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8.xml" ContentType="application/vnd.openxmlformats-officedocument.drawingml.chartshapes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drawings/drawing1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Z:\01.FS共通\01.方針・事業管理\99売上情報\売上採算管理表\"/>
    </mc:Choice>
  </mc:AlternateContent>
  <bookViews>
    <workbookView xWindow="0" yWindow="0" windowWidth="19200" windowHeight="12240" activeTab="1"/>
  </bookViews>
  <sheets>
    <sheet name="事業報告（単月）" sheetId="1" r:id="rId1"/>
    <sheet name="事業報告（累計）" sheetId="45" r:id="rId2"/>
    <sheet name="係別売上利益管理表（単月）" sheetId="65" r:id="rId3"/>
    <sheet name="係別売上利益管理表（累計）" sheetId="64" r:id="rId4"/>
    <sheet name="利益率推移" sheetId="63" r:id="rId5"/>
    <sheet name="工数管理表" sheetId="44" r:id="rId6"/>
    <sheet name="【年計】部まとめ" sheetId="49" r:id="rId7"/>
    <sheet name="【年計】IT係(FW)" sheetId="50" r:id="rId8"/>
    <sheet name="【年計】サービス係(FV)" sheetId="51" r:id="rId9"/>
    <sheet name="【修計】部まとめ" sheetId="56" state="hidden" r:id="rId10"/>
    <sheet name="【修計】IT係(FW)" sheetId="67" state="hidden" r:id="rId11"/>
    <sheet name="【修計】サービス係(FV)" sheetId="68" state="hidden" r:id="rId12"/>
    <sheet name="前年実績" sheetId="62" state="hidden" r:id="rId13"/>
    <sheet name="W300_JIG_MTB" sheetId="16" state="hidden" r:id="rId14"/>
    <sheet name="SW300_JIG_MTB" sheetId="46" state="hidden" r:id="rId15"/>
    <sheet name="W800_JIG_MTBJC" sheetId="48" state="hidden" r:id="rId16"/>
    <sheet name="SW800_JIG_MTBJC" sheetId="66" state="hidden" r:id="rId17"/>
  </sheets>
  <externalReferences>
    <externalReference r:id="rId18"/>
    <externalReference r:id="rId19"/>
    <externalReference r:id="rId20"/>
  </externalReferences>
  <definedNames>
    <definedName name="_xlnm._FilterDatabase" localSheetId="16" hidden="1">SW800_JIG_MTBJC!$A$32:$AC$88</definedName>
    <definedName name="_xlnm._FilterDatabase" localSheetId="15" hidden="1">W800_JIG_MTBJC!$A$32:$AC$88</definedName>
    <definedName name="_xlnm.Print_Area" localSheetId="1">'事業報告（累計）'!$A$1:$Y$479</definedName>
  </definedNames>
  <calcPr calcId="162913"/>
</workbook>
</file>

<file path=xl/calcChain.xml><?xml version="1.0" encoding="utf-8"?>
<calcChain xmlns="http://schemas.openxmlformats.org/spreadsheetml/2006/main">
  <c r="S829" i="45" l="1"/>
  <c r="U4" i="50" l="1"/>
  <c r="U4" i="51"/>
  <c r="U4" i="49"/>
  <c r="T695" i="1" l="1"/>
  <c r="R695" i="1"/>
  <c r="P695" i="1"/>
  <c r="N695" i="1"/>
  <c r="L695" i="1"/>
  <c r="J695" i="1"/>
  <c r="H695" i="1"/>
  <c r="U694" i="1"/>
  <c r="U695" i="1" s="1"/>
  <c r="T694" i="1"/>
  <c r="S694" i="1"/>
  <c r="S695" i="1" s="1"/>
  <c r="R694" i="1"/>
  <c r="Q694" i="1"/>
  <c r="Q695" i="1" s="1"/>
  <c r="P694" i="1"/>
  <c r="O694" i="1"/>
  <c r="O695" i="1" s="1"/>
  <c r="N694" i="1"/>
  <c r="M694" i="1"/>
  <c r="M695" i="1" s="1"/>
  <c r="L694" i="1"/>
  <c r="K694" i="1"/>
  <c r="K695" i="1" s="1"/>
  <c r="J694" i="1"/>
  <c r="I694" i="1"/>
  <c r="I695" i="1" s="1"/>
  <c r="H694" i="1"/>
  <c r="G694" i="1"/>
  <c r="G695" i="1" s="1"/>
  <c r="T693" i="1"/>
  <c r="R693" i="1"/>
  <c r="P693" i="1"/>
  <c r="N693" i="1"/>
  <c r="L693" i="1"/>
  <c r="J693" i="1"/>
  <c r="H693" i="1"/>
  <c r="U692" i="1"/>
  <c r="U693" i="1" s="1"/>
  <c r="T692" i="1"/>
  <c r="S692" i="1"/>
  <c r="S693" i="1" s="1"/>
  <c r="R692" i="1"/>
  <c r="Q692" i="1"/>
  <c r="Q693" i="1" s="1"/>
  <c r="P692" i="1"/>
  <c r="O692" i="1"/>
  <c r="O693" i="1" s="1"/>
  <c r="N692" i="1"/>
  <c r="M692" i="1"/>
  <c r="M693" i="1" s="1"/>
  <c r="L692" i="1"/>
  <c r="K692" i="1"/>
  <c r="K693" i="1" s="1"/>
  <c r="J692" i="1"/>
  <c r="I692" i="1"/>
  <c r="I693" i="1" s="1"/>
  <c r="H692" i="1"/>
  <c r="G692" i="1"/>
  <c r="G693" i="1" s="1"/>
  <c r="BQ45" i="56" l="1"/>
  <c r="BK45" i="56"/>
  <c r="BE45" i="56"/>
  <c r="AY45" i="56"/>
  <c r="AS45" i="56"/>
  <c r="AM45" i="56"/>
  <c r="AG45" i="56"/>
  <c r="AA45" i="56"/>
  <c r="U45" i="56"/>
  <c r="O45" i="56"/>
  <c r="I45" i="56"/>
  <c r="F45" i="56"/>
  <c r="BT44" i="56"/>
  <c r="BQ44" i="56"/>
  <c r="BK44" i="56"/>
  <c r="BH44" i="56"/>
  <c r="BF44" i="56"/>
  <c r="BE44" i="56"/>
  <c r="AY44" i="56"/>
  <c r="AV44" i="56"/>
  <c r="AS44" i="56"/>
  <c r="AM44" i="56"/>
  <c r="AJ44" i="56"/>
  <c r="AH44" i="56"/>
  <c r="AG44" i="56"/>
  <c r="AA44" i="56"/>
  <c r="X44" i="56"/>
  <c r="U44" i="56"/>
  <c r="O44" i="56"/>
  <c r="L44" i="56"/>
  <c r="I44" i="56"/>
  <c r="F44" i="56"/>
  <c r="BQ43" i="56"/>
  <c r="BK43" i="56"/>
  <c r="BE43" i="56"/>
  <c r="AY43" i="56"/>
  <c r="AS43" i="56"/>
  <c r="AM43" i="56"/>
  <c r="AG43" i="56"/>
  <c r="AA43" i="56"/>
  <c r="U43" i="56"/>
  <c r="O43" i="56"/>
  <c r="I43" i="56"/>
  <c r="F43" i="56"/>
  <c r="BR45" i="67"/>
  <c r="BR45" i="56" s="1"/>
  <c r="BL45" i="67"/>
  <c r="BL46" i="67" s="1"/>
  <c r="BF45" i="67"/>
  <c r="BF45" i="56" s="1"/>
  <c r="AZ45" i="67"/>
  <c r="AZ45" i="56" s="1"/>
  <c r="AT45" i="67"/>
  <c r="AT45" i="56" s="1"/>
  <c r="AN45" i="67"/>
  <c r="AN45" i="56" s="1"/>
  <c r="AH45" i="67"/>
  <c r="AH45" i="56" s="1"/>
  <c r="AB45" i="67"/>
  <c r="AB45" i="56" s="1"/>
  <c r="V45" i="67"/>
  <c r="V45" i="56" s="1"/>
  <c r="BR44" i="67"/>
  <c r="BR44" i="56" s="1"/>
  <c r="BL44" i="67"/>
  <c r="BM44" i="67" s="1"/>
  <c r="BF44" i="67"/>
  <c r="AZ44" i="67"/>
  <c r="BA44" i="67" s="1"/>
  <c r="AT44" i="67"/>
  <c r="AT44" i="56" s="1"/>
  <c r="AN44" i="67"/>
  <c r="AO44" i="67" s="1"/>
  <c r="AH44" i="67"/>
  <c r="AB44" i="67"/>
  <c r="AC44" i="67" s="1"/>
  <c r="V44" i="67"/>
  <c r="V44" i="56" s="1"/>
  <c r="BR43" i="67"/>
  <c r="BR43" i="56" s="1"/>
  <c r="BL43" i="67"/>
  <c r="BM43" i="67" s="1"/>
  <c r="BF43" i="67"/>
  <c r="BF43" i="56" s="1"/>
  <c r="AZ43" i="67"/>
  <c r="BA43" i="67" s="1"/>
  <c r="AT43" i="67"/>
  <c r="AT43" i="56" s="1"/>
  <c r="AN43" i="67"/>
  <c r="AO43" i="67" s="1"/>
  <c r="AH43" i="67"/>
  <c r="AH43" i="56" s="1"/>
  <c r="AB43" i="67"/>
  <c r="AC43" i="67" s="1"/>
  <c r="V43" i="67"/>
  <c r="V43" i="56" s="1"/>
  <c r="BR45" i="68"/>
  <c r="BL45" i="68"/>
  <c r="BM45" i="68" s="1"/>
  <c r="BM45" i="56" s="1"/>
  <c r="BF45" i="68"/>
  <c r="AZ45" i="68"/>
  <c r="AT45" i="68"/>
  <c r="AN45" i="68"/>
  <c r="AH45" i="68"/>
  <c r="AB45" i="68"/>
  <c r="AB46" i="68" s="1"/>
  <c r="V45" i="68"/>
  <c r="BR44" i="68"/>
  <c r="BL44" i="68"/>
  <c r="BM44" i="68" s="1"/>
  <c r="BM44" i="56" s="1"/>
  <c r="BF44" i="68"/>
  <c r="AZ44" i="68"/>
  <c r="BA44" i="68" s="1"/>
  <c r="BA44" i="56" s="1"/>
  <c r="AT44" i="68"/>
  <c r="AN44" i="68"/>
  <c r="AO44" i="68" s="1"/>
  <c r="AO44" i="56" s="1"/>
  <c r="AH44" i="68"/>
  <c r="AB44" i="68"/>
  <c r="AC44" i="68" s="1"/>
  <c r="AC44" i="56" s="1"/>
  <c r="V44" i="68"/>
  <c r="BR43" i="68"/>
  <c r="BL43" i="68"/>
  <c r="BL47" i="68" s="1"/>
  <c r="BF43" i="68"/>
  <c r="AZ43" i="68"/>
  <c r="AZ47" i="68" s="1"/>
  <c r="AT43" i="68"/>
  <c r="AN43" i="68"/>
  <c r="AN47" i="68" s="1"/>
  <c r="AH43" i="68"/>
  <c r="AB43" i="68"/>
  <c r="AB47" i="68" s="1"/>
  <c r="V43" i="68"/>
  <c r="BS85" i="68"/>
  <c r="BM85" i="68"/>
  <c r="BG85" i="68"/>
  <c r="BA85" i="68"/>
  <c r="AU85" i="68"/>
  <c r="AO85" i="68"/>
  <c r="AI85" i="68"/>
  <c r="AC85" i="68"/>
  <c r="W85" i="68"/>
  <c r="Q85" i="68"/>
  <c r="M85" i="68"/>
  <c r="S85" i="68" s="1"/>
  <c r="L85" i="68"/>
  <c r="R85" i="68" s="1"/>
  <c r="X85" i="68" s="1"/>
  <c r="AD85" i="68" s="1"/>
  <c r="AJ85" i="68" s="1"/>
  <c r="AP85" i="68" s="1"/>
  <c r="AV85" i="68" s="1"/>
  <c r="BB85" i="68" s="1"/>
  <c r="BH85" i="68" s="1"/>
  <c r="BN85" i="68" s="1"/>
  <c r="BT85" i="68" s="1"/>
  <c r="K85" i="68"/>
  <c r="H85" i="68"/>
  <c r="BR65" i="68"/>
  <c r="BQ65" i="68"/>
  <c r="BL65" i="68"/>
  <c r="BK65" i="68"/>
  <c r="BF65" i="68"/>
  <c r="BE65" i="68"/>
  <c r="AZ65" i="68"/>
  <c r="AY65" i="68"/>
  <c r="AT65" i="68"/>
  <c r="AS65" i="68"/>
  <c r="AN65" i="68"/>
  <c r="AM65" i="68"/>
  <c r="AH65" i="68"/>
  <c r="AG65" i="68"/>
  <c r="AB65" i="68"/>
  <c r="AA65" i="68"/>
  <c r="V65" i="68"/>
  <c r="U65" i="68"/>
  <c r="P65" i="68"/>
  <c r="O65" i="68"/>
  <c r="J65" i="68"/>
  <c r="I65" i="68"/>
  <c r="G65" i="68"/>
  <c r="M65" i="68" s="1"/>
  <c r="F65" i="68"/>
  <c r="L65" i="68" s="1"/>
  <c r="R65" i="68" s="1"/>
  <c r="X65" i="68" s="1"/>
  <c r="AD65" i="68" s="1"/>
  <c r="AJ65" i="68" s="1"/>
  <c r="AP65" i="68" s="1"/>
  <c r="AV65" i="68" s="1"/>
  <c r="BB65" i="68" s="1"/>
  <c r="BH65" i="68" s="1"/>
  <c r="BN65" i="68" s="1"/>
  <c r="BT65" i="68" s="1"/>
  <c r="BQ47" i="68"/>
  <c r="BQ48" i="68" s="1"/>
  <c r="BK47" i="68"/>
  <c r="BK48" i="68" s="1"/>
  <c r="BE47" i="68"/>
  <c r="BE48" i="68" s="1"/>
  <c r="AY47" i="68"/>
  <c r="AY48" i="68" s="1"/>
  <c r="AS47" i="68"/>
  <c r="AS48" i="68" s="1"/>
  <c r="AM47" i="68"/>
  <c r="AM48" i="68" s="1"/>
  <c r="AG47" i="68"/>
  <c r="AG48" i="68" s="1"/>
  <c r="AA47" i="68"/>
  <c r="AA48" i="68" s="1"/>
  <c r="U47" i="68"/>
  <c r="U48" i="68" s="1"/>
  <c r="O47" i="68"/>
  <c r="O48" i="68" s="1"/>
  <c r="I47" i="68"/>
  <c r="I48" i="68" s="1"/>
  <c r="F47" i="68"/>
  <c r="BQ46" i="68"/>
  <c r="BK46" i="68"/>
  <c r="BE46" i="68"/>
  <c r="AY46" i="68"/>
  <c r="AS46" i="68"/>
  <c r="AM46" i="68"/>
  <c r="AG46" i="68"/>
  <c r="AA46" i="68"/>
  <c r="U46" i="68"/>
  <c r="O46" i="68"/>
  <c r="I46" i="68"/>
  <c r="F46" i="68"/>
  <c r="BR46" i="68"/>
  <c r="BS46" i="68" s="1"/>
  <c r="BG45" i="68"/>
  <c r="BF46" i="68"/>
  <c r="BG46" i="68" s="1"/>
  <c r="BA45" i="68"/>
  <c r="AU45" i="68"/>
  <c r="AT46" i="68"/>
  <c r="AI45" i="68"/>
  <c r="AH46" i="68"/>
  <c r="W45" i="68"/>
  <c r="V46" i="68"/>
  <c r="L45" i="68"/>
  <c r="BS44" i="68"/>
  <c r="BG44" i="68"/>
  <c r="AU44" i="68"/>
  <c r="AI44" i="68"/>
  <c r="W44" i="68"/>
  <c r="L44" i="68"/>
  <c r="R44" i="68" s="1"/>
  <c r="X44" i="68" s="1"/>
  <c r="AD44" i="68" s="1"/>
  <c r="AJ44" i="68" s="1"/>
  <c r="AP44" i="68" s="1"/>
  <c r="AV44" i="68" s="1"/>
  <c r="BB44" i="68" s="1"/>
  <c r="BH44" i="68" s="1"/>
  <c r="BN44" i="68" s="1"/>
  <c r="BT44" i="68" s="1"/>
  <c r="BS43" i="68"/>
  <c r="BR47" i="68"/>
  <c r="BG43" i="68"/>
  <c r="BF47" i="68"/>
  <c r="AU43" i="68"/>
  <c r="AT47" i="68"/>
  <c r="AI43" i="68"/>
  <c r="AH47" i="68"/>
  <c r="W43" i="68"/>
  <c r="V47" i="68"/>
  <c r="L43" i="68"/>
  <c r="BQ4" i="68"/>
  <c r="BK4" i="68"/>
  <c r="BE4" i="68"/>
  <c r="AY4" i="68"/>
  <c r="AS4" i="68"/>
  <c r="AM4" i="68"/>
  <c r="AG4" i="68"/>
  <c r="AA4" i="68"/>
  <c r="U4" i="68"/>
  <c r="BS85" i="67"/>
  <c r="BM85" i="67"/>
  <c r="BG85" i="67"/>
  <c r="BA85" i="67"/>
  <c r="AU85" i="67"/>
  <c r="AO85" i="67"/>
  <c r="AI85" i="67"/>
  <c r="AC85" i="67"/>
  <c r="W85" i="67"/>
  <c r="Q85" i="67"/>
  <c r="M85" i="67"/>
  <c r="L85" i="67"/>
  <c r="R85" i="67" s="1"/>
  <c r="X85" i="67" s="1"/>
  <c r="AD85" i="67" s="1"/>
  <c r="AJ85" i="67" s="1"/>
  <c r="AP85" i="67" s="1"/>
  <c r="AV85" i="67" s="1"/>
  <c r="BB85" i="67" s="1"/>
  <c r="BH85" i="67" s="1"/>
  <c r="BN85" i="67" s="1"/>
  <c r="BT85" i="67" s="1"/>
  <c r="K85" i="67"/>
  <c r="H85" i="67"/>
  <c r="BR65" i="67"/>
  <c r="BQ65" i="67"/>
  <c r="BL65" i="67"/>
  <c r="BK65" i="67"/>
  <c r="BF65" i="67"/>
  <c r="BE65" i="67"/>
  <c r="AZ65" i="67"/>
  <c r="AY65" i="67"/>
  <c r="AT65" i="67"/>
  <c r="AS65" i="67"/>
  <c r="AN65" i="67"/>
  <c r="AM65" i="67"/>
  <c r="AH65" i="67"/>
  <c r="AG65" i="67"/>
  <c r="AB65" i="67"/>
  <c r="AA65" i="67"/>
  <c r="V65" i="67"/>
  <c r="U65" i="67"/>
  <c r="P65" i="67"/>
  <c r="O65" i="67"/>
  <c r="J65" i="67"/>
  <c r="I65" i="67"/>
  <c r="G65" i="67"/>
  <c r="F65" i="67"/>
  <c r="L65" i="67" s="1"/>
  <c r="R65" i="67" s="1"/>
  <c r="X65" i="67" s="1"/>
  <c r="AD65" i="67" s="1"/>
  <c r="AJ65" i="67" s="1"/>
  <c r="AP65" i="67" s="1"/>
  <c r="AV65" i="67" s="1"/>
  <c r="BB65" i="67" s="1"/>
  <c r="BH65" i="67" s="1"/>
  <c r="BN65" i="67" s="1"/>
  <c r="BT65" i="67" s="1"/>
  <c r="BE48" i="67"/>
  <c r="I48" i="67"/>
  <c r="BR47" i="67"/>
  <c r="BQ47" i="67"/>
  <c r="BQ48" i="67" s="1"/>
  <c r="BK47" i="67"/>
  <c r="BK48" i="67" s="1"/>
  <c r="BE47" i="67"/>
  <c r="AY47" i="67"/>
  <c r="AY48" i="67" s="1"/>
  <c r="AT47" i="67"/>
  <c r="AS47" i="67"/>
  <c r="AS48" i="67" s="1"/>
  <c r="AM47" i="67"/>
  <c r="AM48" i="67" s="1"/>
  <c r="AG47" i="67"/>
  <c r="AG48" i="67" s="1"/>
  <c r="AA47" i="67"/>
  <c r="AA48" i="67" s="1"/>
  <c r="V47" i="67"/>
  <c r="U47" i="67"/>
  <c r="U48" i="67" s="1"/>
  <c r="O47" i="67"/>
  <c r="O48" i="67" s="1"/>
  <c r="I47" i="67"/>
  <c r="F47" i="67"/>
  <c r="F48" i="67" s="1"/>
  <c r="BQ46" i="67"/>
  <c r="BK46" i="67"/>
  <c r="BE46" i="67"/>
  <c r="AY46" i="67"/>
  <c r="AS46" i="67"/>
  <c r="AM46" i="67"/>
  <c r="AG46" i="67"/>
  <c r="AA46" i="67"/>
  <c r="U46" i="67"/>
  <c r="O46" i="67"/>
  <c r="I46" i="67"/>
  <c r="F46" i="67"/>
  <c r="L46" i="67" s="1"/>
  <c r="R46" i="67" s="1"/>
  <c r="X46" i="67" s="1"/>
  <c r="AD46" i="67" s="1"/>
  <c r="AJ46" i="67" s="1"/>
  <c r="AP46" i="67" s="1"/>
  <c r="AV46" i="67" s="1"/>
  <c r="BB46" i="67" s="1"/>
  <c r="BH46" i="67" s="1"/>
  <c r="BN46" i="67" s="1"/>
  <c r="BT46" i="67" s="1"/>
  <c r="BM45" i="67"/>
  <c r="L45" i="67"/>
  <c r="R45" i="67" s="1"/>
  <c r="X45" i="67" s="1"/>
  <c r="AD45" i="67" s="1"/>
  <c r="AJ45" i="67" s="1"/>
  <c r="AP45" i="67" s="1"/>
  <c r="AV45" i="67" s="1"/>
  <c r="BB45" i="67" s="1"/>
  <c r="BH45" i="67" s="1"/>
  <c r="BN45" i="67" s="1"/>
  <c r="BT45" i="67" s="1"/>
  <c r="BS44" i="67"/>
  <c r="BG44" i="67"/>
  <c r="AU44" i="67"/>
  <c r="AI44" i="67"/>
  <c r="W44" i="67"/>
  <c r="L44" i="67"/>
  <c r="R44" i="67" s="1"/>
  <c r="X44" i="67" s="1"/>
  <c r="AD44" i="67" s="1"/>
  <c r="AJ44" i="67" s="1"/>
  <c r="AP44" i="67" s="1"/>
  <c r="AV44" i="67" s="1"/>
  <c r="BB44" i="67" s="1"/>
  <c r="BH44" i="67" s="1"/>
  <c r="BN44" i="67" s="1"/>
  <c r="BT44" i="67" s="1"/>
  <c r="BG43" i="67"/>
  <c r="AI43" i="67"/>
  <c r="L43" i="67"/>
  <c r="R43" i="67" s="1"/>
  <c r="X43" i="67" s="1"/>
  <c r="AD43" i="67" s="1"/>
  <c r="AJ43" i="67" s="1"/>
  <c r="AP43" i="67" s="1"/>
  <c r="AV43" i="67" s="1"/>
  <c r="BB43" i="67" s="1"/>
  <c r="BH43" i="67" s="1"/>
  <c r="BN43" i="67" s="1"/>
  <c r="BT43" i="67" s="1"/>
  <c r="BQ4" i="67"/>
  <c r="BK4" i="67"/>
  <c r="BE4" i="67"/>
  <c r="AY4" i="67"/>
  <c r="AS4" i="67"/>
  <c r="AM4" i="67"/>
  <c r="AG4" i="67"/>
  <c r="AA4" i="67"/>
  <c r="U4" i="67"/>
  <c r="BR63" i="56"/>
  <c r="BS63" i="56" s="1"/>
  <c r="BM63" i="56"/>
  <c r="BL63" i="56"/>
  <c r="BF63" i="56"/>
  <c r="BG63" i="56" s="1"/>
  <c r="BA63" i="56"/>
  <c r="AZ63" i="56"/>
  <c r="AT63" i="56"/>
  <c r="AU63" i="56" s="1"/>
  <c r="AO63" i="56"/>
  <c r="AN63" i="56"/>
  <c r="AH63" i="56"/>
  <c r="AI63" i="56" s="1"/>
  <c r="AD63" i="56"/>
  <c r="AJ63" i="56" s="1"/>
  <c r="AP63" i="56" s="1"/>
  <c r="AV63" i="56" s="1"/>
  <c r="BB63" i="56" s="1"/>
  <c r="BH63" i="56" s="1"/>
  <c r="BN63" i="56" s="1"/>
  <c r="BT63" i="56" s="1"/>
  <c r="AC63" i="56"/>
  <c r="AB63" i="56"/>
  <c r="W63" i="56"/>
  <c r="V63" i="56"/>
  <c r="L63" i="56"/>
  <c r="R63" i="56" s="1"/>
  <c r="AD62" i="56"/>
  <c r="AJ62" i="56" s="1"/>
  <c r="AP62" i="56" s="1"/>
  <c r="AV62" i="56" s="1"/>
  <c r="BB62" i="56" s="1"/>
  <c r="BH62" i="56" s="1"/>
  <c r="BN62" i="56" s="1"/>
  <c r="BT62" i="56" s="1"/>
  <c r="L62" i="56"/>
  <c r="R62" i="56" s="1"/>
  <c r="BQ47" i="50"/>
  <c r="BQ48" i="50" s="1"/>
  <c r="BK47" i="50"/>
  <c r="BK48" i="50" s="1"/>
  <c r="BE47" i="50"/>
  <c r="BE48" i="50" s="1"/>
  <c r="AY47" i="50"/>
  <c r="AY48" i="50" s="1"/>
  <c r="AS47" i="50"/>
  <c r="AS48" i="50" s="1"/>
  <c r="AM47" i="50"/>
  <c r="AM48" i="50" s="1"/>
  <c r="AG47" i="50"/>
  <c r="AG48" i="50" s="1"/>
  <c r="AA47" i="50"/>
  <c r="AA48" i="50" s="1"/>
  <c r="U47" i="50"/>
  <c r="U48" i="50" s="1"/>
  <c r="O47" i="50"/>
  <c r="O48" i="50" s="1"/>
  <c r="I47" i="50"/>
  <c r="I48" i="50" s="1"/>
  <c r="F47" i="50"/>
  <c r="F48" i="50" s="1"/>
  <c r="BQ46" i="50"/>
  <c r="BK46" i="50"/>
  <c r="BE46" i="50"/>
  <c r="AY46" i="50"/>
  <c r="AS46" i="50"/>
  <c r="AM46" i="50"/>
  <c r="AG46" i="50"/>
  <c r="AA46" i="50"/>
  <c r="U46" i="50"/>
  <c r="O46" i="50"/>
  <c r="I46" i="50"/>
  <c r="F46" i="50"/>
  <c r="L45" i="50"/>
  <c r="R45" i="50" s="1"/>
  <c r="X45" i="50" s="1"/>
  <c r="AD45" i="50" s="1"/>
  <c r="AJ45" i="50" s="1"/>
  <c r="AP45" i="50" s="1"/>
  <c r="AV45" i="50" s="1"/>
  <c r="BB45" i="50" s="1"/>
  <c r="BH45" i="50" s="1"/>
  <c r="BN45" i="50" s="1"/>
  <c r="BT45" i="50" s="1"/>
  <c r="L44" i="50"/>
  <c r="R44" i="50" s="1"/>
  <c r="X44" i="50" s="1"/>
  <c r="AD44" i="50" s="1"/>
  <c r="AJ44" i="50" s="1"/>
  <c r="AP44" i="50" s="1"/>
  <c r="AV44" i="50" s="1"/>
  <c r="BB44" i="50" s="1"/>
  <c r="BH44" i="50" s="1"/>
  <c r="BN44" i="50" s="1"/>
  <c r="BT44" i="50" s="1"/>
  <c r="L43" i="50"/>
  <c r="R43" i="50" s="1"/>
  <c r="X43" i="50" s="1"/>
  <c r="AD43" i="50" s="1"/>
  <c r="AJ43" i="50" s="1"/>
  <c r="AP43" i="50" s="1"/>
  <c r="AV43" i="50" s="1"/>
  <c r="BB43" i="50" s="1"/>
  <c r="BH43" i="50" s="1"/>
  <c r="BN43" i="50" s="1"/>
  <c r="BT43" i="50" s="1"/>
  <c r="BQ47" i="51"/>
  <c r="BQ48" i="51" s="1"/>
  <c r="BQ46" i="51"/>
  <c r="BK47" i="51"/>
  <c r="BK48" i="51" s="1"/>
  <c r="BK46" i="51"/>
  <c r="BE47" i="51"/>
  <c r="BE48" i="51" s="1"/>
  <c r="BE46" i="51"/>
  <c r="AY47" i="51"/>
  <c r="AY48" i="51" s="1"/>
  <c r="AY46" i="51"/>
  <c r="AS47" i="51"/>
  <c r="AS48" i="51" s="1"/>
  <c r="AS46" i="51"/>
  <c r="AM47" i="51"/>
  <c r="AM48" i="51" s="1"/>
  <c r="AM46" i="51"/>
  <c r="AG47" i="51"/>
  <c r="AG48" i="51" s="1"/>
  <c r="AG46" i="51"/>
  <c r="AA47" i="51"/>
  <c r="AA48" i="51" s="1"/>
  <c r="AA46" i="51"/>
  <c r="U47" i="51"/>
  <c r="U48" i="51" s="1"/>
  <c r="U46" i="51"/>
  <c r="O47" i="51"/>
  <c r="O48" i="51" s="1"/>
  <c r="O46" i="51"/>
  <c r="L45" i="51"/>
  <c r="L44" i="51"/>
  <c r="R44" i="51" s="1"/>
  <c r="X44" i="51" s="1"/>
  <c r="AD44" i="51" s="1"/>
  <c r="AJ44" i="51" s="1"/>
  <c r="AP44" i="51" s="1"/>
  <c r="AV44" i="51" s="1"/>
  <c r="BB44" i="51" s="1"/>
  <c r="BH44" i="51" s="1"/>
  <c r="BN44" i="51" s="1"/>
  <c r="BT44" i="51" s="1"/>
  <c r="L43" i="51"/>
  <c r="I47" i="51"/>
  <c r="I48" i="51" s="1"/>
  <c r="I46" i="51"/>
  <c r="F47" i="51"/>
  <c r="F48" i="51" s="1"/>
  <c r="F46" i="51"/>
  <c r="L46" i="51" s="1"/>
  <c r="O66" i="46"/>
  <c r="N66" i="46"/>
  <c r="M66" i="46"/>
  <c r="L66" i="46"/>
  <c r="K66" i="46"/>
  <c r="J66" i="46"/>
  <c r="I66" i="46"/>
  <c r="H66" i="46"/>
  <c r="G66" i="46"/>
  <c r="F66" i="46"/>
  <c r="E66" i="46"/>
  <c r="D66" i="46"/>
  <c r="C66" i="46"/>
  <c r="B66" i="46"/>
  <c r="A66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A65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A64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A63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A58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A57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A56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A55" i="46"/>
  <c r="A66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A65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N65" i="16"/>
  <c r="O65" i="16"/>
  <c r="A64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A63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A58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A57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A56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A55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O8" i="66"/>
  <c r="N8" i="66"/>
  <c r="M8" i="66"/>
  <c r="P45" i="67" s="1"/>
  <c r="L8" i="66"/>
  <c r="K8" i="66"/>
  <c r="J8" i="66"/>
  <c r="I8" i="66"/>
  <c r="H8" i="66"/>
  <c r="G8" i="66"/>
  <c r="J45" i="68" s="1"/>
  <c r="J46" i="68" s="1"/>
  <c r="K46" i="68" s="1"/>
  <c r="F8" i="66"/>
  <c r="E8" i="66"/>
  <c r="D8" i="66"/>
  <c r="C8" i="66"/>
  <c r="B8" i="66"/>
  <c r="A8" i="66"/>
  <c r="O7" i="66"/>
  <c r="N7" i="66"/>
  <c r="M7" i="66"/>
  <c r="L7" i="66"/>
  <c r="K7" i="66"/>
  <c r="J7" i="66"/>
  <c r="I7" i="66"/>
  <c r="H7" i="66"/>
  <c r="G7" i="66"/>
  <c r="F7" i="66"/>
  <c r="E7" i="66"/>
  <c r="D7" i="66"/>
  <c r="G44" i="67" s="1"/>
  <c r="C7" i="66"/>
  <c r="B7" i="66"/>
  <c r="A7" i="66"/>
  <c r="O6" i="66"/>
  <c r="N6" i="66"/>
  <c r="M6" i="66"/>
  <c r="P43" i="67" s="1"/>
  <c r="L6" i="66"/>
  <c r="K6" i="66"/>
  <c r="J6" i="66"/>
  <c r="I6" i="66"/>
  <c r="H6" i="66"/>
  <c r="G6" i="66"/>
  <c r="F6" i="66"/>
  <c r="E6" i="66"/>
  <c r="D6" i="66"/>
  <c r="C6" i="66"/>
  <c r="B6" i="66"/>
  <c r="A6" i="66"/>
  <c r="O5" i="66"/>
  <c r="N5" i="66"/>
  <c r="M5" i="66"/>
  <c r="L5" i="66"/>
  <c r="K5" i="66"/>
  <c r="J5" i="66"/>
  <c r="I5" i="66"/>
  <c r="H5" i="66"/>
  <c r="G5" i="66"/>
  <c r="F5" i="66"/>
  <c r="E5" i="66"/>
  <c r="D5" i="66"/>
  <c r="C5" i="66"/>
  <c r="B5" i="66"/>
  <c r="A5" i="66"/>
  <c r="O4" i="66"/>
  <c r="N4" i="66"/>
  <c r="M4" i="66"/>
  <c r="L4" i="66"/>
  <c r="K4" i="66"/>
  <c r="J4" i="66"/>
  <c r="I4" i="66"/>
  <c r="H4" i="66"/>
  <c r="G4" i="66"/>
  <c r="F4" i="66"/>
  <c r="E4" i="66"/>
  <c r="D4" i="66"/>
  <c r="C4" i="66"/>
  <c r="B4" i="66"/>
  <c r="A4" i="66"/>
  <c r="O3" i="66"/>
  <c r="N3" i="66"/>
  <c r="M3" i="66"/>
  <c r="L3" i="66"/>
  <c r="K3" i="66"/>
  <c r="J3" i="66"/>
  <c r="I3" i="66"/>
  <c r="H3" i="66"/>
  <c r="G3" i="66"/>
  <c r="F3" i="66"/>
  <c r="E3" i="66"/>
  <c r="D3" i="66"/>
  <c r="C3" i="66"/>
  <c r="B3" i="66"/>
  <c r="A3" i="66"/>
  <c r="A3" i="48"/>
  <c r="B3" i="48"/>
  <c r="C3" i="48"/>
  <c r="D3" i="48"/>
  <c r="G43" i="50" s="1"/>
  <c r="E3" i="48"/>
  <c r="J43" i="50" s="1"/>
  <c r="K43" i="50" s="1"/>
  <c r="F3" i="48"/>
  <c r="P43" i="50" s="1"/>
  <c r="Q43" i="50" s="1"/>
  <c r="G3" i="48"/>
  <c r="V43" i="50" s="1"/>
  <c r="W43" i="50" s="1"/>
  <c r="H3" i="48"/>
  <c r="AB43" i="50" s="1"/>
  <c r="AC43" i="50" s="1"/>
  <c r="I3" i="48"/>
  <c r="AH43" i="50" s="1"/>
  <c r="AI43" i="50" s="1"/>
  <c r="J3" i="48"/>
  <c r="AN43" i="50" s="1"/>
  <c r="AO43" i="50" s="1"/>
  <c r="K3" i="48"/>
  <c r="AT43" i="50" s="1"/>
  <c r="AU43" i="50" s="1"/>
  <c r="L3" i="48"/>
  <c r="AZ43" i="50" s="1"/>
  <c r="BA43" i="50" s="1"/>
  <c r="M3" i="48"/>
  <c r="BF43" i="50" s="1"/>
  <c r="BG43" i="50" s="1"/>
  <c r="N3" i="48"/>
  <c r="BL43" i="50" s="1"/>
  <c r="BM43" i="50" s="1"/>
  <c r="O3" i="48"/>
  <c r="BR43" i="50" s="1"/>
  <c r="BS43" i="50" s="1"/>
  <c r="A4" i="48"/>
  <c r="B4" i="48"/>
  <c r="C4" i="48"/>
  <c r="D4" i="48"/>
  <c r="G44" i="50" s="1"/>
  <c r="E4" i="48"/>
  <c r="J44" i="50" s="1"/>
  <c r="K44" i="50" s="1"/>
  <c r="F4" i="48"/>
  <c r="P44" i="50" s="1"/>
  <c r="Q44" i="50" s="1"/>
  <c r="G4" i="48"/>
  <c r="V44" i="50" s="1"/>
  <c r="W44" i="50" s="1"/>
  <c r="H4" i="48"/>
  <c r="AB44" i="50" s="1"/>
  <c r="AC44" i="50" s="1"/>
  <c r="I4" i="48"/>
  <c r="AH44" i="50" s="1"/>
  <c r="AI44" i="50" s="1"/>
  <c r="J4" i="48"/>
  <c r="AN44" i="50" s="1"/>
  <c r="AO44" i="50" s="1"/>
  <c r="K4" i="48"/>
  <c r="AT44" i="50" s="1"/>
  <c r="AU44" i="50" s="1"/>
  <c r="L4" i="48"/>
  <c r="AZ44" i="50" s="1"/>
  <c r="BA44" i="50" s="1"/>
  <c r="M4" i="48"/>
  <c r="BF44" i="50" s="1"/>
  <c r="BG44" i="50" s="1"/>
  <c r="N4" i="48"/>
  <c r="BL44" i="50" s="1"/>
  <c r="BM44" i="50" s="1"/>
  <c r="O4" i="48"/>
  <c r="BR44" i="50" s="1"/>
  <c r="BS44" i="50" s="1"/>
  <c r="A5" i="48"/>
  <c r="B5" i="48"/>
  <c r="C5" i="48"/>
  <c r="D5" i="48"/>
  <c r="G45" i="50" s="1"/>
  <c r="E5" i="48"/>
  <c r="J45" i="50" s="1"/>
  <c r="K45" i="50" s="1"/>
  <c r="F5" i="48"/>
  <c r="P45" i="50" s="1"/>
  <c r="Q45" i="50" s="1"/>
  <c r="G5" i="48"/>
  <c r="V45" i="50" s="1"/>
  <c r="W45" i="50" s="1"/>
  <c r="H5" i="48"/>
  <c r="AB45" i="50" s="1"/>
  <c r="AC45" i="50" s="1"/>
  <c r="I5" i="48"/>
  <c r="AH45" i="50" s="1"/>
  <c r="AI45" i="50" s="1"/>
  <c r="J5" i="48"/>
  <c r="AN45" i="50" s="1"/>
  <c r="AO45" i="50" s="1"/>
  <c r="K5" i="48"/>
  <c r="AT45" i="50" s="1"/>
  <c r="AU45" i="50" s="1"/>
  <c r="L5" i="48"/>
  <c r="AZ45" i="50" s="1"/>
  <c r="BA45" i="50" s="1"/>
  <c r="M5" i="48"/>
  <c r="BF45" i="50" s="1"/>
  <c r="BG45" i="50" s="1"/>
  <c r="N5" i="48"/>
  <c r="BL45" i="50" s="1"/>
  <c r="BM45" i="50" s="1"/>
  <c r="O5" i="48"/>
  <c r="BR45" i="50" s="1"/>
  <c r="BS45" i="50" s="1"/>
  <c r="A6" i="48"/>
  <c r="B6" i="48"/>
  <c r="C6" i="48"/>
  <c r="D6" i="48"/>
  <c r="E6" i="48"/>
  <c r="J43" i="51" s="1"/>
  <c r="F6" i="48"/>
  <c r="P43" i="51" s="1"/>
  <c r="Q43" i="51" s="1"/>
  <c r="G6" i="48"/>
  <c r="V43" i="51" s="1"/>
  <c r="W43" i="51" s="1"/>
  <c r="H6" i="48"/>
  <c r="AB43" i="51" s="1"/>
  <c r="AC43" i="51" s="1"/>
  <c r="I6" i="48"/>
  <c r="AH43" i="51" s="1"/>
  <c r="AI43" i="51" s="1"/>
  <c r="J6" i="48"/>
  <c r="AN43" i="51" s="1"/>
  <c r="AO43" i="51" s="1"/>
  <c r="K6" i="48"/>
  <c r="AT43" i="51" s="1"/>
  <c r="AU43" i="51" s="1"/>
  <c r="L6" i="48"/>
  <c r="AZ43" i="51" s="1"/>
  <c r="BA43" i="51" s="1"/>
  <c r="M6" i="48"/>
  <c r="BF43" i="51" s="1"/>
  <c r="BG43" i="51" s="1"/>
  <c r="N6" i="48"/>
  <c r="BL43" i="51" s="1"/>
  <c r="BM43" i="51" s="1"/>
  <c r="O6" i="48"/>
  <c r="BR43" i="51" s="1"/>
  <c r="BS43" i="51" s="1"/>
  <c r="A7" i="48"/>
  <c r="B7" i="48"/>
  <c r="C7" i="48"/>
  <c r="D7" i="48"/>
  <c r="G44" i="51" s="1"/>
  <c r="E7" i="48"/>
  <c r="J44" i="51" s="1"/>
  <c r="F7" i="48"/>
  <c r="P44" i="51" s="1"/>
  <c r="Q44" i="51" s="1"/>
  <c r="G7" i="48"/>
  <c r="H7" i="48"/>
  <c r="AB44" i="51" s="1"/>
  <c r="AC44" i="51" s="1"/>
  <c r="I7" i="48"/>
  <c r="AH44" i="51" s="1"/>
  <c r="AI44" i="51" s="1"/>
  <c r="J7" i="48"/>
  <c r="AN44" i="51" s="1"/>
  <c r="AO44" i="51" s="1"/>
  <c r="K7" i="48"/>
  <c r="AT44" i="51" s="1"/>
  <c r="AU44" i="51" s="1"/>
  <c r="L7" i="48"/>
  <c r="AZ44" i="51" s="1"/>
  <c r="BA44" i="51" s="1"/>
  <c r="M7" i="48"/>
  <c r="BF44" i="51" s="1"/>
  <c r="BG44" i="51" s="1"/>
  <c r="N7" i="48"/>
  <c r="BL44" i="51" s="1"/>
  <c r="BM44" i="51" s="1"/>
  <c r="O7" i="48"/>
  <c r="BR44" i="51" s="1"/>
  <c r="BS44" i="51" s="1"/>
  <c r="A8" i="48"/>
  <c r="B8" i="48"/>
  <c r="C8" i="48"/>
  <c r="D8" i="48"/>
  <c r="E8" i="48"/>
  <c r="J45" i="51" s="1"/>
  <c r="F8" i="48"/>
  <c r="P45" i="51" s="1"/>
  <c r="Q45" i="51" s="1"/>
  <c r="G8" i="48"/>
  <c r="H8" i="48"/>
  <c r="AB45" i="51" s="1"/>
  <c r="AC45" i="51" s="1"/>
  <c r="I8" i="48"/>
  <c r="AH45" i="51" s="1"/>
  <c r="AI45" i="51" s="1"/>
  <c r="J8" i="48"/>
  <c r="AN45" i="51" s="1"/>
  <c r="AO45" i="51" s="1"/>
  <c r="K8" i="48"/>
  <c r="AT45" i="51" s="1"/>
  <c r="AU45" i="51" s="1"/>
  <c r="L8" i="48"/>
  <c r="AZ45" i="51" s="1"/>
  <c r="BA45" i="51" s="1"/>
  <c r="M8" i="48"/>
  <c r="BF45" i="51" s="1"/>
  <c r="BG45" i="51" s="1"/>
  <c r="N8" i="48"/>
  <c r="BL45" i="51" s="1"/>
  <c r="BM45" i="51" s="1"/>
  <c r="O8" i="48"/>
  <c r="BR45" i="51" s="1"/>
  <c r="BS45" i="51" s="1"/>
  <c r="BL46" i="51" l="1"/>
  <c r="BM46" i="51" s="1"/>
  <c r="O59" i="16"/>
  <c r="M59" i="16"/>
  <c r="K59" i="16"/>
  <c r="I59" i="16"/>
  <c r="G59" i="16"/>
  <c r="E59" i="16"/>
  <c r="N59" i="16"/>
  <c r="L59" i="16"/>
  <c r="J59" i="16"/>
  <c r="H59" i="16"/>
  <c r="F59" i="16"/>
  <c r="D59" i="16"/>
  <c r="AN46" i="51"/>
  <c r="AO46" i="51" s="1"/>
  <c r="AB46" i="51"/>
  <c r="AC46" i="51" s="1"/>
  <c r="AZ46" i="51"/>
  <c r="BA46" i="51" s="1"/>
  <c r="J46" i="50"/>
  <c r="K46" i="50" s="1"/>
  <c r="V45" i="51"/>
  <c r="V47" i="50"/>
  <c r="V48" i="50" s="1"/>
  <c r="W48" i="50" s="1"/>
  <c r="BR47" i="50"/>
  <c r="BS47" i="50" s="1"/>
  <c r="AB46" i="50"/>
  <c r="AC46" i="50" s="1"/>
  <c r="AN46" i="50"/>
  <c r="AO46" i="50" s="1"/>
  <c r="AZ46" i="50"/>
  <c r="BA46" i="50" s="1"/>
  <c r="BL46" i="50"/>
  <c r="BM46" i="50" s="1"/>
  <c r="G46" i="50"/>
  <c r="H46" i="50" s="1"/>
  <c r="G45" i="51"/>
  <c r="G46" i="51" s="1"/>
  <c r="H46" i="51" s="1"/>
  <c r="K44" i="51"/>
  <c r="V44" i="51"/>
  <c r="W44" i="51" s="1"/>
  <c r="H43" i="50"/>
  <c r="G43" i="51"/>
  <c r="H43" i="51" s="1"/>
  <c r="AB47" i="51"/>
  <c r="AB48" i="51" s="1"/>
  <c r="AC48" i="51" s="1"/>
  <c r="AH47" i="51"/>
  <c r="AH48" i="51" s="1"/>
  <c r="AI48" i="51" s="1"/>
  <c r="AH46" i="51"/>
  <c r="AI46" i="51" s="1"/>
  <c r="AN47" i="51"/>
  <c r="AN48" i="51" s="1"/>
  <c r="AO48" i="51" s="1"/>
  <c r="AT47" i="51"/>
  <c r="AT48" i="51" s="1"/>
  <c r="AU48" i="51" s="1"/>
  <c r="AT46" i="51"/>
  <c r="AU46" i="51" s="1"/>
  <c r="AZ47" i="51"/>
  <c r="AZ48" i="51" s="1"/>
  <c r="BA48" i="51" s="1"/>
  <c r="BF47" i="51"/>
  <c r="BG47" i="51" s="1"/>
  <c r="BF46" i="51"/>
  <c r="BG46" i="51" s="1"/>
  <c r="BL47" i="51"/>
  <c r="BM47" i="51" s="1"/>
  <c r="BR47" i="51"/>
  <c r="BR48" i="51" s="1"/>
  <c r="BS48" i="51" s="1"/>
  <c r="BR46" i="51"/>
  <c r="BS46" i="51" s="1"/>
  <c r="AT47" i="50"/>
  <c r="AU47" i="50" s="1"/>
  <c r="V46" i="50"/>
  <c r="W46" i="50" s="1"/>
  <c r="AH46" i="50"/>
  <c r="AI46" i="50" s="1"/>
  <c r="AT46" i="50"/>
  <c r="AU46" i="50" s="1"/>
  <c r="BF46" i="50"/>
  <c r="BG46" i="50" s="1"/>
  <c r="BR46" i="50"/>
  <c r="BS46" i="50" s="1"/>
  <c r="K45" i="68"/>
  <c r="P43" i="68"/>
  <c r="P43" i="56" s="1"/>
  <c r="G44" i="68"/>
  <c r="H44" i="68" s="1"/>
  <c r="P45" i="68"/>
  <c r="P46" i="68" s="1"/>
  <c r="Q46" i="68" s="1"/>
  <c r="R46" i="51"/>
  <c r="X46" i="51" s="1"/>
  <c r="AD46" i="51" s="1"/>
  <c r="AJ46" i="51" s="1"/>
  <c r="AP46" i="51" s="1"/>
  <c r="AV46" i="51" s="1"/>
  <c r="BB46" i="51" s="1"/>
  <c r="BH46" i="51" s="1"/>
  <c r="BN46" i="51" s="1"/>
  <c r="BT46" i="51" s="1"/>
  <c r="H45" i="50"/>
  <c r="AH47" i="50"/>
  <c r="AI47" i="50" s="1"/>
  <c r="BF47" i="50"/>
  <c r="BG47" i="50" s="1"/>
  <c r="AI44" i="56"/>
  <c r="BG44" i="56"/>
  <c r="AB44" i="56"/>
  <c r="AZ44" i="56"/>
  <c r="W43" i="67"/>
  <c r="W43" i="56" s="1"/>
  <c r="AU43" i="67"/>
  <c r="BS43" i="67"/>
  <c r="BS43" i="56" s="1"/>
  <c r="AH47" i="67"/>
  <c r="BF47" i="67"/>
  <c r="BF48" i="67" s="1"/>
  <c r="BG48" i="67" s="1"/>
  <c r="AB43" i="56"/>
  <c r="AN43" i="56"/>
  <c r="AZ43" i="56"/>
  <c r="BL43" i="56"/>
  <c r="AN44" i="56"/>
  <c r="BL44" i="56"/>
  <c r="BL45" i="56"/>
  <c r="G43" i="68"/>
  <c r="G43" i="67"/>
  <c r="H43" i="67" s="1"/>
  <c r="J44" i="68"/>
  <c r="J44" i="67"/>
  <c r="M44" i="67" s="1"/>
  <c r="P44" i="67"/>
  <c r="P44" i="68"/>
  <c r="Q44" i="68" s="1"/>
  <c r="G45" i="67"/>
  <c r="G46" i="67" s="1"/>
  <c r="G45" i="68"/>
  <c r="M43" i="50"/>
  <c r="N43" i="50" s="1"/>
  <c r="Q43" i="67"/>
  <c r="M45" i="50"/>
  <c r="S45" i="50" s="1"/>
  <c r="Y45" i="50" s="1"/>
  <c r="J43" i="67"/>
  <c r="J43" i="68"/>
  <c r="Q45" i="67"/>
  <c r="J45" i="67"/>
  <c r="J45" i="56" s="1"/>
  <c r="L47" i="51"/>
  <c r="L48" i="51" s="1"/>
  <c r="R43" i="51"/>
  <c r="X43" i="51" s="1"/>
  <c r="AD43" i="51" s="1"/>
  <c r="AJ43" i="51" s="1"/>
  <c r="AP43" i="51" s="1"/>
  <c r="AV43" i="51" s="1"/>
  <c r="BB43" i="51" s="1"/>
  <c r="BH43" i="51" s="1"/>
  <c r="BN43" i="51" s="1"/>
  <c r="BT43" i="51" s="1"/>
  <c r="R45" i="51"/>
  <c r="X45" i="51" s="1"/>
  <c r="AD45" i="51" s="1"/>
  <c r="AJ45" i="51" s="1"/>
  <c r="AP45" i="51" s="1"/>
  <c r="AV45" i="51" s="1"/>
  <c r="BB45" i="51" s="1"/>
  <c r="BH45" i="51" s="1"/>
  <c r="BN45" i="51" s="1"/>
  <c r="BT45" i="51" s="1"/>
  <c r="AU45" i="56"/>
  <c r="N85" i="67"/>
  <c r="AI43" i="56"/>
  <c r="AU43" i="56"/>
  <c r="BG43" i="56"/>
  <c r="W44" i="56"/>
  <c r="AU44" i="56"/>
  <c r="BS44" i="56"/>
  <c r="L45" i="56"/>
  <c r="R44" i="56"/>
  <c r="AD44" i="56"/>
  <c r="AP44" i="56"/>
  <c r="BB44" i="56"/>
  <c r="BN44" i="56"/>
  <c r="R45" i="68"/>
  <c r="R43" i="68"/>
  <c r="L43" i="56"/>
  <c r="W46" i="68"/>
  <c r="AI46" i="68"/>
  <c r="AU46" i="68"/>
  <c r="L46" i="68"/>
  <c r="R46" i="68" s="1"/>
  <c r="X46" i="68" s="1"/>
  <c r="AD46" i="68" s="1"/>
  <c r="AJ46" i="68" s="1"/>
  <c r="AP46" i="68" s="1"/>
  <c r="AV46" i="68" s="1"/>
  <c r="BB46" i="68" s="1"/>
  <c r="BH46" i="68" s="1"/>
  <c r="BN46" i="68" s="1"/>
  <c r="BT46" i="68" s="1"/>
  <c r="L47" i="68"/>
  <c r="P46" i="67"/>
  <c r="Q46" i="67" s="1"/>
  <c r="AB46" i="67"/>
  <c r="AC46" i="67" s="1"/>
  <c r="AC45" i="67"/>
  <c r="AN46" i="67"/>
  <c r="AZ46" i="67"/>
  <c r="BA46" i="67" s="1"/>
  <c r="BA45" i="67"/>
  <c r="BA45" i="56" s="1"/>
  <c r="H44" i="67"/>
  <c r="AO45" i="67"/>
  <c r="AC46" i="68"/>
  <c r="K65" i="68"/>
  <c r="Q65" i="68"/>
  <c r="W65" i="68"/>
  <c r="AC65" i="68"/>
  <c r="AI65" i="68"/>
  <c r="AO65" i="68"/>
  <c r="AU65" i="68"/>
  <c r="BA65" i="68"/>
  <c r="BG65" i="68"/>
  <c r="BM65" i="68"/>
  <c r="BS65" i="68"/>
  <c r="AO46" i="67"/>
  <c r="BM46" i="67"/>
  <c r="K65" i="67"/>
  <c r="Q65" i="67"/>
  <c r="W65" i="67"/>
  <c r="AC65" i="67"/>
  <c r="AI65" i="67"/>
  <c r="AO65" i="67"/>
  <c r="AU65" i="67"/>
  <c r="BA65" i="67"/>
  <c r="BG65" i="67"/>
  <c r="BM65" i="67"/>
  <c r="BS65" i="67"/>
  <c r="V48" i="68"/>
  <c r="W48" i="68" s="1"/>
  <c r="W47" i="68"/>
  <c r="AC43" i="68"/>
  <c r="AC43" i="56" s="1"/>
  <c r="AH48" i="68"/>
  <c r="AI48" i="68" s="1"/>
  <c r="AI47" i="68"/>
  <c r="AO43" i="68"/>
  <c r="AO43" i="56" s="1"/>
  <c r="AT48" i="68"/>
  <c r="AU48" i="68" s="1"/>
  <c r="AU47" i="68"/>
  <c r="BA43" i="68"/>
  <c r="BA43" i="56" s="1"/>
  <c r="BF48" i="68"/>
  <c r="BG48" i="68" s="1"/>
  <c r="BG47" i="68"/>
  <c r="BM43" i="68"/>
  <c r="BM43" i="56" s="1"/>
  <c r="BR48" i="68"/>
  <c r="BS48" i="68" s="1"/>
  <c r="BS47" i="68"/>
  <c r="AC45" i="68"/>
  <c r="AC45" i="56" s="1"/>
  <c r="AO45" i="68"/>
  <c r="AO45" i="56" s="1"/>
  <c r="AN46" i="68"/>
  <c r="AO46" i="68" s="1"/>
  <c r="R47" i="68"/>
  <c r="L48" i="68"/>
  <c r="AB48" i="68"/>
  <c r="AC48" i="68" s="1"/>
  <c r="AC47" i="68"/>
  <c r="AN48" i="68"/>
  <c r="AO48" i="68" s="1"/>
  <c r="AO47" i="68"/>
  <c r="AZ48" i="68"/>
  <c r="BA48" i="68" s="1"/>
  <c r="BA47" i="68"/>
  <c r="BL48" i="68"/>
  <c r="BM48" i="68" s="1"/>
  <c r="BM47" i="68"/>
  <c r="BS45" i="68"/>
  <c r="BS45" i="56" s="1"/>
  <c r="AZ46" i="68"/>
  <c r="BA46" i="68" s="1"/>
  <c r="BL46" i="68"/>
  <c r="BM46" i="68" s="1"/>
  <c r="F48" i="68"/>
  <c r="N65" i="68"/>
  <c r="S65" i="68"/>
  <c r="H65" i="68"/>
  <c r="Y85" i="68"/>
  <c r="T85" i="68"/>
  <c r="N85" i="68"/>
  <c r="V48" i="67"/>
  <c r="W48" i="67" s="1"/>
  <c r="W47" i="67"/>
  <c r="AB47" i="67"/>
  <c r="AH48" i="67"/>
  <c r="AI48" i="67" s="1"/>
  <c r="AI47" i="67"/>
  <c r="AN47" i="67"/>
  <c r="AT48" i="67"/>
  <c r="AU48" i="67" s="1"/>
  <c r="AU47" i="67"/>
  <c r="AZ47" i="67"/>
  <c r="BG47" i="67"/>
  <c r="BL47" i="67"/>
  <c r="BR48" i="67"/>
  <c r="BS48" i="67" s="1"/>
  <c r="BS47" i="67"/>
  <c r="V46" i="67"/>
  <c r="W46" i="67" s="1"/>
  <c r="W45" i="67"/>
  <c r="W45" i="56" s="1"/>
  <c r="AH46" i="67"/>
  <c r="AI46" i="67" s="1"/>
  <c r="AI45" i="67"/>
  <c r="AI45" i="56" s="1"/>
  <c r="AT46" i="67"/>
  <c r="AU46" i="67" s="1"/>
  <c r="AU45" i="67"/>
  <c r="BF46" i="67"/>
  <c r="BG46" i="67" s="1"/>
  <c r="BG45" i="67"/>
  <c r="BG45" i="56" s="1"/>
  <c r="BR46" i="67"/>
  <c r="BS46" i="67" s="1"/>
  <c r="BS45" i="67"/>
  <c r="L47" i="67"/>
  <c r="H65" i="67"/>
  <c r="M65" i="67"/>
  <c r="S85" i="67"/>
  <c r="L46" i="50"/>
  <c r="R46" i="50" s="1"/>
  <c r="X46" i="50" s="1"/>
  <c r="AD46" i="50" s="1"/>
  <c r="AJ46" i="50" s="1"/>
  <c r="AP46" i="50" s="1"/>
  <c r="AV46" i="50" s="1"/>
  <c r="BB46" i="50" s="1"/>
  <c r="BH46" i="50" s="1"/>
  <c r="BN46" i="50" s="1"/>
  <c r="BT46" i="50" s="1"/>
  <c r="P47" i="50"/>
  <c r="AB47" i="50"/>
  <c r="AN47" i="50"/>
  <c r="AZ47" i="50"/>
  <c r="BL47" i="50"/>
  <c r="M44" i="50"/>
  <c r="H44" i="50"/>
  <c r="P46" i="50"/>
  <c r="Q46" i="50" s="1"/>
  <c r="L47" i="50"/>
  <c r="G47" i="50"/>
  <c r="AC47" i="51" l="1"/>
  <c r="AT48" i="50"/>
  <c r="AU48" i="50" s="1"/>
  <c r="BA47" i="51"/>
  <c r="M46" i="50"/>
  <c r="N46" i="50" s="1"/>
  <c r="W47" i="50"/>
  <c r="T45" i="50"/>
  <c r="AO47" i="51"/>
  <c r="BF48" i="51"/>
  <c r="BG48" i="51" s="1"/>
  <c r="J46" i="67"/>
  <c r="K46" i="67" s="1"/>
  <c r="G47" i="51"/>
  <c r="G48" i="51" s="1"/>
  <c r="H48" i="51" s="1"/>
  <c r="AI47" i="51"/>
  <c r="BL48" i="51"/>
  <c r="BM48" i="51" s="1"/>
  <c r="Q43" i="68"/>
  <c r="Q43" i="56" s="1"/>
  <c r="H45" i="51"/>
  <c r="M43" i="68"/>
  <c r="N43" i="68" s="1"/>
  <c r="BR48" i="50"/>
  <c r="BS48" i="50" s="1"/>
  <c r="H45" i="67"/>
  <c r="Q45" i="68"/>
  <c r="Q45" i="56" s="1"/>
  <c r="P45" i="56"/>
  <c r="M43" i="51"/>
  <c r="S43" i="51" s="1"/>
  <c r="Y43" i="51" s="1"/>
  <c r="AE43" i="51" s="1"/>
  <c r="AK43" i="51" s="1"/>
  <c r="AQ43" i="51" s="1"/>
  <c r="AW43" i="51" s="1"/>
  <c r="BC43" i="51" s="1"/>
  <c r="BI43" i="51" s="1"/>
  <c r="BO43" i="51" s="1"/>
  <c r="BU43" i="51" s="1"/>
  <c r="BV43" i="51" s="1"/>
  <c r="AU47" i="51"/>
  <c r="BS47" i="51"/>
  <c r="AH48" i="50"/>
  <c r="AI48" i="50" s="1"/>
  <c r="G44" i="56"/>
  <c r="M43" i="67"/>
  <c r="N44" i="67"/>
  <c r="S44" i="67"/>
  <c r="T44" i="67" s="1"/>
  <c r="W45" i="51"/>
  <c r="V46" i="51"/>
  <c r="W46" i="51" s="1"/>
  <c r="G47" i="67"/>
  <c r="G48" i="67" s="1"/>
  <c r="H48" i="67" s="1"/>
  <c r="M45" i="51"/>
  <c r="N45" i="51" s="1"/>
  <c r="V47" i="51"/>
  <c r="R47" i="51"/>
  <c r="R48" i="51" s="1"/>
  <c r="S43" i="50"/>
  <c r="Y43" i="50" s="1"/>
  <c r="N45" i="50"/>
  <c r="BF48" i="50"/>
  <c r="BG48" i="50" s="1"/>
  <c r="J47" i="50"/>
  <c r="M47" i="50" s="1"/>
  <c r="K45" i="67"/>
  <c r="K45" i="56" s="1"/>
  <c r="P47" i="68"/>
  <c r="G45" i="56"/>
  <c r="G47" i="68"/>
  <c r="K43" i="68"/>
  <c r="J47" i="68"/>
  <c r="J47" i="51"/>
  <c r="K43" i="51"/>
  <c r="Q44" i="67"/>
  <c r="Q44" i="56" s="1"/>
  <c r="P44" i="56"/>
  <c r="K44" i="68"/>
  <c r="M44" i="68"/>
  <c r="P47" i="51"/>
  <c r="M44" i="51"/>
  <c r="H44" i="51"/>
  <c r="P46" i="51"/>
  <c r="Q46" i="51" s="1"/>
  <c r="P47" i="67"/>
  <c r="Q47" i="67" s="1"/>
  <c r="M45" i="67"/>
  <c r="S45" i="67" s="1"/>
  <c r="H43" i="68"/>
  <c r="H43" i="56" s="1"/>
  <c r="H44" i="56"/>
  <c r="J43" i="56"/>
  <c r="J47" i="67"/>
  <c r="K43" i="67"/>
  <c r="J46" i="51"/>
  <c r="K46" i="51" s="1"/>
  <c r="K45" i="51"/>
  <c r="G46" i="68"/>
  <c r="M45" i="68"/>
  <c r="H45" i="68"/>
  <c r="J44" i="56"/>
  <c r="K44" i="67"/>
  <c r="G43" i="56"/>
  <c r="X43" i="68"/>
  <c r="R43" i="56"/>
  <c r="X45" i="68"/>
  <c r="R45" i="56"/>
  <c r="T65" i="68"/>
  <c r="Y65" i="68"/>
  <c r="X47" i="68"/>
  <c r="R48" i="68"/>
  <c r="AE85" i="68"/>
  <c r="Z85" i="68"/>
  <c r="S43" i="68"/>
  <c r="S65" i="67"/>
  <c r="N65" i="67"/>
  <c r="L48" i="67"/>
  <c r="R47" i="67"/>
  <c r="BL48" i="67"/>
  <c r="BM48" i="67" s="1"/>
  <c r="BM47" i="67"/>
  <c r="AN48" i="67"/>
  <c r="AO48" i="67" s="1"/>
  <c r="AO47" i="67"/>
  <c r="T85" i="67"/>
  <c r="Y85" i="67"/>
  <c r="H46" i="67"/>
  <c r="AZ48" i="67"/>
  <c r="BA48" i="67" s="1"/>
  <c r="BA47" i="67"/>
  <c r="AB48" i="67"/>
  <c r="AC48" i="67" s="1"/>
  <c r="AC47" i="67"/>
  <c r="X47" i="51"/>
  <c r="L48" i="50"/>
  <c r="R47" i="50"/>
  <c r="H47" i="50"/>
  <c r="G48" i="50"/>
  <c r="H48" i="50" s="1"/>
  <c r="AE45" i="50"/>
  <c r="Z45" i="50"/>
  <c r="N44" i="50"/>
  <c r="S44" i="50"/>
  <c r="BL48" i="50"/>
  <c r="BM48" i="50" s="1"/>
  <c r="BM47" i="50"/>
  <c r="AZ48" i="50"/>
  <c r="BA48" i="50" s="1"/>
  <c r="BA47" i="50"/>
  <c r="AN48" i="50"/>
  <c r="AO48" i="50" s="1"/>
  <c r="AO47" i="50"/>
  <c r="AB48" i="50"/>
  <c r="AC48" i="50" s="1"/>
  <c r="AC47" i="50"/>
  <c r="P48" i="50"/>
  <c r="Q48" i="50" s="1"/>
  <c r="Q47" i="50"/>
  <c r="S46" i="50" l="1"/>
  <c r="T46" i="50" s="1"/>
  <c r="H47" i="67"/>
  <c r="AX43" i="51"/>
  <c r="M46" i="67"/>
  <c r="S46" i="67" s="1"/>
  <c r="M43" i="56"/>
  <c r="S45" i="51"/>
  <c r="Y45" i="51" s="1"/>
  <c r="AE45" i="51" s="1"/>
  <c r="AF45" i="51" s="1"/>
  <c r="BP43" i="51"/>
  <c r="N43" i="67"/>
  <c r="N43" i="56" s="1"/>
  <c r="K44" i="56"/>
  <c r="T43" i="51"/>
  <c r="H47" i="51"/>
  <c r="BD43" i="51"/>
  <c r="BJ43" i="51"/>
  <c r="Y44" i="67"/>
  <c r="Z44" i="67" s="1"/>
  <c r="P48" i="67"/>
  <c r="Q48" i="67" s="1"/>
  <c r="N43" i="51"/>
  <c r="AR43" i="51"/>
  <c r="AF43" i="51"/>
  <c r="AL43" i="51"/>
  <c r="Z43" i="51"/>
  <c r="H45" i="56"/>
  <c r="M47" i="67"/>
  <c r="S47" i="67" s="1"/>
  <c r="S43" i="67"/>
  <c r="S43" i="56" s="1"/>
  <c r="V48" i="51"/>
  <c r="W48" i="51" s="1"/>
  <c r="W47" i="51"/>
  <c r="T43" i="50"/>
  <c r="M46" i="51"/>
  <c r="N46" i="51" s="1"/>
  <c r="K47" i="50"/>
  <c r="J48" i="50"/>
  <c r="K48" i="50" s="1"/>
  <c r="G48" i="68"/>
  <c r="H48" i="68" s="1"/>
  <c r="H47" i="68"/>
  <c r="P48" i="68"/>
  <c r="Q48" i="68" s="1"/>
  <c r="Q47" i="68"/>
  <c r="M47" i="68"/>
  <c r="S45" i="68"/>
  <c r="N45" i="68"/>
  <c r="J48" i="67"/>
  <c r="K48" i="67" s="1"/>
  <c r="K47" i="67"/>
  <c r="M45" i="56"/>
  <c r="N44" i="51"/>
  <c r="S44" i="51"/>
  <c r="Q47" i="51"/>
  <c r="P48" i="51"/>
  <c r="Q48" i="51" s="1"/>
  <c r="J48" i="51"/>
  <c r="K48" i="51" s="1"/>
  <c r="M47" i="51"/>
  <c r="K47" i="51"/>
  <c r="N45" i="67"/>
  <c r="H46" i="68"/>
  <c r="M46" i="68"/>
  <c r="K43" i="56"/>
  <c r="M44" i="56"/>
  <c r="S44" i="68"/>
  <c r="N44" i="68"/>
  <c r="N44" i="56" s="1"/>
  <c r="K47" i="68"/>
  <c r="J48" i="68"/>
  <c r="K48" i="68" s="1"/>
  <c r="AD45" i="68"/>
  <c r="X45" i="56"/>
  <c r="AD43" i="68"/>
  <c r="X43" i="56"/>
  <c r="Y43" i="68"/>
  <c r="T43" i="68"/>
  <c r="AK85" i="68"/>
  <c r="AF85" i="68"/>
  <c r="Z65" i="68"/>
  <c r="AE65" i="68"/>
  <c r="AD47" i="68"/>
  <c r="X48" i="68"/>
  <c r="R48" i="67"/>
  <c r="X47" i="67"/>
  <c r="Z85" i="67"/>
  <c r="AE85" i="67"/>
  <c r="Y45" i="67"/>
  <c r="T45" i="67"/>
  <c r="Y65" i="67"/>
  <c r="T65" i="67"/>
  <c r="X48" i="51"/>
  <c r="AD47" i="51"/>
  <c r="AK45" i="50"/>
  <c r="AF45" i="50"/>
  <c r="AE43" i="50"/>
  <c r="Z43" i="50"/>
  <c r="Y46" i="50"/>
  <c r="R48" i="50"/>
  <c r="X47" i="50"/>
  <c r="Y44" i="50"/>
  <c r="T44" i="50"/>
  <c r="S47" i="50"/>
  <c r="M48" i="50"/>
  <c r="N48" i="50" s="1"/>
  <c r="N47" i="50"/>
  <c r="N46" i="67" l="1"/>
  <c r="AK45" i="51"/>
  <c r="AL45" i="51" s="1"/>
  <c r="AE44" i="67"/>
  <c r="AK44" i="67" s="1"/>
  <c r="Z45" i="51"/>
  <c r="T45" i="51"/>
  <c r="M48" i="67"/>
  <c r="N48" i="67" s="1"/>
  <c r="Y43" i="67"/>
  <c r="Z43" i="67" s="1"/>
  <c r="N47" i="67"/>
  <c r="T43" i="67"/>
  <c r="T43" i="56" s="1"/>
  <c r="S46" i="51"/>
  <c r="Y46" i="51" s="1"/>
  <c r="N47" i="68"/>
  <c r="M48" i="68"/>
  <c r="N48" i="68" s="1"/>
  <c r="S47" i="68"/>
  <c r="N46" i="68"/>
  <c r="S46" i="68"/>
  <c r="T44" i="68"/>
  <c r="T44" i="56" s="1"/>
  <c r="S44" i="56"/>
  <c r="Y44" i="68"/>
  <c r="N45" i="56"/>
  <c r="S47" i="51"/>
  <c r="M48" i="51"/>
  <c r="N48" i="51" s="1"/>
  <c r="N47" i="51"/>
  <c r="Y44" i="51"/>
  <c r="T44" i="51"/>
  <c r="Y45" i="68"/>
  <c r="T45" i="68"/>
  <c r="T45" i="56" s="1"/>
  <c r="S45" i="56"/>
  <c r="AJ43" i="68"/>
  <c r="AD43" i="56"/>
  <c r="AJ45" i="68"/>
  <c r="AD45" i="56"/>
  <c r="AJ47" i="68"/>
  <c r="AD48" i="68"/>
  <c r="AF65" i="68"/>
  <c r="AK65" i="68"/>
  <c r="AQ85" i="68"/>
  <c r="AL85" i="68"/>
  <c r="AE43" i="68"/>
  <c r="Z43" i="68"/>
  <c r="AF85" i="67"/>
  <c r="AK85" i="67"/>
  <c r="T46" i="67"/>
  <c r="Y46" i="67"/>
  <c r="X48" i="67"/>
  <c r="AD47" i="67"/>
  <c r="AE65" i="67"/>
  <c r="Z65" i="67"/>
  <c r="Z45" i="67"/>
  <c r="AE45" i="67"/>
  <c r="Y47" i="67"/>
  <c r="S48" i="67"/>
  <c r="T48" i="67" s="1"/>
  <c r="T47" i="67"/>
  <c r="AD48" i="51"/>
  <c r="AJ47" i="51"/>
  <c r="X48" i="50"/>
  <c r="AD47" i="50"/>
  <c r="Y47" i="50"/>
  <c r="T47" i="50"/>
  <c r="S48" i="50"/>
  <c r="T48" i="50" s="1"/>
  <c r="Z44" i="50"/>
  <c r="AE44" i="50"/>
  <c r="Z46" i="50"/>
  <c r="AE46" i="50"/>
  <c r="AK43" i="50"/>
  <c r="AF43" i="50"/>
  <c r="AQ45" i="50"/>
  <c r="AL45" i="50"/>
  <c r="T46" i="51" l="1"/>
  <c r="AQ45" i="51"/>
  <c r="AW45" i="51" s="1"/>
  <c r="Y43" i="56"/>
  <c r="AF44" i="67"/>
  <c r="AE43" i="67"/>
  <c r="AK43" i="67" s="1"/>
  <c r="T47" i="68"/>
  <c r="S48" i="68"/>
  <c r="T48" i="68" s="1"/>
  <c r="Y47" i="68"/>
  <c r="AE45" i="68"/>
  <c r="Z45" i="68"/>
  <c r="Z45" i="56" s="1"/>
  <c r="AE44" i="51"/>
  <c r="Z44" i="51"/>
  <c r="Y45" i="56"/>
  <c r="Y47" i="51"/>
  <c r="S48" i="51"/>
  <c r="T48" i="51" s="1"/>
  <c r="T47" i="51"/>
  <c r="AE44" i="68"/>
  <c r="Y44" i="56"/>
  <c r="Z44" i="68"/>
  <c r="Z44" i="56" s="1"/>
  <c r="AE46" i="51"/>
  <c r="Z46" i="51"/>
  <c r="Y46" i="68"/>
  <c r="T46" i="68"/>
  <c r="Z43" i="56"/>
  <c r="AP45" i="68"/>
  <c r="AJ45" i="56"/>
  <c r="AP43" i="68"/>
  <c r="AJ43" i="56"/>
  <c r="AK43" i="68"/>
  <c r="AF43" i="68"/>
  <c r="AW85" i="68"/>
  <c r="AR85" i="68"/>
  <c r="AL65" i="68"/>
  <c r="AQ65" i="68"/>
  <c r="AP47" i="68"/>
  <c r="AJ48" i="68"/>
  <c r="AK45" i="67"/>
  <c r="AF45" i="67"/>
  <c r="AD48" i="67"/>
  <c r="AJ47" i="67"/>
  <c r="Z46" i="67"/>
  <c r="AE46" i="67"/>
  <c r="AL85" i="67"/>
  <c r="AQ85" i="67"/>
  <c r="AE47" i="67"/>
  <c r="Y48" i="67"/>
  <c r="Z48" i="67" s="1"/>
  <c r="Z47" i="67"/>
  <c r="AK65" i="67"/>
  <c r="AF65" i="67"/>
  <c r="AQ44" i="67"/>
  <c r="AL44" i="67"/>
  <c r="AJ48" i="51"/>
  <c r="AP47" i="51"/>
  <c r="AW45" i="50"/>
  <c r="AR45" i="50"/>
  <c r="AQ43" i="50"/>
  <c r="AL43" i="50"/>
  <c r="AD48" i="50"/>
  <c r="AJ47" i="50"/>
  <c r="AF46" i="50"/>
  <c r="AK46" i="50"/>
  <c r="AK44" i="50"/>
  <c r="AF44" i="50"/>
  <c r="AE47" i="50"/>
  <c r="Y48" i="50"/>
  <c r="Z48" i="50" s="1"/>
  <c r="Z47" i="50"/>
  <c r="AR45" i="51" l="1"/>
  <c r="AE43" i="56"/>
  <c r="AF43" i="67"/>
  <c r="AF43" i="56" s="1"/>
  <c r="Z47" i="68"/>
  <c r="Y48" i="68"/>
  <c r="Z48" i="68" s="1"/>
  <c r="AE47" i="68"/>
  <c r="Z46" i="68"/>
  <c r="AE46" i="68"/>
  <c r="AK46" i="51"/>
  <c r="AF46" i="51"/>
  <c r="Y48" i="51"/>
  <c r="Z48" i="51" s="1"/>
  <c r="AE47" i="51"/>
  <c r="Z47" i="51"/>
  <c r="AK44" i="51"/>
  <c r="AF44" i="51"/>
  <c r="BC45" i="51"/>
  <c r="AX45" i="51"/>
  <c r="AK45" i="68"/>
  <c r="AK45" i="56" s="1"/>
  <c r="AF45" i="68"/>
  <c r="AF45" i="56" s="1"/>
  <c r="AK44" i="68"/>
  <c r="AE44" i="56"/>
  <c r="AF44" i="68"/>
  <c r="AF44" i="56" s="1"/>
  <c r="AE45" i="56"/>
  <c r="AK43" i="56"/>
  <c r="AV43" i="68"/>
  <c r="AP43" i="56"/>
  <c r="AV45" i="68"/>
  <c r="AP45" i="56"/>
  <c r="AV47" i="68"/>
  <c r="AP48" i="68"/>
  <c r="AR65" i="68"/>
  <c r="AW65" i="68"/>
  <c r="BC85" i="68"/>
  <c r="AX85" i="68"/>
  <c r="AQ43" i="68"/>
  <c r="AL43" i="68"/>
  <c r="AK47" i="67"/>
  <c r="AE48" i="67"/>
  <c r="AF48" i="67" s="1"/>
  <c r="AF47" i="67"/>
  <c r="AJ48" i="67"/>
  <c r="AP47" i="67"/>
  <c r="AL45" i="67"/>
  <c r="AQ45" i="67"/>
  <c r="AL43" i="67"/>
  <c r="AQ43" i="67"/>
  <c r="AW44" i="67"/>
  <c r="AR44" i="67"/>
  <c r="AQ65" i="67"/>
  <c r="AL65" i="67"/>
  <c r="AR85" i="67"/>
  <c r="AW85" i="67"/>
  <c r="AF46" i="67"/>
  <c r="AK46" i="67"/>
  <c r="AP48" i="51"/>
  <c r="AV47" i="51"/>
  <c r="AL46" i="50"/>
  <c r="AQ46" i="50"/>
  <c r="AJ48" i="50"/>
  <c r="AP47" i="50"/>
  <c r="AK47" i="50"/>
  <c r="AF47" i="50"/>
  <c r="AE48" i="50"/>
  <c r="AF48" i="50" s="1"/>
  <c r="AQ44" i="50"/>
  <c r="AL44" i="50"/>
  <c r="AW43" i="50"/>
  <c r="AR43" i="50"/>
  <c r="BC45" i="50"/>
  <c r="AX45" i="50"/>
  <c r="AE48" i="68" l="1"/>
  <c r="AF48" i="68" s="1"/>
  <c r="AK47" i="68"/>
  <c r="AF47" i="68"/>
  <c r="AQ44" i="68"/>
  <c r="AK44" i="56"/>
  <c r="AL44" i="68"/>
  <c r="AL44" i="56" s="1"/>
  <c r="AQ46" i="51"/>
  <c r="AL46" i="51"/>
  <c r="AQ45" i="68"/>
  <c r="AQ45" i="56" s="1"/>
  <c r="AL45" i="68"/>
  <c r="AL45" i="56" s="1"/>
  <c r="BI45" i="51"/>
  <c r="BD45" i="51"/>
  <c r="AL44" i="51"/>
  <c r="AQ44" i="51"/>
  <c r="AK47" i="51"/>
  <c r="AE48" i="51"/>
  <c r="AF48" i="51" s="1"/>
  <c r="AF47" i="51"/>
  <c r="AK46" i="68"/>
  <c r="AF46" i="68"/>
  <c r="AL43" i="56"/>
  <c r="AQ43" i="56"/>
  <c r="BB45" i="68"/>
  <c r="AV45" i="56"/>
  <c r="BB43" i="68"/>
  <c r="AV43" i="56"/>
  <c r="AX65" i="68"/>
  <c r="BC65" i="68"/>
  <c r="AW43" i="68"/>
  <c r="AR43" i="68"/>
  <c r="BI85" i="68"/>
  <c r="BD85" i="68"/>
  <c r="BB47" i="68"/>
  <c r="AV48" i="68"/>
  <c r="AL46" i="67"/>
  <c r="AQ46" i="67"/>
  <c r="AX85" i="67"/>
  <c r="BC85" i="67"/>
  <c r="AP48" i="67"/>
  <c r="AV47" i="67"/>
  <c r="AQ47" i="67"/>
  <c r="AK48" i="67"/>
  <c r="AL48" i="67" s="1"/>
  <c r="AL47" i="67"/>
  <c r="AW65" i="67"/>
  <c r="AR65" i="67"/>
  <c r="BC44" i="67"/>
  <c r="AX44" i="67"/>
  <c r="AW43" i="67"/>
  <c r="AR43" i="67"/>
  <c r="AW45" i="67"/>
  <c r="AR45" i="67"/>
  <c r="AV48" i="51"/>
  <c r="BB47" i="51"/>
  <c r="BI45" i="50"/>
  <c r="BD45" i="50"/>
  <c r="BC43" i="50"/>
  <c r="AX43" i="50"/>
  <c r="AW44" i="50"/>
  <c r="AR44" i="50"/>
  <c r="AP48" i="50"/>
  <c r="AV47" i="50"/>
  <c r="AR46" i="50"/>
  <c r="AW46" i="50"/>
  <c r="AQ47" i="50"/>
  <c r="AK48" i="50"/>
  <c r="AL48" i="50" s="1"/>
  <c r="AL47" i="50"/>
  <c r="AR43" i="56" l="1"/>
  <c r="AL47" i="68"/>
  <c r="AK48" i="68"/>
  <c r="AL48" i="68" s="1"/>
  <c r="AQ47" i="68"/>
  <c r="AL46" i="68"/>
  <c r="AQ46" i="68"/>
  <c r="AR44" i="51"/>
  <c r="AW44" i="51"/>
  <c r="AW46" i="51"/>
  <c r="AR46" i="51"/>
  <c r="AQ47" i="51"/>
  <c r="AL47" i="51"/>
  <c r="AK48" i="51"/>
  <c r="AL48" i="51" s="1"/>
  <c r="BO45" i="51"/>
  <c r="BJ45" i="51"/>
  <c r="AR45" i="68"/>
  <c r="AR45" i="56" s="1"/>
  <c r="AW45" i="68"/>
  <c r="AW44" i="68"/>
  <c r="AQ44" i="56"/>
  <c r="AR44" i="68"/>
  <c r="AR44" i="56" s="1"/>
  <c r="AW43" i="56"/>
  <c r="BH43" i="68"/>
  <c r="BB43" i="56"/>
  <c r="BH45" i="68"/>
  <c r="BB45" i="56"/>
  <c r="BH47" i="68"/>
  <c r="BB48" i="68"/>
  <c r="BO85" i="68"/>
  <c r="BJ85" i="68"/>
  <c r="BC43" i="68"/>
  <c r="AX43" i="68"/>
  <c r="BD65" i="68"/>
  <c r="BI65" i="68"/>
  <c r="AW47" i="67"/>
  <c r="AQ48" i="67"/>
  <c r="AR48" i="67" s="1"/>
  <c r="AR47" i="67"/>
  <c r="AX45" i="67"/>
  <c r="BC45" i="67"/>
  <c r="AX43" i="67"/>
  <c r="BC43" i="67"/>
  <c r="BI44" i="67"/>
  <c r="BD44" i="67"/>
  <c r="BC65" i="67"/>
  <c r="AX65" i="67"/>
  <c r="AV48" i="67"/>
  <c r="BB47" i="67"/>
  <c r="BD85" i="67"/>
  <c r="BI85" i="67"/>
  <c r="AR46" i="67"/>
  <c r="AW46" i="67"/>
  <c r="BH47" i="51"/>
  <c r="BB48" i="51"/>
  <c r="AX46" i="50"/>
  <c r="BC46" i="50"/>
  <c r="AV48" i="50"/>
  <c r="BB47" i="50"/>
  <c r="AW47" i="50"/>
  <c r="AR47" i="50"/>
  <c r="AQ48" i="50"/>
  <c r="AR48" i="50" s="1"/>
  <c r="BC44" i="50"/>
  <c r="AX44" i="50"/>
  <c r="BI43" i="50"/>
  <c r="BD43" i="50"/>
  <c r="BO45" i="50"/>
  <c r="BJ45" i="50"/>
  <c r="AQ48" i="68" l="1"/>
  <c r="AR48" i="68" s="1"/>
  <c r="AW47" i="68"/>
  <c r="AR47" i="68"/>
  <c r="AX45" i="68"/>
  <c r="AX45" i="56" s="1"/>
  <c r="BC45" i="68"/>
  <c r="AW47" i="51"/>
  <c r="AQ48" i="51"/>
  <c r="AR48" i="51" s="1"/>
  <c r="AR47" i="51"/>
  <c r="AX46" i="51"/>
  <c r="BC46" i="51"/>
  <c r="AW44" i="56"/>
  <c r="AX44" i="68"/>
  <c r="AX44" i="56" s="1"/>
  <c r="BC44" i="68"/>
  <c r="BU45" i="51"/>
  <c r="BV45" i="51" s="1"/>
  <c r="BP45" i="51"/>
  <c r="AX44" i="51"/>
  <c r="BC44" i="51"/>
  <c r="AW46" i="68"/>
  <c r="AR46" i="68"/>
  <c r="AW45" i="56"/>
  <c r="BC43" i="56"/>
  <c r="AX43" i="56"/>
  <c r="BN45" i="68"/>
  <c r="BH45" i="56"/>
  <c r="BN43" i="68"/>
  <c r="BH43" i="56"/>
  <c r="BJ65" i="68"/>
  <c r="BO65" i="68"/>
  <c r="BI43" i="68"/>
  <c r="BD43" i="68"/>
  <c r="BU85" i="68"/>
  <c r="BV85" i="68" s="1"/>
  <c r="BP85" i="68"/>
  <c r="BN47" i="68"/>
  <c r="BH48" i="68"/>
  <c r="BI65" i="67"/>
  <c r="BD65" i="67"/>
  <c r="BO44" i="67"/>
  <c r="BJ44" i="67"/>
  <c r="AX46" i="67"/>
  <c r="BC46" i="67"/>
  <c r="BJ85" i="67"/>
  <c r="BO85" i="67"/>
  <c r="BB48" i="67"/>
  <c r="BH47" i="67"/>
  <c r="BI43" i="67"/>
  <c r="BD43" i="67"/>
  <c r="BI45" i="67"/>
  <c r="BD45" i="67"/>
  <c r="BC47" i="67"/>
  <c r="AW48" i="67"/>
  <c r="AX48" i="67" s="1"/>
  <c r="AX47" i="67"/>
  <c r="BN47" i="51"/>
  <c r="BH48" i="51"/>
  <c r="BU45" i="50"/>
  <c r="BV45" i="50" s="1"/>
  <c r="BP45" i="50"/>
  <c r="BO43" i="50"/>
  <c r="BJ43" i="50"/>
  <c r="BI44" i="50"/>
  <c r="BD44" i="50"/>
  <c r="BB48" i="50"/>
  <c r="BH47" i="50"/>
  <c r="BD46" i="50"/>
  <c r="BI46" i="50"/>
  <c r="BC47" i="50"/>
  <c r="AW48" i="50"/>
  <c r="AX48" i="50" s="1"/>
  <c r="AX47" i="50"/>
  <c r="AX47" i="68" l="1"/>
  <c r="AW48" i="68"/>
  <c r="AX48" i="68" s="1"/>
  <c r="BC47" i="68"/>
  <c r="BI44" i="51"/>
  <c r="BD44" i="51"/>
  <c r="BD44" i="68"/>
  <c r="BD44" i="56" s="1"/>
  <c r="BC44" i="56"/>
  <c r="BI44" i="68"/>
  <c r="BI45" i="68"/>
  <c r="BD45" i="68"/>
  <c r="BD45" i="56" s="1"/>
  <c r="BC45" i="56"/>
  <c r="AX46" i="68"/>
  <c r="BC46" i="68"/>
  <c r="BD46" i="51"/>
  <c r="BI46" i="51"/>
  <c r="BC47" i="51"/>
  <c r="AW48" i="51"/>
  <c r="AX48" i="51" s="1"/>
  <c r="AX47" i="51"/>
  <c r="BI43" i="56"/>
  <c r="BD43" i="56"/>
  <c r="BT43" i="68"/>
  <c r="BT43" i="56" s="1"/>
  <c r="BN43" i="56"/>
  <c r="BT45" i="68"/>
  <c r="BT45" i="56" s="1"/>
  <c r="BN45" i="56"/>
  <c r="BO43" i="68"/>
  <c r="BJ43" i="68"/>
  <c r="BP65" i="68"/>
  <c r="BU65" i="68"/>
  <c r="BV65" i="68" s="1"/>
  <c r="BT47" i="68"/>
  <c r="BT48" i="68" s="1"/>
  <c r="BN48" i="68"/>
  <c r="BI47" i="67"/>
  <c r="BC48" i="67"/>
  <c r="BD48" i="67" s="1"/>
  <c r="BD47" i="67"/>
  <c r="BJ45" i="67"/>
  <c r="BO45" i="67"/>
  <c r="BJ43" i="67"/>
  <c r="BO43" i="67"/>
  <c r="BH48" i="67"/>
  <c r="BN47" i="67"/>
  <c r="BP85" i="67"/>
  <c r="BU85" i="67"/>
  <c r="BV85" i="67" s="1"/>
  <c r="BD46" i="67"/>
  <c r="BI46" i="67"/>
  <c r="BU44" i="67"/>
  <c r="BV44" i="67" s="1"/>
  <c r="BP44" i="67"/>
  <c r="BO65" i="67"/>
  <c r="BJ65" i="67"/>
  <c r="BT47" i="51"/>
  <c r="BT48" i="51" s="1"/>
  <c r="BN48" i="51"/>
  <c r="BJ46" i="50"/>
  <c r="BO46" i="50"/>
  <c r="BH48" i="50"/>
  <c r="BN47" i="50"/>
  <c r="BI47" i="50"/>
  <c r="BD47" i="50"/>
  <c r="BC48" i="50"/>
  <c r="BD48" i="50" s="1"/>
  <c r="BO44" i="50"/>
  <c r="BJ44" i="50"/>
  <c r="BU43" i="50"/>
  <c r="BV43" i="50" s="1"/>
  <c r="BP43" i="50"/>
  <c r="BD47" i="68" l="1"/>
  <c r="BC48" i="68"/>
  <c r="BD48" i="68" s="1"/>
  <c r="BI47" i="68"/>
  <c r="BI47" i="51"/>
  <c r="BC48" i="51"/>
  <c r="BD48" i="51" s="1"/>
  <c r="BD47" i="51"/>
  <c r="BJ44" i="68"/>
  <c r="BJ44" i="56" s="1"/>
  <c r="BI44" i="56"/>
  <c r="BO44" i="68"/>
  <c r="BO44" i="51"/>
  <c r="BJ44" i="51"/>
  <c r="BO46" i="51"/>
  <c r="BJ46" i="51"/>
  <c r="BI46" i="68"/>
  <c r="BD46" i="68"/>
  <c r="BJ45" i="68"/>
  <c r="BJ45" i="56" s="1"/>
  <c r="BO45" i="68"/>
  <c r="BI45" i="56"/>
  <c r="BO43" i="56"/>
  <c r="BJ43" i="56"/>
  <c r="BU43" i="68"/>
  <c r="BP43" i="68"/>
  <c r="BJ46" i="67"/>
  <c r="BO46" i="67"/>
  <c r="BN48" i="67"/>
  <c r="BT47" i="67"/>
  <c r="BT48" i="67" s="1"/>
  <c r="BO47" i="67"/>
  <c r="BI48" i="67"/>
  <c r="BJ48" i="67" s="1"/>
  <c r="BJ47" i="67"/>
  <c r="BU65" i="67"/>
  <c r="BV65" i="67" s="1"/>
  <c r="BP65" i="67"/>
  <c r="BU43" i="67"/>
  <c r="BV43" i="67" s="1"/>
  <c r="BP43" i="67"/>
  <c r="BU45" i="67"/>
  <c r="BP45" i="67"/>
  <c r="BU44" i="50"/>
  <c r="BV44" i="50" s="1"/>
  <c r="BP44" i="50"/>
  <c r="BN48" i="50"/>
  <c r="BT47" i="50"/>
  <c r="BT48" i="50" s="1"/>
  <c r="BP46" i="50"/>
  <c r="BU46" i="50"/>
  <c r="BV46" i="50" s="1"/>
  <c r="BO47" i="50"/>
  <c r="BI48" i="50"/>
  <c r="BJ48" i="50" s="1"/>
  <c r="BJ47" i="50"/>
  <c r="BI48" i="68" l="1"/>
  <c r="BJ48" i="68" s="1"/>
  <c r="BO47" i="68"/>
  <c r="BJ47" i="68"/>
  <c r="BO46" i="68"/>
  <c r="BJ46" i="68"/>
  <c r="BU46" i="51"/>
  <c r="BV46" i="51" s="1"/>
  <c r="BP46" i="51"/>
  <c r="BP44" i="68"/>
  <c r="BP44" i="56" s="1"/>
  <c r="BO44" i="56"/>
  <c r="BU44" i="68"/>
  <c r="BP43" i="56"/>
  <c r="BU45" i="68"/>
  <c r="BV45" i="68" s="1"/>
  <c r="BP45" i="68"/>
  <c r="BP45" i="56" s="1"/>
  <c r="BO45" i="56"/>
  <c r="BP44" i="51"/>
  <c r="BU44" i="51"/>
  <c r="BV44" i="51" s="1"/>
  <c r="BO47" i="51"/>
  <c r="BI48" i="51"/>
  <c r="BJ48" i="51" s="1"/>
  <c r="BJ47" i="51"/>
  <c r="BV45" i="67"/>
  <c r="BV45" i="56" s="1"/>
  <c r="BV43" i="68"/>
  <c r="BV43" i="56" s="1"/>
  <c r="BU43" i="56"/>
  <c r="BU47" i="67"/>
  <c r="BO48" i="67"/>
  <c r="BP48" i="67" s="1"/>
  <c r="BP47" i="67"/>
  <c r="BP46" i="67"/>
  <c r="BU46" i="67"/>
  <c r="BV46" i="67" s="1"/>
  <c r="BU47" i="50"/>
  <c r="BP47" i="50"/>
  <c r="BO48" i="50"/>
  <c r="BP48" i="50" s="1"/>
  <c r="BO48" i="68" l="1"/>
  <c r="BP48" i="68" s="1"/>
  <c r="BU47" i="68"/>
  <c r="BP47" i="68"/>
  <c r="BV44" i="68"/>
  <c r="BV44" i="56" s="1"/>
  <c r="BU44" i="56"/>
  <c r="BP46" i="68"/>
  <c r="BU46" i="68"/>
  <c r="BV46" i="68" s="1"/>
  <c r="BU45" i="56"/>
  <c r="BU47" i="51"/>
  <c r="BP47" i="51"/>
  <c r="BO48" i="51"/>
  <c r="BP48" i="51" s="1"/>
  <c r="BU48" i="67"/>
  <c r="BV48" i="67" s="1"/>
  <c r="BV47" i="67"/>
  <c r="BU48" i="50"/>
  <c r="BV48" i="50" s="1"/>
  <c r="BV47" i="50"/>
  <c r="BU48" i="68" l="1"/>
  <c r="BV48" i="68" s="1"/>
  <c r="BV47" i="68"/>
  <c r="BU48" i="51"/>
  <c r="BV48" i="51" s="1"/>
  <c r="BV47" i="51"/>
  <c r="BV45" i="49" l="1"/>
  <c r="BU45" i="49"/>
  <c r="BT45" i="49"/>
  <c r="BS45" i="49"/>
  <c r="BR45" i="49"/>
  <c r="BQ45" i="49"/>
  <c r="BP45" i="49"/>
  <c r="BO45" i="49"/>
  <c r="BN45" i="49"/>
  <c r="BM45" i="49"/>
  <c r="BL45" i="49"/>
  <c r="BK45" i="49"/>
  <c r="BJ45" i="49"/>
  <c r="BI45" i="49"/>
  <c r="BH45" i="49"/>
  <c r="BG45" i="49"/>
  <c r="BF45" i="49"/>
  <c r="BE45" i="49"/>
  <c r="BD45" i="49"/>
  <c r="BC45" i="49"/>
  <c r="BB45" i="49"/>
  <c r="BA45" i="49"/>
  <c r="AZ45" i="49"/>
  <c r="AY45" i="49"/>
  <c r="AX45" i="49"/>
  <c r="AW45" i="49"/>
  <c r="AV45" i="49"/>
  <c r="AU45" i="49"/>
  <c r="AT45" i="49"/>
  <c r="AS45" i="49"/>
  <c r="AR45" i="49"/>
  <c r="AQ45" i="49"/>
  <c r="AP45" i="49"/>
  <c r="AO45" i="49"/>
  <c r="AN45" i="49"/>
  <c r="AM45" i="49"/>
  <c r="AL45" i="49"/>
  <c r="AK45" i="49"/>
  <c r="AJ45" i="49"/>
  <c r="AI45" i="49"/>
  <c r="AH45" i="49"/>
  <c r="AG45" i="49"/>
  <c r="AF45" i="49"/>
  <c r="AE45" i="49"/>
  <c r="AD45" i="49"/>
  <c r="AC45" i="49"/>
  <c r="AB45" i="49"/>
  <c r="AA45" i="49"/>
  <c r="Z45" i="49"/>
  <c r="Y45" i="49"/>
  <c r="X45" i="49"/>
  <c r="W45" i="49"/>
  <c r="V45" i="49"/>
  <c r="U45" i="49"/>
  <c r="T45" i="49"/>
  <c r="S45" i="49"/>
  <c r="R4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BV44" i="49"/>
  <c r="BU44" i="49"/>
  <c r="BT44" i="49"/>
  <c r="BS44" i="49"/>
  <c r="BR44" i="49"/>
  <c r="BQ44" i="49"/>
  <c r="BP44" i="49"/>
  <c r="BO44" i="49"/>
  <c r="BN44" i="49"/>
  <c r="BM44" i="49"/>
  <c r="BL44" i="49"/>
  <c r="BK44" i="49"/>
  <c r="BJ44" i="49"/>
  <c r="BI44" i="49"/>
  <c r="BH44" i="49"/>
  <c r="BG44" i="49"/>
  <c r="BF44" i="49"/>
  <c r="BE44" i="49"/>
  <c r="BD44" i="49"/>
  <c r="BC44" i="49"/>
  <c r="BB44" i="49"/>
  <c r="BA44" i="49"/>
  <c r="AZ44" i="49"/>
  <c r="AY44" i="49"/>
  <c r="AX44" i="49"/>
  <c r="AW44" i="49"/>
  <c r="AV44" i="49"/>
  <c r="AU44" i="49"/>
  <c r="AT44" i="49"/>
  <c r="AS44" i="49"/>
  <c r="AR44" i="49"/>
  <c r="AQ44" i="49"/>
  <c r="AP44" i="49"/>
  <c r="AO44" i="49"/>
  <c r="AN44" i="49"/>
  <c r="AM44" i="49"/>
  <c r="AL44" i="49"/>
  <c r="AK44" i="49"/>
  <c r="AJ44" i="49"/>
  <c r="AI44" i="49"/>
  <c r="AH44" i="49"/>
  <c r="AG44" i="49"/>
  <c r="AF44" i="49"/>
  <c r="AE44" i="49"/>
  <c r="AD44" i="49"/>
  <c r="AC44" i="49"/>
  <c r="AB44" i="49"/>
  <c r="AA44" i="49"/>
  <c r="Z44" i="49"/>
  <c r="Y44" i="49"/>
  <c r="X44" i="49"/>
  <c r="W44" i="49"/>
  <c r="V44" i="49"/>
  <c r="U44" i="49"/>
  <c r="T44" i="49"/>
  <c r="S44" i="49"/>
  <c r="R44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BV43" i="49"/>
  <c r="BU43" i="49"/>
  <c r="BT43" i="49"/>
  <c r="BS43" i="49"/>
  <c r="BR43" i="49"/>
  <c r="BQ43" i="49"/>
  <c r="BP43" i="49"/>
  <c r="BO43" i="49"/>
  <c r="BN43" i="49"/>
  <c r="BM43" i="49"/>
  <c r="BL43" i="49"/>
  <c r="BK43" i="49"/>
  <c r="BJ43" i="49"/>
  <c r="BI43" i="49"/>
  <c r="BH43" i="49"/>
  <c r="BG43" i="49"/>
  <c r="BF43" i="49"/>
  <c r="BE43" i="49"/>
  <c r="BD43" i="49"/>
  <c r="BC43" i="49"/>
  <c r="BB43" i="49"/>
  <c r="BA43" i="49"/>
  <c r="AZ43" i="49"/>
  <c r="AY43" i="49"/>
  <c r="AX43" i="49"/>
  <c r="AW43" i="49"/>
  <c r="AV43" i="49"/>
  <c r="AU43" i="49"/>
  <c r="AT43" i="49"/>
  <c r="AS43" i="49"/>
  <c r="AR43" i="49"/>
  <c r="AQ43" i="49"/>
  <c r="AP43" i="49"/>
  <c r="AO43" i="49"/>
  <c r="AN43" i="49"/>
  <c r="AM43" i="49"/>
  <c r="AL43" i="49"/>
  <c r="AK43" i="49"/>
  <c r="AJ43" i="49"/>
  <c r="AI43" i="49"/>
  <c r="AH43" i="49"/>
  <c r="AG43" i="49"/>
  <c r="AF43" i="49"/>
  <c r="AE43" i="49"/>
  <c r="AD43" i="49"/>
  <c r="AC43" i="49"/>
  <c r="AB43" i="49"/>
  <c r="AA43" i="49"/>
  <c r="Z43" i="49"/>
  <c r="Y43" i="49"/>
  <c r="X43" i="49"/>
  <c r="W43" i="49"/>
  <c r="V43" i="49"/>
  <c r="U43" i="49"/>
  <c r="T43" i="49"/>
  <c r="S43" i="49"/>
  <c r="R43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O110" i="65" l="1"/>
  <c r="N110" i="65"/>
  <c r="M110" i="65"/>
  <c r="L110" i="65"/>
  <c r="K110" i="65"/>
  <c r="J110" i="65"/>
  <c r="I110" i="65"/>
  <c r="H110" i="65"/>
  <c r="G110" i="65"/>
  <c r="F110" i="65"/>
  <c r="E110" i="65"/>
  <c r="D110" i="65"/>
  <c r="C110" i="65"/>
  <c r="N109" i="65"/>
  <c r="M109" i="65"/>
  <c r="L109" i="65"/>
  <c r="K109" i="65"/>
  <c r="J109" i="65"/>
  <c r="I109" i="65"/>
  <c r="H109" i="65"/>
  <c r="G109" i="65"/>
  <c r="F109" i="65"/>
  <c r="E109" i="65"/>
  <c r="D109" i="65"/>
  <c r="C109" i="65"/>
  <c r="N108" i="65"/>
  <c r="M108" i="65"/>
  <c r="L108" i="65"/>
  <c r="K108" i="65"/>
  <c r="J108" i="65"/>
  <c r="I108" i="65"/>
  <c r="H108" i="65"/>
  <c r="G108" i="65"/>
  <c r="F108" i="65"/>
  <c r="E108" i="65"/>
  <c r="D108" i="65"/>
  <c r="C108" i="65"/>
  <c r="N107" i="65"/>
  <c r="M107" i="65"/>
  <c r="L107" i="65"/>
  <c r="K107" i="65"/>
  <c r="J107" i="65"/>
  <c r="I107" i="65"/>
  <c r="H107" i="65"/>
  <c r="G107" i="65"/>
  <c r="F107" i="65"/>
  <c r="E107" i="65"/>
  <c r="D107" i="65"/>
  <c r="C107" i="65"/>
  <c r="N106" i="65"/>
  <c r="M106" i="65"/>
  <c r="L106" i="65"/>
  <c r="K106" i="65"/>
  <c r="J106" i="65"/>
  <c r="I106" i="65"/>
  <c r="H106" i="65"/>
  <c r="G106" i="65"/>
  <c r="F106" i="65"/>
  <c r="E106" i="65"/>
  <c r="D106" i="65"/>
  <c r="C106" i="65"/>
  <c r="O101" i="65"/>
  <c r="N101" i="65"/>
  <c r="M101" i="65"/>
  <c r="L101" i="65"/>
  <c r="K101" i="65"/>
  <c r="J101" i="65"/>
  <c r="I101" i="65"/>
  <c r="H101" i="65"/>
  <c r="G101" i="65"/>
  <c r="F101" i="65"/>
  <c r="E101" i="65"/>
  <c r="D101" i="65"/>
  <c r="C101" i="65"/>
  <c r="N100" i="65"/>
  <c r="M100" i="65"/>
  <c r="L100" i="65"/>
  <c r="K100" i="65"/>
  <c r="J100" i="65"/>
  <c r="I100" i="65"/>
  <c r="H100" i="65"/>
  <c r="G100" i="65"/>
  <c r="F100" i="65"/>
  <c r="E100" i="65"/>
  <c r="D100" i="65"/>
  <c r="C100" i="65"/>
  <c r="N99" i="65"/>
  <c r="M99" i="65"/>
  <c r="L99" i="65"/>
  <c r="K99" i="65"/>
  <c r="J99" i="65"/>
  <c r="I99" i="65"/>
  <c r="H99" i="65"/>
  <c r="G99" i="65"/>
  <c r="F99" i="65"/>
  <c r="E99" i="65"/>
  <c r="D99" i="65"/>
  <c r="C99" i="65"/>
  <c r="N98" i="65"/>
  <c r="M98" i="65"/>
  <c r="L98" i="65"/>
  <c r="K98" i="65"/>
  <c r="J98" i="65"/>
  <c r="I98" i="65"/>
  <c r="H98" i="65"/>
  <c r="G98" i="65"/>
  <c r="F98" i="65"/>
  <c r="E98" i="65"/>
  <c r="D98" i="65"/>
  <c r="C98" i="65"/>
  <c r="N97" i="65"/>
  <c r="M97" i="65"/>
  <c r="L97" i="65"/>
  <c r="K97" i="65"/>
  <c r="J97" i="65"/>
  <c r="I97" i="65"/>
  <c r="H97" i="65"/>
  <c r="G97" i="65"/>
  <c r="F97" i="65"/>
  <c r="E97" i="65"/>
  <c r="D97" i="65"/>
  <c r="C97" i="65"/>
  <c r="O91" i="65"/>
  <c r="N91" i="65"/>
  <c r="M91" i="65"/>
  <c r="L91" i="65"/>
  <c r="K91" i="65"/>
  <c r="J91" i="65"/>
  <c r="I91" i="65"/>
  <c r="H91" i="65"/>
  <c r="G91" i="65"/>
  <c r="F91" i="65"/>
  <c r="E91" i="65"/>
  <c r="D91" i="65"/>
  <c r="C91" i="65"/>
  <c r="N90" i="65"/>
  <c r="M90" i="65"/>
  <c r="L90" i="65"/>
  <c r="K90" i="65"/>
  <c r="J90" i="65"/>
  <c r="I90" i="65"/>
  <c r="H90" i="65"/>
  <c r="G90" i="65"/>
  <c r="F90" i="65"/>
  <c r="E90" i="65"/>
  <c r="D90" i="65"/>
  <c r="C90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O71" i="65"/>
  <c r="N71" i="65"/>
  <c r="M71" i="65"/>
  <c r="L71" i="65"/>
  <c r="K71" i="65"/>
  <c r="J71" i="65"/>
  <c r="I71" i="65"/>
  <c r="H71" i="65"/>
  <c r="G71" i="65"/>
  <c r="F71" i="65"/>
  <c r="E71" i="65"/>
  <c r="D71" i="65"/>
  <c r="C71" i="65"/>
  <c r="N70" i="65"/>
  <c r="M70" i="65"/>
  <c r="L70" i="65"/>
  <c r="K70" i="65"/>
  <c r="J70" i="65"/>
  <c r="I70" i="65"/>
  <c r="H70" i="65"/>
  <c r="G70" i="65"/>
  <c r="F70" i="65"/>
  <c r="E70" i="65"/>
  <c r="D70" i="65"/>
  <c r="C70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N67" i="65"/>
  <c r="M67" i="65"/>
  <c r="L67" i="65"/>
  <c r="K67" i="65"/>
  <c r="J67" i="65"/>
  <c r="I67" i="65"/>
  <c r="H67" i="65"/>
  <c r="G67" i="65"/>
  <c r="F67" i="65"/>
  <c r="E67" i="65"/>
  <c r="D67" i="65"/>
  <c r="C67" i="65"/>
  <c r="O62" i="65"/>
  <c r="N62" i="65"/>
  <c r="M62" i="65"/>
  <c r="L62" i="65"/>
  <c r="K62" i="65"/>
  <c r="J62" i="65"/>
  <c r="I62" i="65"/>
  <c r="H62" i="65"/>
  <c r="G62" i="65"/>
  <c r="F62" i="65"/>
  <c r="E62" i="65"/>
  <c r="D62" i="65"/>
  <c r="C62" i="65"/>
  <c r="N61" i="65"/>
  <c r="M61" i="65"/>
  <c r="L61" i="65"/>
  <c r="K61" i="65"/>
  <c r="J61" i="65"/>
  <c r="I61" i="65"/>
  <c r="H61" i="65"/>
  <c r="G61" i="65"/>
  <c r="F61" i="65"/>
  <c r="E61" i="65"/>
  <c r="D61" i="65"/>
  <c r="C61" i="65"/>
  <c r="N60" i="65"/>
  <c r="M60" i="65"/>
  <c r="L60" i="65"/>
  <c r="K60" i="65"/>
  <c r="J60" i="65"/>
  <c r="I60" i="65"/>
  <c r="H60" i="65"/>
  <c r="G60" i="65"/>
  <c r="F60" i="65"/>
  <c r="E60" i="65"/>
  <c r="D60" i="65"/>
  <c r="C60" i="65"/>
  <c r="N59" i="65"/>
  <c r="M59" i="65"/>
  <c r="L59" i="65"/>
  <c r="K59" i="65"/>
  <c r="J59" i="65"/>
  <c r="I59" i="65"/>
  <c r="H59" i="65"/>
  <c r="G59" i="65"/>
  <c r="F59" i="65"/>
  <c r="E59" i="65"/>
  <c r="D59" i="65"/>
  <c r="C59" i="65"/>
  <c r="N58" i="65"/>
  <c r="M58" i="65"/>
  <c r="L58" i="65"/>
  <c r="K58" i="65"/>
  <c r="J58" i="65"/>
  <c r="I58" i="65"/>
  <c r="H58" i="65"/>
  <c r="G58" i="65"/>
  <c r="F58" i="65"/>
  <c r="E58" i="65"/>
  <c r="D58" i="65"/>
  <c r="C58" i="65"/>
  <c r="N110" i="64"/>
  <c r="O110" i="64" s="1"/>
  <c r="M110" i="64"/>
  <c r="L110" i="64"/>
  <c r="K110" i="64"/>
  <c r="J110" i="64"/>
  <c r="I110" i="64"/>
  <c r="H110" i="64"/>
  <c r="G110" i="64"/>
  <c r="F110" i="64"/>
  <c r="E110" i="64"/>
  <c r="D110" i="64"/>
  <c r="C110" i="64"/>
  <c r="D109" i="64"/>
  <c r="E109" i="64" s="1"/>
  <c r="F109" i="64" s="1"/>
  <c r="G109" i="64" s="1"/>
  <c r="H109" i="64" s="1"/>
  <c r="I109" i="64" s="1"/>
  <c r="J109" i="64" s="1"/>
  <c r="K109" i="64" s="1"/>
  <c r="L109" i="64" s="1"/>
  <c r="M109" i="64" s="1"/>
  <c r="N109" i="64" s="1"/>
  <c r="O109" i="64" s="1"/>
  <c r="R6" i="64" s="1"/>
  <c r="C109" i="64"/>
  <c r="D108" i="64"/>
  <c r="E108" i="64" s="1"/>
  <c r="F108" i="64" s="1"/>
  <c r="G108" i="64" s="1"/>
  <c r="H108" i="64" s="1"/>
  <c r="I108" i="64" s="1"/>
  <c r="J108" i="64" s="1"/>
  <c r="K108" i="64" s="1"/>
  <c r="L108" i="64" s="1"/>
  <c r="M108" i="64" s="1"/>
  <c r="N108" i="64" s="1"/>
  <c r="O108" i="64" s="1"/>
  <c r="C108" i="64"/>
  <c r="D107" i="64"/>
  <c r="E107" i="64" s="1"/>
  <c r="F107" i="64" s="1"/>
  <c r="G107" i="64" s="1"/>
  <c r="H107" i="64" s="1"/>
  <c r="I107" i="64" s="1"/>
  <c r="J107" i="64" s="1"/>
  <c r="K107" i="64" s="1"/>
  <c r="L107" i="64" s="1"/>
  <c r="M107" i="64" s="1"/>
  <c r="N107" i="64" s="1"/>
  <c r="O107" i="64" s="1"/>
  <c r="C107" i="64"/>
  <c r="D106" i="64"/>
  <c r="E106" i="64" s="1"/>
  <c r="F106" i="64" s="1"/>
  <c r="G106" i="64" s="1"/>
  <c r="H106" i="64" s="1"/>
  <c r="I106" i="64" s="1"/>
  <c r="J106" i="64" s="1"/>
  <c r="K106" i="64" s="1"/>
  <c r="L106" i="64" s="1"/>
  <c r="M106" i="64" s="1"/>
  <c r="N106" i="64" s="1"/>
  <c r="O106" i="64" s="1"/>
  <c r="C106" i="64"/>
  <c r="N101" i="64"/>
  <c r="O101" i="64" s="1"/>
  <c r="M101" i="64"/>
  <c r="L101" i="64"/>
  <c r="K101" i="64"/>
  <c r="J101" i="64"/>
  <c r="I101" i="64"/>
  <c r="H101" i="64"/>
  <c r="G101" i="64"/>
  <c r="F101" i="64"/>
  <c r="E101" i="64"/>
  <c r="D101" i="64"/>
  <c r="C101" i="64"/>
  <c r="D100" i="64"/>
  <c r="E100" i="64" s="1"/>
  <c r="F100" i="64" s="1"/>
  <c r="G100" i="64" s="1"/>
  <c r="H100" i="64" s="1"/>
  <c r="I100" i="64" s="1"/>
  <c r="J100" i="64" s="1"/>
  <c r="K100" i="64" s="1"/>
  <c r="L100" i="64" s="1"/>
  <c r="M100" i="64" s="1"/>
  <c r="N100" i="64" s="1"/>
  <c r="O100" i="64" s="1"/>
  <c r="C100" i="64"/>
  <c r="E99" i="64"/>
  <c r="F99" i="64" s="1"/>
  <c r="G99" i="64" s="1"/>
  <c r="H99" i="64" s="1"/>
  <c r="I99" i="64" s="1"/>
  <c r="J99" i="64" s="1"/>
  <c r="K99" i="64" s="1"/>
  <c r="L99" i="64" s="1"/>
  <c r="M99" i="64" s="1"/>
  <c r="N99" i="64" s="1"/>
  <c r="O99" i="64" s="1"/>
  <c r="D99" i="64"/>
  <c r="C99" i="64"/>
  <c r="D98" i="64"/>
  <c r="E98" i="64" s="1"/>
  <c r="F98" i="64" s="1"/>
  <c r="G98" i="64" s="1"/>
  <c r="H98" i="64" s="1"/>
  <c r="I98" i="64" s="1"/>
  <c r="J98" i="64" s="1"/>
  <c r="K98" i="64" s="1"/>
  <c r="L98" i="64" s="1"/>
  <c r="M98" i="64" s="1"/>
  <c r="N98" i="64" s="1"/>
  <c r="O98" i="64" s="1"/>
  <c r="C98" i="64"/>
  <c r="D97" i="64"/>
  <c r="E97" i="64" s="1"/>
  <c r="F97" i="64" s="1"/>
  <c r="G97" i="64" s="1"/>
  <c r="H97" i="64" s="1"/>
  <c r="I97" i="64" s="1"/>
  <c r="J97" i="64" s="1"/>
  <c r="K97" i="64" s="1"/>
  <c r="L97" i="64" s="1"/>
  <c r="M97" i="64" s="1"/>
  <c r="N97" i="64" s="1"/>
  <c r="O97" i="64" s="1"/>
  <c r="C97" i="64"/>
  <c r="N91" i="64"/>
  <c r="O91" i="64" s="1"/>
  <c r="M91" i="64"/>
  <c r="L91" i="64"/>
  <c r="K91" i="64"/>
  <c r="J91" i="64"/>
  <c r="I91" i="64"/>
  <c r="H91" i="64"/>
  <c r="G91" i="64"/>
  <c r="F91" i="64"/>
  <c r="E91" i="64"/>
  <c r="D91" i="64"/>
  <c r="C91" i="64"/>
  <c r="D90" i="64"/>
  <c r="E90" i="64" s="1"/>
  <c r="F90" i="64" s="1"/>
  <c r="G90" i="64" s="1"/>
  <c r="H90" i="64" s="1"/>
  <c r="I90" i="64" s="1"/>
  <c r="J90" i="64" s="1"/>
  <c r="K90" i="64" s="1"/>
  <c r="L90" i="64" s="1"/>
  <c r="M90" i="64" s="1"/>
  <c r="N90" i="64" s="1"/>
  <c r="O90" i="64" s="1"/>
  <c r="R5" i="64" s="1"/>
  <c r="C90" i="64"/>
  <c r="D89" i="64"/>
  <c r="E89" i="64" s="1"/>
  <c r="F89" i="64" s="1"/>
  <c r="G89" i="64" s="1"/>
  <c r="H89" i="64" s="1"/>
  <c r="I89" i="64" s="1"/>
  <c r="J89" i="64" s="1"/>
  <c r="K89" i="64" s="1"/>
  <c r="L89" i="64" s="1"/>
  <c r="M89" i="64" s="1"/>
  <c r="N89" i="64" s="1"/>
  <c r="O89" i="64" s="1"/>
  <c r="C89" i="64"/>
  <c r="D88" i="64"/>
  <c r="E88" i="64" s="1"/>
  <c r="F88" i="64" s="1"/>
  <c r="G88" i="64" s="1"/>
  <c r="H88" i="64" s="1"/>
  <c r="I88" i="64" s="1"/>
  <c r="J88" i="64" s="1"/>
  <c r="K88" i="64" s="1"/>
  <c r="L88" i="64" s="1"/>
  <c r="M88" i="64" s="1"/>
  <c r="N88" i="64" s="1"/>
  <c r="O88" i="64" s="1"/>
  <c r="C88" i="64"/>
  <c r="D87" i="64"/>
  <c r="E87" i="64" s="1"/>
  <c r="F87" i="64" s="1"/>
  <c r="G87" i="64" s="1"/>
  <c r="H87" i="64" s="1"/>
  <c r="I87" i="64" s="1"/>
  <c r="J87" i="64" s="1"/>
  <c r="K87" i="64" s="1"/>
  <c r="L87" i="64" s="1"/>
  <c r="M87" i="64" s="1"/>
  <c r="N87" i="64" s="1"/>
  <c r="O87" i="64" s="1"/>
  <c r="Q5" i="64" s="1"/>
  <c r="C87" i="64"/>
  <c r="N82" i="64"/>
  <c r="O82" i="64" s="1"/>
  <c r="M82" i="64"/>
  <c r="L82" i="64"/>
  <c r="K82" i="64"/>
  <c r="J82" i="64"/>
  <c r="I82" i="64"/>
  <c r="H82" i="64"/>
  <c r="G82" i="64"/>
  <c r="F82" i="64"/>
  <c r="E82" i="64"/>
  <c r="D82" i="64"/>
  <c r="C82" i="64"/>
  <c r="D81" i="64"/>
  <c r="E81" i="64" s="1"/>
  <c r="F81" i="64" s="1"/>
  <c r="G81" i="64" s="1"/>
  <c r="H81" i="64" s="1"/>
  <c r="I81" i="64" s="1"/>
  <c r="J81" i="64" s="1"/>
  <c r="K81" i="64" s="1"/>
  <c r="L81" i="64" s="1"/>
  <c r="M81" i="64" s="1"/>
  <c r="N81" i="64" s="1"/>
  <c r="O81" i="64" s="1"/>
  <c r="C81" i="64"/>
  <c r="D80" i="64"/>
  <c r="E80" i="64" s="1"/>
  <c r="F80" i="64" s="1"/>
  <c r="G80" i="64" s="1"/>
  <c r="H80" i="64" s="1"/>
  <c r="I80" i="64" s="1"/>
  <c r="J80" i="64" s="1"/>
  <c r="K80" i="64" s="1"/>
  <c r="L80" i="64" s="1"/>
  <c r="M80" i="64" s="1"/>
  <c r="N80" i="64" s="1"/>
  <c r="O80" i="64" s="1"/>
  <c r="C80" i="64"/>
  <c r="D79" i="64"/>
  <c r="E79" i="64" s="1"/>
  <c r="F79" i="64" s="1"/>
  <c r="G79" i="64" s="1"/>
  <c r="H79" i="64" s="1"/>
  <c r="I79" i="64" s="1"/>
  <c r="J79" i="64" s="1"/>
  <c r="K79" i="64" s="1"/>
  <c r="L79" i="64" s="1"/>
  <c r="M79" i="64" s="1"/>
  <c r="N79" i="64" s="1"/>
  <c r="O79" i="64" s="1"/>
  <c r="C79" i="64"/>
  <c r="E78" i="64"/>
  <c r="F78" i="64" s="1"/>
  <c r="G78" i="64" s="1"/>
  <c r="H78" i="64" s="1"/>
  <c r="I78" i="64" s="1"/>
  <c r="J78" i="64" s="1"/>
  <c r="K78" i="64" s="1"/>
  <c r="L78" i="64" s="1"/>
  <c r="M78" i="64" s="1"/>
  <c r="N78" i="64" s="1"/>
  <c r="O78" i="64" s="1"/>
  <c r="D78" i="64"/>
  <c r="C78" i="64"/>
  <c r="N71" i="64"/>
  <c r="O71" i="64" s="1"/>
  <c r="M71" i="64"/>
  <c r="L71" i="64"/>
  <c r="K71" i="64"/>
  <c r="J71" i="64"/>
  <c r="I71" i="64"/>
  <c r="H71" i="64"/>
  <c r="G71" i="64"/>
  <c r="F71" i="64"/>
  <c r="E71" i="64"/>
  <c r="D71" i="64"/>
  <c r="C71" i="64"/>
  <c r="D70" i="64"/>
  <c r="E70" i="64" s="1"/>
  <c r="F70" i="64" s="1"/>
  <c r="G70" i="64" s="1"/>
  <c r="H70" i="64" s="1"/>
  <c r="I70" i="64" s="1"/>
  <c r="J70" i="64" s="1"/>
  <c r="K70" i="64" s="1"/>
  <c r="L70" i="64" s="1"/>
  <c r="M70" i="64" s="1"/>
  <c r="N70" i="64" s="1"/>
  <c r="O70" i="64" s="1"/>
  <c r="C70" i="64"/>
  <c r="D69" i="64"/>
  <c r="E69" i="64" s="1"/>
  <c r="F69" i="64" s="1"/>
  <c r="G69" i="64" s="1"/>
  <c r="H69" i="64" s="1"/>
  <c r="I69" i="64" s="1"/>
  <c r="J69" i="64" s="1"/>
  <c r="K69" i="64" s="1"/>
  <c r="L69" i="64" s="1"/>
  <c r="M69" i="64" s="1"/>
  <c r="N69" i="64" s="1"/>
  <c r="O69" i="64" s="1"/>
  <c r="C69" i="64"/>
  <c r="D68" i="64"/>
  <c r="E68" i="64" s="1"/>
  <c r="F68" i="64" s="1"/>
  <c r="G68" i="64" s="1"/>
  <c r="H68" i="64" s="1"/>
  <c r="I68" i="64" s="1"/>
  <c r="J68" i="64" s="1"/>
  <c r="K68" i="64" s="1"/>
  <c r="L68" i="64" s="1"/>
  <c r="M68" i="64" s="1"/>
  <c r="N68" i="64" s="1"/>
  <c r="O68" i="64" s="1"/>
  <c r="C68" i="64"/>
  <c r="D67" i="64"/>
  <c r="E67" i="64" s="1"/>
  <c r="F67" i="64" s="1"/>
  <c r="G67" i="64" s="1"/>
  <c r="H67" i="64" s="1"/>
  <c r="I67" i="64" s="1"/>
  <c r="J67" i="64" s="1"/>
  <c r="K67" i="64" s="1"/>
  <c r="L67" i="64" s="1"/>
  <c r="M67" i="64" s="1"/>
  <c r="N67" i="64" s="1"/>
  <c r="O67" i="64" s="1"/>
  <c r="C67" i="64"/>
  <c r="N62" i="64"/>
  <c r="O62" i="64" s="1"/>
  <c r="M62" i="64"/>
  <c r="L62" i="64"/>
  <c r="K62" i="64"/>
  <c r="J62" i="64"/>
  <c r="I62" i="64"/>
  <c r="H62" i="64"/>
  <c r="G62" i="64"/>
  <c r="F62" i="64"/>
  <c r="E62" i="64"/>
  <c r="D62" i="64"/>
  <c r="C62" i="64"/>
  <c r="D61" i="64"/>
  <c r="E61" i="64" s="1"/>
  <c r="F61" i="64" s="1"/>
  <c r="G61" i="64" s="1"/>
  <c r="H61" i="64" s="1"/>
  <c r="I61" i="64" s="1"/>
  <c r="J61" i="64" s="1"/>
  <c r="K61" i="64" s="1"/>
  <c r="L61" i="64" s="1"/>
  <c r="M61" i="64" s="1"/>
  <c r="N61" i="64" s="1"/>
  <c r="O61" i="64" s="1"/>
  <c r="C61" i="64"/>
  <c r="D60" i="64"/>
  <c r="E60" i="64" s="1"/>
  <c r="F60" i="64" s="1"/>
  <c r="G60" i="64" s="1"/>
  <c r="H60" i="64" s="1"/>
  <c r="I60" i="64" s="1"/>
  <c r="J60" i="64" s="1"/>
  <c r="K60" i="64" s="1"/>
  <c r="L60" i="64" s="1"/>
  <c r="M60" i="64" s="1"/>
  <c r="N60" i="64" s="1"/>
  <c r="O60" i="64" s="1"/>
  <c r="C60" i="64"/>
  <c r="D59" i="64"/>
  <c r="E59" i="64" s="1"/>
  <c r="F59" i="64" s="1"/>
  <c r="G59" i="64" s="1"/>
  <c r="H59" i="64" s="1"/>
  <c r="I59" i="64" s="1"/>
  <c r="J59" i="64" s="1"/>
  <c r="K59" i="64" s="1"/>
  <c r="L59" i="64" s="1"/>
  <c r="M59" i="64" s="1"/>
  <c r="N59" i="64" s="1"/>
  <c r="O59" i="64" s="1"/>
  <c r="C59" i="64"/>
  <c r="D58" i="64"/>
  <c r="E58" i="64" s="1"/>
  <c r="F58" i="64" s="1"/>
  <c r="G58" i="64" s="1"/>
  <c r="H58" i="64" s="1"/>
  <c r="I58" i="64" s="1"/>
  <c r="J58" i="64" s="1"/>
  <c r="K58" i="64" s="1"/>
  <c r="L58" i="64" s="1"/>
  <c r="M58" i="64" s="1"/>
  <c r="N58" i="64" s="1"/>
  <c r="O58" i="64" s="1"/>
  <c r="C58" i="64"/>
  <c r="Q6" i="64"/>
  <c r="R4" i="64"/>
  <c r="Q4" i="64"/>
  <c r="P15" i="63"/>
  <c r="N15" i="63"/>
  <c r="M15" i="63"/>
  <c r="K15" i="63"/>
  <c r="J15" i="63"/>
  <c r="E15" i="63"/>
  <c r="P14" i="63"/>
  <c r="N14" i="63"/>
  <c r="M14" i="63"/>
  <c r="K14" i="63"/>
  <c r="J14" i="63"/>
  <c r="E14" i="63"/>
  <c r="P13" i="63"/>
  <c r="N13" i="63"/>
  <c r="M13" i="63"/>
  <c r="K13" i="63"/>
  <c r="J13" i="63"/>
  <c r="E13" i="63"/>
  <c r="P12" i="63"/>
  <c r="N12" i="63"/>
  <c r="M12" i="63"/>
  <c r="K12" i="63"/>
  <c r="J12" i="63"/>
  <c r="E12" i="63"/>
  <c r="P11" i="63"/>
  <c r="N11" i="63"/>
  <c r="M11" i="63"/>
  <c r="K11" i="63"/>
  <c r="J11" i="63"/>
  <c r="E11" i="63"/>
  <c r="P10" i="63"/>
  <c r="N10" i="63"/>
  <c r="M10" i="63"/>
  <c r="K10" i="63"/>
  <c r="J10" i="63"/>
  <c r="E10" i="63"/>
  <c r="P9" i="63"/>
  <c r="N9" i="63"/>
  <c r="M9" i="63"/>
  <c r="K9" i="63"/>
  <c r="J9" i="63"/>
  <c r="E9" i="63"/>
  <c r="P8" i="63"/>
  <c r="N8" i="63"/>
  <c r="M8" i="63"/>
  <c r="K8" i="63"/>
  <c r="J8" i="63"/>
  <c r="E8" i="63"/>
  <c r="P7" i="63"/>
  <c r="N7" i="63"/>
  <c r="M7" i="63"/>
  <c r="K7" i="63"/>
  <c r="J7" i="63"/>
  <c r="E7" i="63"/>
  <c r="E6" i="63"/>
  <c r="E5" i="63"/>
  <c r="E4" i="63"/>
  <c r="Q7" i="64" l="1"/>
  <c r="O106" i="65"/>
  <c r="O107" i="65"/>
  <c r="O108" i="65"/>
  <c r="O109" i="65"/>
  <c r="R7" i="64"/>
  <c r="O97" i="65"/>
  <c r="O98" i="65"/>
  <c r="O99" i="65"/>
  <c r="O100" i="65"/>
  <c r="O58" i="65"/>
  <c r="O60" i="65"/>
  <c r="O68" i="65"/>
  <c r="O70" i="65"/>
  <c r="O78" i="65"/>
  <c r="O80" i="65"/>
  <c r="O88" i="65"/>
  <c r="O90" i="65"/>
  <c r="O59" i="65"/>
  <c r="O61" i="65"/>
  <c r="O67" i="65"/>
  <c r="O69" i="65"/>
  <c r="O79" i="65"/>
  <c r="O81" i="65"/>
  <c r="O87" i="65"/>
  <c r="O89" i="65"/>
  <c r="A33" i="48" l="1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V37" i="48"/>
  <c r="W37" i="48"/>
  <c r="X37" i="48"/>
  <c r="Y37" i="48"/>
  <c r="Z37" i="48"/>
  <c r="AA37" i="48"/>
  <c r="AB37" i="48"/>
  <c r="AC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V38" i="48"/>
  <c r="W38" i="48"/>
  <c r="X38" i="48"/>
  <c r="Y38" i="48"/>
  <c r="Z38" i="48"/>
  <c r="AA38" i="48"/>
  <c r="AB38" i="48"/>
  <c r="AC38" i="48"/>
  <c r="A39" i="48"/>
  <c r="B39" i="48"/>
  <c r="C39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40" i="48"/>
  <c r="B40" i="48"/>
  <c r="C40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41" i="48"/>
  <c r="B41" i="48"/>
  <c r="C41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42" i="48"/>
  <c r="B42" i="48"/>
  <c r="C42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43" i="48"/>
  <c r="B43" i="48"/>
  <c r="C43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44" i="48"/>
  <c r="B44" i="48"/>
  <c r="C44" i="48"/>
  <c r="D44" i="48"/>
  <c r="E44" i="48"/>
  <c r="F44" i="48"/>
  <c r="G44" i="48"/>
  <c r="H44" i="48"/>
  <c r="I44" i="48"/>
  <c r="J44" i="48"/>
  <c r="K44" i="48"/>
  <c r="L44" i="48"/>
  <c r="M44" i="48"/>
  <c r="N44" i="48"/>
  <c r="O44" i="48"/>
  <c r="P44" i="48"/>
  <c r="Q44" i="48"/>
  <c r="R44" i="48"/>
  <c r="S44" i="48"/>
  <c r="T44" i="48"/>
  <c r="U44" i="48"/>
  <c r="V44" i="48"/>
  <c r="W44" i="48"/>
  <c r="X44" i="48"/>
  <c r="Y44" i="48"/>
  <c r="Z44" i="48"/>
  <c r="AA44" i="48"/>
  <c r="AB44" i="48"/>
  <c r="AC44" i="48"/>
  <c r="A45" i="48"/>
  <c r="B45" i="48"/>
  <c r="C45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46" i="48"/>
  <c r="B46" i="48"/>
  <c r="C46" i="48"/>
  <c r="D46" i="48"/>
  <c r="E46" i="48"/>
  <c r="F46" i="48"/>
  <c r="G46" i="48"/>
  <c r="H46" i="48"/>
  <c r="I46" i="48"/>
  <c r="J46" i="48"/>
  <c r="K46" i="48"/>
  <c r="L46" i="48"/>
  <c r="M46" i="48"/>
  <c r="N46" i="48"/>
  <c r="O46" i="48"/>
  <c r="P46" i="48"/>
  <c r="Q46" i="48"/>
  <c r="R46" i="48"/>
  <c r="S46" i="48"/>
  <c r="T46" i="48"/>
  <c r="U46" i="48"/>
  <c r="V46" i="48"/>
  <c r="W46" i="48"/>
  <c r="X46" i="48"/>
  <c r="Y46" i="48"/>
  <c r="Z46" i="48"/>
  <c r="AA46" i="48"/>
  <c r="AB46" i="48"/>
  <c r="AC46" i="48"/>
  <c r="A47" i="48"/>
  <c r="B47" i="48"/>
  <c r="C47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48" i="48"/>
  <c r="B48" i="48"/>
  <c r="C48" i="48"/>
  <c r="D48" i="48"/>
  <c r="E48" i="48"/>
  <c r="F48" i="48"/>
  <c r="G48" i="48"/>
  <c r="H48" i="48"/>
  <c r="I48" i="48"/>
  <c r="J48" i="48"/>
  <c r="K48" i="48"/>
  <c r="L48" i="48"/>
  <c r="M48" i="48"/>
  <c r="N48" i="48"/>
  <c r="O48" i="48"/>
  <c r="P48" i="48"/>
  <c r="Q48" i="48"/>
  <c r="R48" i="48"/>
  <c r="S48" i="48"/>
  <c r="T48" i="48"/>
  <c r="U48" i="48"/>
  <c r="V48" i="48"/>
  <c r="W48" i="48"/>
  <c r="X48" i="48"/>
  <c r="Y48" i="48"/>
  <c r="Z48" i="48"/>
  <c r="AA48" i="48"/>
  <c r="AB48" i="48"/>
  <c r="AC48" i="48"/>
  <c r="A49" i="48"/>
  <c r="B49" i="48"/>
  <c r="C49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50" i="48"/>
  <c r="B50" i="48"/>
  <c r="C50" i="48"/>
  <c r="D50" i="48"/>
  <c r="E50" i="48"/>
  <c r="F50" i="48"/>
  <c r="G50" i="48"/>
  <c r="H50" i="48"/>
  <c r="I50" i="48"/>
  <c r="J50" i="48"/>
  <c r="K50" i="48"/>
  <c r="L50" i="48"/>
  <c r="M50" i="48"/>
  <c r="N50" i="48"/>
  <c r="O50" i="48"/>
  <c r="P50" i="48"/>
  <c r="Q50" i="48"/>
  <c r="R50" i="48"/>
  <c r="S50" i="48"/>
  <c r="T50" i="48"/>
  <c r="U50" i="48"/>
  <c r="V50" i="48"/>
  <c r="W50" i="48"/>
  <c r="X50" i="48"/>
  <c r="Y50" i="48"/>
  <c r="Z50" i="48"/>
  <c r="AA50" i="48"/>
  <c r="AB50" i="48"/>
  <c r="AC50" i="48"/>
  <c r="A51" i="48"/>
  <c r="B51" i="48"/>
  <c r="C51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52" i="48"/>
  <c r="B52" i="48"/>
  <c r="C52" i="48"/>
  <c r="D52" i="48"/>
  <c r="E52" i="48"/>
  <c r="F52" i="48"/>
  <c r="G52" i="48"/>
  <c r="H52" i="48"/>
  <c r="I52" i="48"/>
  <c r="J52" i="48"/>
  <c r="K52" i="48"/>
  <c r="L52" i="48"/>
  <c r="M52" i="48"/>
  <c r="N52" i="48"/>
  <c r="O52" i="48"/>
  <c r="P52" i="48"/>
  <c r="Q52" i="48"/>
  <c r="R52" i="48"/>
  <c r="S52" i="48"/>
  <c r="T52" i="48"/>
  <c r="U52" i="48"/>
  <c r="V52" i="48"/>
  <c r="W52" i="48"/>
  <c r="X52" i="48"/>
  <c r="Y52" i="48"/>
  <c r="Z52" i="48"/>
  <c r="AA52" i="48"/>
  <c r="AB52" i="48"/>
  <c r="AC52" i="48"/>
  <c r="A53" i="48"/>
  <c r="B53" i="48"/>
  <c r="C53" i="48"/>
  <c r="D53" i="48"/>
  <c r="E53" i="48"/>
  <c r="F53" i="48"/>
  <c r="G53" i="48"/>
  <c r="H53" i="48"/>
  <c r="I53" i="48"/>
  <c r="J53" i="48"/>
  <c r="K53" i="48"/>
  <c r="L53" i="48"/>
  <c r="M53" i="48"/>
  <c r="N53" i="48"/>
  <c r="O53" i="48"/>
  <c r="P53" i="48"/>
  <c r="Q53" i="48"/>
  <c r="R53" i="48"/>
  <c r="S53" i="48"/>
  <c r="T53" i="48"/>
  <c r="U53" i="48"/>
  <c r="V53" i="48"/>
  <c r="W53" i="48"/>
  <c r="X53" i="48"/>
  <c r="Y53" i="48"/>
  <c r="Z53" i="48"/>
  <c r="AA53" i="48"/>
  <c r="AB53" i="48"/>
  <c r="AC53" i="48"/>
  <c r="A54" i="48"/>
  <c r="B54" i="48"/>
  <c r="C54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55" i="48"/>
  <c r="B55" i="48"/>
  <c r="C55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56" i="48"/>
  <c r="B56" i="48"/>
  <c r="C56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57" i="48"/>
  <c r="B57" i="48"/>
  <c r="C57" i="48"/>
  <c r="D57" i="48"/>
  <c r="E57" i="48"/>
  <c r="F57" i="48"/>
  <c r="G57" i="48"/>
  <c r="H57" i="48"/>
  <c r="I57" i="48"/>
  <c r="J57" i="48"/>
  <c r="K57" i="48"/>
  <c r="L57" i="48"/>
  <c r="M57" i="48"/>
  <c r="N57" i="48"/>
  <c r="O57" i="48"/>
  <c r="P57" i="48"/>
  <c r="Q57" i="48"/>
  <c r="R57" i="48"/>
  <c r="S57" i="48"/>
  <c r="T57" i="48"/>
  <c r="U57" i="48"/>
  <c r="V57" i="48"/>
  <c r="W57" i="48"/>
  <c r="X57" i="48"/>
  <c r="Y57" i="48"/>
  <c r="Z57" i="48"/>
  <c r="AA57" i="48"/>
  <c r="AB57" i="48"/>
  <c r="AC57" i="48"/>
  <c r="A58" i="48"/>
  <c r="B58" i="48"/>
  <c r="C58" i="48"/>
  <c r="D58" i="48"/>
  <c r="E58" i="48"/>
  <c r="F58" i="48"/>
  <c r="G58" i="48"/>
  <c r="H58" i="48"/>
  <c r="I58" i="48"/>
  <c r="J58" i="48"/>
  <c r="K58" i="48"/>
  <c r="L58" i="48"/>
  <c r="M58" i="48"/>
  <c r="N58" i="48"/>
  <c r="O58" i="48"/>
  <c r="P58" i="48"/>
  <c r="Q58" i="48"/>
  <c r="R58" i="48"/>
  <c r="S58" i="48"/>
  <c r="T58" i="48"/>
  <c r="U58" i="48"/>
  <c r="V58" i="48"/>
  <c r="W58" i="48"/>
  <c r="X58" i="48"/>
  <c r="Y58" i="48"/>
  <c r="Z58" i="48"/>
  <c r="AA58" i="48"/>
  <c r="AB58" i="48"/>
  <c r="AC58" i="48"/>
  <c r="A59" i="48"/>
  <c r="B59" i="48"/>
  <c r="C59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60" i="48"/>
  <c r="B60" i="48"/>
  <c r="C60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61" i="48"/>
  <c r="B61" i="48"/>
  <c r="C61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62" i="48"/>
  <c r="B62" i="48"/>
  <c r="C62" i="48"/>
  <c r="D62" i="48"/>
  <c r="E62" i="48"/>
  <c r="F62" i="48"/>
  <c r="G62" i="48"/>
  <c r="H62" i="48"/>
  <c r="I62" i="48"/>
  <c r="J62" i="48"/>
  <c r="K62" i="48"/>
  <c r="L62" i="48"/>
  <c r="M62" i="48"/>
  <c r="N62" i="48"/>
  <c r="O62" i="48"/>
  <c r="P62" i="48"/>
  <c r="Q62" i="48"/>
  <c r="R62" i="48"/>
  <c r="S62" i="48"/>
  <c r="T62" i="48"/>
  <c r="U62" i="48"/>
  <c r="V62" i="48"/>
  <c r="W62" i="48"/>
  <c r="X62" i="48"/>
  <c r="Y62" i="48"/>
  <c r="Z62" i="48"/>
  <c r="AA62" i="48"/>
  <c r="AB62" i="48"/>
  <c r="AC62" i="48"/>
  <c r="A63" i="48"/>
  <c r="B63" i="48"/>
  <c r="C63" i="48"/>
  <c r="D63" i="48"/>
  <c r="E63" i="48"/>
  <c r="F63" i="48"/>
  <c r="G63" i="48"/>
  <c r="H63" i="48"/>
  <c r="I63" i="48"/>
  <c r="J63" i="48"/>
  <c r="K63" i="48"/>
  <c r="L63" i="48"/>
  <c r="M63" i="48"/>
  <c r="N63" i="48"/>
  <c r="O63" i="48"/>
  <c r="P63" i="48"/>
  <c r="Q63" i="48"/>
  <c r="R63" i="48"/>
  <c r="S63" i="48"/>
  <c r="T63" i="48"/>
  <c r="U63" i="48"/>
  <c r="V63" i="48"/>
  <c r="W63" i="48"/>
  <c r="X63" i="48"/>
  <c r="Y63" i="48"/>
  <c r="Z63" i="48"/>
  <c r="AA63" i="48"/>
  <c r="AB63" i="48"/>
  <c r="AC63" i="48"/>
  <c r="A64" i="48"/>
  <c r="B64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65" i="48"/>
  <c r="B65" i="48"/>
  <c r="C65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66" i="48"/>
  <c r="B66" i="48"/>
  <c r="C66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67" i="48"/>
  <c r="B67" i="48"/>
  <c r="C67" i="48"/>
  <c r="D67" i="48"/>
  <c r="E67" i="48"/>
  <c r="F67" i="48"/>
  <c r="G67" i="48"/>
  <c r="H67" i="48"/>
  <c r="I67" i="48"/>
  <c r="J67" i="48"/>
  <c r="K67" i="48"/>
  <c r="L67" i="48"/>
  <c r="M67" i="48"/>
  <c r="N67" i="48"/>
  <c r="O67" i="48"/>
  <c r="P67" i="48"/>
  <c r="Q67" i="48"/>
  <c r="R67" i="48"/>
  <c r="S67" i="48"/>
  <c r="T67" i="48"/>
  <c r="U67" i="48"/>
  <c r="V67" i="48"/>
  <c r="W67" i="48"/>
  <c r="X67" i="48"/>
  <c r="Y67" i="48"/>
  <c r="Z67" i="48"/>
  <c r="AA67" i="48"/>
  <c r="AB67" i="48"/>
  <c r="AC67" i="48"/>
  <c r="A68" i="48"/>
  <c r="B68" i="48"/>
  <c r="C68" i="48"/>
  <c r="D68" i="48"/>
  <c r="E68" i="48"/>
  <c r="F68" i="48"/>
  <c r="G68" i="48"/>
  <c r="H68" i="48"/>
  <c r="I68" i="48"/>
  <c r="J68" i="48"/>
  <c r="K68" i="48"/>
  <c r="L68" i="48"/>
  <c r="M68" i="48"/>
  <c r="N68" i="48"/>
  <c r="O68" i="48"/>
  <c r="P68" i="48"/>
  <c r="Q68" i="48"/>
  <c r="R68" i="48"/>
  <c r="S68" i="48"/>
  <c r="T68" i="48"/>
  <c r="U68" i="48"/>
  <c r="V68" i="48"/>
  <c r="W68" i="48"/>
  <c r="X68" i="48"/>
  <c r="Y68" i="48"/>
  <c r="Z68" i="48"/>
  <c r="AA68" i="48"/>
  <c r="AB68" i="48"/>
  <c r="AC68" i="48"/>
  <c r="A69" i="48"/>
  <c r="B69" i="48"/>
  <c r="C69" i="48"/>
  <c r="D69" i="48"/>
  <c r="E69" i="48"/>
  <c r="F69" i="48"/>
  <c r="G69" i="48"/>
  <c r="H69" i="48"/>
  <c r="I69" i="48"/>
  <c r="J69" i="48"/>
  <c r="K69" i="48"/>
  <c r="L69" i="48"/>
  <c r="M69" i="48"/>
  <c r="N69" i="48"/>
  <c r="O69" i="48"/>
  <c r="P69" i="48"/>
  <c r="Q69" i="48"/>
  <c r="R69" i="48"/>
  <c r="S69" i="48"/>
  <c r="T69" i="48"/>
  <c r="U69" i="48"/>
  <c r="V69" i="48"/>
  <c r="W69" i="48"/>
  <c r="X69" i="48"/>
  <c r="Y69" i="48"/>
  <c r="Z69" i="48"/>
  <c r="AA69" i="48"/>
  <c r="AB69" i="48"/>
  <c r="AC69" i="48"/>
  <c r="A70" i="48"/>
  <c r="B70" i="48"/>
  <c r="C70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71" i="48"/>
  <c r="B71" i="48"/>
  <c r="C71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72" i="48"/>
  <c r="B72" i="48"/>
  <c r="C72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73" i="48"/>
  <c r="B73" i="48"/>
  <c r="C73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74" i="48"/>
  <c r="B74" i="48"/>
  <c r="C74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75" i="48"/>
  <c r="B75" i="48"/>
  <c r="C75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76" i="48"/>
  <c r="B76" i="48"/>
  <c r="C76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77" i="48"/>
  <c r="B77" i="48"/>
  <c r="C77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78" i="48"/>
  <c r="B78" i="48"/>
  <c r="C78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79" i="48"/>
  <c r="B79" i="48"/>
  <c r="C79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80" i="48"/>
  <c r="B80" i="48"/>
  <c r="C80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81" i="48"/>
  <c r="B81" i="48"/>
  <c r="C81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82" i="48"/>
  <c r="B82" i="48"/>
  <c r="C82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83" i="48"/>
  <c r="B83" i="48"/>
  <c r="C83" i="48"/>
  <c r="D83" i="48"/>
  <c r="E83" i="48"/>
  <c r="F83" i="48"/>
  <c r="G83" i="48"/>
  <c r="H83" i="48"/>
  <c r="I83" i="48"/>
  <c r="J83" i="48"/>
  <c r="K83" i="48"/>
  <c r="L83" i="48"/>
  <c r="M83" i="48"/>
  <c r="N83" i="48"/>
  <c r="O83" i="48"/>
  <c r="P83" i="48"/>
  <c r="Q83" i="48"/>
  <c r="R83" i="48"/>
  <c r="S83" i="48"/>
  <c r="T83" i="48"/>
  <c r="U83" i="48"/>
  <c r="V83" i="48"/>
  <c r="W83" i="48"/>
  <c r="X83" i="48"/>
  <c r="Y83" i="48"/>
  <c r="Z83" i="48"/>
  <c r="AA83" i="48"/>
  <c r="AB83" i="48"/>
  <c r="AC83" i="48"/>
  <c r="A84" i="48"/>
  <c r="B84" i="48"/>
  <c r="C84" i="48"/>
  <c r="D84" i="48"/>
  <c r="E84" i="48"/>
  <c r="F84" i="48"/>
  <c r="G84" i="48"/>
  <c r="H84" i="48"/>
  <c r="I84" i="48"/>
  <c r="J84" i="48"/>
  <c r="K84" i="48"/>
  <c r="L84" i="48"/>
  <c r="M84" i="48"/>
  <c r="N84" i="48"/>
  <c r="O84" i="48"/>
  <c r="P84" i="48"/>
  <c r="Q84" i="48"/>
  <c r="R84" i="48"/>
  <c r="S84" i="48"/>
  <c r="T84" i="48"/>
  <c r="U84" i="48"/>
  <c r="V84" i="48"/>
  <c r="W84" i="48"/>
  <c r="X84" i="48"/>
  <c r="Y84" i="48"/>
  <c r="Z84" i="48"/>
  <c r="AA84" i="48"/>
  <c r="AB84" i="48"/>
  <c r="AC84" i="48"/>
  <c r="A85" i="48"/>
  <c r="B85" i="48"/>
  <c r="C85" i="48"/>
  <c r="D85" i="48"/>
  <c r="E85" i="48"/>
  <c r="F85" i="48"/>
  <c r="G85" i="48"/>
  <c r="H85" i="48"/>
  <c r="I85" i="48"/>
  <c r="J85" i="48"/>
  <c r="K85" i="48"/>
  <c r="L85" i="48"/>
  <c r="M85" i="48"/>
  <c r="N85" i="48"/>
  <c r="O85" i="48"/>
  <c r="P85" i="48"/>
  <c r="Q85" i="48"/>
  <c r="R85" i="48"/>
  <c r="S85" i="48"/>
  <c r="T85" i="48"/>
  <c r="U85" i="48"/>
  <c r="V85" i="48"/>
  <c r="W85" i="48"/>
  <c r="X85" i="48"/>
  <c r="Y85" i="48"/>
  <c r="Z85" i="48"/>
  <c r="AA85" i="48"/>
  <c r="AB85" i="48"/>
  <c r="AC85" i="48"/>
  <c r="A86" i="48"/>
  <c r="B86" i="48"/>
  <c r="C86" i="48"/>
  <c r="D86" i="48"/>
  <c r="E86" i="48"/>
  <c r="F86" i="48"/>
  <c r="G86" i="48"/>
  <c r="H86" i="48"/>
  <c r="I86" i="48"/>
  <c r="J86" i="48"/>
  <c r="K86" i="48"/>
  <c r="L86" i="48"/>
  <c r="M86" i="48"/>
  <c r="N86" i="48"/>
  <c r="O86" i="48"/>
  <c r="P86" i="48"/>
  <c r="Q86" i="48"/>
  <c r="R86" i="48"/>
  <c r="S86" i="48"/>
  <c r="T86" i="48"/>
  <c r="U86" i="48"/>
  <c r="V86" i="48"/>
  <c r="W86" i="48"/>
  <c r="X86" i="48"/>
  <c r="Y86" i="48"/>
  <c r="Z86" i="48"/>
  <c r="AA86" i="48"/>
  <c r="AB86" i="48"/>
  <c r="AC86" i="48"/>
  <c r="A87" i="48"/>
  <c r="B87" i="48"/>
  <c r="C87" i="48"/>
  <c r="D87" i="48"/>
  <c r="E87" i="48"/>
  <c r="F87" i="48"/>
  <c r="G87" i="48"/>
  <c r="H87" i="48"/>
  <c r="I87" i="48"/>
  <c r="J87" i="48"/>
  <c r="K87" i="48"/>
  <c r="L87" i="48"/>
  <c r="M87" i="48"/>
  <c r="N87" i="48"/>
  <c r="O87" i="48"/>
  <c r="P87" i="48"/>
  <c r="Q87" i="48"/>
  <c r="R87" i="48"/>
  <c r="S87" i="48"/>
  <c r="T87" i="48"/>
  <c r="U87" i="48"/>
  <c r="V87" i="48"/>
  <c r="W87" i="48"/>
  <c r="X87" i="48"/>
  <c r="Y87" i="48"/>
  <c r="Z87" i="48"/>
  <c r="AA87" i="48"/>
  <c r="AB87" i="48"/>
  <c r="AC87" i="48"/>
  <c r="A88" i="48"/>
  <c r="B88" i="48"/>
  <c r="C88" i="48"/>
  <c r="D88" i="48"/>
  <c r="E88" i="48"/>
  <c r="F88" i="48"/>
  <c r="G88" i="48"/>
  <c r="H88" i="48"/>
  <c r="I88" i="48"/>
  <c r="J88" i="48"/>
  <c r="K88" i="48"/>
  <c r="L88" i="48"/>
  <c r="M88" i="48"/>
  <c r="N88" i="48"/>
  <c r="O88" i="48"/>
  <c r="P88" i="48"/>
  <c r="Q88" i="48"/>
  <c r="R88" i="48"/>
  <c r="S88" i="48"/>
  <c r="T88" i="48"/>
  <c r="U88" i="48"/>
  <c r="V88" i="48"/>
  <c r="W88" i="48"/>
  <c r="X88" i="48"/>
  <c r="Y88" i="48"/>
  <c r="Z88" i="48"/>
  <c r="AA88" i="48"/>
  <c r="AB88" i="48"/>
  <c r="AC88" i="48"/>
  <c r="AA74" i="46" l="1"/>
  <c r="Z74" i="46"/>
  <c r="Y74" i="46"/>
  <c r="X74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A74" i="46"/>
  <c r="AA73" i="46"/>
  <c r="Z73" i="46"/>
  <c r="Y73" i="46"/>
  <c r="X73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A73" i="46"/>
  <c r="A73" i="16"/>
  <c r="B73" i="16"/>
  <c r="C73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74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A82" i="46"/>
  <c r="Z82" i="46"/>
  <c r="Y82" i="46"/>
  <c r="X82" i="46"/>
  <c r="W82" i="46"/>
  <c r="V82" i="46"/>
  <c r="U82" i="46"/>
  <c r="T82" i="46"/>
  <c r="S82" i="46"/>
  <c r="R82" i="46"/>
  <c r="Q82" i="46"/>
  <c r="P82" i="46"/>
  <c r="O82" i="46"/>
  <c r="N82" i="46"/>
  <c r="M82" i="46"/>
  <c r="L82" i="46"/>
  <c r="K82" i="46"/>
  <c r="J82" i="46"/>
  <c r="I82" i="46"/>
  <c r="H82" i="46"/>
  <c r="G82" i="46"/>
  <c r="F82" i="46"/>
  <c r="E82" i="46"/>
  <c r="D82" i="46"/>
  <c r="C82" i="46"/>
  <c r="B82" i="46"/>
  <c r="A82" i="46"/>
  <c r="AA81" i="46"/>
  <c r="Z81" i="46"/>
  <c r="Y81" i="46"/>
  <c r="X81" i="46"/>
  <c r="W81" i="46"/>
  <c r="V81" i="46"/>
  <c r="U81" i="46"/>
  <c r="T81" i="46"/>
  <c r="S81" i="46"/>
  <c r="R81" i="46"/>
  <c r="Q81" i="46"/>
  <c r="P81" i="46"/>
  <c r="O81" i="46"/>
  <c r="N81" i="46"/>
  <c r="M81" i="46"/>
  <c r="L81" i="46"/>
  <c r="K81" i="46"/>
  <c r="J81" i="46"/>
  <c r="I81" i="46"/>
  <c r="H81" i="46"/>
  <c r="G81" i="46"/>
  <c r="F81" i="46"/>
  <c r="E81" i="46"/>
  <c r="D81" i="46"/>
  <c r="C81" i="46"/>
  <c r="B81" i="46"/>
  <c r="A81" i="46"/>
  <c r="AA80" i="46"/>
  <c r="Z80" i="46"/>
  <c r="Y80" i="46"/>
  <c r="X80" i="46"/>
  <c r="W80" i="46"/>
  <c r="V80" i="46"/>
  <c r="U80" i="46"/>
  <c r="T80" i="46"/>
  <c r="S80" i="46"/>
  <c r="R80" i="46"/>
  <c r="Q80" i="46"/>
  <c r="P80" i="46"/>
  <c r="O80" i="46"/>
  <c r="N80" i="46"/>
  <c r="M80" i="46"/>
  <c r="L80" i="46"/>
  <c r="K80" i="46"/>
  <c r="J80" i="46"/>
  <c r="I80" i="46"/>
  <c r="H80" i="46"/>
  <c r="G80" i="46"/>
  <c r="F80" i="46"/>
  <c r="E80" i="46"/>
  <c r="D80" i="46"/>
  <c r="C80" i="46"/>
  <c r="B80" i="46"/>
  <c r="A80" i="46"/>
  <c r="AA79" i="46"/>
  <c r="Z79" i="46"/>
  <c r="Y79" i="46"/>
  <c r="X79" i="46"/>
  <c r="W79" i="46"/>
  <c r="V79" i="46"/>
  <c r="U79" i="46"/>
  <c r="T79" i="46"/>
  <c r="S79" i="46"/>
  <c r="R79" i="46"/>
  <c r="Q79" i="46"/>
  <c r="P79" i="46"/>
  <c r="O79" i="46"/>
  <c r="N79" i="46"/>
  <c r="M79" i="46"/>
  <c r="L79" i="46"/>
  <c r="K79" i="46"/>
  <c r="J79" i="46"/>
  <c r="I79" i="46"/>
  <c r="H79" i="46"/>
  <c r="G79" i="46"/>
  <c r="F79" i="46"/>
  <c r="E79" i="46"/>
  <c r="D79" i="46"/>
  <c r="C79" i="46"/>
  <c r="B79" i="46"/>
  <c r="A79" i="46"/>
  <c r="A79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80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81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82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A46" i="46"/>
  <c r="Z46" i="46"/>
  <c r="Y46" i="46"/>
  <c r="X46" i="46"/>
  <c r="W46" i="46"/>
  <c r="V46" i="46"/>
  <c r="U46" i="46"/>
  <c r="T46" i="46"/>
  <c r="S46" i="46"/>
  <c r="R46" i="46"/>
  <c r="Q46" i="46"/>
  <c r="P46" i="46"/>
  <c r="O46" i="46"/>
  <c r="N46" i="46"/>
  <c r="M46" i="46"/>
  <c r="L46" i="46"/>
  <c r="K46" i="46"/>
  <c r="J46" i="46"/>
  <c r="I46" i="46"/>
  <c r="H46" i="46"/>
  <c r="G46" i="46"/>
  <c r="F46" i="46"/>
  <c r="E46" i="46"/>
  <c r="D46" i="46"/>
  <c r="C46" i="46"/>
  <c r="B46" i="46"/>
  <c r="A46" i="46"/>
  <c r="AA45" i="46"/>
  <c r="Z45" i="46"/>
  <c r="Y45" i="46"/>
  <c r="X45" i="46"/>
  <c r="W45" i="46"/>
  <c r="V45" i="46"/>
  <c r="U45" i="46"/>
  <c r="T45" i="46"/>
  <c r="S45" i="46"/>
  <c r="R45" i="46"/>
  <c r="Q45" i="46"/>
  <c r="P45" i="46"/>
  <c r="O45" i="46"/>
  <c r="N45" i="46"/>
  <c r="M45" i="46"/>
  <c r="L45" i="46"/>
  <c r="K45" i="46"/>
  <c r="J45" i="46"/>
  <c r="I45" i="46"/>
  <c r="H45" i="46"/>
  <c r="G45" i="46"/>
  <c r="F45" i="46"/>
  <c r="E45" i="46"/>
  <c r="D45" i="46"/>
  <c r="C45" i="46"/>
  <c r="B45" i="46"/>
  <c r="A45" i="46"/>
  <c r="AA44" i="46"/>
  <c r="Z44" i="46"/>
  <c r="Y44" i="46"/>
  <c r="X44" i="46"/>
  <c r="W44" i="46"/>
  <c r="V44" i="46"/>
  <c r="U44" i="46"/>
  <c r="T44" i="46"/>
  <c r="S44" i="46"/>
  <c r="R44" i="46"/>
  <c r="Q44" i="46"/>
  <c r="P44" i="46"/>
  <c r="O44" i="46"/>
  <c r="N44" i="46"/>
  <c r="M44" i="46"/>
  <c r="L44" i="46"/>
  <c r="K44" i="46"/>
  <c r="J44" i="46"/>
  <c r="I44" i="46"/>
  <c r="H44" i="46"/>
  <c r="G44" i="46"/>
  <c r="F44" i="46"/>
  <c r="E44" i="46"/>
  <c r="D44" i="46"/>
  <c r="C44" i="46"/>
  <c r="B44" i="46"/>
  <c r="A44" i="46"/>
  <c r="AA43" i="46"/>
  <c r="R215" i="1" s="1"/>
  <c r="Z43" i="46"/>
  <c r="Q215" i="1" s="1"/>
  <c r="Y43" i="46"/>
  <c r="P215" i="1" s="1"/>
  <c r="X43" i="46"/>
  <c r="O215" i="1" s="1"/>
  <c r="W43" i="46"/>
  <c r="N215" i="1" s="1"/>
  <c r="V43" i="46"/>
  <c r="M215" i="1" s="1"/>
  <c r="U43" i="46"/>
  <c r="L215" i="1" s="1"/>
  <c r="T43" i="46"/>
  <c r="K215" i="1" s="1"/>
  <c r="S43" i="46"/>
  <c r="J215" i="1" s="1"/>
  <c r="R43" i="46"/>
  <c r="I215" i="1" s="1"/>
  <c r="Q43" i="46"/>
  <c r="H215" i="1" s="1"/>
  <c r="P43" i="46"/>
  <c r="G215" i="1" s="1"/>
  <c r="O43" i="46"/>
  <c r="N43" i="46"/>
  <c r="M43" i="46"/>
  <c r="L43" i="46"/>
  <c r="K43" i="46"/>
  <c r="J43" i="46"/>
  <c r="I43" i="46"/>
  <c r="H43" i="46"/>
  <c r="G43" i="46"/>
  <c r="F43" i="46"/>
  <c r="E43" i="46"/>
  <c r="D43" i="46"/>
  <c r="C43" i="46"/>
  <c r="B43" i="46"/>
  <c r="A43" i="46"/>
  <c r="AA42" i="46"/>
  <c r="R214" i="1" s="1"/>
  <c r="Z42" i="46"/>
  <c r="Q214" i="1" s="1"/>
  <c r="Y42" i="46"/>
  <c r="P214" i="1" s="1"/>
  <c r="X42" i="46"/>
  <c r="O214" i="1" s="1"/>
  <c r="W42" i="46"/>
  <c r="N214" i="1" s="1"/>
  <c r="V42" i="46"/>
  <c r="M214" i="1" s="1"/>
  <c r="U42" i="46"/>
  <c r="L214" i="1" s="1"/>
  <c r="T42" i="46"/>
  <c r="K214" i="1" s="1"/>
  <c r="S42" i="46"/>
  <c r="J214" i="1" s="1"/>
  <c r="R42" i="46"/>
  <c r="I214" i="1" s="1"/>
  <c r="Q42" i="46"/>
  <c r="H214" i="1" s="1"/>
  <c r="P42" i="46"/>
  <c r="G214" i="1" s="1"/>
  <c r="O42" i="46"/>
  <c r="N42" i="46"/>
  <c r="M42" i="46"/>
  <c r="L42" i="46"/>
  <c r="K42" i="46"/>
  <c r="J42" i="46"/>
  <c r="I42" i="46"/>
  <c r="H42" i="46"/>
  <c r="G42" i="46"/>
  <c r="F42" i="46"/>
  <c r="E42" i="46"/>
  <c r="D42" i="46"/>
  <c r="C42" i="46"/>
  <c r="B42" i="46"/>
  <c r="A42" i="46"/>
  <c r="AA41" i="46"/>
  <c r="R213" i="1" s="1"/>
  <c r="Z41" i="46"/>
  <c r="Q213" i="1" s="1"/>
  <c r="Y41" i="46"/>
  <c r="P213" i="1" s="1"/>
  <c r="X41" i="46"/>
  <c r="O213" i="1" s="1"/>
  <c r="W41" i="46"/>
  <c r="N213" i="1" s="1"/>
  <c r="V41" i="46"/>
  <c r="M213" i="1" s="1"/>
  <c r="U41" i="46"/>
  <c r="L213" i="1" s="1"/>
  <c r="T41" i="46"/>
  <c r="K213" i="1" s="1"/>
  <c r="S41" i="46"/>
  <c r="J213" i="1" s="1"/>
  <c r="R41" i="46"/>
  <c r="I213" i="1" s="1"/>
  <c r="Q41" i="46"/>
  <c r="H213" i="1" s="1"/>
  <c r="P41" i="46"/>
  <c r="G213" i="1" s="1"/>
  <c r="O41" i="46"/>
  <c r="N41" i="46"/>
  <c r="M41" i="46"/>
  <c r="L41" i="46"/>
  <c r="K41" i="46"/>
  <c r="J41" i="46"/>
  <c r="I41" i="46"/>
  <c r="H41" i="46"/>
  <c r="G41" i="46"/>
  <c r="F41" i="46"/>
  <c r="E41" i="46"/>
  <c r="D41" i="46"/>
  <c r="C41" i="46"/>
  <c r="B41" i="46"/>
  <c r="A41" i="46"/>
  <c r="AA40" i="46"/>
  <c r="Z40" i="46"/>
  <c r="Y40" i="46"/>
  <c r="X40" i="46"/>
  <c r="W40" i="46"/>
  <c r="V40" i="46"/>
  <c r="U40" i="46"/>
  <c r="T40" i="46"/>
  <c r="S40" i="46"/>
  <c r="R40" i="46"/>
  <c r="Q40" i="46"/>
  <c r="P40" i="46"/>
  <c r="O40" i="46"/>
  <c r="N40" i="46"/>
  <c r="M40" i="46"/>
  <c r="L40" i="46"/>
  <c r="K40" i="46"/>
  <c r="J40" i="46"/>
  <c r="I40" i="46"/>
  <c r="H40" i="46"/>
  <c r="G40" i="46"/>
  <c r="F40" i="46"/>
  <c r="E40" i="46"/>
  <c r="D40" i="46"/>
  <c r="C40" i="46"/>
  <c r="B40" i="46"/>
  <c r="A40" i="46"/>
  <c r="AA39" i="46"/>
  <c r="Z39" i="46"/>
  <c r="Y39" i="46"/>
  <c r="X39" i="46"/>
  <c r="W39" i="46"/>
  <c r="V39" i="46"/>
  <c r="U39" i="46"/>
  <c r="T39" i="46"/>
  <c r="S39" i="46"/>
  <c r="R39" i="46"/>
  <c r="Q39" i="46"/>
  <c r="P39" i="46"/>
  <c r="O39" i="46"/>
  <c r="N39" i="46"/>
  <c r="M39" i="46"/>
  <c r="L39" i="46"/>
  <c r="K39" i="46"/>
  <c r="J39" i="46"/>
  <c r="I39" i="46"/>
  <c r="H39" i="46"/>
  <c r="G39" i="46"/>
  <c r="F39" i="46"/>
  <c r="E39" i="46"/>
  <c r="D39" i="46"/>
  <c r="C39" i="46"/>
  <c r="B39" i="46"/>
  <c r="A39" i="46"/>
  <c r="AA38" i="46"/>
  <c r="Z38" i="46"/>
  <c r="Y38" i="46"/>
  <c r="X38" i="46"/>
  <c r="W38" i="46"/>
  <c r="V38" i="46"/>
  <c r="U38" i="46"/>
  <c r="T38" i="46"/>
  <c r="S38" i="46"/>
  <c r="R38" i="46"/>
  <c r="Q38" i="46"/>
  <c r="P38" i="46"/>
  <c r="O38" i="46"/>
  <c r="N38" i="46"/>
  <c r="M38" i="46"/>
  <c r="L38" i="46"/>
  <c r="K38" i="46"/>
  <c r="J38" i="46"/>
  <c r="I38" i="46"/>
  <c r="H38" i="46"/>
  <c r="G38" i="46"/>
  <c r="F38" i="46"/>
  <c r="E38" i="46"/>
  <c r="D38" i="46"/>
  <c r="C38" i="46"/>
  <c r="B38" i="46"/>
  <c r="A38" i="46"/>
  <c r="AA37" i="46"/>
  <c r="Z37" i="46"/>
  <c r="Y37" i="46"/>
  <c r="X37" i="46"/>
  <c r="W37" i="46"/>
  <c r="V37" i="46"/>
  <c r="U37" i="46"/>
  <c r="T37" i="46"/>
  <c r="S37" i="46"/>
  <c r="R37" i="46"/>
  <c r="Q37" i="46"/>
  <c r="P37" i="46"/>
  <c r="O37" i="46"/>
  <c r="N37" i="46"/>
  <c r="M37" i="46"/>
  <c r="L37" i="46"/>
  <c r="K37" i="46"/>
  <c r="J37" i="46"/>
  <c r="I37" i="46"/>
  <c r="H37" i="46"/>
  <c r="G37" i="46"/>
  <c r="F37" i="46"/>
  <c r="E37" i="46"/>
  <c r="D37" i="46"/>
  <c r="C37" i="46"/>
  <c r="B37" i="46"/>
  <c r="A37" i="46"/>
  <c r="AA36" i="46"/>
  <c r="Z36" i="46"/>
  <c r="Y36" i="46"/>
  <c r="X36" i="46"/>
  <c r="W36" i="46"/>
  <c r="V36" i="46"/>
  <c r="U36" i="46"/>
  <c r="T36" i="46"/>
  <c r="S36" i="46"/>
  <c r="R36" i="46"/>
  <c r="Q36" i="46"/>
  <c r="P36" i="46"/>
  <c r="O36" i="46"/>
  <c r="N36" i="46"/>
  <c r="M36" i="46"/>
  <c r="L36" i="46"/>
  <c r="K36" i="46"/>
  <c r="J36" i="46"/>
  <c r="I36" i="46"/>
  <c r="H36" i="46"/>
  <c r="G36" i="46"/>
  <c r="F36" i="46"/>
  <c r="E36" i="46"/>
  <c r="D36" i="46"/>
  <c r="C36" i="46"/>
  <c r="B36" i="46"/>
  <c r="A36" i="46"/>
  <c r="AA35" i="46"/>
  <c r="Z35" i="46"/>
  <c r="Y35" i="46"/>
  <c r="X35" i="46"/>
  <c r="W35" i="46"/>
  <c r="V35" i="46"/>
  <c r="U35" i="46"/>
  <c r="T35" i="46"/>
  <c r="S35" i="46"/>
  <c r="R35" i="46"/>
  <c r="Q35" i="46"/>
  <c r="P35" i="46"/>
  <c r="O35" i="46"/>
  <c r="N35" i="46"/>
  <c r="M35" i="46"/>
  <c r="L35" i="46"/>
  <c r="K35" i="46"/>
  <c r="J35" i="46"/>
  <c r="I35" i="46"/>
  <c r="H35" i="46"/>
  <c r="G35" i="46"/>
  <c r="F35" i="46"/>
  <c r="E35" i="46"/>
  <c r="D35" i="46"/>
  <c r="C35" i="46"/>
  <c r="B35" i="46"/>
  <c r="A35" i="46"/>
  <c r="AA34" i="46"/>
  <c r="Z34" i="46"/>
  <c r="Y34" i="46"/>
  <c r="X34" i="46"/>
  <c r="W34" i="46"/>
  <c r="V34" i="46"/>
  <c r="U34" i="46"/>
  <c r="T34" i="46"/>
  <c r="S34" i="46"/>
  <c r="R34" i="46"/>
  <c r="Q34" i="46"/>
  <c r="P34" i="46"/>
  <c r="O34" i="46"/>
  <c r="N34" i="46"/>
  <c r="M34" i="46"/>
  <c r="L34" i="46"/>
  <c r="K34" i="46"/>
  <c r="J34" i="46"/>
  <c r="I34" i="46"/>
  <c r="H34" i="46"/>
  <c r="G34" i="46"/>
  <c r="F34" i="46"/>
  <c r="E34" i="46"/>
  <c r="D34" i="46"/>
  <c r="C34" i="46"/>
  <c r="B34" i="46"/>
  <c r="A34" i="46"/>
  <c r="AA33" i="46"/>
  <c r="Z33" i="46"/>
  <c r="Y33" i="46"/>
  <c r="X33" i="46"/>
  <c r="W33" i="46"/>
  <c r="V33" i="46"/>
  <c r="U33" i="46"/>
  <c r="T33" i="46"/>
  <c r="S33" i="46"/>
  <c r="R33" i="46"/>
  <c r="Q33" i="46"/>
  <c r="P33" i="46"/>
  <c r="O33" i="46"/>
  <c r="N33" i="46"/>
  <c r="M33" i="46"/>
  <c r="L33" i="46"/>
  <c r="K33" i="46"/>
  <c r="J33" i="46"/>
  <c r="I33" i="46"/>
  <c r="H33" i="46"/>
  <c r="G33" i="46"/>
  <c r="F33" i="46"/>
  <c r="E33" i="46"/>
  <c r="D33" i="46"/>
  <c r="C33" i="46"/>
  <c r="B33" i="46"/>
  <c r="A33" i="46"/>
  <c r="AA32" i="46"/>
  <c r="Z32" i="46"/>
  <c r="Y32" i="46"/>
  <c r="X32" i="46"/>
  <c r="W32" i="46"/>
  <c r="V32" i="46"/>
  <c r="U32" i="46"/>
  <c r="T32" i="46"/>
  <c r="S32" i="46"/>
  <c r="R32" i="46"/>
  <c r="Q32" i="46"/>
  <c r="P32" i="46"/>
  <c r="O32" i="46"/>
  <c r="N32" i="46"/>
  <c r="M32" i="46"/>
  <c r="L32" i="46"/>
  <c r="K32" i="46"/>
  <c r="J32" i="46"/>
  <c r="I32" i="46"/>
  <c r="H32" i="46"/>
  <c r="G32" i="46"/>
  <c r="F32" i="46"/>
  <c r="E32" i="46"/>
  <c r="D32" i="46"/>
  <c r="C32" i="46"/>
  <c r="B32" i="46"/>
  <c r="A32" i="46"/>
  <c r="A32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33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34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35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36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37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38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39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40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41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42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43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44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45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46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O20" i="46"/>
  <c r="N20" i="46"/>
  <c r="M20" i="46"/>
  <c r="L20" i="46"/>
  <c r="K20" i="46"/>
  <c r="J20" i="46"/>
  <c r="I20" i="46"/>
  <c r="H20" i="46"/>
  <c r="G20" i="46"/>
  <c r="F20" i="46"/>
  <c r="E20" i="46"/>
  <c r="D20" i="46"/>
  <c r="C20" i="46"/>
  <c r="B20" i="46"/>
  <c r="A20" i="46"/>
  <c r="O19" i="46"/>
  <c r="N19" i="46"/>
  <c r="M19" i="46"/>
  <c r="L19" i="46"/>
  <c r="K19" i="46"/>
  <c r="J19" i="46"/>
  <c r="I19" i="46"/>
  <c r="H19" i="46"/>
  <c r="G19" i="46"/>
  <c r="F19" i="46"/>
  <c r="E19" i="46"/>
  <c r="D19" i="46"/>
  <c r="C19" i="46"/>
  <c r="B19" i="46"/>
  <c r="A19" i="46"/>
  <c r="A20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A19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AA18" i="46"/>
  <c r="Z18" i="46"/>
  <c r="Y18" i="46"/>
  <c r="X18" i="46"/>
  <c r="W18" i="46"/>
  <c r="V18" i="46"/>
  <c r="U18" i="46"/>
  <c r="T18" i="46"/>
  <c r="S18" i="46"/>
  <c r="R18" i="46"/>
  <c r="Q18" i="46"/>
  <c r="P18" i="46"/>
  <c r="O18" i="46"/>
  <c r="N18" i="46"/>
  <c r="M18" i="46"/>
  <c r="L18" i="46"/>
  <c r="K18" i="46"/>
  <c r="J18" i="46"/>
  <c r="I18" i="46"/>
  <c r="H18" i="46"/>
  <c r="G18" i="46"/>
  <c r="F18" i="46"/>
  <c r="E18" i="46"/>
  <c r="D18" i="46"/>
  <c r="C18" i="46"/>
  <c r="B18" i="46"/>
  <c r="A18" i="46"/>
  <c r="AA17" i="46"/>
  <c r="BQ64" i="56" s="1"/>
  <c r="Z17" i="46"/>
  <c r="BK64" i="56" s="1"/>
  <c r="Y17" i="46"/>
  <c r="BE64" i="56" s="1"/>
  <c r="X17" i="46"/>
  <c r="AY64" i="56" s="1"/>
  <c r="W17" i="46"/>
  <c r="AS64" i="56" s="1"/>
  <c r="V17" i="46"/>
  <c r="AM64" i="56" s="1"/>
  <c r="U17" i="46"/>
  <c r="AG64" i="56" s="1"/>
  <c r="T17" i="46"/>
  <c r="AA64" i="56" s="1"/>
  <c r="S17" i="46"/>
  <c r="U64" i="56" s="1"/>
  <c r="R17" i="46"/>
  <c r="O64" i="56" s="1"/>
  <c r="Q17" i="46"/>
  <c r="I64" i="56" s="1"/>
  <c r="P17" i="46"/>
  <c r="F64" i="56" s="1"/>
  <c r="O17" i="46"/>
  <c r="BR64" i="56" s="1"/>
  <c r="BS64" i="56" s="1"/>
  <c r="N17" i="46"/>
  <c r="BL64" i="56" s="1"/>
  <c r="BM64" i="56" s="1"/>
  <c r="M17" i="46"/>
  <c r="BF64" i="56" s="1"/>
  <c r="BG64" i="56" s="1"/>
  <c r="L17" i="46"/>
  <c r="AZ64" i="56" s="1"/>
  <c r="BA64" i="56" s="1"/>
  <c r="K17" i="46"/>
  <c r="AT64" i="56" s="1"/>
  <c r="AU64" i="56" s="1"/>
  <c r="J17" i="46"/>
  <c r="AN64" i="56" s="1"/>
  <c r="I17" i="46"/>
  <c r="AH64" i="56" s="1"/>
  <c r="AI64" i="56" s="1"/>
  <c r="H17" i="46"/>
  <c r="AB64" i="56" s="1"/>
  <c r="AC64" i="56" s="1"/>
  <c r="G17" i="46"/>
  <c r="V64" i="56" s="1"/>
  <c r="W64" i="56" s="1"/>
  <c r="F17" i="46"/>
  <c r="P64" i="56" s="1"/>
  <c r="Q64" i="56" s="1"/>
  <c r="E17" i="46"/>
  <c r="J64" i="56" s="1"/>
  <c r="K64" i="56" s="1"/>
  <c r="D17" i="46"/>
  <c r="G64" i="56" s="1"/>
  <c r="C17" i="46"/>
  <c r="B17" i="46"/>
  <c r="A17" i="46"/>
  <c r="AA16" i="46"/>
  <c r="BQ61" i="56" s="1"/>
  <c r="Z16" i="46"/>
  <c r="BK61" i="56" s="1"/>
  <c r="Y16" i="46"/>
  <c r="BE61" i="56" s="1"/>
  <c r="X16" i="46"/>
  <c r="AY61" i="56" s="1"/>
  <c r="W16" i="46"/>
  <c r="AS61" i="56" s="1"/>
  <c r="V16" i="46"/>
  <c r="AM61" i="56" s="1"/>
  <c r="U16" i="46"/>
  <c r="AG61" i="56" s="1"/>
  <c r="T16" i="46"/>
  <c r="AA61" i="56" s="1"/>
  <c r="S16" i="46"/>
  <c r="U61" i="56" s="1"/>
  <c r="R16" i="46"/>
  <c r="O61" i="56" s="1"/>
  <c r="Q16" i="46"/>
  <c r="I61" i="56" s="1"/>
  <c r="P16" i="46"/>
  <c r="F61" i="56" s="1"/>
  <c r="O16" i="46"/>
  <c r="BR61" i="56" s="1"/>
  <c r="BS61" i="56" s="1"/>
  <c r="N16" i="46"/>
  <c r="BL61" i="56" s="1"/>
  <c r="BM61" i="56" s="1"/>
  <c r="M16" i="46"/>
  <c r="BF61" i="56" s="1"/>
  <c r="BG61" i="56" s="1"/>
  <c r="L16" i="46"/>
  <c r="AZ61" i="56" s="1"/>
  <c r="BA61" i="56" s="1"/>
  <c r="K16" i="46"/>
  <c r="AT61" i="56" s="1"/>
  <c r="AU61" i="56" s="1"/>
  <c r="J16" i="46"/>
  <c r="AN61" i="56" s="1"/>
  <c r="AO61" i="56" s="1"/>
  <c r="I16" i="46"/>
  <c r="AH61" i="56" s="1"/>
  <c r="H16" i="46"/>
  <c r="AB61" i="56" s="1"/>
  <c r="AC61" i="56" s="1"/>
  <c r="G16" i="46"/>
  <c r="V61" i="56" s="1"/>
  <c r="W61" i="56" s="1"/>
  <c r="F16" i="46"/>
  <c r="P61" i="56" s="1"/>
  <c r="Q61" i="56" s="1"/>
  <c r="E16" i="46"/>
  <c r="J61" i="56" s="1"/>
  <c r="K61" i="56" s="1"/>
  <c r="D16" i="46"/>
  <c r="G61" i="56" s="1"/>
  <c r="C16" i="46"/>
  <c r="B16" i="46"/>
  <c r="A16" i="46"/>
  <c r="AA15" i="46"/>
  <c r="BQ60" i="56" s="1"/>
  <c r="Z15" i="46"/>
  <c r="BK60" i="56" s="1"/>
  <c r="Y15" i="46"/>
  <c r="BE60" i="56" s="1"/>
  <c r="X15" i="46"/>
  <c r="AY60" i="56" s="1"/>
  <c r="W15" i="46"/>
  <c r="AS60" i="56" s="1"/>
  <c r="V15" i="46"/>
  <c r="AM60" i="56" s="1"/>
  <c r="U15" i="46"/>
  <c r="AG60" i="56" s="1"/>
  <c r="T15" i="46"/>
  <c r="AA60" i="56" s="1"/>
  <c r="S15" i="46"/>
  <c r="U60" i="56" s="1"/>
  <c r="R15" i="46"/>
  <c r="O60" i="56" s="1"/>
  <c r="Q15" i="46"/>
  <c r="I60" i="56" s="1"/>
  <c r="P15" i="46"/>
  <c r="F60" i="56" s="1"/>
  <c r="O15" i="46"/>
  <c r="BR60" i="56" s="1"/>
  <c r="BS60" i="56" s="1"/>
  <c r="N15" i="46"/>
  <c r="BL60" i="56" s="1"/>
  <c r="BM60" i="56" s="1"/>
  <c r="M15" i="46"/>
  <c r="BF60" i="56" s="1"/>
  <c r="BG60" i="56" s="1"/>
  <c r="L15" i="46"/>
  <c r="AZ60" i="56" s="1"/>
  <c r="BA60" i="56" s="1"/>
  <c r="K15" i="46"/>
  <c r="AT60" i="56" s="1"/>
  <c r="J15" i="46"/>
  <c r="AN60" i="56" s="1"/>
  <c r="AO60" i="56" s="1"/>
  <c r="I15" i="46"/>
  <c r="AH60" i="56" s="1"/>
  <c r="AI60" i="56" s="1"/>
  <c r="H15" i="46"/>
  <c r="AB60" i="56" s="1"/>
  <c r="AC60" i="56" s="1"/>
  <c r="G15" i="46"/>
  <c r="V60" i="56" s="1"/>
  <c r="W60" i="56" s="1"/>
  <c r="F15" i="46"/>
  <c r="P60" i="56" s="1"/>
  <c r="Q60" i="56" s="1"/>
  <c r="E15" i="46"/>
  <c r="J60" i="56" s="1"/>
  <c r="K60" i="56" s="1"/>
  <c r="D15" i="46"/>
  <c r="G60" i="56" s="1"/>
  <c r="C15" i="46"/>
  <c r="B15" i="46"/>
  <c r="A15" i="46"/>
  <c r="AA14" i="46"/>
  <c r="Z14" i="46"/>
  <c r="Y14" i="46"/>
  <c r="X14" i="46"/>
  <c r="W14" i="46"/>
  <c r="V14" i="46"/>
  <c r="U14" i="46"/>
  <c r="T14" i="46"/>
  <c r="S14" i="46"/>
  <c r="R14" i="46"/>
  <c r="Q14" i="46"/>
  <c r="P14" i="46"/>
  <c r="O14" i="46"/>
  <c r="N14" i="46"/>
  <c r="M14" i="46"/>
  <c r="L14" i="46"/>
  <c r="K14" i="46"/>
  <c r="J14" i="46"/>
  <c r="I14" i="46"/>
  <c r="H14" i="46"/>
  <c r="G14" i="46"/>
  <c r="F14" i="46"/>
  <c r="E14" i="46"/>
  <c r="D14" i="46"/>
  <c r="C14" i="46"/>
  <c r="B14" i="46"/>
  <c r="A14" i="46"/>
  <c r="AA13" i="46"/>
  <c r="Z13" i="46"/>
  <c r="Y13" i="46"/>
  <c r="X13" i="46"/>
  <c r="W13" i="46"/>
  <c r="V13" i="46"/>
  <c r="U13" i="46"/>
  <c r="T13" i="46"/>
  <c r="S13" i="46"/>
  <c r="R13" i="46"/>
  <c r="Q13" i="46"/>
  <c r="P13" i="46"/>
  <c r="O13" i="46"/>
  <c r="N13" i="46"/>
  <c r="M13" i="46"/>
  <c r="L13" i="46"/>
  <c r="K13" i="46"/>
  <c r="J13" i="46"/>
  <c r="I13" i="46"/>
  <c r="H13" i="46"/>
  <c r="G13" i="46"/>
  <c r="F13" i="46"/>
  <c r="E13" i="46"/>
  <c r="D13" i="46"/>
  <c r="C13" i="46"/>
  <c r="B13" i="46"/>
  <c r="A13" i="46"/>
  <c r="AA12" i="46"/>
  <c r="Z12" i="46"/>
  <c r="Y12" i="46"/>
  <c r="X12" i="46"/>
  <c r="W12" i="46"/>
  <c r="V12" i="46"/>
  <c r="U12" i="46"/>
  <c r="T12" i="46"/>
  <c r="S12" i="46"/>
  <c r="R12" i="46"/>
  <c r="Q12" i="46"/>
  <c r="P12" i="46"/>
  <c r="O12" i="46"/>
  <c r="N12" i="46"/>
  <c r="M12" i="46"/>
  <c r="L12" i="46"/>
  <c r="K12" i="46"/>
  <c r="J12" i="46"/>
  <c r="I12" i="46"/>
  <c r="H12" i="46"/>
  <c r="G12" i="46"/>
  <c r="F12" i="46"/>
  <c r="E12" i="46"/>
  <c r="D12" i="46"/>
  <c r="C12" i="46"/>
  <c r="B12" i="46"/>
  <c r="A12" i="46"/>
  <c r="AA11" i="46"/>
  <c r="Z11" i="46"/>
  <c r="Y11" i="46"/>
  <c r="X11" i="46"/>
  <c r="W11" i="46"/>
  <c r="V11" i="46"/>
  <c r="U11" i="46"/>
  <c r="T11" i="46"/>
  <c r="S11" i="46"/>
  <c r="R11" i="46"/>
  <c r="Q11" i="46"/>
  <c r="P11" i="46"/>
  <c r="O11" i="46"/>
  <c r="N11" i="46"/>
  <c r="M11" i="46"/>
  <c r="L11" i="46"/>
  <c r="K11" i="46"/>
  <c r="J11" i="46"/>
  <c r="I11" i="46"/>
  <c r="H11" i="46"/>
  <c r="G11" i="46"/>
  <c r="F11" i="46"/>
  <c r="E11" i="46"/>
  <c r="D11" i="46"/>
  <c r="C11" i="46"/>
  <c r="B11" i="46"/>
  <c r="A11" i="46"/>
  <c r="AA10" i="46"/>
  <c r="Z10" i="46"/>
  <c r="Y10" i="46"/>
  <c r="X10" i="46"/>
  <c r="W10" i="46"/>
  <c r="V10" i="46"/>
  <c r="U10" i="46"/>
  <c r="T10" i="46"/>
  <c r="S10" i="46"/>
  <c r="R10" i="46"/>
  <c r="Q10" i="46"/>
  <c r="P10" i="46"/>
  <c r="O10" i="46"/>
  <c r="N10" i="46"/>
  <c r="M10" i="46"/>
  <c r="L10" i="46"/>
  <c r="K10" i="46"/>
  <c r="J10" i="46"/>
  <c r="I10" i="46"/>
  <c r="H10" i="46"/>
  <c r="G10" i="46"/>
  <c r="F10" i="46"/>
  <c r="E10" i="46"/>
  <c r="D10" i="46"/>
  <c r="C10" i="46"/>
  <c r="B10" i="46"/>
  <c r="A10" i="46"/>
  <c r="AA9" i="46"/>
  <c r="Z9" i="46"/>
  <c r="Y9" i="46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A9" i="46"/>
  <c r="AA8" i="46"/>
  <c r="Z8" i="46"/>
  <c r="Y8" i="46"/>
  <c r="X8" i="46"/>
  <c r="W8" i="46"/>
  <c r="V8" i="46"/>
  <c r="U8" i="46"/>
  <c r="T8" i="46"/>
  <c r="S8" i="46"/>
  <c r="R8" i="46"/>
  <c r="Q8" i="46"/>
  <c r="P8" i="46"/>
  <c r="O8" i="46"/>
  <c r="N8" i="46"/>
  <c r="M8" i="46"/>
  <c r="L8" i="46"/>
  <c r="K8" i="46"/>
  <c r="J8" i="46"/>
  <c r="I8" i="46"/>
  <c r="H8" i="46"/>
  <c r="G8" i="46"/>
  <c r="F8" i="46"/>
  <c r="E8" i="46"/>
  <c r="D8" i="46"/>
  <c r="C8" i="46"/>
  <c r="B8" i="46"/>
  <c r="A8" i="46"/>
  <c r="AA7" i="46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A7" i="46"/>
  <c r="A7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8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9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10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11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12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13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14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15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16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17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18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I61" i="56" l="1"/>
  <c r="AU60" i="56"/>
  <c r="AO64" i="56"/>
  <c r="L61" i="56"/>
  <c r="R61" i="56" s="1"/>
  <c r="X61" i="56" s="1"/>
  <c r="AD61" i="56" s="1"/>
  <c r="AJ61" i="56" s="1"/>
  <c r="AP61" i="56" s="1"/>
  <c r="AV61" i="56" s="1"/>
  <c r="BB61" i="56" s="1"/>
  <c r="BH61" i="56" s="1"/>
  <c r="BN61" i="56" s="1"/>
  <c r="BT61" i="56" s="1"/>
  <c r="M60" i="56"/>
  <c r="H60" i="56"/>
  <c r="L60" i="56"/>
  <c r="R60" i="56" s="1"/>
  <c r="X60" i="56" s="1"/>
  <c r="AD60" i="56" s="1"/>
  <c r="AJ60" i="56" s="1"/>
  <c r="AP60" i="56" s="1"/>
  <c r="AV60" i="56" s="1"/>
  <c r="BB60" i="56" s="1"/>
  <c r="BH60" i="56" s="1"/>
  <c r="BN60" i="56" s="1"/>
  <c r="BT60" i="56" s="1"/>
  <c r="H64" i="56"/>
  <c r="M64" i="56"/>
  <c r="F65" i="56"/>
  <c r="L64" i="56"/>
  <c r="R64" i="56" s="1"/>
  <c r="X64" i="56" s="1"/>
  <c r="AD64" i="56" s="1"/>
  <c r="AJ64" i="56" s="1"/>
  <c r="AP64" i="56" s="1"/>
  <c r="AV64" i="56" s="1"/>
  <c r="BB64" i="56" s="1"/>
  <c r="BH64" i="56" s="1"/>
  <c r="BN64" i="56" s="1"/>
  <c r="BT64" i="56" s="1"/>
  <c r="M61" i="56"/>
  <c r="H61" i="56"/>
  <c r="G524" i="45"/>
  <c r="H524" i="45"/>
  <c r="I524" i="45"/>
  <c r="J524" i="45"/>
  <c r="K524" i="45"/>
  <c r="L524" i="45"/>
  <c r="M524" i="45"/>
  <c r="N524" i="45"/>
  <c r="O524" i="45"/>
  <c r="P524" i="45"/>
  <c r="Q524" i="45"/>
  <c r="R524" i="45"/>
  <c r="S524" i="45"/>
  <c r="T524" i="45"/>
  <c r="U524" i="45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S61" i="56" l="1"/>
  <c r="N61" i="56"/>
  <c r="S64" i="56"/>
  <c r="N64" i="56"/>
  <c r="N60" i="56"/>
  <c r="S60" i="56"/>
  <c r="O2" i="16"/>
  <c r="P2" i="16"/>
  <c r="Q2" i="16"/>
  <c r="O2" i="46"/>
  <c r="P2" i="46"/>
  <c r="Q2" i="46"/>
  <c r="T60" i="56" l="1"/>
  <c r="Y60" i="56"/>
  <c r="Y64" i="56"/>
  <c r="T64" i="56"/>
  <c r="Y61" i="56"/>
  <c r="T61" i="56"/>
  <c r="L62" i="49"/>
  <c r="R62" i="49" s="1"/>
  <c r="AD62" i="49" s="1"/>
  <c r="AJ62" i="49" s="1"/>
  <c r="AP62" i="49" s="1"/>
  <c r="AV62" i="49" s="1"/>
  <c r="BB62" i="49" s="1"/>
  <c r="BH62" i="49" s="1"/>
  <c r="BN62" i="49" s="1"/>
  <c r="BT62" i="49" s="1"/>
  <c r="K85" i="56"/>
  <c r="J46" i="56"/>
  <c r="I46" i="56"/>
  <c r="AE64" i="56" l="1"/>
  <c r="Z64" i="56"/>
  <c r="Z60" i="56"/>
  <c r="AE60" i="56"/>
  <c r="AE61" i="56"/>
  <c r="Z61" i="56"/>
  <c r="J47" i="56"/>
  <c r="J48" i="56" s="1"/>
  <c r="I47" i="56"/>
  <c r="I48" i="56" s="1"/>
  <c r="K46" i="56"/>
  <c r="BS85" i="56"/>
  <c r="BR46" i="56"/>
  <c r="BQ46" i="56"/>
  <c r="BM85" i="56"/>
  <c r="BL46" i="56"/>
  <c r="BK46" i="56"/>
  <c r="BG85" i="56"/>
  <c r="BF46" i="56"/>
  <c r="BE46" i="56"/>
  <c r="BA85" i="56"/>
  <c r="AZ46" i="56"/>
  <c r="AY46" i="56"/>
  <c r="AU85" i="56"/>
  <c r="AT46" i="56"/>
  <c r="AS46" i="56"/>
  <c r="AO85" i="56"/>
  <c r="AN46" i="56"/>
  <c r="AM46" i="56"/>
  <c r="AI85" i="56"/>
  <c r="AH46" i="56"/>
  <c r="AG46" i="56"/>
  <c r="AC85" i="56"/>
  <c r="AB46" i="56"/>
  <c r="AA46" i="56"/>
  <c r="W85" i="56"/>
  <c r="V46" i="56"/>
  <c r="U46" i="56"/>
  <c r="Q85" i="56"/>
  <c r="P46" i="56"/>
  <c r="O46" i="56"/>
  <c r="G46" i="56"/>
  <c r="F46" i="56"/>
  <c r="L46" i="56" s="1"/>
  <c r="R46" i="56" s="1"/>
  <c r="X46" i="56" s="1"/>
  <c r="AD46" i="56" s="1"/>
  <c r="AJ46" i="56" s="1"/>
  <c r="AP46" i="56" s="1"/>
  <c r="AV46" i="56" s="1"/>
  <c r="BB46" i="56" s="1"/>
  <c r="BH46" i="56" s="1"/>
  <c r="BN46" i="56" s="1"/>
  <c r="BT46" i="56" s="1"/>
  <c r="BS85" i="49"/>
  <c r="BR63" i="49"/>
  <c r="BS63" i="49" s="1"/>
  <c r="BR46" i="49"/>
  <c r="BQ46" i="49"/>
  <c r="BM85" i="49"/>
  <c r="BL63" i="49"/>
  <c r="BM63" i="49" s="1"/>
  <c r="BL46" i="49"/>
  <c r="BK46" i="49"/>
  <c r="BG85" i="49"/>
  <c r="BF63" i="49"/>
  <c r="BG63" i="49" s="1"/>
  <c r="BF46" i="49"/>
  <c r="BE46" i="49"/>
  <c r="BA85" i="49"/>
  <c r="AZ63" i="49"/>
  <c r="BA63" i="49" s="1"/>
  <c r="AZ46" i="49"/>
  <c r="AY46" i="49"/>
  <c r="AU85" i="49"/>
  <c r="AT63" i="49"/>
  <c r="AU63" i="49" s="1"/>
  <c r="AT46" i="49"/>
  <c r="AS46" i="49"/>
  <c r="AO85" i="49"/>
  <c r="AN63" i="49"/>
  <c r="AO63" i="49" s="1"/>
  <c r="AN46" i="49"/>
  <c r="AM46" i="49"/>
  <c r="AI85" i="49"/>
  <c r="AH63" i="49"/>
  <c r="AI63" i="49" s="1"/>
  <c r="AH46" i="49"/>
  <c r="AG46" i="49"/>
  <c r="AC85" i="49"/>
  <c r="AB63" i="49"/>
  <c r="AC63" i="49" s="1"/>
  <c r="AB46" i="49"/>
  <c r="AA46" i="49"/>
  <c r="W85" i="49"/>
  <c r="V63" i="49"/>
  <c r="W63" i="49" s="1"/>
  <c r="V46" i="49"/>
  <c r="U46" i="49"/>
  <c r="Q85" i="49"/>
  <c r="P46" i="49"/>
  <c r="O46" i="49"/>
  <c r="K85" i="49"/>
  <c r="J46" i="49"/>
  <c r="I46" i="49"/>
  <c r="G46" i="49"/>
  <c r="F46" i="49"/>
  <c r="L46" i="49" s="1"/>
  <c r="M46" i="49" l="1"/>
  <c r="S46" i="49" s="1"/>
  <c r="AK61" i="56"/>
  <c r="AF61" i="56"/>
  <c r="AF60" i="56"/>
  <c r="AK60" i="56"/>
  <c r="AF64" i="56"/>
  <c r="AK64" i="56"/>
  <c r="K47" i="56"/>
  <c r="K48" i="56"/>
  <c r="R46" i="49"/>
  <c r="X46" i="49" s="1"/>
  <c r="AD46" i="49" s="1"/>
  <c r="AJ46" i="49" s="1"/>
  <c r="AP46" i="49" s="1"/>
  <c r="AV46" i="49" s="1"/>
  <c r="BB46" i="49" s="1"/>
  <c r="BH46" i="49" s="1"/>
  <c r="BN46" i="49" s="1"/>
  <c r="BT46" i="49" s="1"/>
  <c r="G47" i="56"/>
  <c r="M47" i="56" s="1"/>
  <c r="H46" i="56"/>
  <c r="O47" i="56"/>
  <c r="O48" i="56" s="1"/>
  <c r="U47" i="56"/>
  <c r="U48" i="56" s="1"/>
  <c r="AB47" i="56"/>
  <c r="AB48" i="56" s="1"/>
  <c r="AC46" i="56"/>
  <c r="AG47" i="56"/>
  <c r="AG48" i="56" s="1"/>
  <c r="AN47" i="56"/>
  <c r="AN48" i="56" s="1"/>
  <c r="AO46" i="56"/>
  <c r="AS47" i="56"/>
  <c r="AS48" i="56" s="1"/>
  <c r="AZ47" i="56"/>
  <c r="AZ48" i="56" s="1"/>
  <c r="BA46" i="56"/>
  <c r="BE47" i="56"/>
  <c r="BE48" i="56" s="1"/>
  <c r="BL47" i="56"/>
  <c r="BL48" i="56" s="1"/>
  <c r="BM46" i="56"/>
  <c r="BQ47" i="56"/>
  <c r="BQ48" i="56" s="1"/>
  <c r="Q46" i="56"/>
  <c r="W46" i="56"/>
  <c r="AH47" i="56"/>
  <c r="AH48" i="56" s="1"/>
  <c r="AI48" i="56" s="1"/>
  <c r="AI46" i="56"/>
  <c r="AM47" i="56"/>
  <c r="AM48" i="56" s="1"/>
  <c r="AT47" i="56"/>
  <c r="AT48" i="56" s="1"/>
  <c r="AU48" i="56" s="1"/>
  <c r="AU46" i="56"/>
  <c r="BG46" i="56"/>
  <c r="BS46" i="56"/>
  <c r="AU47" i="56"/>
  <c r="F47" i="56"/>
  <c r="P47" i="56"/>
  <c r="V47" i="56"/>
  <c r="AA47" i="56"/>
  <c r="AA48" i="56" s="1"/>
  <c r="AC48" i="56" s="1"/>
  <c r="AY47" i="56"/>
  <c r="AY48" i="56" s="1"/>
  <c r="BF47" i="56"/>
  <c r="BK47" i="56"/>
  <c r="BK48" i="56" s="1"/>
  <c r="BR47" i="56"/>
  <c r="M46" i="56"/>
  <c r="S46" i="56" s="1"/>
  <c r="F47" i="49"/>
  <c r="F48" i="49" s="1"/>
  <c r="J47" i="49"/>
  <c r="J48" i="49" s="1"/>
  <c r="K46" i="49"/>
  <c r="P47" i="49"/>
  <c r="P48" i="49" s="1"/>
  <c r="Q46" i="49"/>
  <c r="V47" i="49"/>
  <c r="V48" i="49" s="1"/>
  <c r="W46" i="49"/>
  <c r="AA47" i="49"/>
  <c r="AA48" i="49" s="1"/>
  <c r="AH47" i="49"/>
  <c r="AH48" i="49" s="1"/>
  <c r="AI46" i="49"/>
  <c r="AM47" i="49"/>
  <c r="AM48" i="49" s="1"/>
  <c r="AT47" i="49"/>
  <c r="AT48" i="49" s="1"/>
  <c r="AU46" i="49"/>
  <c r="AY47" i="49"/>
  <c r="AY48" i="49" s="1"/>
  <c r="BE47" i="49"/>
  <c r="BE48" i="49" s="1"/>
  <c r="BK47" i="49"/>
  <c r="BK48" i="49" s="1"/>
  <c r="BQ47" i="49"/>
  <c r="BQ48" i="49" s="1"/>
  <c r="AC46" i="49"/>
  <c r="AO46" i="49"/>
  <c r="BA46" i="49"/>
  <c r="BG46" i="49"/>
  <c r="BL47" i="49"/>
  <c r="BL48" i="49" s="1"/>
  <c r="BM48" i="49" s="1"/>
  <c r="BM46" i="49"/>
  <c r="BR47" i="49"/>
  <c r="BR48" i="49" s="1"/>
  <c r="BS46" i="49"/>
  <c r="H46" i="49"/>
  <c r="G47" i="49"/>
  <c r="I47" i="49"/>
  <c r="I48" i="49" s="1"/>
  <c r="O47" i="49"/>
  <c r="O48" i="49" s="1"/>
  <c r="U47" i="49"/>
  <c r="U48" i="49" s="1"/>
  <c r="W48" i="49" s="1"/>
  <c r="AB47" i="49"/>
  <c r="AG47" i="49"/>
  <c r="AG48" i="49" s="1"/>
  <c r="AN47" i="49"/>
  <c r="AS47" i="49"/>
  <c r="AS48" i="49" s="1"/>
  <c r="AZ47" i="49"/>
  <c r="BF47" i="49"/>
  <c r="N46" i="49"/>
  <c r="M85" i="49"/>
  <c r="L85" i="49"/>
  <c r="R85" i="49" s="1"/>
  <c r="H85" i="49"/>
  <c r="H47" i="56" l="1"/>
  <c r="AU48" i="49"/>
  <c r="G48" i="56"/>
  <c r="N46" i="56"/>
  <c r="K48" i="49"/>
  <c r="AL64" i="56"/>
  <c r="AQ64" i="56"/>
  <c r="AQ60" i="56"/>
  <c r="AL60" i="56"/>
  <c r="AQ61" i="56"/>
  <c r="AL61" i="56"/>
  <c r="S47" i="56"/>
  <c r="Y47" i="56" s="1"/>
  <c r="AE47" i="56" s="1"/>
  <c r="AK47" i="56" s="1"/>
  <c r="AQ47" i="56" s="1"/>
  <c r="AW47" i="56" s="1"/>
  <c r="BC47" i="56" s="1"/>
  <c r="BI47" i="56" s="1"/>
  <c r="BO47" i="56" s="1"/>
  <c r="BU47" i="56" s="1"/>
  <c r="BA48" i="56"/>
  <c r="AI48" i="49"/>
  <c r="L47" i="49"/>
  <c r="R47" i="49" s="1"/>
  <c r="X47" i="49" s="1"/>
  <c r="BS47" i="49"/>
  <c r="BS48" i="49"/>
  <c r="BM48" i="56"/>
  <c r="AO47" i="56"/>
  <c r="AO48" i="56"/>
  <c r="AI47" i="56"/>
  <c r="V48" i="56"/>
  <c r="W48" i="56" s="1"/>
  <c r="W47" i="56"/>
  <c r="F48" i="56"/>
  <c r="L47" i="56"/>
  <c r="BM47" i="56"/>
  <c r="BR48" i="56"/>
  <c r="BS48" i="56" s="1"/>
  <c r="BS47" i="56"/>
  <c r="BF48" i="56"/>
  <c r="BG48" i="56" s="1"/>
  <c r="BG47" i="56"/>
  <c r="P48" i="56"/>
  <c r="Q48" i="56" s="1"/>
  <c r="Q47" i="56"/>
  <c r="AC47" i="56"/>
  <c r="BA47" i="56"/>
  <c r="Q48" i="49"/>
  <c r="BM47" i="49"/>
  <c r="AZ48" i="49"/>
  <c r="BA48" i="49" s="1"/>
  <c r="BA47" i="49"/>
  <c r="AN48" i="49"/>
  <c r="AO48" i="49" s="1"/>
  <c r="AO47" i="49"/>
  <c r="AB48" i="49"/>
  <c r="AC48" i="49" s="1"/>
  <c r="AC47" i="49"/>
  <c r="G48" i="49"/>
  <c r="H48" i="49" s="1"/>
  <c r="H47" i="49"/>
  <c r="M47" i="49"/>
  <c r="K47" i="49"/>
  <c r="W47" i="49"/>
  <c r="AU47" i="49"/>
  <c r="BF48" i="49"/>
  <c r="BG48" i="49" s="1"/>
  <c r="BG47" i="49"/>
  <c r="Q47" i="49"/>
  <c r="AI47" i="49"/>
  <c r="T46" i="56"/>
  <c r="Y46" i="56"/>
  <c r="T46" i="49"/>
  <c r="Y46" i="49"/>
  <c r="N85" i="49"/>
  <c r="X85" i="49"/>
  <c r="S85" i="49"/>
  <c r="H48" i="56" l="1"/>
  <c r="AW64" i="56"/>
  <c r="AR64" i="56"/>
  <c r="AW60" i="56"/>
  <c r="AR60" i="56"/>
  <c r="AW61" i="56"/>
  <c r="AR61" i="56"/>
  <c r="R47" i="56"/>
  <c r="N47" i="56"/>
  <c r="N47" i="49"/>
  <c r="S47" i="49"/>
  <c r="Z46" i="56"/>
  <c r="AE46" i="56"/>
  <c r="AD47" i="49"/>
  <c r="Z46" i="49"/>
  <c r="AE46" i="49"/>
  <c r="T85" i="49"/>
  <c r="Y85" i="49"/>
  <c r="AD85" i="49"/>
  <c r="AX60" i="56" l="1"/>
  <c r="BC60" i="56"/>
  <c r="AX64" i="56"/>
  <c r="BC64" i="56"/>
  <c r="BC61" i="56"/>
  <c r="AX61" i="56"/>
  <c r="X47" i="56"/>
  <c r="T47" i="56"/>
  <c r="Y47" i="49"/>
  <c r="T47" i="49"/>
  <c r="AF46" i="56"/>
  <c r="AK46" i="56"/>
  <c r="AF46" i="49"/>
  <c r="AK46" i="49"/>
  <c r="AJ47" i="49"/>
  <c r="AJ85" i="49"/>
  <c r="Z85" i="49"/>
  <c r="AE85" i="49"/>
  <c r="BI61" i="56" l="1"/>
  <c r="BD61" i="56"/>
  <c r="BI64" i="56"/>
  <c r="BD64" i="56"/>
  <c r="BI60" i="56"/>
  <c r="BD60" i="56"/>
  <c r="Z47" i="56"/>
  <c r="AD47" i="56"/>
  <c r="AE47" i="49"/>
  <c r="Z47" i="49"/>
  <c r="AL46" i="56"/>
  <c r="AQ46" i="56"/>
  <c r="AP47" i="49"/>
  <c r="AL46" i="49"/>
  <c r="AQ46" i="49"/>
  <c r="AF85" i="49"/>
  <c r="AK85" i="49"/>
  <c r="AP85" i="49"/>
  <c r="BJ60" i="56" l="1"/>
  <c r="BO60" i="56"/>
  <c r="BO64" i="56"/>
  <c r="BJ64" i="56"/>
  <c r="BO61" i="56"/>
  <c r="BJ61" i="56"/>
  <c r="AJ47" i="56"/>
  <c r="AF47" i="56"/>
  <c r="AF47" i="49"/>
  <c r="AK47" i="49"/>
  <c r="AR46" i="56"/>
  <c r="AW46" i="56"/>
  <c r="AR46" i="49"/>
  <c r="AW46" i="49"/>
  <c r="AV47" i="49"/>
  <c r="AV85" i="49"/>
  <c r="AL85" i="49"/>
  <c r="AQ85" i="49"/>
  <c r="BU61" i="56" l="1"/>
  <c r="BV61" i="56" s="1"/>
  <c r="BP61" i="56"/>
  <c r="BP64" i="56"/>
  <c r="BU64" i="56"/>
  <c r="BV64" i="56" s="1"/>
  <c r="BP60" i="56"/>
  <c r="BU60" i="56"/>
  <c r="BV60" i="56" s="1"/>
  <c r="AL47" i="56"/>
  <c r="AP47" i="56"/>
  <c r="AQ47" i="49"/>
  <c r="AL47" i="49"/>
  <c r="AX46" i="56"/>
  <c r="BC46" i="56"/>
  <c r="BB47" i="49"/>
  <c r="AX46" i="49"/>
  <c r="BC46" i="49"/>
  <c r="AR85" i="49"/>
  <c r="AW85" i="49"/>
  <c r="BB85" i="49"/>
  <c r="AR47" i="56" l="1"/>
  <c r="AV47" i="56"/>
  <c r="AR47" i="49"/>
  <c r="AW47" i="49"/>
  <c r="BD46" i="56"/>
  <c r="BI46" i="56"/>
  <c r="BD46" i="49"/>
  <c r="BI46" i="49"/>
  <c r="BH47" i="49"/>
  <c r="BH85" i="49"/>
  <c r="AX85" i="49"/>
  <c r="BC85" i="49"/>
  <c r="BB47" i="56" l="1"/>
  <c r="AX47" i="56"/>
  <c r="AX47" i="49"/>
  <c r="BC47" i="49"/>
  <c r="BJ46" i="56"/>
  <c r="BO46" i="56"/>
  <c r="BN47" i="49"/>
  <c r="BJ46" i="49"/>
  <c r="BO46" i="49"/>
  <c r="BD85" i="49"/>
  <c r="BI85" i="49"/>
  <c r="BN85" i="49"/>
  <c r="BD47" i="56" l="1"/>
  <c r="BH47" i="56"/>
  <c r="BI47" i="49"/>
  <c r="BD47" i="49"/>
  <c r="BP46" i="56"/>
  <c r="BU46" i="56"/>
  <c r="BV46" i="56" s="1"/>
  <c r="BP46" i="49"/>
  <c r="BU46" i="49"/>
  <c r="BV46" i="49" s="1"/>
  <c r="BT47" i="49"/>
  <c r="BT85" i="49"/>
  <c r="BJ85" i="49"/>
  <c r="BO85" i="49"/>
  <c r="BN47" i="56" l="1"/>
  <c r="BJ47" i="56"/>
  <c r="BO47" i="49"/>
  <c r="BJ47" i="49"/>
  <c r="BP85" i="49"/>
  <c r="BU85" i="49"/>
  <c r="BP47" i="56" l="1"/>
  <c r="BT47" i="56"/>
  <c r="BV47" i="56" s="1"/>
  <c r="BU47" i="49"/>
  <c r="BV47" i="49" s="1"/>
  <c r="BP47" i="49"/>
  <c r="BV85" i="49"/>
  <c r="G342" i="45" l="1"/>
  <c r="H342" i="45" s="1"/>
  <c r="I342" i="45" s="1"/>
  <c r="J342" i="45" s="1"/>
  <c r="K342" i="45" s="1"/>
  <c r="L342" i="45" s="1"/>
  <c r="M342" i="45" s="1"/>
  <c r="N342" i="45" s="1"/>
  <c r="O342" i="45" s="1"/>
  <c r="P342" i="45" s="1"/>
  <c r="Q342" i="45" s="1"/>
  <c r="R342" i="45" s="1"/>
  <c r="U112" i="45"/>
  <c r="T112" i="45"/>
  <c r="S112" i="45"/>
  <c r="R112" i="45"/>
  <c r="Q112" i="45"/>
  <c r="P112" i="45"/>
  <c r="O112" i="45"/>
  <c r="N112" i="45"/>
  <c r="M112" i="45"/>
  <c r="L112" i="45"/>
  <c r="K112" i="45"/>
  <c r="J112" i="45"/>
  <c r="I112" i="45"/>
  <c r="H112" i="45"/>
  <c r="G112" i="45"/>
  <c r="U517" i="45"/>
  <c r="S517" i="45"/>
  <c r="U516" i="45"/>
  <c r="S516" i="45"/>
  <c r="U515" i="45"/>
  <c r="S515" i="45"/>
  <c r="U514" i="45"/>
  <c r="S514" i="45"/>
  <c r="U430" i="45"/>
  <c r="S430" i="45"/>
  <c r="T430" i="45" l="1"/>
  <c r="T517" i="45"/>
  <c r="T515" i="45"/>
  <c r="T516" i="45"/>
  <c r="G518" i="45"/>
  <c r="H518" i="45"/>
  <c r="T514" i="45"/>
  <c r="I518" i="45" l="1"/>
  <c r="J518" i="45" l="1"/>
  <c r="K518" i="45" l="1"/>
  <c r="L518" i="45" l="1"/>
  <c r="S518" i="45" s="1"/>
  <c r="S342" i="45"/>
  <c r="M518" i="45" l="1"/>
  <c r="N518" i="45" l="1"/>
  <c r="O518" i="45" l="1"/>
  <c r="P518" i="45" l="1"/>
  <c r="Q518" i="45" l="1"/>
  <c r="R518" i="45" l="1"/>
  <c r="U518" i="45" s="1"/>
  <c r="T518" i="45" s="1"/>
  <c r="U342" i="45"/>
  <c r="T342" i="45" s="1"/>
  <c r="R689" i="1" l="1"/>
  <c r="Q689" i="1"/>
  <c r="P689" i="1"/>
  <c r="O689" i="1"/>
  <c r="N689" i="1"/>
  <c r="M689" i="1"/>
  <c r="L689" i="1"/>
  <c r="K689" i="1"/>
  <c r="J689" i="1"/>
  <c r="I689" i="1"/>
  <c r="H689" i="1"/>
  <c r="G689" i="1"/>
  <c r="S689" i="1" s="1"/>
  <c r="R688" i="1"/>
  <c r="Q688" i="1"/>
  <c r="P688" i="1"/>
  <c r="O688" i="1"/>
  <c r="N688" i="1"/>
  <c r="M688" i="1"/>
  <c r="T688" i="1" s="1"/>
  <c r="L688" i="1"/>
  <c r="K688" i="1"/>
  <c r="J688" i="1"/>
  <c r="I688" i="1"/>
  <c r="H688" i="1"/>
  <c r="G688" i="1"/>
  <c r="R687" i="1"/>
  <c r="Q687" i="1"/>
  <c r="P687" i="1"/>
  <c r="O687" i="1"/>
  <c r="N687" i="1"/>
  <c r="M687" i="1"/>
  <c r="T687" i="1" s="1"/>
  <c r="L687" i="1"/>
  <c r="K687" i="1"/>
  <c r="J687" i="1"/>
  <c r="I687" i="1"/>
  <c r="H687" i="1"/>
  <c r="G687" i="1"/>
  <c r="G687" i="45" s="1"/>
  <c r="H687" i="45" s="1"/>
  <c r="I687" i="45" s="1"/>
  <c r="J687" i="45" s="1"/>
  <c r="K687" i="45" s="1"/>
  <c r="L687" i="45" s="1"/>
  <c r="R686" i="1"/>
  <c r="Q686" i="1"/>
  <c r="P686" i="1"/>
  <c r="O686" i="1"/>
  <c r="N686" i="1"/>
  <c r="M686" i="1"/>
  <c r="L686" i="1"/>
  <c r="K686" i="1"/>
  <c r="J686" i="1"/>
  <c r="I686" i="1"/>
  <c r="H686" i="1"/>
  <c r="G686" i="1"/>
  <c r="R685" i="1"/>
  <c r="Q685" i="1"/>
  <c r="P685" i="1"/>
  <c r="O685" i="1"/>
  <c r="N685" i="1"/>
  <c r="M685" i="1"/>
  <c r="T685" i="1" s="1"/>
  <c r="L685" i="1"/>
  <c r="K685" i="1"/>
  <c r="J685" i="1"/>
  <c r="I685" i="1"/>
  <c r="H685" i="1"/>
  <c r="G685" i="1"/>
  <c r="R684" i="1"/>
  <c r="Q684" i="1"/>
  <c r="P684" i="1"/>
  <c r="O684" i="1"/>
  <c r="N684" i="1"/>
  <c r="M684" i="1"/>
  <c r="T684" i="1" s="1"/>
  <c r="L684" i="1"/>
  <c r="K684" i="1"/>
  <c r="J684" i="1"/>
  <c r="I684" i="1"/>
  <c r="H684" i="1"/>
  <c r="G684" i="1"/>
  <c r="R683" i="1"/>
  <c r="Q683" i="1"/>
  <c r="P683" i="1"/>
  <c r="O683" i="1"/>
  <c r="N683" i="1"/>
  <c r="M683" i="1"/>
  <c r="T683" i="1" s="1"/>
  <c r="L683" i="1"/>
  <c r="K683" i="1"/>
  <c r="J683" i="1"/>
  <c r="I683" i="1"/>
  <c r="H683" i="1"/>
  <c r="G683" i="1"/>
  <c r="G683" i="45" s="1"/>
  <c r="H683" i="45" s="1"/>
  <c r="I683" i="45" s="1"/>
  <c r="J683" i="45" s="1"/>
  <c r="K683" i="45" s="1"/>
  <c r="L683" i="45" s="1"/>
  <c r="R682" i="1"/>
  <c r="Q682" i="1"/>
  <c r="P682" i="1"/>
  <c r="O682" i="1"/>
  <c r="N682" i="1"/>
  <c r="M682" i="1"/>
  <c r="T682" i="1" s="1"/>
  <c r="L682" i="1"/>
  <c r="K682" i="1"/>
  <c r="J682" i="1"/>
  <c r="I682" i="1"/>
  <c r="H682" i="1"/>
  <c r="G682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G680" i="45" s="1"/>
  <c r="H680" i="45" s="1"/>
  <c r="I680" i="45" s="1"/>
  <c r="J680" i="45" s="1"/>
  <c r="K680" i="45" s="1"/>
  <c r="L680" i="45" s="1"/>
  <c r="R679" i="1"/>
  <c r="Q679" i="1"/>
  <c r="P679" i="1"/>
  <c r="O679" i="1"/>
  <c r="N679" i="1"/>
  <c r="M679" i="1"/>
  <c r="T679" i="1" s="1"/>
  <c r="L679" i="1"/>
  <c r="K679" i="1"/>
  <c r="J679" i="1"/>
  <c r="I679" i="1"/>
  <c r="H679" i="1"/>
  <c r="G679" i="1"/>
  <c r="G679" i="45" s="1"/>
  <c r="H679" i="45" s="1"/>
  <c r="I679" i="45" s="1"/>
  <c r="J679" i="45" s="1"/>
  <c r="K679" i="45" s="1"/>
  <c r="L679" i="45" s="1"/>
  <c r="R678" i="1"/>
  <c r="Q678" i="1"/>
  <c r="P678" i="1"/>
  <c r="O678" i="1"/>
  <c r="N678" i="1"/>
  <c r="M678" i="1"/>
  <c r="T678" i="1" s="1"/>
  <c r="L678" i="1"/>
  <c r="K678" i="1"/>
  <c r="J678" i="1"/>
  <c r="I678" i="1"/>
  <c r="H678" i="1"/>
  <c r="G678" i="1"/>
  <c r="R677" i="1"/>
  <c r="Q677" i="1"/>
  <c r="P677" i="1"/>
  <c r="O677" i="1"/>
  <c r="N677" i="1"/>
  <c r="M677" i="1"/>
  <c r="T677" i="1" s="1"/>
  <c r="L677" i="1"/>
  <c r="K677" i="1"/>
  <c r="J677" i="1"/>
  <c r="I677" i="1"/>
  <c r="H677" i="1"/>
  <c r="G677" i="1"/>
  <c r="S677" i="1" s="1"/>
  <c r="R676" i="1"/>
  <c r="Q676" i="1"/>
  <c r="P676" i="1"/>
  <c r="O676" i="1"/>
  <c r="N676" i="1"/>
  <c r="M676" i="1"/>
  <c r="T676" i="1" s="1"/>
  <c r="L676" i="1"/>
  <c r="K676" i="1"/>
  <c r="J676" i="1"/>
  <c r="I676" i="1"/>
  <c r="H676" i="1"/>
  <c r="G676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G675" i="45" s="1"/>
  <c r="H675" i="45" s="1"/>
  <c r="I675" i="45" s="1"/>
  <c r="J675" i="45" s="1"/>
  <c r="K675" i="45" s="1"/>
  <c r="L675" i="45" s="1"/>
  <c r="R674" i="1"/>
  <c r="Q674" i="1"/>
  <c r="P674" i="1"/>
  <c r="O674" i="1"/>
  <c r="N674" i="1"/>
  <c r="M674" i="1"/>
  <c r="T674" i="1" s="1"/>
  <c r="L674" i="1"/>
  <c r="K674" i="1"/>
  <c r="J674" i="1"/>
  <c r="I674" i="1"/>
  <c r="H674" i="1"/>
  <c r="G674" i="1"/>
  <c r="R673" i="1"/>
  <c r="Q673" i="1"/>
  <c r="P673" i="1"/>
  <c r="O673" i="1"/>
  <c r="N673" i="1"/>
  <c r="M673" i="1"/>
  <c r="T673" i="1" s="1"/>
  <c r="L673" i="1"/>
  <c r="K673" i="1"/>
  <c r="J673" i="1"/>
  <c r="I673" i="1"/>
  <c r="H673" i="1"/>
  <c r="G673" i="1"/>
  <c r="G673" i="45" s="1"/>
  <c r="R672" i="1"/>
  <c r="Q672" i="1"/>
  <c r="P672" i="1"/>
  <c r="O672" i="1"/>
  <c r="N672" i="1"/>
  <c r="M672" i="1"/>
  <c r="M690" i="1" s="1"/>
  <c r="M55" i="1" s="1"/>
  <c r="L672" i="1"/>
  <c r="K672" i="1"/>
  <c r="K690" i="1" s="1"/>
  <c r="K691" i="1" s="1"/>
  <c r="J672" i="1"/>
  <c r="I672" i="1"/>
  <c r="H672" i="1"/>
  <c r="G672" i="1"/>
  <c r="G19" i="1" s="1"/>
  <c r="R671" i="1"/>
  <c r="Q671" i="1"/>
  <c r="P671" i="1"/>
  <c r="O671" i="1"/>
  <c r="N671" i="1"/>
  <c r="M671" i="1"/>
  <c r="T671" i="1" s="1"/>
  <c r="L671" i="1"/>
  <c r="K671" i="1"/>
  <c r="J671" i="1"/>
  <c r="I671" i="1"/>
  <c r="H671" i="1"/>
  <c r="G671" i="1"/>
  <c r="G671" i="45" s="1"/>
  <c r="H671" i="45" s="1"/>
  <c r="I671" i="45" s="1"/>
  <c r="J671" i="45" s="1"/>
  <c r="K671" i="45" s="1"/>
  <c r="L671" i="45" s="1"/>
  <c r="R670" i="1"/>
  <c r="Q670" i="1"/>
  <c r="P670" i="1"/>
  <c r="O670" i="1"/>
  <c r="N670" i="1"/>
  <c r="M670" i="1"/>
  <c r="T670" i="1" s="1"/>
  <c r="L670" i="1"/>
  <c r="K670" i="1"/>
  <c r="J670" i="1"/>
  <c r="I670" i="1"/>
  <c r="H670" i="1"/>
  <c r="G670" i="1"/>
  <c r="G670" i="45" s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S688" i="1"/>
  <c r="U688" i="1" s="1"/>
  <c r="R518" i="1"/>
  <c r="Q518" i="1"/>
  <c r="P518" i="1"/>
  <c r="O518" i="1"/>
  <c r="N518" i="1"/>
  <c r="M518" i="1"/>
  <c r="L518" i="1"/>
  <c r="K518" i="1"/>
  <c r="J518" i="1"/>
  <c r="I518" i="1"/>
  <c r="H518" i="1"/>
  <c r="G518" i="1"/>
  <c r="T342" i="1"/>
  <c r="T518" i="1" s="1"/>
  <c r="S342" i="1"/>
  <c r="S518" i="1" s="1"/>
  <c r="T191" i="1"/>
  <c r="S191" i="1"/>
  <c r="R63" i="1"/>
  <c r="Q63" i="1"/>
  <c r="P63" i="1"/>
  <c r="O63" i="1"/>
  <c r="N63" i="1"/>
  <c r="M63" i="1"/>
  <c r="L63" i="1"/>
  <c r="K63" i="1"/>
  <c r="J63" i="1"/>
  <c r="I63" i="1"/>
  <c r="H63" i="1"/>
  <c r="G63" i="1"/>
  <c r="R19" i="1"/>
  <c r="P19" i="1"/>
  <c r="N19" i="1"/>
  <c r="L19" i="1"/>
  <c r="J19" i="1"/>
  <c r="H19" i="1"/>
  <c r="S680" i="1" l="1"/>
  <c r="T680" i="1"/>
  <c r="U680" i="1" s="1"/>
  <c r="T675" i="1"/>
  <c r="T681" i="1"/>
  <c r="T686" i="1"/>
  <c r="I19" i="1"/>
  <c r="K19" i="1"/>
  <c r="M19" i="1"/>
  <c r="M106" i="1" s="1"/>
  <c r="O19" i="1"/>
  <c r="Q19" i="1"/>
  <c r="S670" i="1"/>
  <c r="U670" i="1" s="1"/>
  <c r="T689" i="1"/>
  <c r="U689" i="1" s="1"/>
  <c r="M671" i="45"/>
  <c r="N671" i="45" s="1"/>
  <c r="O671" i="45" s="1"/>
  <c r="P671" i="45" s="1"/>
  <c r="Q671" i="45" s="1"/>
  <c r="R671" i="45" s="1"/>
  <c r="U671" i="45" s="1"/>
  <c r="S671" i="45"/>
  <c r="H673" i="45"/>
  <c r="S674" i="1"/>
  <c r="U674" i="1" s="1"/>
  <c r="G674" i="45"/>
  <c r="H674" i="45" s="1"/>
  <c r="I674" i="45" s="1"/>
  <c r="J674" i="45" s="1"/>
  <c r="K674" i="45" s="1"/>
  <c r="L674" i="45" s="1"/>
  <c r="M675" i="45"/>
  <c r="N675" i="45" s="1"/>
  <c r="O675" i="45" s="1"/>
  <c r="P675" i="45" s="1"/>
  <c r="Q675" i="45" s="1"/>
  <c r="R675" i="45" s="1"/>
  <c r="U675" i="45" s="1"/>
  <c r="S675" i="45"/>
  <c r="S676" i="1"/>
  <c r="U676" i="1" s="1"/>
  <c r="G676" i="45"/>
  <c r="H676" i="45" s="1"/>
  <c r="I676" i="45" s="1"/>
  <c r="J676" i="45" s="1"/>
  <c r="K676" i="45" s="1"/>
  <c r="L676" i="45" s="1"/>
  <c r="S678" i="1"/>
  <c r="U678" i="1" s="1"/>
  <c r="G678" i="45"/>
  <c r="M679" i="45"/>
  <c r="N679" i="45" s="1"/>
  <c r="O679" i="45" s="1"/>
  <c r="P679" i="45" s="1"/>
  <c r="Q679" i="45" s="1"/>
  <c r="R679" i="45" s="1"/>
  <c r="U679" i="45" s="1"/>
  <c r="S679" i="45"/>
  <c r="M680" i="45"/>
  <c r="N680" i="45" s="1"/>
  <c r="O680" i="45" s="1"/>
  <c r="P680" i="45" s="1"/>
  <c r="Q680" i="45" s="1"/>
  <c r="R680" i="45" s="1"/>
  <c r="U680" i="45" s="1"/>
  <c r="S680" i="45"/>
  <c r="S682" i="1"/>
  <c r="U682" i="1" s="1"/>
  <c r="G682" i="45"/>
  <c r="M683" i="45"/>
  <c r="N683" i="45" s="1"/>
  <c r="O683" i="45" s="1"/>
  <c r="P683" i="45" s="1"/>
  <c r="Q683" i="45" s="1"/>
  <c r="R683" i="45" s="1"/>
  <c r="U683" i="45" s="1"/>
  <c r="S683" i="45"/>
  <c r="S684" i="1"/>
  <c r="U684" i="1" s="1"/>
  <c r="G684" i="45"/>
  <c r="H684" i="45" s="1"/>
  <c r="I684" i="45" s="1"/>
  <c r="J684" i="45" s="1"/>
  <c r="K684" i="45" s="1"/>
  <c r="L684" i="45" s="1"/>
  <c r="S685" i="1"/>
  <c r="U685" i="1" s="1"/>
  <c r="G685" i="45"/>
  <c r="H685" i="45" s="1"/>
  <c r="I685" i="45" s="1"/>
  <c r="J685" i="45" s="1"/>
  <c r="K685" i="45" s="1"/>
  <c r="L685" i="45" s="1"/>
  <c r="S686" i="1"/>
  <c r="G686" i="45"/>
  <c r="H686" i="45" s="1"/>
  <c r="I686" i="45" s="1"/>
  <c r="J686" i="45" s="1"/>
  <c r="K686" i="45" s="1"/>
  <c r="L686" i="45" s="1"/>
  <c r="M687" i="45"/>
  <c r="N687" i="45" s="1"/>
  <c r="O687" i="45" s="1"/>
  <c r="P687" i="45" s="1"/>
  <c r="Q687" i="45" s="1"/>
  <c r="R687" i="45" s="1"/>
  <c r="U687" i="45" s="1"/>
  <c r="S687" i="45"/>
  <c r="H670" i="45"/>
  <c r="G672" i="45"/>
  <c r="O690" i="1"/>
  <c r="O691" i="1" s="1"/>
  <c r="S673" i="1"/>
  <c r="U673" i="1" s="1"/>
  <c r="G19" i="45"/>
  <c r="H19" i="45" s="1"/>
  <c r="S63" i="1"/>
  <c r="G63" i="45"/>
  <c r="H63" i="45" s="1"/>
  <c r="I63" i="45" s="1"/>
  <c r="J63" i="45" s="1"/>
  <c r="K63" i="45" s="1"/>
  <c r="L63" i="45" s="1"/>
  <c r="T63" i="1"/>
  <c r="G690" i="1"/>
  <c r="G55" i="1" s="1"/>
  <c r="U677" i="1"/>
  <c r="K55" i="1"/>
  <c r="U342" i="1"/>
  <c r="U518" i="1" s="1"/>
  <c r="U191" i="1"/>
  <c r="M691" i="1"/>
  <c r="T672" i="1"/>
  <c r="S672" i="1"/>
  <c r="I690" i="1"/>
  <c r="Q690" i="1"/>
  <c r="S671" i="1"/>
  <c r="U671" i="1" s="1"/>
  <c r="S675" i="1"/>
  <c r="S679" i="1"/>
  <c r="U679" i="1" s="1"/>
  <c r="S683" i="1"/>
  <c r="U683" i="1" s="1"/>
  <c r="S687" i="1"/>
  <c r="U687" i="1" s="1"/>
  <c r="H690" i="1"/>
  <c r="J690" i="1"/>
  <c r="L690" i="1"/>
  <c r="N690" i="1"/>
  <c r="P690" i="1"/>
  <c r="R690" i="1"/>
  <c r="Q25" i="62"/>
  <c r="Q26" i="62" s="1"/>
  <c r="P25" i="62"/>
  <c r="P26" i="62" s="1"/>
  <c r="O25" i="62"/>
  <c r="O26" i="62" s="1"/>
  <c r="N25" i="62"/>
  <c r="N26" i="62" s="1"/>
  <c r="M25" i="62"/>
  <c r="M26" i="62" s="1"/>
  <c r="L25" i="62"/>
  <c r="L26" i="62" s="1"/>
  <c r="K25" i="62"/>
  <c r="K26" i="62" s="1"/>
  <c r="J25" i="62"/>
  <c r="J26" i="62" s="1"/>
  <c r="I25" i="62"/>
  <c r="I26" i="62" s="1"/>
  <c r="H25" i="62"/>
  <c r="H26" i="62" s="1"/>
  <c r="G25" i="62"/>
  <c r="G26" i="62" s="1"/>
  <c r="F25" i="62"/>
  <c r="F26" i="62" s="1"/>
  <c r="Q23" i="62"/>
  <c r="Q24" i="62" s="1"/>
  <c r="P23" i="62"/>
  <c r="P24" i="62" s="1"/>
  <c r="O23" i="62"/>
  <c r="O24" i="62" s="1"/>
  <c r="N23" i="62"/>
  <c r="N24" i="62" s="1"/>
  <c r="M23" i="62"/>
  <c r="M24" i="62" s="1"/>
  <c r="L23" i="62"/>
  <c r="L24" i="62" s="1"/>
  <c r="K23" i="62"/>
  <c r="K24" i="62" s="1"/>
  <c r="J23" i="62"/>
  <c r="J24" i="62" s="1"/>
  <c r="I23" i="62"/>
  <c r="I24" i="62" s="1"/>
  <c r="H23" i="62"/>
  <c r="H24" i="62" s="1"/>
  <c r="G23" i="62"/>
  <c r="G24" i="62" s="1"/>
  <c r="F23" i="62"/>
  <c r="F24" i="62" s="1"/>
  <c r="S22" i="62"/>
  <c r="R22" i="62"/>
  <c r="S21" i="62"/>
  <c r="R21" i="62"/>
  <c r="S20" i="62"/>
  <c r="R20" i="62"/>
  <c r="S19" i="62"/>
  <c r="R19" i="62"/>
  <c r="S18" i="62"/>
  <c r="R18" i="62"/>
  <c r="S17" i="62"/>
  <c r="R17" i="62"/>
  <c r="S16" i="62"/>
  <c r="R16" i="62"/>
  <c r="S15" i="62"/>
  <c r="R15" i="62"/>
  <c r="S13" i="62"/>
  <c r="R13" i="62"/>
  <c r="S12" i="62"/>
  <c r="R12" i="62"/>
  <c r="S11" i="62"/>
  <c r="R11" i="62"/>
  <c r="R14" i="62" s="1"/>
  <c r="S10" i="62"/>
  <c r="R10" i="62"/>
  <c r="S9" i="62"/>
  <c r="R9" i="62"/>
  <c r="S8" i="62"/>
  <c r="R8" i="62"/>
  <c r="S7" i="62"/>
  <c r="R7" i="62"/>
  <c r="S6" i="62"/>
  <c r="R6" i="62"/>
  <c r="S5" i="62"/>
  <c r="R5" i="62"/>
  <c r="R25" i="62" s="1"/>
  <c r="R26" i="62" s="1"/>
  <c r="S4" i="62"/>
  <c r="R4" i="62"/>
  <c r="S3" i="62"/>
  <c r="R3" i="62"/>
  <c r="S19" i="1" l="1"/>
  <c r="U675" i="1"/>
  <c r="K106" i="1"/>
  <c r="T687" i="45"/>
  <c r="U686" i="1"/>
  <c r="T683" i="45"/>
  <c r="T680" i="45"/>
  <c r="T679" i="45"/>
  <c r="G691" i="1"/>
  <c r="T19" i="1"/>
  <c r="T3" i="62"/>
  <c r="T4" i="62"/>
  <c r="T6" i="62"/>
  <c r="T7" i="62"/>
  <c r="T8" i="62"/>
  <c r="T9" i="62"/>
  <c r="T10" i="62"/>
  <c r="T12" i="62"/>
  <c r="T13" i="62"/>
  <c r="T15" i="62"/>
  <c r="T16" i="62"/>
  <c r="T17" i="62"/>
  <c r="T18" i="62"/>
  <c r="O55" i="1"/>
  <c r="O106" i="1" s="1"/>
  <c r="I19" i="45"/>
  <c r="J19" i="45" s="1"/>
  <c r="K19" i="45" s="1"/>
  <c r="L19" i="45" s="1"/>
  <c r="M19" i="45" s="1"/>
  <c r="N19" i="45" s="1"/>
  <c r="O19" i="45" s="1"/>
  <c r="P19" i="45" s="1"/>
  <c r="Q19" i="45" s="1"/>
  <c r="R19" i="45" s="1"/>
  <c r="U19" i="45" s="1"/>
  <c r="T19" i="62"/>
  <c r="T20" i="62"/>
  <c r="T675" i="45"/>
  <c r="U63" i="1"/>
  <c r="T21" i="62"/>
  <c r="T22" i="62"/>
  <c r="M686" i="45"/>
  <c r="N686" i="45" s="1"/>
  <c r="O686" i="45" s="1"/>
  <c r="P686" i="45" s="1"/>
  <c r="Q686" i="45" s="1"/>
  <c r="R686" i="45" s="1"/>
  <c r="U686" i="45" s="1"/>
  <c r="S686" i="45"/>
  <c r="M685" i="45"/>
  <c r="N685" i="45" s="1"/>
  <c r="O685" i="45" s="1"/>
  <c r="P685" i="45" s="1"/>
  <c r="Q685" i="45" s="1"/>
  <c r="R685" i="45" s="1"/>
  <c r="U685" i="45" s="1"/>
  <c r="S685" i="45"/>
  <c r="M684" i="45"/>
  <c r="N684" i="45" s="1"/>
  <c r="O684" i="45" s="1"/>
  <c r="P684" i="45" s="1"/>
  <c r="Q684" i="45" s="1"/>
  <c r="R684" i="45" s="1"/>
  <c r="U684" i="45" s="1"/>
  <c r="S684" i="45"/>
  <c r="H682" i="45"/>
  <c r="G688" i="45"/>
  <c r="H678" i="45"/>
  <c r="G681" i="45"/>
  <c r="M676" i="45"/>
  <c r="N676" i="45" s="1"/>
  <c r="O676" i="45" s="1"/>
  <c r="P676" i="45" s="1"/>
  <c r="Q676" i="45" s="1"/>
  <c r="R676" i="45" s="1"/>
  <c r="U676" i="45" s="1"/>
  <c r="S676" i="45"/>
  <c r="M674" i="45"/>
  <c r="N674" i="45" s="1"/>
  <c r="O674" i="45" s="1"/>
  <c r="P674" i="45" s="1"/>
  <c r="Q674" i="45" s="1"/>
  <c r="R674" i="45" s="1"/>
  <c r="U674" i="45" s="1"/>
  <c r="S674" i="45"/>
  <c r="G677" i="45"/>
  <c r="T671" i="45"/>
  <c r="I670" i="45"/>
  <c r="H672" i="45"/>
  <c r="I673" i="45"/>
  <c r="H677" i="45"/>
  <c r="M63" i="45"/>
  <c r="N63" i="45" s="1"/>
  <c r="O63" i="45" s="1"/>
  <c r="P63" i="45" s="1"/>
  <c r="Q63" i="45" s="1"/>
  <c r="R63" i="45" s="1"/>
  <c r="U63" i="45" s="1"/>
  <c r="S63" i="45"/>
  <c r="G106" i="1"/>
  <c r="G55" i="45"/>
  <c r="S681" i="1"/>
  <c r="P691" i="1"/>
  <c r="P55" i="1"/>
  <c r="P106" i="1" s="1"/>
  <c r="L691" i="1"/>
  <c r="L55" i="1"/>
  <c r="L106" i="1" s="1"/>
  <c r="H691" i="1"/>
  <c r="H55" i="1"/>
  <c r="I691" i="1"/>
  <c r="I55" i="1"/>
  <c r="I106" i="1" s="1"/>
  <c r="S690" i="1"/>
  <c r="R691" i="1"/>
  <c r="R55" i="1"/>
  <c r="R106" i="1" s="1"/>
  <c r="N691" i="1"/>
  <c r="N55" i="1"/>
  <c r="J691" i="1"/>
  <c r="J55" i="1"/>
  <c r="J106" i="1" s="1"/>
  <c r="Q691" i="1"/>
  <c r="Q55" i="1"/>
  <c r="Q106" i="1" s="1"/>
  <c r="U672" i="1"/>
  <c r="T690" i="1"/>
  <c r="T691" i="1" s="1"/>
  <c r="U681" i="1"/>
  <c r="S14" i="62"/>
  <c r="S25" i="62" s="1"/>
  <c r="S26" i="62" s="1"/>
  <c r="T5" i="62"/>
  <c r="T11" i="62"/>
  <c r="T14" i="62" s="1"/>
  <c r="R23" i="62"/>
  <c r="S23" i="62"/>
  <c r="S24" i="62" s="1"/>
  <c r="G692" i="45" l="1"/>
  <c r="G693" i="45" s="1"/>
  <c r="G694" i="45"/>
  <c r="G695" i="45" s="1"/>
  <c r="S19" i="45"/>
  <c r="U19" i="1"/>
  <c r="G689" i="45"/>
  <c r="G690" i="45" s="1"/>
  <c r="G691" i="45" s="1"/>
  <c r="T674" i="45"/>
  <c r="T676" i="45"/>
  <c r="T684" i="45"/>
  <c r="T685" i="45"/>
  <c r="T686" i="45"/>
  <c r="I678" i="45"/>
  <c r="H681" i="45"/>
  <c r="H692" i="45" s="1"/>
  <c r="H693" i="45" s="1"/>
  <c r="I682" i="45"/>
  <c r="H688" i="45"/>
  <c r="H694" i="45" s="1"/>
  <c r="H695" i="45" s="1"/>
  <c r="J673" i="45"/>
  <c r="I677" i="45"/>
  <c r="J670" i="45"/>
  <c r="I672" i="45"/>
  <c r="H55" i="45"/>
  <c r="G106" i="45"/>
  <c r="T19" i="45"/>
  <c r="T63" i="45"/>
  <c r="N106" i="1"/>
  <c r="T55" i="1"/>
  <c r="T106" i="1" s="1"/>
  <c r="S691" i="1"/>
  <c r="U690" i="1"/>
  <c r="U691" i="1" s="1"/>
  <c r="H106" i="1"/>
  <c r="S55" i="1"/>
  <c r="R24" i="62"/>
  <c r="T23" i="62"/>
  <c r="T24" i="62" s="1"/>
  <c r="T25" i="62"/>
  <c r="T26" i="62" s="1"/>
  <c r="H689" i="45" l="1"/>
  <c r="H690" i="45" s="1"/>
  <c r="H691" i="45" s="1"/>
  <c r="K670" i="45"/>
  <c r="J672" i="45"/>
  <c r="K673" i="45"/>
  <c r="J677" i="45"/>
  <c r="J682" i="45"/>
  <c r="I688" i="45"/>
  <c r="J678" i="45"/>
  <c r="I681" i="45"/>
  <c r="I692" i="45" s="1"/>
  <c r="I693" i="45" s="1"/>
  <c r="I55" i="45"/>
  <c r="H106" i="45"/>
  <c r="S106" i="1"/>
  <c r="U55" i="1"/>
  <c r="U106" i="1" s="1"/>
  <c r="I694" i="45" l="1"/>
  <c r="I695" i="45" s="1"/>
  <c r="I689" i="45"/>
  <c r="I690" i="45" s="1"/>
  <c r="I691" i="45" s="1"/>
  <c r="K678" i="45"/>
  <c r="J681" i="45"/>
  <c r="J692" i="45" s="1"/>
  <c r="J693" i="45" s="1"/>
  <c r="K682" i="45"/>
  <c r="J688" i="45"/>
  <c r="J694" i="45" s="1"/>
  <c r="J695" i="45" s="1"/>
  <c r="L673" i="45"/>
  <c r="K677" i="45"/>
  <c r="L670" i="45"/>
  <c r="K672" i="45"/>
  <c r="J55" i="45"/>
  <c r="I106" i="45"/>
  <c r="M85" i="56"/>
  <c r="L85" i="56"/>
  <c r="R85" i="56" s="1"/>
  <c r="X85" i="56" s="1"/>
  <c r="AD85" i="56" s="1"/>
  <c r="AJ85" i="56" s="1"/>
  <c r="AP85" i="56" s="1"/>
  <c r="AV85" i="56" s="1"/>
  <c r="BB85" i="56" s="1"/>
  <c r="BH85" i="56" s="1"/>
  <c r="BN85" i="56" s="1"/>
  <c r="BT85" i="56" s="1"/>
  <c r="H85" i="56"/>
  <c r="BQ4" i="56"/>
  <c r="BK4" i="56"/>
  <c r="BE4" i="56"/>
  <c r="AY4" i="56"/>
  <c r="AS4" i="56"/>
  <c r="AM4" i="56"/>
  <c r="AG4" i="56"/>
  <c r="AA4" i="56"/>
  <c r="U4" i="56"/>
  <c r="J689" i="45" l="1"/>
  <c r="J690" i="45" s="1"/>
  <c r="J691" i="45" s="1"/>
  <c r="M670" i="45"/>
  <c r="S670" i="45"/>
  <c r="L672" i="45"/>
  <c r="M673" i="45"/>
  <c r="S673" i="45"/>
  <c r="L677" i="45"/>
  <c r="L682" i="45"/>
  <c r="K688" i="45"/>
  <c r="L678" i="45"/>
  <c r="K681" i="45"/>
  <c r="K692" i="45" s="1"/>
  <c r="K693" i="45" s="1"/>
  <c r="K55" i="45"/>
  <c r="J106" i="45"/>
  <c r="N85" i="56"/>
  <c r="M48" i="56"/>
  <c r="S85" i="56"/>
  <c r="L48" i="56"/>
  <c r="K694" i="45" l="1"/>
  <c r="K695" i="45" s="1"/>
  <c r="S677" i="45"/>
  <c r="N673" i="45"/>
  <c r="M677" i="45"/>
  <c r="M678" i="45"/>
  <c r="L681" i="45"/>
  <c r="S681" i="45" s="1"/>
  <c r="S678" i="45"/>
  <c r="M682" i="45"/>
  <c r="S682" i="45"/>
  <c r="L688" i="45"/>
  <c r="S672" i="45"/>
  <c r="N670" i="45"/>
  <c r="M672" i="45"/>
  <c r="K689" i="45"/>
  <c r="K690" i="45" s="1"/>
  <c r="K691" i="45" s="1"/>
  <c r="L55" i="45"/>
  <c r="K106" i="45"/>
  <c r="N48" i="56"/>
  <c r="R48" i="56"/>
  <c r="T85" i="56"/>
  <c r="Y85" i="56"/>
  <c r="S48" i="56"/>
  <c r="AJ12" i="56"/>
  <c r="AD12" i="56"/>
  <c r="X12" i="56"/>
  <c r="R12" i="56"/>
  <c r="L12" i="56"/>
  <c r="S692" i="45" l="1"/>
  <c r="S693" i="45" s="1"/>
  <c r="L692" i="45"/>
  <c r="L693" i="45" s="1"/>
  <c r="S688" i="45"/>
  <c r="S694" i="45" s="1"/>
  <c r="S695" i="45" s="1"/>
  <c r="L694" i="45"/>
  <c r="L695" i="45" s="1"/>
  <c r="O670" i="45"/>
  <c r="N672" i="45"/>
  <c r="N682" i="45"/>
  <c r="M688" i="45"/>
  <c r="L689" i="45"/>
  <c r="N678" i="45"/>
  <c r="M681" i="45"/>
  <c r="M692" i="45" s="1"/>
  <c r="M693" i="45" s="1"/>
  <c r="O673" i="45"/>
  <c r="N677" i="45"/>
  <c r="M55" i="45"/>
  <c r="S55" i="45"/>
  <c r="S106" i="45" s="1"/>
  <c r="L106" i="45"/>
  <c r="T48" i="56"/>
  <c r="X48" i="56"/>
  <c r="Y48" i="56"/>
  <c r="Z85" i="56"/>
  <c r="AE85" i="56"/>
  <c r="M694" i="45" l="1"/>
  <c r="M695" i="45" s="1"/>
  <c r="P673" i="45"/>
  <c r="O677" i="45"/>
  <c r="O678" i="45"/>
  <c r="N681" i="45"/>
  <c r="N692" i="45" s="1"/>
  <c r="N693" i="45" s="1"/>
  <c r="S689" i="45"/>
  <c r="L690" i="45"/>
  <c r="M689" i="45"/>
  <c r="M690" i="45" s="1"/>
  <c r="M691" i="45" s="1"/>
  <c r="O682" i="45"/>
  <c r="N688" i="45"/>
  <c r="P670" i="45"/>
  <c r="O672" i="45"/>
  <c r="N55" i="45"/>
  <c r="M106" i="45"/>
  <c r="Z48" i="56"/>
  <c r="AD48" i="56"/>
  <c r="AF85" i="56"/>
  <c r="AK85" i="56"/>
  <c r="AE48" i="56"/>
  <c r="L63" i="49"/>
  <c r="R63" i="49" s="1"/>
  <c r="AD63" i="49" s="1"/>
  <c r="AJ63" i="49" s="1"/>
  <c r="AP63" i="49" s="1"/>
  <c r="AV63" i="49" s="1"/>
  <c r="BB63" i="49" s="1"/>
  <c r="BH63" i="49" s="1"/>
  <c r="BN63" i="49" s="1"/>
  <c r="BT63" i="49" s="1"/>
  <c r="N694" i="45" l="1"/>
  <c r="N695" i="45" s="1"/>
  <c r="N689" i="45"/>
  <c r="N690" i="45" s="1"/>
  <c r="N691" i="45" s="1"/>
  <c r="S690" i="45"/>
  <c r="S691" i="45" s="1"/>
  <c r="L691" i="45"/>
  <c r="Q670" i="45"/>
  <c r="P672" i="45"/>
  <c r="P682" i="45"/>
  <c r="O688" i="45"/>
  <c r="P678" i="45"/>
  <c r="O681" i="45"/>
  <c r="O692" i="45" s="1"/>
  <c r="O693" i="45" s="1"/>
  <c r="Q673" i="45"/>
  <c r="P677" i="45"/>
  <c r="O55" i="45"/>
  <c r="N106" i="45"/>
  <c r="AF48" i="56"/>
  <c r="AJ48" i="56"/>
  <c r="AL85" i="56"/>
  <c r="AQ85" i="56"/>
  <c r="AK48" i="56"/>
  <c r="O694" i="45" l="1"/>
  <c r="O695" i="45" s="1"/>
  <c r="O689" i="45"/>
  <c r="O690" i="45" s="1"/>
  <c r="O691" i="45" s="1"/>
  <c r="R673" i="45"/>
  <c r="Q677" i="45"/>
  <c r="Q678" i="45"/>
  <c r="P681" i="45"/>
  <c r="P692" i="45" s="1"/>
  <c r="P693" i="45" s="1"/>
  <c r="Q682" i="45"/>
  <c r="P688" i="45"/>
  <c r="P694" i="45" s="1"/>
  <c r="P695" i="45" s="1"/>
  <c r="R670" i="45"/>
  <c r="Q672" i="45"/>
  <c r="P55" i="45"/>
  <c r="O106" i="45"/>
  <c r="AL48" i="56"/>
  <c r="AP48" i="56"/>
  <c r="AQ48" i="56"/>
  <c r="AR85" i="56"/>
  <c r="AW85" i="56"/>
  <c r="AR48" i="56" l="1"/>
  <c r="P689" i="45"/>
  <c r="P690" i="45" s="1"/>
  <c r="P691" i="45" s="1"/>
  <c r="U670" i="45"/>
  <c r="T670" i="45" s="1"/>
  <c r="R672" i="45"/>
  <c r="R682" i="45"/>
  <c r="Q688" i="45"/>
  <c r="R678" i="45"/>
  <c r="Q681" i="45"/>
  <c r="Q692" i="45" s="1"/>
  <c r="Q693" i="45" s="1"/>
  <c r="U673" i="45"/>
  <c r="T673" i="45" s="1"/>
  <c r="R677" i="45"/>
  <c r="Q55" i="45"/>
  <c r="P106" i="45"/>
  <c r="AV48" i="56"/>
  <c r="AW48" i="56"/>
  <c r="AX85" i="56"/>
  <c r="BC85" i="56"/>
  <c r="Q694" i="45" l="1"/>
  <c r="Q695" i="45" s="1"/>
  <c r="U677" i="45"/>
  <c r="T677" i="45" s="1"/>
  <c r="U672" i="45"/>
  <c r="Q689" i="45"/>
  <c r="Q690" i="45" s="1"/>
  <c r="Q691" i="45" s="1"/>
  <c r="U678" i="45"/>
  <c r="T678" i="45" s="1"/>
  <c r="R681" i="45"/>
  <c r="U681" i="45" s="1"/>
  <c r="T681" i="45" s="1"/>
  <c r="U682" i="45"/>
  <c r="T682" i="45" s="1"/>
  <c r="R688" i="45"/>
  <c r="R55" i="45"/>
  <c r="Q106" i="45"/>
  <c r="AX48" i="56"/>
  <c r="BB48" i="56"/>
  <c r="BD85" i="56"/>
  <c r="BI85" i="56"/>
  <c r="BC48" i="56"/>
  <c r="R692" i="45" l="1"/>
  <c r="R693" i="45" s="1"/>
  <c r="T672" i="45"/>
  <c r="T692" i="45" s="1"/>
  <c r="T693" i="45" s="1"/>
  <c r="U692" i="45"/>
  <c r="U693" i="45" s="1"/>
  <c r="U688" i="45"/>
  <c r="R694" i="45"/>
  <c r="R695" i="45" s="1"/>
  <c r="R689" i="45"/>
  <c r="R106" i="45"/>
  <c r="U55" i="45"/>
  <c r="BD48" i="56"/>
  <c r="BH48" i="56"/>
  <c r="BJ85" i="56"/>
  <c r="BO85" i="56"/>
  <c r="BI48" i="56"/>
  <c r="T688" i="45" l="1"/>
  <c r="T694" i="45" s="1"/>
  <c r="T695" i="45" s="1"/>
  <c r="U694" i="45"/>
  <c r="U695" i="45" s="1"/>
  <c r="U689" i="45"/>
  <c r="T689" i="45" s="1"/>
  <c r="R690" i="45"/>
  <c r="U106" i="45"/>
  <c r="T55" i="45"/>
  <c r="T106" i="45" s="1"/>
  <c r="BJ48" i="56"/>
  <c r="BN48" i="56"/>
  <c r="BO48" i="56"/>
  <c r="BP85" i="56"/>
  <c r="BU85" i="56"/>
  <c r="BV85" i="56" s="1"/>
  <c r="R691" i="45" l="1"/>
  <c r="U690" i="45"/>
  <c r="BP48" i="56"/>
  <c r="BT48" i="56"/>
  <c r="BU48" i="56"/>
  <c r="T690" i="45" l="1"/>
  <c r="T691" i="45" s="1"/>
  <c r="U691" i="45"/>
  <c r="BV48" i="56"/>
  <c r="M85" i="50"/>
  <c r="S85" i="50" s="1"/>
  <c r="L85" i="50"/>
  <c r="M85" i="51"/>
  <c r="L85" i="51"/>
  <c r="R85" i="51" s="1"/>
  <c r="X85" i="51" s="1"/>
  <c r="AD85" i="51" s="1"/>
  <c r="AJ85" i="51" s="1"/>
  <c r="AP85" i="51" s="1"/>
  <c r="AV85" i="51" s="1"/>
  <c r="BB85" i="51" s="1"/>
  <c r="N85" i="50" l="1"/>
  <c r="N85" i="51"/>
  <c r="BH85" i="51"/>
  <c r="BN85" i="51" s="1"/>
  <c r="BT85" i="51" s="1"/>
  <c r="Y85" i="50"/>
  <c r="S85" i="51"/>
  <c r="R85" i="50"/>
  <c r="X85" i="50" s="1"/>
  <c r="AD85" i="50" s="1"/>
  <c r="AJ85" i="50" s="1"/>
  <c r="AP85" i="50" s="1"/>
  <c r="AV85" i="50" l="1"/>
  <c r="BB85" i="50" s="1"/>
  <c r="BH85" i="50" s="1"/>
  <c r="BN85" i="50" s="1"/>
  <c r="T85" i="51"/>
  <c r="Y85" i="51"/>
  <c r="Z85" i="50"/>
  <c r="AE85" i="50"/>
  <c r="T85" i="50"/>
  <c r="AF85" i="50" l="1"/>
  <c r="AK85" i="50"/>
  <c r="Z85" i="51"/>
  <c r="AE85" i="51"/>
  <c r="BT85" i="50"/>
  <c r="AF85" i="51" l="1"/>
  <c r="AK85" i="51"/>
  <c r="AL85" i="50"/>
  <c r="AQ85" i="50"/>
  <c r="AW85" i="50" l="1"/>
  <c r="AR85" i="50"/>
  <c r="AL85" i="51"/>
  <c r="AQ85" i="51"/>
  <c r="AX85" i="50" l="1"/>
  <c r="BC85" i="50"/>
  <c r="AR85" i="51"/>
  <c r="AW85" i="51"/>
  <c r="AX85" i="51" l="1"/>
  <c r="BC85" i="51"/>
  <c r="BD85" i="50"/>
  <c r="BI85" i="50"/>
  <c r="BJ85" i="50" l="1"/>
  <c r="BO85" i="50"/>
  <c r="BI85" i="51"/>
  <c r="BD85" i="51"/>
  <c r="BU85" i="50" l="1"/>
  <c r="BV85" i="50" s="1"/>
  <c r="BP85" i="50"/>
  <c r="BJ85" i="51"/>
  <c r="BO85" i="51"/>
  <c r="BP85" i="51" l="1"/>
  <c r="BU85" i="51"/>
  <c r="BV85" i="51" s="1"/>
  <c r="BS85" i="50" l="1"/>
  <c r="BS85" i="51"/>
  <c r="BM85" i="50"/>
  <c r="BM85" i="51"/>
  <c r="BG85" i="50"/>
  <c r="BG85" i="51"/>
  <c r="BA85" i="50"/>
  <c r="BA85" i="51"/>
  <c r="AU85" i="50"/>
  <c r="AU85" i="51"/>
  <c r="AO85" i="50"/>
  <c r="AO85" i="51"/>
  <c r="AI85" i="50"/>
  <c r="AI85" i="51"/>
  <c r="AC85" i="50"/>
  <c r="AC85" i="51"/>
  <c r="W85" i="50"/>
  <c r="W85" i="51"/>
  <c r="Q85" i="50"/>
  <c r="Q85" i="51"/>
  <c r="K85" i="50"/>
  <c r="K85" i="51"/>
  <c r="H85" i="50"/>
  <c r="H85" i="51"/>
  <c r="F13" i="50" l="1"/>
  <c r="I13" i="50"/>
  <c r="O13" i="50"/>
  <c r="U13" i="50"/>
  <c r="AA13" i="50"/>
  <c r="AG13" i="50"/>
  <c r="F14" i="50"/>
  <c r="I14" i="50"/>
  <c r="O14" i="50"/>
  <c r="U14" i="50"/>
  <c r="AA14" i="50"/>
  <c r="AG14" i="50"/>
  <c r="F15" i="50"/>
  <c r="I15" i="50"/>
  <c r="O15" i="50"/>
  <c r="U15" i="50"/>
  <c r="AA15" i="50"/>
  <c r="AG15" i="50"/>
  <c r="F19" i="50"/>
  <c r="I19" i="50"/>
  <c r="O19" i="50"/>
  <c r="U19" i="50"/>
  <c r="AA19" i="50"/>
  <c r="AG19" i="50"/>
  <c r="F20" i="50"/>
  <c r="I20" i="50"/>
  <c r="O20" i="50"/>
  <c r="U20" i="50"/>
  <c r="AA20" i="50"/>
  <c r="AG20" i="50"/>
  <c r="F21" i="50"/>
  <c r="I21" i="50"/>
  <c r="O21" i="50"/>
  <c r="U21" i="50"/>
  <c r="AA21" i="50"/>
  <c r="AG21" i="50"/>
  <c r="F25" i="50"/>
  <c r="I25" i="50"/>
  <c r="O25" i="50"/>
  <c r="U25" i="50"/>
  <c r="AA25" i="50"/>
  <c r="AG25" i="50"/>
  <c r="F26" i="50"/>
  <c r="I26" i="50"/>
  <c r="O26" i="50"/>
  <c r="U26" i="50"/>
  <c r="AA26" i="50"/>
  <c r="AG26" i="50"/>
  <c r="F27" i="50"/>
  <c r="I27" i="50"/>
  <c r="O27" i="50"/>
  <c r="U27" i="50"/>
  <c r="AA27" i="50"/>
  <c r="AG27" i="50"/>
  <c r="F31" i="50"/>
  <c r="I31" i="50"/>
  <c r="O31" i="50"/>
  <c r="U31" i="50"/>
  <c r="AA31" i="50"/>
  <c r="AG31" i="50"/>
  <c r="F32" i="50"/>
  <c r="I32" i="50"/>
  <c r="O32" i="50"/>
  <c r="U32" i="50"/>
  <c r="AA32" i="50"/>
  <c r="AG32" i="50"/>
  <c r="F33" i="50"/>
  <c r="I33" i="50"/>
  <c r="O33" i="50"/>
  <c r="U33" i="50"/>
  <c r="AA33" i="50"/>
  <c r="AG33" i="50"/>
  <c r="F37" i="50"/>
  <c r="I37" i="50"/>
  <c r="O37" i="50"/>
  <c r="U37" i="50"/>
  <c r="AA37" i="50"/>
  <c r="AG37" i="50"/>
  <c r="F38" i="50"/>
  <c r="I38" i="50"/>
  <c r="O38" i="50"/>
  <c r="U38" i="50"/>
  <c r="AA38" i="50"/>
  <c r="AG38" i="50"/>
  <c r="F39" i="50"/>
  <c r="I39" i="50"/>
  <c r="O39" i="50"/>
  <c r="U39" i="50"/>
  <c r="AA39" i="50"/>
  <c r="AG39" i="50"/>
  <c r="F55" i="50"/>
  <c r="I55" i="50"/>
  <c r="O55" i="50"/>
  <c r="U55" i="50"/>
  <c r="AA55" i="50"/>
  <c r="AG55" i="50"/>
  <c r="F56" i="50"/>
  <c r="I56" i="50"/>
  <c r="O56" i="50"/>
  <c r="U56" i="50"/>
  <c r="AA56" i="50"/>
  <c r="AG56" i="50"/>
  <c r="F57" i="50"/>
  <c r="I57" i="50"/>
  <c r="O57" i="50"/>
  <c r="U57" i="50"/>
  <c r="AA57" i="50"/>
  <c r="AG57" i="50"/>
  <c r="F58" i="50"/>
  <c r="I58" i="50"/>
  <c r="O58" i="50"/>
  <c r="O82" i="50" s="1"/>
  <c r="U58" i="50"/>
  <c r="AA58" i="50"/>
  <c r="AG58" i="50"/>
  <c r="F75" i="50"/>
  <c r="I75" i="50"/>
  <c r="O75" i="50"/>
  <c r="U75" i="50"/>
  <c r="AA75" i="50"/>
  <c r="AG75" i="50"/>
  <c r="F87" i="50"/>
  <c r="I87" i="50"/>
  <c r="O87" i="50"/>
  <c r="U87" i="50"/>
  <c r="AA87" i="50"/>
  <c r="AG87" i="50"/>
  <c r="F7" i="51"/>
  <c r="I7" i="51"/>
  <c r="O7" i="51"/>
  <c r="U7" i="51"/>
  <c r="AA7" i="51"/>
  <c r="AG7" i="51"/>
  <c r="F8" i="51"/>
  <c r="I8" i="51"/>
  <c r="O8" i="51"/>
  <c r="U8" i="51"/>
  <c r="AA8" i="51"/>
  <c r="AG8" i="51"/>
  <c r="F9" i="51"/>
  <c r="I9" i="51"/>
  <c r="O9" i="51"/>
  <c r="U9" i="51"/>
  <c r="AA9" i="51"/>
  <c r="AG9" i="51"/>
  <c r="F10" i="51"/>
  <c r="I10" i="51"/>
  <c r="O10" i="51"/>
  <c r="U10" i="51"/>
  <c r="AA10" i="51"/>
  <c r="AG10" i="51"/>
  <c r="F11" i="51"/>
  <c r="I11" i="51"/>
  <c r="O11" i="51"/>
  <c r="U11" i="51"/>
  <c r="AA11" i="51"/>
  <c r="AG11" i="51"/>
  <c r="F13" i="51"/>
  <c r="I13" i="51"/>
  <c r="O13" i="51"/>
  <c r="U13" i="51"/>
  <c r="AA13" i="51"/>
  <c r="AG13" i="51"/>
  <c r="F14" i="51"/>
  <c r="I14" i="51"/>
  <c r="O14" i="51"/>
  <c r="U14" i="51"/>
  <c r="AA14" i="51"/>
  <c r="AG14" i="51"/>
  <c r="F15" i="51"/>
  <c r="F16" i="51" s="1"/>
  <c r="I15" i="51"/>
  <c r="I16" i="51" s="1"/>
  <c r="O15" i="51"/>
  <c r="O16" i="51" s="1"/>
  <c r="U15" i="51"/>
  <c r="U16" i="51" s="1"/>
  <c r="AA15" i="51"/>
  <c r="AA16" i="51" s="1"/>
  <c r="AG15" i="51"/>
  <c r="AG16" i="51" s="1"/>
  <c r="F19" i="51"/>
  <c r="I19" i="51"/>
  <c r="O19" i="51"/>
  <c r="U19" i="51"/>
  <c r="AA19" i="51"/>
  <c r="AG19" i="51"/>
  <c r="F20" i="51"/>
  <c r="I20" i="51"/>
  <c r="O20" i="51"/>
  <c r="U20" i="51"/>
  <c r="AA20" i="51"/>
  <c r="AG20" i="51"/>
  <c r="F21" i="51"/>
  <c r="F22" i="51" s="1"/>
  <c r="I21" i="51"/>
  <c r="I22" i="51" s="1"/>
  <c r="O21" i="51"/>
  <c r="O22" i="51" s="1"/>
  <c r="U21" i="51"/>
  <c r="U22" i="51" s="1"/>
  <c r="AA21" i="51"/>
  <c r="AA22" i="51" s="1"/>
  <c r="AG21" i="51"/>
  <c r="AG22" i="51" s="1"/>
  <c r="F25" i="51"/>
  <c r="I25" i="51"/>
  <c r="O25" i="51"/>
  <c r="U25" i="51"/>
  <c r="AA25" i="51"/>
  <c r="AG25" i="51"/>
  <c r="F26" i="51"/>
  <c r="I26" i="51"/>
  <c r="O26" i="51"/>
  <c r="U26" i="51"/>
  <c r="AA26" i="51"/>
  <c r="AG26" i="51"/>
  <c r="F27" i="51"/>
  <c r="F28" i="51" s="1"/>
  <c r="I27" i="51"/>
  <c r="I28" i="51" s="1"/>
  <c r="O27" i="51"/>
  <c r="O28" i="51" s="1"/>
  <c r="U27" i="51"/>
  <c r="U28" i="51" s="1"/>
  <c r="AA27" i="51"/>
  <c r="AA28" i="51" s="1"/>
  <c r="AG27" i="51"/>
  <c r="AG28" i="51" s="1"/>
  <c r="F31" i="51"/>
  <c r="I31" i="51"/>
  <c r="O31" i="51"/>
  <c r="U31" i="51"/>
  <c r="AA31" i="51"/>
  <c r="AG31" i="51"/>
  <c r="F32" i="51"/>
  <c r="I32" i="51"/>
  <c r="O32" i="51"/>
  <c r="U32" i="51"/>
  <c r="AA32" i="51"/>
  <c r="AG32" i="51"/>
  <c r="F33" i="51"/>
  <c r="F34" i="51" s="1"/>
  <c r="I33" i="51"/>
  <c r="I34" i="51" s="1"/>
  <c r="O33" i="51"/>
  <c r="O34" i="51" s="1"/>
  <c r="U33" i="51"/>
  <c r="U34" i="51" s="1"/>
  <c r="AA33" i="51"/>
  <c r="AA34" i="51" s="1"/>
  <c r="AG33" i="51"/>
  <c r="AG34" i="51" s="1"/>
  <c r="F37" i="51"/>
  <c r="I37" i="51"/>
  <c r="O37" i="51"/>
  <c r="U37" i="51"/>
  <c r="AA37" i="51"/>
  <c r="AG37" i="51"/>
  <c r="F38" i="51"/>
  <c r="I38" i="51"/>
  <c r="O38" i="51"/>
  <c r="U38" i="51"/>
  <c r="AA38" i="51"/>
  <c r="AG38" i="51"/>
  <c r="F39" i="51"/>
  <c r="F40" i="51" s="1"/>
  <c r="I39" i="51"/>
  <c r="I40" i="51" s="1"/>
  <c r="O39" i="51"/>
  <c r="O40" i="51" s="1"/>
  <c r="U39" i="51"/>
  <c r="U40" i="51" s="1"/>
  <c r="AA39" i="51"/>
  <c r="AA40" i="51" s="1"/>
  <c r="AG39" i="51"/>
  <c r="AG40" i="51" s="1"/>
  <c r="F55" i="51"/>
  <c r="I55" i="51"/>
  <c r="O55" i="51"/>
  <c r="U55" i="51"/>
  <c r="AA55" i="51"/>
  <c r="AG55" i="51"/>
  <c r="F56" i="51"/>
  <c r="I56" i="51"/>
  <c r="O56" i="51"/>
  <c r="U56" i="51"/>
  <c r="AA56" i="51"/>
  <c r="AG56" i="51"/>
  <c r="F57" i="51"/>
  <c r="I57" i="51"/>
  <c r="O57" i="51"/>
  <c r="U57" i="51"/>
  <c r="AA57" i="51"/>
  <c r="AG57" i="51"/>
  <c r="F58" i="51"/>
  <c r="I58" i="51"/>
  <c r="I82" i="51" s="1"/>
  <c r="O58" i="51"/>
  <c r="O82" i="51" s="1"/>
  <c r="U58" i="51"/>
  <c r="U82" i="51" s="1"/>
  <c r="AA58" i="51"/>
  <c r="AA82" i="51" s="1"/>
  <c r="AG58" i="51"/>
  <c r="AG82" i="51" s="1"/>
  <c r="F78" i="51"/>
  <c r="I78" i="51"/>
  <c r="O78" i="51"/>
  <c r="U78" i="51"/>
  <c r="AA78" i="51"/>
  <c r="AG78" i="51"/>
  <c r="F75" i="51"/>
  <c r="I75" i="51"/>
  <c r="O75" i="51"/>
  <c r="U75" i="51"/>
  <c r="AA75" i="51"/>
  <c r="AG75" i="51"/>
  <c r="F87" i="51"/>
  <c r="I87" i="51"/>
  <c r="O87" i="51"/>
  <c r="U87" i="51"/>
  <c r="AA87" i="51"/>
  <c r="AG87" i="51"/>
  <c r="I81" i="51" l="1"/>
  <c r="AG81" i="51"/>
  <c r="O81" i="51"/>
  <c r="AA81" i="51"/>
  <c r="U81" i="51"/>
  <c r="AG87" i="49"/>
  <c r="U87" i="49"/>
  <c r="I87" i="49"/>
  <c r="AG75" i="49"/>
  <c r="U75" i="49"/>
  <c r="I75" i="49"/>
  <c r="AG58" i="49"/>
  <c r="U58" i="49"/>
  <c r="U82" i="49" s="1"/>
  <c r="I58" i="49"/>
  <c r="I82" i="49" s="1"/>
  <c r="AG57" i="49"/>
  <c r="U57" i="49"/>
  <c r="I57" i="49"/>
  <c r="AG56" i="49"/>
  <c r="U56" i="49"/>
  <c r="I56" i="49"/>
  <c r="AG55" i="49"/>
  <c r="U55" i="49"/>
  <c r="I55" i="49"/>
  <c r="AG40" i="50"/>
  <c r="AG39" i="49"/>
  <c r="AG40" i="49" s="1"/>
  <c r="U40" i="50"/>
  <c r="U39" i="49"/>
  <c r="U40" i="49" s="1"/>
  <c r="I40" i="50"/>
  <c r="I39" i="49"/>
  <c r="I40" i="49" s="1"/>
  <c r="AG38" i="49"/>
  <c r="U38" i="49"/>
  <c r="I38" i="49"/>
  <c r="AG37" i="49"/>
  <c r="U37" i="49"/>
  <c r="I37" i="49"/>
  <c r="AG34" i="50"/>
  <c r="AG33" i="49"/>
  <c r="AG34" i="49" s="1"/>
  <c r="U34" i="50"/>
  <c r="U33" i="49"/>
  <c r="U34" i="49" s="1"/>
  <c r="I34" i="50"/>
  <c r="I33" i="49"/>
  <c r="I34" i="49" s="1"/>
  <c r="AG32" i="49"/>
  <c r="U32" i="49"/>
  <c r="I32" i="49"/>
  <c r="AG31" i="49"/>
  <c r="U31" i="49"/>
  <c r="I31" i="49"/>
  <c r="AG28" i="50"/>
  <c r="AG27" i="49"/>
  <c r="AG28" i="49" s="1"/>
  <c r="U28" i="50"/>
  <c r="U27" i="49"/>
  <c r="U28" i="49" s="1"/>
  <c r="I28" i="50"/>
  <c r="I27" i="49"/>
  <c r="I28" i="49" s="1"/>
  <c r="AG26" i="49"/>
  <c r="U26" i="49"/>
  <c r="I26" i="49"/>
  <c r="AG25" i="49"/>
  <c r="U25" i="49"/>
  <c r="I25" i="49"/>
  <c r="AG22" i="50"/>
  <c r="AG21" i="49"/>
  <c r="AG22" i="49" s="1"/>
  <c r="U22" i="50"/>
  <c r="U21" i="49"/>
  <c r="U22" i="49" s="1"/>
  <c r="I22" i="50"/>
  <c r="I21" i="49"/>
  <c r="I22" i="49" s="1"/>
  <c r="AG20" i="49"/>
  <c r="U20" i="49"/>
  <c r="I20" i="49"/>
  <c r="AG19" i="49"/>
  <c r="U19" i="49"/>
  <c r="I19" i="49"/>
  <c r="AG15" i="49"/>
  <c r="AG16" i="49" s="1"/>
  <c r="U15" i="49"/>
  <c r="U16" i="49" s="1"/>
  <c r="I15" i="49"/>
  <c r="I16" i="49" s="1"/>
  <c r="AG14" i="49"/>
  <c r="U14" i="49"/>
  <c r="I14" i="49"/>
  <c r="AG13" i="49"/>
  <c r="U13" i="49"/>
  <c r="I13" i="49"/>
  <c r="AA87" i="49"/>
  <c r="O87" i="49"/>
  <c r="F87" i="49"/>
  <c r="AA75" i="49"/>
  <c r="O75" i="49"/>
  <c r="F75" i="49"/>
  <c r="AA58" i="49"/>
  <c r="AA82" i="49" s="1"/>
  <c r="O58" i="49"/>
  <c r="O82" i="49" s="1"/>
  <c r="F58" i="49"/>
  <c r="AA57" i="49"/>
  <c r="O57" i="49"/>
  <c r="F57" i="49"/>
  <c r="AA56" i="49"/>
  <c r="O56" i="49"/>
  <c r="F56" i="49"/>
  <c r="AA55" i="49"/>
  <c r="O55" i="49"/>
  <c r="F55" i="49"/>
  <c r="AA40" i="50"/>
  <c r="AA39" i="49"/>
  <c r="AA40" i="49" s="1"/>
  <c r="O40" i="50"/>
  <c r="O39" i="49"/>
  <c r="O40" i="49" s="1"/>
  <c r="F40" i="50"/>
  <c r="F39" i="49"/>
  <c r="F40" i="49" s="1"/>
  <c r="AA38" i="49"/>
  <c r="O38" i="49"/>
  <c r="F38" i="49"/>
  <c r="AA37" i="49"/>
  <c r="O37" i="49"/>
  <c r="F37" i="49"/>
  <c r="AA34" i="50"/>
  <c r="AA33" i="49"/>
  <c r="AA34" i="49" s="1"/>
  <c r="O34" i="50"/>
  <c r="O33" i="49"/>
  <c r="O34" i="49" s="1"/>
  <c r="F34" i="50"/>
  <c r="F33" i="49"/>
  <c r="F34" i="49" s="1"/>
  <c r="AA32" i="49"/>
  <c r="O32" i="49"/>
  <c r="F32" i="49"/>
  <c r="AA31" i="49"/>
  <c r="O31" i="49"/>
  <c r="F31" i="49"/>
  <c r="AA28" i="50"/>
  <c r="AA27" i="49"/>
  <c r="AA28" i="49" s="1"/>
  <c r="O28" i="50"/>
  <c r="O27" i="49"/>
  <c r="O28" i="49" s="1"/>
  <c r="F28" i="50"/>
  <c r="F27" i="49"/>
  <c r="F28" i="49" s="1"/>
  <c r="AA26" i="49"/>
  <c r="O26" i="49"/>
  <c r="F26" i="49"/>
  <c r="AA25" i="49"/>
  <c r="O25" i="49"/>
  <c r="F25" i="49"/>
  <c r="AA22" i="50"/>
  <c r="AA21" i="49"/>
  <c r="AA22" i="49" s="1"/>
  <c r="O22" i="50"/>
  <c r="O21" i="49"/>
  <c r="O22" i="49" s="1"/>
  <c r="F22" i="50"/>
  <c r="F21" i="49"/>
  <c r="F22" i="49" s="1"/>
  <c r="AA20" i="49"/>
  <c r="O20" i="49"/>
  <c r="F20" i="49"/>
  <c r="AA19" i="49"/>
  <c r="O19" i="49"/>
  <c r="F19" i="49"/>
  <c r="AA15" i="49"/>
  <c r="AA16" i="49" s="1"/>
  <c r="O15" i="49"/>
  <c r="O16" i="49" s="1"/>
  <c r="F15" i="49"/>
  <c r="F16" i="49" s="1"/>
  <c r="AA14" i="49"/>
  <c r="O14" i="49"/>
  <c r="F14" i="49"/>
  <c r="AA13" i="49"/>
  <c r="O13" i="49"/>
  <c r="F13" i="49"/>
  <c r="L34" i="51"/>
  <c r="R34" i="51" s="1"/>
  <c r="X34" i="51" s="1"/>
  <c r="AD34" i="51" s="1"/>
  <c r="AJ34" i="51" s="1"/>
  <c r="AG35" i="51"/>
  <c r="AG36" i="51" s="1"/>
  <c r="AA35" i="51"/>
  <c r="AA36" i="51" s="1"/>
  <c r="U35" i="51"/>
  <c r="U36" i="51" s="1"/>
  <c r="O35" i="51"/>
  <c r="O36" i="51" s="1"/>
  <c r="I35" i="51"/>
  <c r="I36" i="51" s="1"/>
  <c r="F35" i="51"/>
  <c r="L22" i="51"/>
  <c r="R22" i="51" s="1"/>
  <c r="X22" i="51" s="1"/>
  <c r="AD22" i="51" s="1"/>
  <c r="AJ22" i="51" s="1"/>
  <c r="AG23" i="51"/>
  <c r="AG24" i="51" s="1"/>
  <c r="AA23" i="51"/>
  <c r="AA24" i="51" s="1"/>
  <c r="U23" i="51"/>
  <c r="U24" i="51" s="1"/>
  <c r="O23" i="51"/>
  <c r="O24" i="51" s="1"/>
  <c r="I23" i="51"/>
  <c r="I24" i="51" s="1"/>
  <c r="F23" i="51"/>
  <c r="AG35" i="50"/>
  <c r="AG36" i="50" s="1"/>
  <c r="AA35" i="50"/>
  <c r="AA36" i="50" s="1"/>
  <c r="U35" i="50"/>
  <c r="U36" i="50" s="1"/>
  <c r="O35" i="50"/>
  <c r="O36" i="50" s="1"/>
  <c r="I35" i="50"/>
  <c r="I36" i="50" s="1"/>
  <c r="F35" i="50"/>
  <c r="AG23" i="50"/>
  <c r="AG24" i="50" s="1"/>
  <c r="AA23" i="50"/>
  <c r="AA24" i="50" s="1"/>
  <c r="U23" i="50"/>
  <c r="U24" i="50" s="1"/>
  <c r="O23" i="50"/>
  <c r="O24" i="50" s="1"/>
  <c r="I23" i="50"/>
  <c r="I24" i="50" s="1"/>
  <c r="F23" i="50"/>
  <c r="L40" i="51"/>
  <c r="R40" i="51" s="1"/>
  <c r="X40" i="51" s="1"/>
  <c r="AD40" i="51" s="1"/>
  <c r="AJ40" i="51" s="1"/>
  <c r="AG41" i="51"/>
  <c r="AG42" i="51" s="1"/>
  <c r="AA41" i="51"/>
  <c r="AA42" i="51" s="1"/>
  <c r="U41" i="51"/>
  <c r="U42" i="51" s="1"/>
  <c r="O41" i="51"/>
  <c r="O42" i="51" s="1"/>
  <c r="I41" i="51"/>
  <c r="I42" i="51" s="1"/>
  <c r="F41" i="51"/>
  <c r="L28" i="51"/>
  <c r="R28" i="51" s="1"/>
  <c r="X28" i="51" s="1"/>
  <c r="AD28" i="51" s="1"/>
  <c r="AJ28" i="51" s="1"/>
  <c r="AG29" i="51"/>
  <c r="AG30" i="51" s="1"/>
  <c r="AA29" i="51"/>
  <c r="AA30" i="51" s="1"/>
  <c r="U29" i="51"/>
  <c r="U30" i="51" s="1"/>
  <c r="O29" i="51"/>
  <c r="O30" i="51" s="1"/>
  <c r="I29" i="51"/>
  <c r="I30" i="51" s="1"/>
  <c r="F29" i="51"/>
  <c r="L16" i="51"/>
  <c r="R16" i="51" s="1"/>
  <c r="X16" i="51" s="1"/>
  <c r="AD16" i="51" s="1"/>
  <c r="AJ16" i="51" s="1"/>
  <c r="AG17" i="51"/>
  <c r="AG18" i="51" s="1"/>
  <c r="AA17" i="51"/>
  <c r="AA18" i="51" s="1"/>
  <c r="U17" i="51"/>
  <c r="U18" i="51" s="1"/>
  <c r="O17" i="51"/>
  <c r="O18" i="51" s="1"/>
  <c r="I17" i="51"/>
  <c r="I18" i="51" s="1"/>
  <c r="F17" i="51"/>
  <c r="AG41" i="50"/>
  <c r="AG42" i="50" s="1"/>
  <c r="AA41" i="50"/>
  <c r="AA42" i="50" s="1"/>
  <c r="U41" i="50"/>
  <c r="U42" i="50" s="1"/>
  <c r="O41" i="50"/>
  <c r="O42" i="50" s="1"/>
  <c r="I41" i="50"/>
  <c r="I42" i="50" s="1"/>
  <c r="F41" i="50"/>
  <c r="AG29" i="50"/>
  <c r="AG30" i="50" s="1"/>
  <c r="AA29" i="50"/>
  <c r="AA30" i="50" s="1"/>
  <c r="U29" i="50"/>
  <c r="U30" i="50" s="1"/>
  <c r="O29" i="50"/>
  <c r="O30" i="50" s="1"/>
  <c r="I29" i="50"/>
  <c r="I30" i="50" s="1"/>
  <c r="F29" i="50"/>
  <c r="AG82" i="50"/>
  <c r="AG82" i="49"/>
  <c r="AA82" i="50"/>
  <c r="U82" i="50"/>
  <c r="I82" i="50"/>
  <c r="BR87" i="51"/>
  <c r="BL87" i="51"/>
  <c r="BF87" i="51"/>
  <c r="AZ87" i="51"/>
  <c r="AT87" i="51"/>
  <c r="AN87" i="51"/>
  <c r="AH87" i="51"/>
  <c r="AI87" i="51" s="1"/>
  <c r="AB87" i="51"/>
  <c r="AC87" i="51" s="1"/>
  <c r="V87" i="51"/>
  <c r="W87" i="51" s="1"/>
  <c r="P87" i="51"/>
  <c r="Q87" i="51" s="1"/>
  <c r="J87" i="51"/>
  <c r="K87" i="51" s="1"/>
  <c r="G87" i="51"/>
  <c r="BQ75" i="51"/>
  <c r="BK75" i="51"/>
  <c r="BE75" i="51"/>
  <c r="AY75" i="51"/>
  <c r="AS75" i="51"/>
  <c r="AM75" i="51"/>
  <c r="BQ78" i="51"/>
  <c r="BK78" i="51"/>
  <c r="BE78" i="51"/>
  <c r="AY78" i="51"/>
  <c r="AS78" i="51"/>
  <c r="AM78" i="51"/>
  <c r="BR58" i="51"/>
  <c r="BR82" i="51" s="1"/>
  <c r="BL58" i="51"/>
  <c r="BL82" i="51" s="1"/>
  <c r="BF58" i="51"/>
  <c r="BF82" i="51" s="1"/>
  <c r="AZ58" i="51"/>
  <c r="AZ82" i="51" s="1"/>
  <c r="AT58" i="51"/>
  <c r="AT82" i="51" s="1"/>
  <c r="AN58" i="51"/>
  <c r="AN82" i="51" s="1"/>
  <c r="AH58" i="51"/>
  <c r="AH82" i="51" s="1"/>
  <c r="AI82" i="51" s="1"/>
  <c r="AB58" i="51"/>
  <c r="V58" i="51"/>
  <c r="V82" i="51" s="1"/>
  <c r="W82" i="51" s="1"/>
  <c r="P58" i="51"/>
  <c r="P82" i="51" s="1"/>
  <c r="Q82" i="51" s="1"/>
  <c r="J58" i="51"/>
  <c r="J82" i="51" s="1"/>
  <c r="K82" i="51" s="1"/>
  <c r="G58" i="51"/>
  <c r="BQ57" i="51"/>
  <c r="BK57" i="51"/>
  <c r="BE57" i="51"/>
  <c r="AY57" i="51"/>
  <c r="AS57" i="51"/>
  <c r="AM57" i="51"/>
  <c r="BR56" i="51"/>
  <c r="BL56" i="51"/>
  <c r="BF56" i="51"/>
  <c r="AZ56" i="51"/>
  <c r="AT56" i="51"/>
  <c r="AN56" i="51"/>
  <c r="AH56" i="51"/>
  <c r="AI56" i="51" s="1"/>
  <c r="AB56" i="51"/>
  <c r="AC56" i="51" s="1"/>
  <c r="V56" i="51"/>
  <c r="W56" i="51" s="1"/>
  <c r="P56" i="51"/>
  <c r="Q56" i="51" s="1"/>
  <c r="J56" i="51"/>
  <c r="K56" i="51" s="1"/>
  <c r="G56" i="51"/>
  <c r="BQ55" i="51"/>
  <c r="BK55" i="51"/>
  <c r="BE55" i="51"/>
  <c r="AY55" i="51"/>
  <c r="AS55" i="51"/>
  <c r="AM55" i="51"/>
  <c r="BR39" i="51"/>
  <c r="BR40" i="51" s="1"/>
  <c r="BL39" i="51"/>
  <c r="BL40" i="51" s="1"/>
  <c r="BF39" i="51"/>
  <c r="BF40" i="51" s="1"/>
  <c r="AZ39" i="51"/>
  <c r="AZ40" i="51" s="1"/>
  <c r="AT39" i="51"/>
  <c r="AT40" i="51" s="1"/>
  <c r="AN39" i="51"/>
  <c r="AN40" i="51" s="1"/>
  <c r="AH39" i="51"/>
  <c r="AH40" i="51" s="1"/>
  <c r="AI40" i="51" s="1"/>
  <c r="AB39" i="51"/>
  <c r="AB40" i="51" s="1"/>
  <c r="AC40" i="51" s="1"/>
  <c r="V39" i="51"/>
  <c r="V40" i="51" s="1"/>
  <c r="W40" i="51" s="1"/>
  <c r="P39" i="51"/>
  <c r="J39" i="51"/>
  <c r="J40" i="51" s="1"/>
  <c r="K40" i="51" s="1"/>
  <c r="G39" i="51"/>
  <c r="BQ38" i="51"/>
  <c r="BK38" i="51"/>
  <c r="BE38" i="51"/>
  <c r="AY38" i="51"/>
  <c r="AS38" i="51"/>
  <c r="AM38" i="51"/>
  <c r="BR37" i="51"/>
  <c r="BL37" i="51"/>
  <c r="BF37" i="51"/>
  <c r="AZ37" i="51"/>
  <c r="AT37" i="51"/>
  <c r="AN37" i="51"/>
  <c r="AH37" i="51"/>
  <c r="AB37" i="51"/>
  <c r="V37" i="51"/>
  <c r="P37" i="51"/>
  <c r="J37" i="51"/>
  <c r="G37" i="51"/>
  <c r="BQ33" i="51"/>
  <c r="BQ34" i="51" s="1"/>
  <c r="BK33" i="51"/>
  <c r="BK34" i="51" s="1"/>
  <c r="BE33" i="51"/>
  <c r="BE34" i="51" s="1"/>
  <c r="AY33" i="51"/>
  <c r="AY34" i="51" s="1"/>
  <c r="AS33" i="51"/>
  <c r="AS34" i="51" s="1"/>
  <c r="AM33" i="51"/>
  <c r="AM34" i="51" s="1"/>
  <c r="BR32" i="51"/>
  <c r="BL32" i="51"/>
  <c r="BF32" i="51"/>
  <c r="AZ32" i="51"/>
  <c r="AT32" i="51"/>
  <c r="AN32" i="51"/>
  <c r="AH32" i="51"/>
  <c r="AI32" i="51" s="1"/>
  <c r="AB32" i="51"/>
  <c r="AC32" i="51" s="1"/>
  <c r="V32" i="51"/>
  <c r="W32" i="51" s="1"/>
  <c r="P32" i="51"/>
  <c r="Q32" i="51" s="1"/>
  <c r="J32" i="51"/>
  <c r="K32" i="51" s="1"/>
  <c r="G32" i="51"/>
  <c r="BQ31" i="51"/>
  <c r="BK31" i="51"/>
  <c r="BE31" i="51"/>
  <c r="AY31" i="51"/>
  <c r="AS31" i="51"/>
  <c r="AM31" i="51"/>
  <c r="BR27" i="51"/>
  <c r="BR28" i="51" s="1"/>
  <c r="BL27" i="51"/>
  <c r="BL28" i="51" s="1"/>
  <c r="BF27" i="51"/>
  <c r="BF28" i="51" s="1"/>
  <c r="AZ27" i="51"/>
  <c r="AZ28" i="51" s="1"/>
  <c r="AT27" i="51"/>
  <c r="AT28" i="51" s="1"/>
  <c r="AN27" i="51"/>
  <c r="AN28" i="51" s="1"/>
  <c r="AH27" i="51"/>
  <c r="AB27" i="51"/>
  <c r="AB28" i="51" s="1"/>
  <c r="AC28" i="51" s="1"/>
  <c r="V27" i="51"/>
  <c r="V28" i="51" s="1"/>
  <c r="W28" i="51" s="1"/>
  <c r="P27" i="51"/>
  <c r="J27" i="51"/>
  <c r="J28" i="51" s="1"/>
  <c r="K28" i="51" s="1"/>
  <c r="G27" i="51"/>
  <c r="BQ26" i="51"/>
  <c r="BK26" i="51"/>
  <c r="BE26" i="51"/>
  <c r="AY26" i="51"/>
  <c r="AS26" i="51"/>
  <c r="AM26" i="51"/>
  <c r="BR25" i="51"/>
  <c r="BL25" i="51"/>
  <c r="BF25" i="51"/>
  <c r="AZ25" i="51"/>
  <c r="AT25" i="51"/>
  <c r="AN25" i="51"/>
  <c r="AH25" i="51"/>
  <c r="AB25" i="51"/>
  <c r="V25" i="51"/>
  <c r="P25" i="51"/>
  <c r="J25" i="51"/>
  <c r="G25" i="51"/>
  <c r="BQ21" i="51"/>
  <c r="BQ22" i="51" s="1"/>
  <c r="BK21" i="51"/>
  <c r="BK22" i="51" s="1"/>
  <c r="BE21" i="51"/>
  <c r="BE22" i="51" s="1"/>
  <c r="AY21" i="51"/>
  <c r="AY22" i="51" s="1"/>
  <c r="AS21" i="51"/>
  <c r="AS22" i="51" s="1"/>
  <c r="AM21" i="51"/>
  <c r="AM22" i="51" s="1"/>
  <c r="BR20" i="51"/>
  <c r="BL20" i="51"/>
  <c r="BF20" i="51"/>
  <c r="AZ20" i="51"/>
  <c r="AT20" i="51"/>
  <c r="AN20" i="51"/>
  <c r="AH20" i="51"/>
  <c r="AI20" i="51" s="1"/>
  <c r="AB20" i="51"/>
  <c r="AC20" i="51" s="1"/>
  <c r="V20" i="51"/>
  <c r="W20" i="51" s="1"/>
  <c r="P20" i="51"/>
  <c r="Q20" i="51" s="1"/>
  <c r="J20" i="51"/>
  <c r="K20" i="51" s="1"/>
  <c r="G20" i="51"/>
  <c r="BQ19" i="51"/>
  <c r="BK19" i="51"/>
  <c r="BE19" i="51"/>
  <c r="AY19" i="51"/>
  <c r="AS19" i="51"/>
  <c r="AM19" i="51"/>
  <c r="BR15" i="51"/>
  <c r="BR16" i="51" s="1"/>
  <c r="BL15" i="51"/>
  <c r="BL16" i="51" s="1"/>
  <c r="BF15" i="51"/>
  <c r="BF16" i="51" s="1"/>
  <c r="AZ15" i="51"/>
  <c r="AZ16" i="51" s="1"/>
  <c r="AT15" i="51"/>
  <c r="AT16" i="51" s="1"/>
  <c r="AN15" i="51"/>
  <c r="AN16" i="51" s="1"/>
  <c r="AH15" i="51"/>
  <c r="AB15" i="51"/>
  <c r="AB16" i="51" s="1"/>
  <c r="AC16" i="51" s="1"/>
  <c r="V15" i="51"/>
  <c r="P15" i="51"/>
  <c r="P16" i="51" s="1"/>
  <c r="Q16" i="51" s="1"/>
  <c r="J15" i="51"/>
  <c r="G15" i="51"/>
  <c r="G16" i="51" s="1"/>
  <c r="BQ14" i="51"/>
  <c r="BK14" i="51"/>
  <c r="BE14" i="51"/>
  <c r="AY14" i="51"/>
  <c r="AS14" i="51"/>
  <c r="AM14" i="51"/>
  <c r="BR13" i="51"/>
  <c r="BL13" i="51"/>
  <c r="BF13" i="51"/>
  <c r="AZ13" i="51"/>
  <c r="AT13" i="51"/>
  <c r="AN13" i="51"/>
  <c r="AH13" i="51"/>
  <c r="AB13" i="51"/>
  <c r="V13" i="51"/>
  <c r="P13" i="51"/>
  <c r="J13" i="51"/>
  <c r="G13" i="51"/>
  <c r="BQ11" i="51"/>
  <c r="BK11" i="51"/>
  <c r="BE11" i="51"/>
  <c r="AY11" i="51"/>
  <c r="AS11" i="51"/>
  <c r="AM11" i="51"/>
  <c r="BR10" i="51"/>
  <c r="BL10" i="51"/>
  <c r="BF10" i="51"/>
  <c r="AZ10" i="51"/>
  <c r="AT10" i="51"/>
  <c r="AN10" i="51"/>
  <c r="AH10" i="51"/>
  <c r="AB10" i="51"/>
  <c r="V10" i="51"/>
  <c r="P10" i="51"/>
  <c r="J10" i="51"/>
  <c r="G10" i="51"/>
  <c r="BQ9" i="51"/>
  <c r="BK9" i="51"/>
  <c r="BE9" i="51"/>
  <c r="AY9" i="51"/>
  <c r="AS9" i="51"/>
  <c r="AM9" i="51"/>
  <c r="BR8" i="51"/>
  <c r="BL8" i="51"/>
  <c r="BF8" i="51"/>
  <c r="AZ8" i="51"/>
  <c r="AT8" i="51"/>
  <c r="AN8" i="51"/>
  <c r="AH8" i="51"/>
  <c r="AB8" i="51"/>
  <c r="V8" i="51"/>
  <c r="P8" i="51"/>
  <c r="J8" i="51"/>
  <c r="G8" i="51"/>
  <c r="BQ7" i="51"/>
  <c r="BK7" i="51"/>
  <c r="BE7" i="51"/>
  <c r="AY7" i="51"/>
  <c r="AS7" i="51"/>
  <c r="AM7" i="51"/>
  <c r="BR87" i="50"/>
  <c r="BR87" i="49" s="1"/>
  <c r="BL87" i="50"/>
  <c r="BL87" i="49" s="1"/>
  <c r="BF87" i="50"/>
  <c r="BF87" i="49" s="1"/>
  <c r="AZ87" i="50"/>
  <c r="AZ87" i="49" s="1"/>
  <c r="AT87" i="50"/>
  <c r="AT87" i="49" s="1"/>
  <c r="AN87" i="50"/>
  <c r="AN87" i="49" s="1"/>
  <c r="AH87" i="50"/>
  <c r="AH87" i="49" s="1"/>
  <c r="AB87" i="50"/>
  <c r="AB87" i="49" s="1"/>
  <c r="V87" i="50"/>
  <c r="V87" i="49" s="1"/>
  <c r="P87" i="50"/>
  <c r="P87" i="49" s="1"/>
  <c r="J87" i="50"/>
  <c r="J87" i="49" s="1"/>
  <c r="G87" i="50"/>
  <c r="BQ75" i="50"/>
  <c r="BQ75" i="49" s="1"/>
  <c r="BK75" i="50"/>
  <c r="BK75" i="49" s="1"/>
  <c r="BE75" i="50"/>
  <c r="BE75" i="49" s="1"/>
  <c r="AY75" i="50"/>
  <c r="AY75" i="49" s="1"/>
  <c r="AS75" i="50"/>
  <c r="AS75" i="49" s="1"/>
  <c r="AM75" i="50"/>
  <c r="AM75" i="49" s="1"/>
  <c r="BR58" i="50"/>
  <c r="BL58" i="50"/>
  <c r="BF58" i="50"/>
  <c r="AZ58" i="50"/>
  <c r="AT58" i="50"/>
  <c r="AN58" i="50"/>
  <c r="AH58" i="50"/>
  <c r="AB58" i="50"/>
  <c r="V58" i="50"/>
  <c r="P58" i="50"/>
  <c r="J58" i="50"/>
  <c r="G58" i="50"/>
  <c r="BQ57" i="50"/>
  <c r="BQ57" i="49" s="1"/>
  <c r="BK57" i="50"/>
  <c r="BE57" i="50"/>
  <c r="AY57" i="50"/>
  <c r="AS57" i="50"/>
  <c r="AS57" i="49" s="1"/>
  <c r="AM57" i="50"/>
  <c r="BR56" i="50"/>
  <c r="BL56" i="50"/>
  <c r="BF56" i="50"/>
  <c r="BF56" i="49" s="1"/>
  <c r="AZ56" i="50"/>
  <c r="AT56" i="50"/>
  <c r="AN56" i="50"/>
  <c r="AH56" i="50"/>
  <c r="AH56" i="49" s="1"/>
  <c r="AB56" i="50"/>
  <c r="V56" i="50"/>
  <c r="P56" i="50"/>
  <c r="J56" i="50"/>
  <c r="J56" i="49" s="1"/>
  <c r="G56" i="50"/>
  <c r="BQ55" i="50"/>
  <c r="BK55" i="50"/>
  <c r="BE55" i="50"/>
  <c r="BE55" i="49" s="1"/>
  <c r="AY55" i="50"/>
  <c r="AS55" i="50"/>
  <c r="AM55" i="50"/>
  <c r="BR39" i="50"/>
  <c r="BR39" i="49" s="1"/>
  <c r="BL39" i="50"/>
  <c r="BF39" i="50"/>
  <c r="AZ39" i="50"/>
  <c r="AT39" i="50"/>
  <c r="AT39" i="49" s="1"/>
  <c r="AN39" i="50"/>
  <c r="AH39" i="50"/>
  <c r="AB39" i="50"/>
  <c r="V39" i="50"/>
  <c r="P39" i="50"/>
  <c r="J39" i="50"/>
  <c r="G39" i="50"/>
  <c r="BQ38" i="50"/>
  <c r="BQ38" i="49" s="1"/>
  <c r="BK38" i="50"/>
  <c r="BE38" i="50"/>
  <c r="AY38" i="50"/>
  <c r="AS38" i="50"/>
  <c r="AS38" i="49" s="1"/>
  <c r="AM38" i="50"/>
  <c r="BR37" i="50"/>
  <c r="BL37" i="50"/>
  <c r="BF37" i="50"/>
  <c r="BF37" i="49" s="1"/>
  <c r="AZ37" i="50"/>
  <c r="AT37" i="50"/>
  <c r="AN37" i="50"/>
  <c r="AH37" i="50"/>
  <c r="AH37" i="49" s="1"/>
  <c r="AB37" i="50"/>
  <c r="V37" i="50"/>
  <c r="P37" i="50"/>
  <c r="J37" i="50"/>
  <c r="J37" i="49" s="1"/>
  <c r="G37" i="50"/>
  <c r="BQ33" i="50"/>
  <c r="BK33" i="50"/>
  <c r="BE33" i="50"/>
  <c r="BE33" i="49" s="1"/>
  <c r="AY33" i="50"/>
  <c r="AS33" i="50"/>
  <c r="AM33" i="50"/>
  <c r="BR32" i="50"/>
  <c r="BR32" i="49" s="1"/>
  <c r="BL32" i="50"/>
  <c r="BF32" i="50"/>
  <c r="AZ32" i="50"/>
  <c r="AT32" i="50"/>
  <c r="AT32" i="49" s="1"/>
  <c r="AN32" i="50"/>
  <c r="AH32" i="50"/>
  <c r="AB32" i="50"/>
  <c r="V32" i="50"/>
  <c r="V32" i="49" s="1"/>
  <c r="P32" i="50"/>
  <c r="J32" i="50"/>
  <c r="G32" i="50"/>
  <c r="BQ31" i="50"/>
  <c r="BQ31" i="49" s="1"/>
  <c r="BK31" i="50"/>
  <c r="BE31" i="50"/>
  <c r="AY31" i="50"/>
  <c r="AS31" i="50"/>
  <c r="AS31" i="49" s="1"/>
  <c r="AM31" i="50"/>
  <c r="BR27" i="50"/>
  <c r="BL27" i="50"/>
  <c r="BF27" i="50"/>
  <c r="BF27" i="49" s="1"/>
  <c r="AZ27" i="50"/>
  <c r="AT27" i="50"/>
  <c r="AN27" i="50"/>
  <c r="AH27" i="50"/>
  <c r="AH27" i="49" s="1"/>
  <c r="AB27" i="50"/>
  <c r="V27" i="50"/>
  <c r="P27" i="50"/>
  <c r="J27" i="50"/>
  <c r="J27" i="49" s="1"/>
  <c r="G27" i="50"/>
  <c r="BQ26" i="50"/>
  <c r="BK26" i="50"/>
  <c r="BE26" i="50"/>
  <c r="BE26" i="49" s="1"/>
  <c r="AY26" i="50"/>
  <c r="AS26" i="50"/>
  <c r="AM26" i="50"/>
  <c r="BR25" i="50"/>
  <c r="BR25" i="49" s="1"/>
  <c r="BL25" i="50"/>
  <c r="BF25" i="50"/>
  <c r="AZ25" i="50"/>
  <c r="AT25" i="50"/>
  <c r="AT25" i="49" s="1"/>
  <c r="AN25" i="50"/>
  <c r="AH25" i="50"/>
  <c r="AB25" i="50"/>
  <c r="V25" i="50"/>
  <c r="V25" i="49" s="1"/>
  <c r="P25" i="50"/>
  <c r="J25" i="50"/>
  <c r="G25" i="50"/>
  <c r="BQ21" i="50"/>
  <c r="BQ21" i="49" s="1"/>
  <c r="BK21" i="50"/>
  <c r="BE21" i="50"/>
  <c r="AY21" i="50"/>
  <c r="AS21" i="50"/>
  <c r="AS21" i="49" s="1"/>
  <c r="AM21" i="50"/>
  <c r="BR20" i="50"/>
  <c r="BL20" i="50"/>
  <c r="BF20" i="50"/>
  <c r="BF20" i="49" s="1"/>
  <c r="AZ20" i="50"/>
  <c r="AT20" i="50"/>
  <c r="AN20" i="50"/>
  <c r="AH20" i="50"/>
  <c r="AH20" i="49" s="1"/>
  <c r="AB20" i="50"/>
  <c r="V20" i="50"/>
  <c r="P20" i="50"/>
  <c r="J20" i="50"/>
  <c r="J20" i="49" s="1"/>
  <c r="G20" i="50"/>
  <c r="BQ19" i="50"/>
  <c r="BK19" i="50"/>
  <c r="BE19" i="50"/>
  <c r="BE19" i="49" s="1"/>
  <c r="AY19" i="50"/>
  <c r="AS19" i="50"/>
  <c r="AM19" i="50"/>
  <c r="BR15" i="50"/>
  <c r="BL15" i="50"/>
  <c r="BF15" i="50"/>
  <c r="AZ15" i="50"/>
  <c r="AT15" i="50"/>
  <c r="AN15" i="50"/>
  <c r="AH15" i="50"/>
  <c r="AB15" i="50"/>
  <c r="V15" i="50"/>
  <c r="P15" i="50"/>
  <c r="J15" i="50"/>
  <c r="G15" i="50"/>
  <c r="BQ14" i="50"/>
  <c r="BQ14" i="49" s="1"/>
  <c r="BK14" i="50"/>
  <c r="BE14" i="50"/>
  <c r="AY14" i="50"/>
  <c r="AS14" i="50"/>
  <c r="AS14" i="49" s="1"/>
  <c r="AM14" i="50"/>
  <c r="BR13" i="50"/>
  <c r="BL13" i="50"/>
  <c r="BF13" i="50"/>
  <c r="BF13" i="49" s="1"/>
  <c r="AZ13" i="50"/>
  <c r="AT13" i="50"/>
  <c r="AN13" i="50"/>
  <c r="AH13" i="50"/>
  <c r="AH13" i="49" s="1"/>
  <c r="AB13" i="50"/>
  <c r="V13" i="50"/>
  <c r="P13" i="50"/>
  <c r="J13" i="50"/>
  <c r="J13" i="49" s="1"/>
  <c r="G13" i="50"/>
  <c r="BQ87" i="51"/>
  <c r="BK87" i="51"/>
  <c r="BE87" i="51"/>
  <c r="AY87" i="51"/>
  <c r="AS87" i="51"/>
  <c r="AM87" i="51"/>
  <c r="BR75" i="51"/>
  <c r="BL75" i="51"/>
  <c r="BF75" i="51"/>
  <c r="AZ75" i="51"/>
  <c r="AT75" i="51"/>
  <c r="AN75" i="51"/>
  <c r="AH75" i="51"/>
  <c r="AI75" i="51" s="1"/>
  <c r="AB75" i="51"/>
  <c r="AC75" i="51" s="1"/>
  <c r="V75" i="51"/>
  <c r="W75" i="51" s="1"/>
  <c r="P75" i="51"/>
  <c r="Q75" i="51" s="1"/>
  <c r="J75" i="51"/>
  <c r="K75" i="51" s="1"/>
  <c r="G75" i="51"/>
  <c r="BR78" i="51"/>
  <c r="BL78" i="51"/>
  <c r="BF78" i="51"/>
  <c r="AZ78" i="51"/>
  <c r="AT78" i="51"/>
  <c r="AN78" i="51"/>
  <c r="AH78" i="51"/>
  <c r="AB78" i="51"/>
  <c r="V78" i="51"/>
  <c r="P78" i="51"/>
  <c r="J78" i="51"/>
  <c r="G78" i="51"/>
  <c r="BQ58" i="51"/>
  <c r="BK58" i="51"/>
  <c r="BE58" i="51"/>
  <c r="BE82" i="51" s="1"/>
  <c r="AY58" i="51"/>
  <c r="AY82" i="51" s="1"/>
  <c r="AS58" i="51"/>
  <c r="AS82" i="51" s="1"/>
  <c r="AM58" i="51"/>
  <c r="BR57" i="51"/>
  <c r="BL57" i="51"/>
  <c r="BF57" i="51"/>
  <c r="AZ57" i="51"/>
  <c r="AT57" i="51"/>
  <c r="AN57" i="51"/>
  <c r="AH57" i="51"/>
  <c r="AI57" i="51" s="1"/>
  <c r="AB57" i="51"/>
  <c r="AC57" i="51" s="1"/>
  <c r="V57" i="51"/>
  <c r="W57" i="51" s="1"/>
  <c r="P57" i="51"/>
  <c r="Q57" i="51" s="1"/>
  <c r="J57" i="51"/>
  <c r="K57" i="51" s="1"/>
  <c r="G57" i="51"/>
  <c r="BQ56" i="51"/>
  <c r="BK56" i="51"/>
  <c r="BE56" i="51"/>
  <c r="AY56" i="51"/>
  <c r="AS56" i="51"/>
  <c r="AM56" i="51"/>
  <c r="BR55" i="51"/>
  <c r="BL55" i="51"/>
  <c r="BF55" i="51"/>
  <c r="AZ55" i="51"/>
  <c r="AT55" i="51"/>
  <c r="AN55" i="51"/>
  <c r="AH55" i="51"/>
  <c r="AI55" i="51" s="1"/>
  <c r="AB55" i="51"/>
  <c r="AC55" i="51" s="1"/>
  <c r="V55" i="51"/>
  <c r="W55" i="51" s="1"/>
  <c r="P55" i="51"/>
  <c r="Q55" i="51" s="1"/>
  <c r="J55" i="51"/>
  <c r="G55" i="51"/>
  <c r="BQ39" i="51"/>
  <c r="BQ40" i="51" s="1"/>
  <c r="BS40" i="51" s="1"/>
  <c r="BK39" i="51"/>
  <c r="BK40" i="51" s="1"/>
  <c r="BE39" i="51"/>
  <c r="BE40" i="51" s="1"/>
  <c r="AY39" i="51"/>
  <c r="AY40" i="51" s="1"/>
  <c r="AS39" i="51"/>
  <c r="AS40" i="51" s="1"/>
  <c r="AU40" i="51" s="1"/>
  <c r="AM39" i="51"/>
  <c r="AM40" i="51" s="1"/>
  <c r="BR38" i="51"/>
  <c r="BL38" i="51"/>
  <c r="BF38" i="51"/>
  <c r="AZ38" i="51"/>
  <c r="AT38" i="51"/>
  <c r="AN38" i="51"/>
  <c r="AH38" i="51"/>
  <c r="AI38" i="51" s="1"/>
  <c r="AB38" i="51"/>
  <c r="AC38" i="51" s="1"/>
  <c r="V38" i="51"/>
  <c r="W38" i="51" s="1"/>
  <c r="P38" i="51"/>
  <c r="Q38" i="51" s="1"/>
  <c r="J38" i="51"/>
  <c r="K38" i="51" s="1"/>
  <c r="G38" i="51"/>
  <c r="BQ37" i="51"/>
  <c r="BK37" i="51"/>
  <c r="BE37" i="51"/>
  <c r="BE41" i="51" s="1"/>
  <c r="BE42" i="51" s="1"/>
  <c r="AY37" i="51"/>
  <c r="AS37" i="51"/>
  <c r="AM37" i="51"/>
  <c r="BR33" i="51"/>
  <c r="BR34" i="51" s="1"/>
  <c r="BL33" i="51"/>
  <c r="BL34" i="51" s="1"/>
  <c r="BF33" i="51"/>
  <c r="BF34" i="51" s="1"/>
  <c r="AZ33" i="51"/>
  <c r="AZ34" i="51" s="1"/>
  <c r="AT33" i="51"/>
  <c r="AT34" i="51" s="1"/>
  <c r="AN33" i="51"/>
  <c r="AN34" i="51" s="1"/>
  <c r="AH33" i="51"/>
  <c r="AH34" i="51" s="1"/>
  <c r="AI34" i="51" s="1"/>
  <c r="AB33" i="51"/>
  <c r="V33" i="51"/>
  <c r="V34" i="51" s="1"/>
  <c r="W34" i="51" s="1"/>
  <c r="P33" i="51"/>
  <c r="P34" i="51" s="1"/>
  <c r="Q34" i="51" s="1"/>
  <c r="J33" i="51"/>
  <c r="G33" i="51"/>
  <c r="G34" i="51" s="1"/>
  <c r="BQ32" i="51"/>
  <c r="BK32" i="51"/>
  <c r="BE32" i="51"/>
  <c r="AY32" i="51"/>
  <c r="AS32" i="51"/>
  <c r="AM32" i="51"/>
  <c r="BR31" i="51"/>
  <c r="BL31" i="51"/>
  <c r="BF31" i="51"/>
  <c r="AZ31" i="51"/>
  <c r="AT31" i="51"/>
  <c r="AN31" i="51"/>
  <c r="AH31" i="51"/>
  <c r="AB31" i="51"/>
  <c r="V31" i="51"/>
  <c r="P31" i="51"/>
  <c r="J31" i="51"/>
  <c r="G31" i="51"/>
  <c r="BQ27" i="51"/>
  <c r="BQ28" i="51" s="1"/>
  <c r="BK27" i="51"/>
  <c r="BK28" i="51" s="1"/>
  <c r="BE27" i="51"/>
  <c r="BE28" i="51" s="1"/>
  <c r="BG28" i="51" s="1"/>
  <c r="AY27" i="51"/>
  <c r="AY28" i="51" s="1"/>
  <c r="AS27" i="51"/>
  <c r="AS28" i="51" s="1"/>
  <c r="AM27" i="51"/>
  <c r="AM28" i="51" s="1"/>
  <c r="BR26" i="51"/>
  <c r="BL26" i="51"/>
  <c r="BF26" i="51"/>
  <c r="AZ26" i="51"/>
  <c r="AT26" i="51"/>
  <c r="AN26" i="51"/>
  <c r="AH26" i="51"/>
  <c r="AI26" i="51" s="1"/>
  <c r="AB26" i="51"/>
  <c r="AC26" i="51" s="1"/>
  <c r="V26" i="51"/>
  <c r="W26" i="51" s="1"/>
  <c r="P26" i="51"/>
  <c r="Q26" i="51" s="1"/>
  <c r="J26" i="51"/>
  <c r="K26" i="51" s="1"/>
  <c r="G26" i="51"/>
  <c r="BQ25" i="51"/>
  <c r="BK25" i="51"/>
  <c r="BE25" i="51"/>
  <c r="AY25" i="51"/>
  <c r="AS25" i="51"/>
  <c r="AM25" i="51"/>
  <c r="BR21" i="51"/>
  <c r="BR22" i="51" s="1"/>
  <c r="BL21" i="51"/>
  <c r="BL22" i="51" s="1"/>
  <c r="BF21" i="51"/>
  <c r="BF22" i="51" s="1"/>
  <c r="AZ21" i="51"/>
  <c r="AZ22" i="51" s="1"/>
  <c r="AT21" i="51"/>
  <c r="AT22" i="51" s="1"/>
  <c r="AN21" i="51"/>
  <c r="AN22" i="51" s="1"/>
  <c r="AH21" i="51"/>
  <c r="AH22" i="51" s="1"/>
  <c r="AI22" i="51" s="1"/>
  <c r="AB21" i="51"/>
  <c r="AB22" i="51" s="1"/>
  <c r="AC22" i="51" s="1"/>
  <c r="V21" i="51"/>
  <c r="V22" i="51" s="1"/>
  <c r="W22" i="51" s="1"/>
  <c r="P21" i="51"/>
  <c r="J21" i="51"/>
  <c r="J22" i="51" s="1"/>
  <c r="K22" i="51" s="1"/>
  <c r="G21" i="51"/>
  <c r="BQ20" i="51"/>
  <c r="BK20" i="51"/>
  <c r="BE20" i="51"/>
  <c r="AY20" i="51"/>
  <c r="AS20" i="51"/>
  <c r="AM20" i="51"/>
  <c r="BR19" i="51"/>
  <c r="BL19" i="51"/>
  <c r="BF19" i="51"/>
  <c r="AZ19" i="51"/>
  <c r="AT19" i="51"/>
  <c r="AN19" i="51"/>
  <c r="AH19" i="51"/>
  <c r="AB19" i="51"/>
  <c r="V19" i="51"/>
  <c r="P19" i="51"/>
  <c r="J19" i="51"/>
  <c r="G19" i="51"/>
  <c r="BQ15" i="51"/>
  <c r="BQ16" i="51" s="1"/>
  <c r="BS16" i="51" s="1"/>
  <c r="BK15" i="51"/>
  <c r="BK16" i="51" s="1"/>
  <c r="BE15" i="51"/>
  <c r="BE16" i="51" s="1"/>
  <c r="AY15" i="51"/>
  <c r="AY16" i="51" s="1"/>
  <c r="AS15" i="51"/>
  <c r="AS16" i="51" s="1"/>
  <c r="AU16" i="51" s="1"/>
  <c r="AM15" i="51"/>
  <c r="AM16" i="51" s="1"/>
  <c r="BR14" i="51"/>
  <c r="BL14" i="51"/>
  <c r="BF14" i="51"/>
  <c r="AZ14" i="51"/>
  <c r="AT14" i="51"/>
  <c r="AN14" i="51"/>
  <c r="AH14" i="51"/>
  <c r="AB14" i="51"/>
  <c r="V14" i="51"/>
  <c r="P14" i="51"/>
  <c r="J14" i="51"/>
  <c r="G14" i="51"/>
  <c r="H14" i="51" s="1"/>
  <c r="BQ13" i="51"/>
  <c r="BK13" i="51"/>
  <c r="BE13" i="51"/>
  <c r="AY13" i="51"/>
  <c r="AS13" i="51"/>
  <c r="AM13" i="51"/>
  <c r="BR11" i="51"/>
  <c r="BL11" i="51"/>
  <c r="BF11" i="51"/>
  <c r="AZ11" i="51"/>
  <c r="AT11" i="51"/>
  <c r="AN11" i="51"/>
  <c r="AH11" i="51"/>
  <c r="AB11" i="51"/>
  <c r="V11" i="51"/>
  <c r="P11" i="51"/>
  <c r="J11" i="51"/>
  <c r="G11" i="51"/>
  <c r="BQ10" i="51"/>
  <c r="BK10" i="51"/>
  <c r="BE10" i="51"/>
  <c r="AY10" i="51"/>
  <c r="AS10" i="51"/>
  <c r="AM10" i="51"/>
  <c r="BR9" i="51"/>
  <c r="BL9" i="51"/>
  <c r="BF9" i="51"/>
  <c r="AZ9" i="51"/>
  <c r="AT9" i="51"/>
  <c r="AN9" i="51"/>
  <c r="AH9" i="51"/>
  <c r="AB9" i="51"/>
  <c r="V9" i="51"/>
  <c r="P9" i="51"/>
  <c r="J9" i="51"/>
  <c r="G9" i="51"/>
  <c r="BQ8" i="51"/>
  <c r="BK8" i="51"/>
  <c r="BE8" i="51"/>
  <c r="AY8" i="51"/>
  <c r="AS8" i="51"/>
  <c r="AM8" i="51"/>
  <c r="BR7" i="51"/>
  <c r="BL7" i="51"/>
  <c r="BF7" i="51"/>
  <c r="AZ7" i="51"/>
  <c r="AT7" i="51"/>
  <c r="AN7" i="51"/>
  <c r="AH7" i="51"/>
  <c r="AB7" i="51"/>
  <c r="V7" i="51"/>
  <c r="P7" i="51"/>
  <c r="J7" i="51"/>
  <c r="G7" i="51"/>
  <c r="BQ87" i="50"/>
  <c r="BQ87" i="49" s="1"/>
  <c r="BK87" i="50"/>
  <c r="BE87" i="50"/>
  <c r="AY87" i="50"/>
  <c r="AS87" i="50"/>
  <c r="AS87" i="49" s="1"/>
  <c r="AM87" i="50"/>
  <c r="BR75" i="50"/>
  <c r="BL75" i="50"/>
  <c r="BF75" i="50"/>
  <c r="BF75" i="49" s="1"/>
  <c r="AZ75" i="50"/>
  <c r="AT75" i="50"/>
  <c r="AN75" i="50"/>
  <c r="AH75" i="50"/>
  <c r="AH75" i="49" s="1"/>
  <c r="AB75" i="50"/>
  <c r="V75" i="50"/>
  <c r="P75" i="50"/>
  <c r="J75" i="50"/>
  <c r="J75" i="49" s="1"/>
  <c r="G75" i="50"/>
  <c r="BQ58" i="50"/>
  <c r="BK58" i="50"/>
  <c r="BE58" i="50"/>
  <c r="AY58" i="50"/>
  <c r="AS58" i="50"/>
  <c r="AM58" i="50"/>
  <c r="BR57" i="50"/>
  <c r="BR57" i="49" s="1"/>
  <c r="BL57" i="50"/>
  <c r="BF57" i="50"/>
  <c r="AZ57" i="50"/>
  <c r="AT57" i="50"/>
  <c r="AT57" i="49" s="1"/>
  <c r="AN57" i="50"/>
  <c r="AH57" i="50"/>
  <c r="AB57" i="50"/>
  <c r="V57" i="50"/>
  <c r="V57" i="49" s="1"/>
  <c r="P57" i="50"/>
  <c r="J57" i="50"/>
  <c r="G57" i="50"/>
  <c r="BQ56" i="50"/>
  <c r="BQ56" i="49" s="1"/>
  <c r="BK56" i="50"/>
  <c r="BE56" i="50"/>
  <c r="AY56" i="50"/>
  <c r="AS56" i="50"/>
  <c r="AS56" i="49" s="1"/>
  <c r="AM56" i="50"/>
  <c r="BR55" i="50"/>
  <c r="BL55" i="50"/>
  <c r="BF55" i="50"/>
  <c r="BF55" i="49" s="1"/>
  <c r="AZ55" i="50"/>
  <c r="AT55" i="50"/>
  <c r="AN55" i="50"/>
  <c r="AH55" i="50"/>
  <c r="AH55" i="49" s="1"/>
  <c r="AB55" i="50"/>
  <c r="V55" i="50"/>
  <c r="P55" i="50"/>
  <c r="J55" i="50"/>
  <c r="J55" i="49" s="1"/>
  <c r="G55" i="50"/>
  <c r="BQ39" i="50"/>
  <c r="BK39" i="50"/>
  <c r="BE39" i="50"/>
  <c r="BE39" i="49" s="1"/>
  <c r="AY39" i="50"/>
  <c r="AS39" i="50"/>
  <c r="AM39" i="50"/>
  <c r="BR38" i="50"/>
  <c r="BR38" i="49" s="1"/>
  <c r="BL38" i="50"/>
  <c r="BF38" i="50"/>
  <c r="AZ38" i="50"/>
  <c r="AT38" i="50"/>
  <c r="AT38" i="49" s="1"/>
  <c r="AN38" i="50"/>
  <c r="AH38" i="50"/>
  <c r="AB38" i="50"/>
  <c r="V38" i="50"/>
  <c r="P38" i="50"/>
  <c r="J38" i="50"/>
  <c r="G38" i="50"/>
  <c r="BQ37" i="50"/>
  <c r="BQ37" i="49" s="1"/>
  <c r="BK37" i="50"/>
  <c r="BE37" i="50"/>
  <c r="AY37" i="50"/>
  <c r="AS37" i="50"/>
  <c r="AS37" i="49" s="1"/>
  <c r="AM37" i="50"/>
  <c r="BR33" i="50"/>
  <c r="BL33" i="50"/>
  <c r="BF33" i="50"/>
  <c r="BF33" i="49" s="1"/>
  <c r="AZ33" i="50"/>
  <c r="AT33" i="50"/>
  <c r="AN33" i="50"/>
  <c r="AH33" i="50"/>
  <c r="AH33" i="49" s="1"/>
  <c r="AB33" i="50"/>
  <c r="V33" i="50"/>
  <c r="P33" i="50"/>
  <c r="J33" i="50"/>
  <c r="J33" i="49" s="1"/>
  <c r="G33" i="50"/>
  <c r="BQ32" i="50"/>
  <c r="BK32" i="50"/>
  <c r="BE32" i="50"/>
  <c r="BE32" i="49" s="1"/>
  <c r="AY32" i="50"/>
  <c r="AS32" i="50"/>
  <c r="AM32" i="50"/>
  <c r="BR31" i="50"/>
  <c r="BR31" i="49" s="1"/>
  <c r="BL31" i="50"/>
  <c r="BF31" i="50"/>
  <c r="AZ31" i="50"/>
  <c r="AT31" i="50"/>
  <c r="AT31" i="49" s="1"/>
  <c r="AN31" i="50"/>
  <c r="AH31" i="50"/>
  <c r="AB31" i="50"/>
  <c r="V31" i="50"/>
  <c r="V31" i="49" s="1"/>
  <c r="P31" i="50"/>
  <c r="J31" i="50"/>
  <c r="G31" i="50"/>
  <c r="BQ27" i="50"/>
  <c r="BQ27" i="49" s="1"/>
  <c r="BK27" i="50"/>
  <c r="BE27" i="50"/>
  <c r="AY27" i="50"/>
  <c r="AS27" i="50"/>
  <c r="AS27" i="49" s="1"/>
  <c r="AM27" i="50"/>
  <c r="BR26" i="50"/>
  <c r="BL26" i="50"/>
  <c r="BF26" i="50"/>
  <c r="BF26" i="49" s="1"/>
  <c r="AZ26" i="50"/>
  <c r="AT26" i="50"/>
  <c r="AN26" i="50"/>
  <c r="AH26" i="50"/>
  <c r="AH26" i="49" s="1"/>
  <c r="AB26" i="50"/>
  <c r="V26" i="50"/>
  <c r="P26" i="50"/>
  <c r="J26" i="50"/>
  <c r="J26" i="49" s="1"/>
  <c r="G26" i="50"/>
  <c r="BQ25" i="50"/>
  <c r="BK25" i="50"/>
  <c r="BE25" i="50"/>
  <c r="BE25" i="49" s="1"/>
  <c r="AY25" i="50"/>
  <c r="AS25" i="50"/>
  <c r="AM25" i="50"/>
  <c r="BR21" i="50"/>
  <c r="BR21" i="49" s="1"/>
  <c r="BL21" i="50"/>
  <c r="BF21" i="50"/>
  <c r="AZ21" i="50"/>
  <c r="AT21" i="50"/>
  <c r="AT21" i="49" s="1"/>
  <c r="AN21" i="50"/>
  <c r="AH21" i="50"/>
  <c r="AB21" i="50"/>
  <c r="V21" i="50"/>
  <c r="V21" i="49" s="1"/>
  <c r="P21" i="50"/>
  <c r="J21" i="50"/>
  <c r="G21" i="50"/>
  <c r="BQ20" i="50"/>
  <c r="BQ20" i="49" s="1"/>
  <c r="BK20" i="50"/>
  <c r="BE20" i="50"/>
  <c r="AY20" i="50"/>
  <c r="AS20" i="50"/>
  <c r="AS20" i="49" s="1"/>
  <c r="AM20" i="50"/>
  <c r="BR19" i="50"/>
  <c r="BL19" i="50"/>
  <c r="BF19" i="50"/>
  <c r="BF19" i="49" s="1"/>
  <c r="AZ19" i="50"/>
  <c r="AT19" i="50"/>
  <c r="AN19" i="50"/>
  <c r="AH19" i="50"/>
  <c r="AH19" i="49" s="1"/>
  <c r="AB19" i="50"/>
  <c r="V19" i="50"/>
  <c r="P19" i="50"/>
  <c r="J19" i="50"/>
  <c r="J19" i="49" s="1"/>
  <c r="G19" i="50"/>
  <c r="BQ15" i="50"/>
  <c r="BK15" i="50"/>
  <c r="BE15" i="50"/>
  <c r="AY15" i="50"/>
  <c r="AS15" i="50"/>
  <c r="AM15" i="50"/>
  <c r="BR14" i="50"/>
  <c r="BL14" i="50"/>
  <c r="BF14" i="50"/>
  <c r="AZ14" i="50"/>
  <c r="AT14" i="50"/>
  <c r="AN14" i="50"/>
  <c r="AH14" i="50"/>
  <c r="AB14" i="50"/>
  <c r="V14" i="50"/>
  <c r="P14" i="50"/>
  <c r="J14" i="50"/>
  <c r="G14" i="50"/>
  <c r="BQ13" i="50"/>
  <c r="BK13" i="50"/>
  <c r="BE13" i="50"/>
  <c r="AY13" i="50"/>
  <c r="AS13" i="50"/>
  <c r="AM13" i="50"/>
  <c r="BR74" i="51"/>
  <c r="BR79" i="51"/>
  <c r="BL74" i="51"/>
  <c r="BL79" i="51"/>
  <c r="BF74" i="51"/>
  <c r="BF79" i="51"/>
  <c r="AZ74" i="51"/>
  <c r="AZ79" i="51"/>
  <c r="AT74" i="51"/>
  <c r="AT79" i="51"/>
  <c r="AN74" i="51"/>
  <c r="AN79" i="51"/>
  <c r="AH74" i="51"/>
  <c r="AH79" i="51"/>
  <c r="AB74" i="51"/>
  <c r="AB79" i="51"/>
  <c r="V74" i="51"/>
  <c r="V79" i="51"/>
  <c r="P74" i="51"/>
  <c r="P79" i="51"/>
  <c r="J74" i="51"/>
  <c r="J79" i="51"/>
  <c r="G74" i="51"/>
  <c r="G79" i="51"/>
  <c r="BQ74" i="51"/>
  <c r="BQ79" i="51"/>
  <c r="BK74" i="51"/>
  <c r="BK79" i="51"/>
  <c r="BE74" i="51"/>
  <c r="BE79" i="51"/>
  <c r="AY74" i="51"/>
  <c r="AY79" i="51"/>
  <c r="AS74" i="51"/>
  <c r="AS79" i="51"/>
  <c r="AM74" i="51"/>
  <c r="AM79" i="51"/>
  <c r="AG74" i="51"/>
  <c r="AG79" i="51"/>
  <c r="AA74" i="51"/>
  <c r="AA79" i="51"/>
  <c r="U74" i="51"/>
  <c r="U79" i="51"/>
  <c r="O74" i="51"/>
  <c r="O79" i="51"/>
  <c r="I74" i="51"/>
  <c r="I79" i="51"/>
  <c r="F74" i="51"/>
  <c r="F79" i="51"/>
  <c r="BR74" i="50"/>
  <c r="BR74" i="49" s="1"/>
  <c r="BR79" i="50"/>
  <c r="BR79" i="49" s="1"/>
  <c r="BL74" i="50"/>
  <c r="BL74" i="49" s="1"/>
  <c r="BL79" i="50"/>
  <c r="BL79" i="49" s="1"/>
  <c r="BF74" i="50"/>
  <c r="BF74" i="49" s="1"/>
  <c r="BF79" i="50"/>
  <c r="BF79" i="49" s="1"/>
  <c r="AZ74" i="50"/>
  <c r="AZ74" i="49" s="1"/>
  <c r="AZ79" i="50"/>
  <c r="AZ79" i="49" s="1"/>
  <c r="AT74" i="50"/>
  <c r="AT74" i="49" s="1"/>
  <c r="AT79" i="50"/>
  <c r="AT79" i="49" s="1"/>
  <c r="AN74" i="50"/>
  <c r="AN74" i="49" s="1"/>
  <c r="AN79" i="50"/>
  <c r="AN79" i="49" s="1"/>
  <c r="AH74" i="50"/>
  <c r="AH74" i="49" s="1"/>
  <c r="AH79" i="50"/>
  <c r="AH79" i="49" s="1"/>
  <c r="AB74" i="50"/>
  <c r="AB74" i="49" s="1"/>
  <c r="AB79" i="50"/>
  <c r="AB79" i="49" s="1"/>
  <c r="V74" i="50"/>
  <c r="V74" i="49" s="1"/>
  <c r="V79" i="50"/>
  <c r="V79" i="49" s="1"/>
  <c r="P74" i="50"/>
  <c r="P79" i="50"/>
  <c r="P79" i="49" s="1"/>
  <c r="J74" i="50"/>
  <c r="J74" i="49" s="1"/>
  <c r="J79" i="50"/>
  <c r="J79" i="49" s="1"/>
  <c r="G74" i="50"/>
  <c r="G74" i="49" s="1"/>
  <c r="G79" i="50"/>
  <c r="G79" i="49" s="1"/>
  <c r="BQ78" i="50"/>
  <c r="BK78" i="50"/>
  <c r="BE78" i="50"/>
  <c r="AY78" i="50"/>
  <c r="AS78" i="50"/>
  <c r="AM78" i="50"/>
  <c r="AG78" i="50"/>
  <c r="AA78" i="50"/>
  <c r="U78" i="50"/>
  <c r="O78" i="50"/>
  <c r="I78" i="50"/>
  <c r="F78" i="50"/>
  <c r="BQ74" i="50"/>
  <c r="BQ74" i="49" s="1"/>
  <c r="BQ79" i="50"/>
  <c r="BQ79" i="49" s="1"/>
  <c r="BK74" i="50"/>
  <c r="BK74" i="49" s="1"/>
  <c r="BK79" i="50"/>
  <c r="BK79" i="49" s="1"/>
  <c r="BE74" i="50"/>
  <c r="BE74" i="49" s="1"/>
  <c r="BE79" i="50"/>
  <c r="BE79" i="49" s="1"/>
  <c r="AY74" i="50"/>
  <c r="AY74" i="49" s="1"/>
  <c r="AY79" i="50"/>
  <c r="AY79" i="49" s="1"/>
  <c r="AS74" i="50"/>
  <c r="AS74" i="49" s="1"/>
  <c r="AS79" i="50"/>
  <c r="AS79" i="49" s="1"/>
  <c r="AM74" i="50"/>
  <c r="AM74" i="49" s="1"/>
  <c r="AM79" i="50"/>
  <c r="AM79" i="49" s="1"/>
  <c r="AG74" i="50"/>
  <c r="AG74" i="49" s="1"/>
  <c r="AG79" i="50"/>
  <c r="AG79" i="49" s="1"/>
  <c r="AA74" i="50"/>
  <c r="AA74" i="49" s="1"/>
  <c r="AA79" i="50"/>
  <c r="AA79" i="49" s="1"/>
  <c r="U74" i="50"/>
  <c r="U74" i="49" s="1"/>
  <c r="U79" i="50"/>
  <c r="U79" i="49" s="1"/>
  <c r="O74" i="50"/>
  <c r="O74" i="49" s="1"/>
  <c r="O79" i="50"/>
  <c r="O79" i="49" s="1"/>
  <c r="I74" i="50"/>
  <c r="I74" i="49" s="1"/>
  <c r="I79" i="50"/>
  <c r="I79" i="49" s="1"/>
  <c r="F74" i="50"/>
  <c r="F74" i="49" s="1"/>
  <c r="F79" i="50"/>
  <c r="F79" i="49" s="1"/>
  <c r="BR78" i="50"/>
  <c r="BL78" i="50"/>
  <c r="BF78" i="50"/>
  <c r="AZ78" i="50"/>
  <c r="AT78" i="50"/>
  <c r="AN78" i="50"/>
  <c r="AH78" i="50"/>
  <c r="AB78" i="50"/>
  <c r="V78" i="50"/>
  <c r="P78" i="50"/>
  <c r="J78" i="50"/>
  <c r="G78" i="50"/>
  <c r="L75" i="51"/>
  <c r="R75" i="51" s="1"/>
  <c r="X75" i="51" s="1"/>
  <c r="AD75" i="51" s="1"/>
  <c r="AJ75" i="51" s="1"/>
  <c r="L57" i="51"/>
  <c r="R57" i="51" s="1"/>
  <c r="X57" i="51" s="1"/>
  <c r="AD57" i="51" s="1"/>
  <c r="AJ57" i="51" s="1"/>
  <c r="L55" i="51"/>
  <c r="R55" i="51" s="1"/>
  <c r="X55" i="51" s="1"/>
  <c r="AD55" i="51" s="1"/>
  <c r="AJ55" i="51" s="1"/>
  <c r="L38" i="51"/>
  <c r="R38" i="51" s="1"/>
  <c r="X38" i="51" s="1"/>
  <c r="AD38" i="51" s="1"/>
  <c r="AJ38" i="51" s="1"/>
  <c r="L33" i="51"/>
  <c r="R33" i="51" s="1"/>
  <c r="X33" i="51" s="1"/>
  <c r="AD33" i="51" s="1"/>
  <c r="AJ33" i="51" s="1"/>
  <c r="L31" i="51"/>
  <c r="R31" i="51" s="1"/>
  <c r="X31" i="51" s="1"/>
  <c r="AD31" i="51" s="1"/>
  <c r="AJ31" i="51" s="1"/>
  <c r="L26" i="51"/>
  <c r="R26" i="51" s="1"/>
  <c r="X26" i="51" s="1"/>
  <c r="AD26" i="51" s="1"/>
  <c r="AJ26" i="51" s="1"/>
  <c r="L21" i="51"/>
  <c r="R21" i="51" s="1"/>
  <c r="X21" i="51" s="1"/>
  <c r="AD21" i="51" s="1"/>
  <c r="AJ21" i="51" s="1"/>
  <c r="L19" i="51"/>
  <c r="R19" i="51" s="1"/>
  <c r="X19" i="51" s="1"/>
  <c r="AD19" i="51" s="1"/>
  <c r="AJ19" i="51" s="1"/>
  <c r="L14" i="51"/>
  <c r="R14" i="51" s="1"/>
  <c r="X14" i="51" s="1"/>
  <c r="AD14" i="51" s="1"/>
  <c r="AJ14" i="51" s="1"/>
  <c r="AJ11" i="51"/>
  <c r="AD11" i="51"/>
  <c r="X11" i="51"/>
  <c r="R11" i="51"/>
  <c r="L11" i="51"/>
  <c r="AJ9" i="51"/>
  <c r="AD9" i="51"/>
  <c r="X9" i="51"/>
  <c r="R9" i="51"/>
  <c r="L9" i="51"/>
  <c r="AJ7" i="51"/>
  <c r="AD7" i="51"/>
  <c r="X7" i="51"/>
  <c r="R7" i="51"/>
  <c r="L7" i="51"/>
  <c r="L75" i="50"/>
  <c r="L57" i="50"/>
  <c r="L55" i="50"/>
  <c r="L38" i="50"/>
  <c r="L33" i="50"/>
  <c r="L31" i="50"/>
  <c r="L26" i="50"/>
  <c r="L21" i="50"/>
  <c r="L19" i="50"/>
  <c r="L14" i="50"/>
  <c r="L87" i="51"/>
  <c r="F82" i="51"/>
  <c r="L82" i="51" s="1"/>
  <c r="R82" i="51" s="1"/>
  <c r="X82" i="51" s="1"/>
  <c r="AD82" i="51" s="1"/>
  <c r="AJ82" i="51" s="1"/>
  <c r="L58" i="51"/>
  <c r="R58" i="51" s="1"/>
  <c r="X58" i="51" s="1"/>
  <c r="AD58" i="51" s="1"/>
  <c r="AJ58" i="51" s="1"/>
  <c r="L56" i="51"/>
  <c r="R56" i="51" s="1"/>
  <c r="X56" i="51" s="1"/>
  <c r="AD56" i="51" s="1"/>
  <c r="AJ56" i="51" s="1"/>
  <c r="L39" i="51"/>
  <c r="R39" i="51" s="1"/>
  <c r="X39" i="51" s="1"/>
  <c r="AD39" i="51" s="1"/>
  <c r="AJ39" i="51" s="1"/>
  <c r="L37" i="51"/>
  <c r="R37" i="51" s="1"/>
  <c r="X37" i="51" s="1"/>
  <c r="AD37" i="51" s="1"/>
  <c r="AJ37" i="51" s="1"/>
  <c r="L32" i="51"/>
  <c r="R32" i="51" s="1"/>
  <c r="X32" i="51" s="1"/>
  <c r="AD32" i="51" s="1"/>
  <c r="AJ32" i="51" s="1"/>
  <c r="L27" i="51"/>
  <c r="R27" i="51" s="1"/>
  <c r="X27" i="51" s="1"/>
  <c r="AD27" i="51" s="1"/>
  <c r="AJ27" i="51" s="1"/>
  <c r="L25" i="51"/>
  <c r="R25" i="51" s="1"/>
  <c r="X25" i="51" s="1"/>
  <c r="AD25" i="51" s="1"/>
  <c r="AJ25" i="51" s="1"/>
  <c r="L20" i="51"/>
  <c r="R20" i="51" s="1"/>
  <c r="X20" i="51" s="1"/>
  <c r="AD20" i="51" s="1"/>
  <c r="AJ20" i="51" s="1"/>
  <c r="L15" i="51"/>
  <c r="R15" i="51" s="1"/>
  <c r="L13" i="51"/>
  <c r="R13" i="51" s="1"/>
  <c r="AJ10" i="51"/>
  <c r="AD10" i="51"/>
  <c r="X10" i="51"/>
  <c r="R10" i="51"/>
  <c r="L10" i="51"/>
  <c r="AJ8" i="51"/>
  <c r="AD8" i="51"/>
  <c r="X8" i="51"/>
  <c r="R8" i="51"/>
  <c r="L8" i="51"/>
  <c r="L87" i="50"/>
  <c r="F82" i="50"/>
  <c r="L58" i="50"/>
  <c r="L56" i="50"/>
  <c r="L39" i="50"/>
  <c r="L37" i="50"/>
  <c r="L32" i="50"/>
  <c r="L27" i="50"/>
  <c r="L25" i="50"/>
  <c r="L20" i="50"/>
  <c r="L15" i="50"/>
  <c r="L13" i="50"/>
  <c r="AG50" i="51"/>
  <c r="AG71" i="51" s="1"/>
  <c r="AA50" i="51"/>
  <c r="AA71" i="51" s="1"/>
  <c r="U50" i="51"/>
  <c r="U71" i="51" s="1"/>
  <c r="O50" i="51"/>
  <c r="O71" i="51" s="1"/>
  <c r="I50" i="51"/>
  <c r="I71" i="51" s="1"/>
  <c r="F50" i="51"/>
  <c r="AG50" i="50"/>
  <c r="AG71" i="50" s="1"/>
  <c r="AA50" i="50"/>
  <c r="AA71" i="50" s="1"/>
  <c r="U50" i="50"/>
  <c r="U71" i="50" s="1"/>
  <c r="O50" i="50"/>
  <c r="O71" i="50" s="1"/>
  <c r="I50" i="50"/>
  <c r="I71" i="50" s="1"/>
  <c r="F50" i="50"/>
  <c r="AG51" i="51"/>
  <c r="AG52" i="51" s="1"/>
  <c r="AA51" i="51"/>
  <c r="AA52" i="51" s="1"/>
  <c r="U51" i="51"/>
  <c r="U52" i="51" s="1"/>
  <c r="O51" i="51"/>
  <c r="O52" i="51" s="1"/>
  <c r="I51" i="51"/>
  <c r="I52" i="51" s="1"/>
  <c r="F51" i="51"/>
  <c r="F52" i="51" s="1"/>
  <c r="AG49" i="51"/>
  <c r="AA49" i="51"/>
  <c r="U49" i="51"/>
  <c r="O49" i="51"/>
  <c r="O53" i="51" s="1"/>
  <c r="O54" i="51" s="1"/>
  <c r="I49" i="51"/>
  <c r="F49" i="51"/>
  <c r="AG51" i="50"/>
  <c r="AG52" i="50" s="1"/>
  <c r="AA51" i="50"/>
  <c r="AA52" i="50" s="1"/>
  <c r="U51" i="50"/>
  <c r="U52" i="50" s="1"/>
  <c r="O51" i="50"/>
  <c r="O52" i="50" s="1"/>
  <c r="I51" i="50"/>
  <c r="I52" i="50" s="1"/>
  <c r="F51" i="50"/>
  <c r="F52" i="50" s="1"/>
  <c r="AG49" i="50"/>
  <c r="AA49" i="50"/>
  <c r="U49" i="50"/>
  <c r="O49" i="50"/>
  <c r="O53" i="50" s="1"/>
  <c r="O54" i="50" s="1"/>
  <c r="I49" i="50"/>
  <c r="F49" i="50"/>
  <c r="BQ11" i="50"/>
  <c r="BK11" i="50"/>
  <c r="BE11" i="50"/>
  <c r="AY11" i="50"/>
  <c r="AS11" i="50"/>
  <c r="AM11" i="50"/>
  <c r="AG11" i="50"/>
  <c r="AG11" i="49" s="1"/>
  <c r="AA11" i="50"/>
  <c r="AA11" i="49" s="1"/>
  <c r="U11" i="50"/>
  <c r="U11" i="49" s="1"/>
  <c r="O11" i="50"/>
  <c r="O11" i="49" s="1"/>
  <c r="I11" i="50"/>
  <c r="I11" i="49" s="1"/>
  <c r="F11" i="50"/>
  <c r="F11" i="49" s="1"/>
  <c r="BR10" i="50"/>
  <c r="BL10" i="50"/>
  <c r="BF10" i="50"/>
  <c r="AZ10" i="50"/>
  <c r="AT10" i="50"/>
  <c r="AN10" i="50"/>
  <c r="AH10" i="50"/>
  <c r="AB10" i="50"/>
  <c r="V10" i="50"/>
  <c r="P10" i="50"/>
  <c r="J10" i="50"/>
  <c r="G10" i="50"/>
  <c r="BQ9" i="50"/>
  <c r="BK9" i="50"/>
  <c r="BE9" i="50"/>
  <c r="AY9" i="50"/>
  <c r="AS9" i="50"/>
  <c r="AM9" i="50"/>
  <c r="AG9" i="50"/>
  <c r="AG9" i="49" s="1"/>
  <c r="AA9" i="50"/>
  <c r="AA9" i="49" s="1"/>
  <c r="U9" i="50"/>
  <c r="U9" i="49" s="1"/>
  <c r="O9" i="50"/>
  <c r="O9" i="49" s="1"/>
  <c r="I9" i="50"/>
  <c r="I9" i="49" s="1"/>
  <c r="F9" i="50"/>
  <c r="F9" i="49" s="1"/>
  <c r="BR8" i="50"/>
  <c r="BL8" i="50"/>
  <c r="BF8" i="50"/>
  <c r="AZ8" i="50"/>
  <c r="AT8" i="50"/>
  <c r="AN8" i="50"/>
  <c r="AH8" i="50"/>
  <c r="AB8" i="50"/>
  <c r="V8" i="50"/>
  <c r="P8" i="50"/>
  <c r="J8" i="50"/>
  <c r="G8" i="50"/>
  <c r="BQ7" i="50"/>
  <c r="BK7" i="50"/>
  <c r="BE7" i="50"/>
  <c r="AY7" i="50"/>
  <c r="AS7" i="50"/>
  <c r="AM7" i="50"/>
  <c r="AG7" i="50"/>
  <c r="AG7" i="49" s="1"/>
  <c r="AA7" i="50"/>
  <c r="AA7" i="49" s="1"/>
  <c r="U7" i="50"/>
  <c r="U7" i="49" s="1"/>
  <c r="O7" i="50"/>
  <c r="O7" i="49" s="1"/>
  <c r="I7" i="50"/>
  <c r="I7" i="49" s="1"/>
  <c r="F7" i="50"/>
  <c r="F7" i="49" s="1"/>
  <c r="BR11" i="50"/>
  <c r="BL11" i="50"/>
  <c r="BF11" i="50"/>
  <c r="AZ11" i="50"/>
  <c r="AT11" i="50"/>
  <c r="AN11" i="50"/>
  <c r="AH11" i="50"/>
  <c r="AB11" i="50"/>
  <c r="V11" i="50"/>
  <c r="P11" i="50"/>
  <c r="J11" i="50"/>
  <c r="G11" i="50"/>
  <c r="BQ10" i="50"/>
  <c r="BK10" i="50"/>
  <c r="BE10" i="50"/>
  <c r="AY10" i="50"/>
  <c r="AS10" i="50"/>
  <c r="AM10" i="50"/>
  <c r="AG10" i="50"/>
  <c r="AG10" i="49" s="1"/>
  <c r="AA10" i="50"/>
  <c r="AA10" i="49" s="1"/>
  <c r="U10" i="50"/>
  <c r="U10" i="49" s="1"/>
  <c r="O10" i="50"/>
  <c r="O10" i="49" s="1"/>
  <c r="I10" i="50"/>
  <c r="I10" i="49" s="1"/>
  <c r="F10" i="50"/>
  <c r="F10" i="49" s="1"/>
  <c r="BR9" i="50"/>
  <c r="BL9" i="50"/>
  <c r="BF9" i="50"/>
  <c r="AZ9" i="50"/>
  <c r="AT9" i="50"/>
  <c r="AN9" i="50"/>
  <c r="AH9" i="50"/>
  <c r="AB9" i="50"/>
  <c r="V9" i="50"/>
  <c r="P9" i="50"/>
  <c r="J9" i="50"/>
  <c r="G9" i="50"/>
  <c r="BQ8" i="50"/>
  <c r="BK8" i="50"/>
  <c r="BE8" i="50"/>
  <c r="AY8" i="50"/>
  <c r="AS8" i="50"/>
  <c r="AM8" i="50"/>
  <c r="AG8" i="50"/>
  <c r="AG8" i="49" s="1"/>
  <c r="AA8" i="50"/>
  <c r="AA8" i="49" s="1"/>
  <c r="U8" i="50"/>
  <c r="U8" i="49" s="1"/>
  <c r="O8" i="50"/>
  <c r="O8" i="49" s="1"/>
  <c r="I8" i="50"/>
  <c r="I8" i="49" s="1"/>
  <c r="F8" i="50"/>
  <c r="F8" i="49" s="1"/>
  <c r="BR7" i="50"/>
  <c r="BL7" i="50"/>
  <c r="BF7" i="50"/>
  <c r="AZ7" i="50"/>
  <c r="AT7" i="50"/>
  <c r="AN7" i="50"/>
  <c r="AH7" i="50"/>
  <c r="AB7" i="50"/>
  <c r="V7" i="50"/>
  <c r="P7" i="50"/>
  <c r="J7" i="50"/>
  <c r="G7" i="50"/>
  <c r="AG59" i="51"/>
  <c r="AA59" i="51"/>
  <c r="U59" i="51"/>
  <c r="O59" i="51"/>
  <c r="I59" i="51"/>
  <c r="F59" i="51"/>
  <c r="AG59" i="50"/>
  <c r="AA59" i="50"/>
  <c r="U59" i="50"/>
  <c r="O59" i="50"/>
  <c r="I59" i="50"/>
  <c r="F59" i="50"/>
  <c r="AG16" i="50"/>
  <c r="AA16" i="50"/>
  <c r="U16" i="50"/>
  <c r="O16" i="50"/>
  <c r="I16" i="50"/>
  <c r="F16" i="50"/>
  <c r="AG17" i="50"/>
  <c r="AG18" i="50" s="1"/>
  <c r="AA17" i="50"/>
  <c r="AA18" i="50" s="1"/>
  <c r="U17" i="50"/>
  <c r="U18" i="50" s="1"/>
  <c r="O17" i="50"/>
  <c r="O18" i="50" s="1"/>
  <c r="I17" i="50"/>
  <c r="I18" i="50" s="1"/>
  <c r="F17" i="50"/>
  <c r="F18" i="50" s="1"/>
  <c r="P74" i="49" l="1"/>
  <c r="V38" i="49"/>
  <c r="BE17" i="51"/>
  <c r="BE18" i="51" s="1"/>
  <c r="V23" i="51"/>
  <c r="W23" i="51" s="1"/>
  <c r="AT23" i="51"/>
  <c r="AT24" i="51" s="1"/>
  <c r="BR23" i="51"/>
  <c r="BR24" i="51" s="1"/>
  <c r="BQ29" i="51"/>
  <c r="BQ30" i="51" s="1"/>
  <c r="BF35" i="51"/>
  <c r="BF36" i="51" s="1"/>
  <c r="J14" i="49"/>
  <c r="AH14" i="49"/>
  <c r="V19" i="49"/>
  <c r="AT19" i="49"/>
  <c r="BR19" i="49"/>
  <c r="BE20" i="49"/>
  <c r="AH21" i="49"/>
  <c r="BF21" i="49"/>
  <c r="BF22" i="49" s="1"/>
  <c r="AS25" i="49"/>
  <c r="BQ25" i="49"/>
  <c r="V26" i="49"/>
  <c r="AT26" i="49"/>
  <c r="BR26" i="49"/>
  <c r="BE27" i="49"/>
  <c r="BF31" i="49"/>
  <c r="AS32" i="49"/>
  <c r="BQ32" i="49"/>
  <c r="V33" i="49"/>
  <c r="V34" i="49" s="1"/>
  <c r="W34" i="49" s="1"/>
  <c r="AT33" i="49"/>
  <c r="BR33" i="49"/>
  <c r="BR34" i="49" s="1"/>
  <c r="BE37" i="49"/>
  <c r="J38" i="49"/>
  <c r="AH38" i="49"/>
  <c r="BF38" i="49"/>
  <c r="AS39" i="49"/>
  <c r="AS40" i="49" s="1"/>
  <c r="BQ39" i="49"/>
  <c r="BQ40" i="49" s="1"/>
  <c r="BE56" i="49"/>
  <c r="J57" i="49"/>
  <c r="AH57" i="49"/>
  <c r="BF57" i="49"/>
  <c r="V75" i="49"/>
  <c r="AT75" i="49"/>
  <c r="BR75" i="49"/>
  <c r="BE87" i="49"/>
  <c r="BG16" i="51"/>
  <c r="AU28" i="51"/>
  <c r="BS28" i="51"/>
  <c r="BG40" i="51"/>
  <c r="V13" i="49"/>
  <c r="AT13" i="49"/>
  <c r="BR13" i="49"/>
  <c r="BE14" i="49"/>
  <c r="AS19" i="49"/>
  <c r="BQ19" i="49"/>
  <c r="V20" i="49"/>
  <c r="AT20" i="49"/>
  <c r="BR20" i="49"/>
  <c r="BE21" i="49"/>
  <c r="BE22" i="49" s="1"/>
  <c r="J25" i="49"/>
  <c r="AH25" i="49"/>
  <c r="BF25" i="49"/>
  <c r="AS26" i="49"/>
  <c r="BQ26" i="49"/>
  <c r="BQ50" i="49" s="1"/>
  <c r="BQ71" i="49" s="1"/>
  <c r="AT27" i="49"/>
  <c r="BE31" i="49"/>
  <c r="J32" i="49"/>
  <c r="AH32" i="49"/>
  <c r="BF32" i="49"/>
  <c r="AS33" i="49"/>
  <c r="AS34" i="49" s="1"/>
  <c r="BQ33" i="49"/>
  <c r="BQ34" i="49" s="1"/>
  <c r="V37" i="49"/>
  <c r="AT37" i="49"/>
  <c r="BR37" i="49"/>
  <c r="BE38" i="49"/>
  <c r="J39" i="49"/>
  <c r="J40" i="49" s="1"/>
  <c r="K40" i="49" s="1"/>
  <c r="BF39" i="49"/>
  <c r="BF40" i="49" s="1"/>
  <c r="AS55" i="49"/>
  <c r="BQ55" i="49"/>
  <c r="V56" i="49"/>
  <c r="AT56" i="49"/>
  <c r="BR56" i="49"/>
  <c r="BE57" i="49"/>
  <c r="J58" i="49"/>
  <c r="J82" i="49" s="1"/>
  <c r="K82" i="49" s="1"/>
  <c r="AH58" i="49"/>
  <c r="AH82" i="49" s="1"/>
  <c r="AI82" i="49" s="1"/>
  <c r="BF58" i="49"/>
  <c r="BF82" i="49" s="1"/>
  <c r="I53" i="50"/>
  <c r="I54" i="50" s="1"/>
  <c r="I53" i="51"/>
  <c r="I54" i="51" s="1"/>
  <c r="AG53" i="51"/>
  <c r="AG54" i="51" s="1"/>
  <c r="G78" i="49"/>
  <c r="AB78" i="49"/>
  <c r="AB81" i="49" s="1"/>
  <c r="AZ78" i="49"/>
  <c r="AZ80" i="49" s="1"/>
  <c r="AM13" i="49"/>
  <c r="BK13" i="49"/>
  <c r="G19" i="49"/>
  <c r="AB19" i="49"/>
  <c r="AZ19" i="49"/>
  <c r="AM20" i="49"/>
  <c r="BK20" i="49"/>
  <c r="AY25" i="49"/>
  <c r="G26" i="49"/>
  <c r="AB26" i="49"/>
  <c r="AZ26" i="49"/>
  <c r="BK27" i="49"/>
  <c r="BK28" i="49" s="1"/>
  <c r="P31" i="49"/>
  <c r="AN31" i="49"/>
  <c r="BL31" i="49"/>
  <c r="AY32" i="49"/>
  <c r="AB33" i="49"/>
  <c r="AB34" i="49" s="1"/>
  <c r="AC34" i="49" s="1"/>
  <c r="AM37" i="49"/>
  <c r="BK37" i="49"/>
  <c r="P38" i="49"/>
  <c r="AN38" i="49"/>
  <c r="BL38" i="49"/>
  <c r="AY39" i="49"/>
  <c r="AY40" i="49" s="1"/>
  <c r="AM56" i="49"/>
  <c r="BK56" i="49"/>
  <c r="P57" i="49"/>
  <c r="AN57" i="49"/>
  <c r="BL57" i="49"/>
  <c r="G75" i="49"/>
  <c r="AB75" i="49"/>
  <c r="AZ75" i="49"/>
  <c r="AM87" i="49"/>
  <c r="BK87" i="49"/>
  <c r="AY17" i="51"/>
  <c r="AY18" i="51" s="1"/>
  <c r="AO16" i="51"/>
  <c r="BM16" i="51"/>
  <c r="P23" i="51"/>
  <c r="P24" i="51" s="1"/>
  <c r="Q24" i="51" s="1"/>
  <c r="AN23" i="51"/>
  <c r="AN24" i="51" s="1"/>
  <c r="BL23" i="51"/>
  <c r="BL24" i="51" s="1"/>
  <c r="AM29" i="51"/>
  <c r="AM30" i="51" s="1"/>
  <c r="BK29" i="51"/>
  <c r="BK30" i="51" s="1"/>
  <c r="BA28" i="51"/>
  <c r="G35" i="51"/>
  <c r="G36" i="51" s="1"/>
  <c r="AZ35" i="51"/>
  <c r="AZ36" i="51" s="1"/>
  <c r="AY41" i="51"/>
  <c r="AY42" i="51" s="1"/>
  <c r="AO40" i="51"/>
  <c r="BM40" i="51"/>
  <c r="G13" i="49"/>
  <c r="AB13" i="49"/>
  <c r="AZ13" i="49"/>
  <c r="AM14" i="49"/>
  <c r="BK14" i="49"/>
  <c r="AY19" i="49"/>
  <c r="G20" i="49"/>
  <c r="AB20" i="49"/>
  <c r="AZ20" i="49"/>
  <c r="AM21" i="49"/>
  <c r="AM22" i="49" s="1"/>
  <c r="BK21" i="49"/>
  <c r="BK22" i="49" s="1"/>
  <c r="P25" i="49"/>
  <c r="AN25" i="49"/>
  <c r="BL25" i="49"/>
  <c r="AY26" i="49"/>
  <c r="G27" i="49"/>
  <c r="G28" i="49" s="1"/>
  <c r="AB27" i="49"/>
  <c r="AB28" i="49" s="1"/>
  <c r="AC28" i="49" s="1"/>
  <c r="AZ27" i="49"/>
  <c r="AZ28" i="49" s="1"/>
  <c r="AM31" i="49"/>
  <c r="BK31" i="49"/>
  <c r="P32" i="49"/>
  <c r="AN32" i="49"/>
  <c r="BL32" i="49"/>
  <c r="AY33" i="49"/>
  <c r="AY34" i="49" s="1"/>
  <c r="G37" i="49"/>
  <c r="AB37" i="49"/>
  <c r="AZ37" i="49"/>
  <c r="AM38" i="49"/>
  <c r="BK38" i="49"/>
  <c r="P39" i="49"/>
  <c r="P40" i="49" s="1"/>
  <c r="Q40" i="49" s="1"/>
  <c r="AN39" i="49"/>
  <c r="AN40" i="49" s="1"/>
  <c r="BL39" i="49"/>
  <c r="BL40" i="49" s="1"/>
  <c r="AY55" i="49"/>
  <c r="G56" i="49"/>
  <c r="AB56" i="49"/>
  <c r="AZ56" i="49"/>
  <c r="AM57" i="49"/>
  <c r="BK57" i="49"/>
  <c r="F53" i="50"/>
  <c r="U53" i="50"/>
  <c r="U54" i="50" s="1"/>
  <c r="U53" i="51"/>
  <c r="U54" i="51" s="1"/>
  <c r="L87" i="49"/>
  <c r="P78" i="49"/>
  <c r="P81" i="49" s="1"/>
  <c r="AN78" i="49"/>
  <c r="AN81" i="49" s="1"/>
  <c r="BL78" i="49"/>
  <c r="BL81" i="49" s="1"/>
  <c r="AM15" i="49"/>
  <c r="AM16" i="49" s="1"/>
  <c r="BK15" i="49"/>
  <c r="BK16" i="49" s="1"/>
  <c r="P19" i="49"/>
  <c r="AN19" i="49"/>
  <c r="BL19" i="49"/>
  <c r="AY20" i="49"/>
  <c r="AM25" i="49"/>
  <c r="BK25" i="49"/>
  <c r="P26" i="49"/>
  <c r="AN26" i="49"/>
  <c r="BL26" i="49"/>
  <c r="AB31" i="49"/>
  <c r="AZ31" i="49"/>
  <c r="AM32" i="49"/>
  <c r="BK32" i="49"/>
  <c r="AY37" i="49"/>
  <c r="G38" i="49"/>
  <c r="AB38" i="49"/>
  <c r="AZ38" i="49"/>
  <c r="AM39" i="49"/>
  <c r="AM40" i="49" s="1"/>
  <c r="AY56" i="49"/>
  <c r="G57" i="49"/>
  <c r="AB57" i="49"/>
  <c r="AZ57" i="49"/>
  <c r="P75" i="49"/>
  <c r="AN75" i="49"/>
  <c r="BL75" i="49"/>
  <c r="AY87" i="49"/>
  <c r="AM17" i="51"/>
  <c r="AM18" i="51" s="1"/>
  <c r="BK17" i="51"/>
  <c r="BK18" i="51" s="1"/>
  <c r="BA16" i="51"/>
  <c r="G23" i="51"/>
  <c r="G24" i="51" s="1"/>
  <c r="AB23" i="51"/>
  <c r="AC23" i="51" s="1"/>
  <c r="AZ23" i="51"/>
  <c r="AZ24" i="51" s="1"/>
  <c r="AY29" i="51"/>
  <c r="AY30" i="51" s="1"/>
  <c r="AO28" i="51"/>
  <c r="BM28" i="51"/>
  <c r="AN35" i="51"/>
  <c r="AN36" i="51" s="1"/>
  <c r="BL35" i="51"/>
  <c r="BL36" i="51" s="1"/>
  <c r="AM41" i="51"/>
  <c r="AM42" i="51" s="1"/>
  <c r="BK41" i="51"/>
  <c r="BK42" i="51" s="1"/>
  <c r="BA40" i="51"/>
  <c r="P13" i="49"/>
  <c r="AN13" i="49"/>
  <c r="BL13" i="49"/>
  <c r="AY14" i="49"/>
  <c r="AM19" i="49"/>
  <c r="BK19" i="49"/>
  <c r="P20" i="49"/>
  <c r="AN20" i="49"/>
  <c r="BL20" i="49"/>
  <c r="AY21" i="49"/>
  <c r="AY22" i="49" s="1"/>
  <c r="G25" i="49"/>
  <c r="AB25" i="49"/>
  <c r="AZ25" i="49"/>
  <c r="AM26" i="49"/>
  <c r="BK26" i="49"/>
  <c r="P27" i="49"/>
  <c r="P28" i="49" s="1"/>
  <c r="Q28" i="49" s="1"/>
  <c r="AN27" i="49"/>
  <c r="AN28" i="49" s="1"/>
  <c r="BL27" i="49"/>
  <c r="BL28" i="49" s="1"/>
  <c r="AY31" i="49"/>
  <c r="G32" i="49"/>
  <c r="AB32" i="49"/>
  <c r="AZ32" i="49"/>
  <c r="AM33" i="49"/>
  <c r="AM34" i="49" s="1"/>
  <c r="BK33" i="49"/>
  <c r="BK34" i="49" s="1"/>
  <c r="P37" i="49"/>
  <c r="AN37" i="49"/>
  <c r="BL37" i="49"/>
  <c r="AY38" i="49"/>
  <c r="G39" i="49"/>
  <c r="G40" i="49" s="1"/>
  <c r="AB39" i="49"/>
  <c r="AB40" i="49" s="1"/>
  <c r="AC40" i="49" s="1"/>
  <c r="AZ39" i="49"/>
  <c r="AZ40" i="49" s="1"/>
  <c r="AM55" i="49"/>
  <c r="BK55" i="49"/>
  <c r="P56" i="49"/>
  <c r="AN56" i="49"/>
  <c r="BL56" i="49"/>
  <c r="AY57" i="49"/>
  <c r="AA53" i="50"/>
  <c r="AA54" i="50" s="1"/>
  <c r="F53" i="51"/>
  <c r="F54" i="51" s="1"/>
  <c r="AA53" i="51"/>
  <c r="AA54" i="51" s="1"/>
  <c r="AS17" i="51"/>
  <c r="AS18" i="51" s="1"/>
  <c r="BQ17" i="51"/>
  <c r="BQ18" i="51" s="1"/>
  <c r="J23" i="51"/>
  <c r="K23" i="51" s="1"/>
  <c r="AH23" i="51"/>
  <c r="AI23" i="51" s="1"/>
  <c r="BF23" i="51"/>
  <c r="BF24" i="51" s="1"/>
  <c r="BE29" i="51"/>
  <c r="BE30" i="51" s="1"/>
  <c r="AT35" i="51"/>
  <c r="AT36" i="51" s="1"/>
  <c r="BR35" i="51"/>
  <c r="BR36" i="51" s="1"/>
  <c r="AS41" i="51"/>
  <c r="AS42" i="51" s="1"/>
  <c r="BQ41" i="51"/>
  <c r="BQ42" i="51" s="1"/>
  <c r="I78" i="49"/>
  <c r="I81" i="49" s="1"/>
  <c r="I81" i="50"/>
  <c r="U78" i="49"/>
  <c r="U81" i="49" s="1"/>
  <c r="U81" i="50"/>
  <c r="AG78" i="49"/>
  <c r="AG81" i="49" s="1"/>
  <c r="AG81" i="50"/>
  <c r="AS81" i="51"/>
  <c r="BE81" i="51"/>
  <c r="F78" i="49"/>
  <c r="F81" i="50"/>
  <c r="O78" i="49"/>
  <c r="O81" i="49" s="1"/>
  <c r="O81" i="50"/>
  <c r="AA78" i="49"/>
  <c r="AA81" i="49" s="1"/>
  <c r="AA81" i="50"/>
  <c r="AM78" i="49"/>
  <c r="AM80" i="49" s="1"/>
  <c r="AY78" i="49"/>
  <c r="AY80" i="49" s="1"/>
  <c r="BK78" i="49"/>
  <c r="BK80" i="49" s="1"/>
  <c r="AY81" i="51"/>
  <c r="F81" i="51"/>
  <c r="L34" i="50"/>
  <c r="R34" i="50" s="1"/>
  <c r="X34" i="50" s="1"/>
  <c r="AD34" i="50" s="1"/>
  <c r="AJ34" i="50" s="1"/>
  <c r="L40" i="50"/>
  <c r="R40" i="50" s="1"/>
  <c r="X40" i="50" s="1"/>
  <c r="AD40" i="50" s="1"/>
  <c r="AJ40" i="50" s="1"/>
  <c r="J7" i="49"/>
  <c r="V7" i="49"/>
  <c r="AH7" i="49"/>
  <c r="AT7" i="49"/>
  <c r="BF7" i="49"/>
  <c r="BR7" i="49"/>
  <c r="AS8" i="49"/>
  <c r="BE8" i="49"/>
  <c r="BQ8" i="49"/>
  <c r="J9" i="49"/>
  <c r="V9" i="49"/>
  <c r="AH9" i="49"/>
  <c r="AT9" i="49"/>
  <c r="BF9" i="49"/>
  <c r="BR9" i="49"/>
  <c r="AS10" i="49"/>
  <c r="BE10" i="49"/>
  <c r="BQ10" i="49"/>
  <c r="J11" i="49"/>
  <c r="V11" i="49"/>
  <c r="AH11" i="49"/>
  <c r="AT11" i="49"/>
  <c r="BF11" i="49"/>
  <c r="BR11" i="49"/>
  <c r="AS7" i="49"/>
  <c r="BE7" i="49"/>
  <c r="BQ7" i="49"/>
  <c r="J8" i="49"/>
  <c r="V8" i="49"/>
  <c r="AH8" i="49"/>
  <c r="AT8" i="49"/>
  <c r="BF8" i="49"/>
  <c r="BR8" i="49"/>
  <c r="AS9" i="49"/>
  <c r="BE9" i="49"/>
  <c r="BQ9" i="49"/>
  <c r="J10" i="49"/>
  <c r="V10" i="49"/>
  <c r="AH10" i="49"/>
  <c r="AT10" i="49"/>
  <c r="BF10" i="49"/>
  <c r="BR10" i="49"/>
  <c r="AS11" i="49"/>
  <c r="BE11" i="49"/>
  <c r="BQ11" i="49"/>
  <c r="G14" i="49"/>
  <c r="G55" i="49"/>
  <c r="P55" i="49"/>
  <c r="AN55" i="49"/>
  <c r="AZ55" i="49"/>
  <c r="BL55" i="49"/>
  <c r="G58" i="49"/>
  <c r="P58" i="49"/>
  <c r="P82" i="49" s="1"/>
  <c r="Q82" i="49" s="1"/>
  <c r="AN58" i="49"/>
  <c r="AN82" i="49" s="1"/>
  <c r="AZ58" i="49"/>
  <c r="AZ82" i="49" s="1"/>
  <c r="BL58" i="49"/>
  <c r="BL82" i="49" s="1"/>
  <c r="M20" i="51"/>
  <c r="N20" i="51" s="1"/>
  <c r="M32" i="51"/>
  <c r="N32" i="51" s="1"/>
  <c r="L22" i="50"/>
  <c r="R22" i="50" s="1"/>
  <c r="X22" i="50" s="1"/>
  <c r="AD22" i="50" s="1"/>
  <c r="AJ22" i="50" s="1"/>
  <c r="L28" i="50"/>
  <c r="R28" i="50" s="1"/>
  <c r="X28" i="50" s="1"/>
  <c r="AD28" i="50" s="1"/>
  <c r="AJ28" i="50" s="1"/>
  <c r="AS29" i="51"/>
  <c r="AS30" i="51" s="1"/>
  <c r="G7" i="49"/>
  <c r="P7" i="49"/>
  <c r="AB7" i="49"/>
  <c r="AN7" i="49"/>
  <c r="AZ7" i="49"/>
  <c r="BL7" i="49"/>
  <c r="AM8" i="49"/>
  <c r="AY8" i="49"/>
  <c r="BK8" i="49"/>
  <c r="G9" i="49"/>
  <c r="P9" i="49"/>
  <c r="AB9" i="49"/>
  <c r="AN9" i="49"/>
  <c r="AZ9" i="49"/>
  <c r="BL9" i="49"/>
  <c r="AM10" i="49"/>
  <c r="AY10" i="49"/>
  <c r="BK10" i="49"/>
  <c r="G11" i="49"/>
  <c r="P11" i="49"/>
  <c r="AB11" i="49"/>
  <c r="AN11" i="49"/>
  <c r="AZ11" i="49"/>
  <c r="BL11" i="49"/>
  <c r="AM7" i="49"/>
  <c r="AY7" i="49"/>
  <c r="BK7" i="49"/>
  <c r="G8" i="49"/>
  <c r="P8" i="49"/>
  <c r="AB8" i="49"/>
  <c r="AN8" i="49"/>
  <c r="AZ8" i="49"/>
  <c r="BL8" i="49"/>
  <c r="AM9" i="49"/>
  <c r="AY9" i="49"/>
  <c r="BK9" i="49"/>
  <c r="G10" i="49"/>
  <c r="P10" i="49"/>
  <c r="AB10" i="49"/>
  <c r="AN10" i="49"/>
  <c r="AZ10" i="49"/>
  <c r="BL10" i="49"/>
  <c r="AM11" i="49"/>
  <c r="AY11" i="49"/>
  <c r="BK11" i="49"/>
  <c r="J78" i="49"/>
  <c r="J81" i="49" s="1"/>
  <c r="V78" i="49"/>
  <c r="V80" i="49" s="1"/>
  <c r="AH78" i="49"/>
  <c r="AH81" i="49" s="1"/>
  <c r="AT78" i="49"/>
  <c r="AT80" i="49" s="1"/>
  <c r="BF78" i="49"/>
  <c r="BF81" i="49" s="1"/>
  <c r="BR78" i="49"/>
  <c r="BR81" i="49" s="1"/>
  <c r="AS78" i="49"/>
  <c r="BE78" i="49"/>
  <c r="BQ78" i="49"/>
  <c r="L75" i="49"/>
  <c r="AS13" i="49"/>
  <c r="AY13" i="49"/>
  <c r="BE13" i="49"/>
  <c r="BQ13" i="49"/>
  <c r="P14" i="49"/>
  <c r="V14" i="49"/>
  <c r="AB14" i="49"/>
  <c r="AN14" i="49"/>
  <c r="AT14" i="49"/>
  <c r="AZ14" i="49"/>
  <c r="BF14" i="49"/>
  <c r="BL14" i="49"/>
  <c r="BR14" i="49"/>
  <c r="AS15" i="49"/>
  <c r="AS16" i="49" s="1"/>
  <c r="AY15" i="49"/>
  <c r="AY16" i="49" s="1"/>
  <c r="BE15" i="49"/>
  <c r="BE16" i="49" s="1"/>
  <c r="BQ15" i="49"/>
  <c r="BQ16" i="49" s="1"/>
  <c r="G22" i="50"/>
  <c r="H22" i="50" s="1"/>
  <c r="G21" i="49"/>
  <c r="G22" i="49" s="1"/>
  <c r="J22" i="50"/>
  <c r="K22" i="50" s="1"/>
  <c r="J21" i="49"/>
  <c r="J22" i="49" s="1"/>
  <c r="K22" i="49" s="1"/>
  <c r="P22" i="50"/>
  <c r="Q22" i="50" s="1"/>
  <c r="P21" i="49"/>
  <c r="P22" i="49" s="1"/>
  <c r="Q22" i="49" s="1"/>
  <c r="AB22" i="50"/>
  <c r="AC22" i="50" s="1"/>
  <c r="AB21" i="49"/>
  <c r="AB22" i="49" s="1"/>
  <c r="AC22" i="49" s="1"/>
  <c r="AN22" i="50"/>
  <c r="AN21" i="49"/>
  <c r="AN22" i="49" s="1"/>
  <c r="AZ22" i="50"/>
  <c r="AZ21" i="49"/>
  <c r="AZ22" i="49" s="1"/>
  <c r="BL22" i="50"/>
  <c r="BL21" i="49"/>
  <c r="BL22" i="49" s="1"/>
  <c r="AM28" i="50"/>
  <c r="AM27" i="49"/>
  <c r="AM28" i="49" s="1"/>
  <c r="AY28" i="50"/>
  <c r="AY27" i="49"/>
  <c r="AY28" i="49" s="1"/>
  <c r="G35" i="50"/>
  <c r="G36" i="50" s="1"/>
  <c r="G31" i="49"/>
  <c r="J35" i="50"/>
  <c r="K35" i="50" s="1"/>
  <c r="J31" i="49"/>
  <c r="AH35" i="50"/>
  <c r="AH36" i="50" s="1"/>
  <c r="AI36" i="50" s="1"/>
  <c r="AH31" i="49"/>
  <c r="G34" i="50"/>
  <c r="H34" i="50" s="1"/>
  <c r="G33" i="49"/>
  <c r="G34" i="49" s="1"/>
  <c r="P34" i="50"/>
  <c r="Q34" i="50" s="1"/>
  <c r="P33" i="49"/>
  <c r="P34" i="49" s="1"/>
  <c r="Q34" i="49" s="1"/>
  <c r="AN34" i="50"/>
  <c r="AN33" i="49"/>
  <c r="AN34" i="49" s="1"/>
  <c r="AZ34" i="50"/>
  <c r="AZ33" i="49"/>
  <c r="AZ34" i="49" s="1"/>
  <c r="BL34" i="50"/>
  <c r="BL33" i="49"/>
  <c r="BL34" i="49" s="1"/>
  <c r="BK40" i="50"/>
  <c r="BK39" i="49"/>
  <c r="BK40" i="49" s="1"/>
  <c r="V55" i="49"/>
  <c r="AB55" i="49"/>
  <c r="AT55" i="49"/>
  <c r="BR55" i="49"/>
  <c r="AM58" i="49"/>
  <c r="AM82" i="49" s="1"/>
  <c r="AS58" i="49"/>
  <c r="AS82" i="49" s="1"/>
  <c r="AY58" i="49"/>
  <c r="AY82" i="49" s="1"/>
  <c r="BE58" i="49"/>
  <c r="BE82" i="49" s="1"/>
  <c r="BK58" i="49"/>
  <c r="BK82" i="49" s="1"/>
  <c r="BQ58" i="49"/>
  <c r="BQ82" i="49" s="1"/>
  <c r="G15" i="49"/>
  <c r="G16" i="49" s="1"/>
  <c r="J15" i="49"/>
  <c r="J16" i="49" s="1"/>
  <c r="K16" i="49" s="1"/>
  <c r="P15" i="49"/>
  <c r="P16" i="49" s="1"/>
  <c r="Q16" i="49" s="1"/>
  <c r="V15" i="49"/>
  <c r="V16" i="49" s="1"/>
  <c r="W16" i="49" s="1"/>
  <c r="AB15" i="49"/>
  <c r="AB16" i="49" s="1"/>
  <c r="AC16" i="49" s="1"/>
  <c r="AH15" i="49"/>
  <c r="AH16" i="49" s="1"/>
  <c r="AI16" i="49" s="1"/>
  <c r="AN15" i="49"/>
  <c r="AN16" i="49" s="1"/>
  <c r="AT15" i="49"/>
  <c r="AT16" i="49" s="1"/>
  <c r="AZ15" i="49"/>
  <c r="AZ16" i="49" s="1"/>
  <c r="BF15" i="49"/>
  <c r="BF16" i="49" s="1"/>
  <c r="BL15" i="49"/>
  <c r="BL16" i="49" s="1"/>
  <c r="BR15" i="49"/>
  <c r="BR16" i="49" s="1"/>
  <c r="V28" i="50"/>
  <c r="W28" i="50" s="1"/>
  <c r="V27" i="49"/>
  <c r="V28" i="49" s="1"/>
  <c r="W28" i="49" s="1"/>
  <c r="BR28" i="50"/>
  <c r="BR27" i="49"/>
  <c r="BR28" i="49" s="1"/>
  <c r="V40" i="50"/>
  <c r="W40" i="50" s="1"/>
  <c r="V39" i="49"/>
  <c r="V40" i="49" s="1"/>
  <c r="W40" i="49" s="1"/>
  <c r="AH40" i="50"/>
  <c r="AI40" i="50" s="1"/>
  <c r="AH39" i="49"/>
  <c r="AH40" i="49" s="1"/>
  <c r="AI40" i="49" s="1"/>
  <c r="V58" i="49"/>
  <c r="V82" i="49" s="1"/>
  <c r="W82" i="49" s="1"/>
  <c r="AB58" i="49"/>
  <c r="AB82" i="49" s="1"/>
  <c r="AC82" i="49" s="1"/>
  <c r="AT58" i="49"/>
  <c r="AT82" i="49" s="1"/>
  <c r="BR58" i="49"/>
  <c r="BR82" i="49" s="1"/>
  <c r="BS82" i="49" s="1"/>
  <c r="G87" i="49"/>
  <c r="R15" i="50"/>
  <c r="L15" i="49"/>
  <c r="R25" i="50"/>
  <c r="R25" i="49" s="1"/>
  <c r="L25" i="49"/>
  <c r="R32" i="50"/>
  <c r="L32" i="49"/>
  <c r="R39" i="50"/>
  <c r="R39" i="49" s="1"/>
  <c r="L39" i="49"/>
  <c r="R58" i="50"/>
  <c r="L58" i="49"/>
  <c r="R19" i="50"/>
  <c r="R19" i="49" s="1"/>
  <c r="L19" i="49"/>
  <c r="R26" i="50"/>
  <c r="L26" i="49"/>
  <c r="R33" i="50"/>
  <c r="R33" i="49" s="1"/>
  <c r="L33" i="49"/>
  <c r="R55" i="50"/>
  <c r="R55" i="49" s="1"/>
  <c r="L55" i="49"/>
  <c r="R13" i="50"/>
  <c r="L13" i="49"/>
  <c r="R20" i="50"/>
  <c r="L20" i="49"/>
  <c r="R27" i="50"/>
  <c r="R27" i="49" s="1"/>
  <c r="L27" i="49"/>
  <c r="R37" i="50"/>
  <c r="R37" i="49" s="1"/>
  <c r="L37" i="49"/>
  <c r="R56" i="50"/>
  <c r="L56" i="49"/>
  <c r="R14" i="50"/>
  <c r="L14" i="49"/>
  <c r="R21" i="50"/>
  <c r="R21" i="49" s="1"/>
  <c r="L21" i="49"/>
  <c r="R31" i="50"/>
  <c r="R31" i="49" s="1"/>
  <c r="L31" i="49"/>
  <c r="R38" i="50"/>
  <c r="L38" i="49"/>
  <c r="R57" i="50"/>
  <c r="R57" i="49" s="1"/>
  <c r="L57" i="49"/>
  <c r="L82" i="50"/>
  <c r="R82" i="50" s="1"/>
  <c r="X82" i="50" s="1"/>
  <c r="AD82" i="50" s="1"/>
  <c r="AJ82" i="50" s="1"/>
  <c r="AG53" i="50"/>
  <c r="AG54" i="50" s="1"/>
  <c r="I17" i="49"/>
  <c r="I18" i="49" s="1"/>
  <c r="U17" i="49"/>
  <c r="U18" i="49" s="1"/>
  <c r="AG17" i="49"/>
  <c r="AG18" i="49" s="1"/>
  <c r="I29" i="49"/>
  <c r="I30" i="49" s="1"/>
  <c r="U29" i="49"/>
  <c r="U30" i="49" s="1"/>
  <c r="AG29" i="49"/>
  <c r="AG30" i="49" s="1"/>
  <c r="I41" i="49"/>
  <c r="I42" i="49" s="1"/>
  <c r="U41" i="49"/>
  <c r="U42" i="49" s="1"/>
  <c r="AG41" i="49"/>
  <c r="AG42" i="49" s="1"/>
  <c r="L52" i="50"/>
  <c r="R52" i="50" s="1"/>
  <c r="X52" i="50" s="1"/>
  <c r="AD52" i="50" s="1"/>
  <c r="AJ52" i="50" s="1"/>
  <c r="L52" i="51"/>
  <c r="R52" i="51" s="1"/>
  <c r="X52" i="51" s="1"/>
  <c r="AD52" i="51" s="1"/>
  <c r="AJ52" i="51" s="1"/>
  <c r="L22" i="49"/>
  <c r="R22" i="49" s="1"/>
  <c r="X22" i="49" s="1"/>
  <c r="AD22" i="49" s="1"/>
  <c r="AJ22" i="49" s="1"/>
  <c r="L34" i="49"/>
  <c r="R34" i="49" s="1"/>
  <c r="X34" i="49" s="1"/>
  <c r="AD34" i="49" s="1"/>
  <c r="AJ34" i="49" s="1"/>
  <c r="F17" i="49"/>
  <c r="F18" i="49" s="1"/>
  <c r="O17" i="49"/>
  <c r="O18" i="49" s="1"/>
  <c r="AA17" i="49"/>
  <c r="AA18" i="49" s="1"/>
  <c r="F29" i="49"/>
  <c r="F30" i="49" s="1"/>
  <c r="O29" i="49"/>
  <c r="O30" i="49" s="1"/>
  <c r="AA29" i="49"/>
  <c r="AA30" i="49" s="1"/>
  <c r="F41" i="49"/>
  <c r="F42" i="49" s="1"/>
  <c r="O41" i="49"/>
  <c r="O42" i="49" s="1"/>
  <c r="AA41" i="49"/>
  <c r="AA42" i="49" s="1"/>
  <c r="L16" i="49"/>
  <c r="R16" i="49" s="1"/>
  <c r="X16" i="49" s="1"/>
  <c r="AD16" i="49" s="1"/>
  <c r="AJ16" i="49" s="1"/>
  <c r="L28" i="49"/>
  <c r="R28" i="49" s="1"/>
  <c r="X28" i="49" s="1"/>
  <c r="AD28" i="49" s="1"/>
  <c r="AJ28" i="49" s="1"/>
  <c r="L40" i="49"/>
  <c r="R40" i="49" s="1"/>
  <c r="X40" i="49" s="1"/>
  <c r="AD40" i="49" s="1"/>
  <c r="AJ40" i="49" s="1"/>
  <c r="I23" i="49"/>
  <c r="I24" i="49" s="1"/>
  <c r="U23" i="49"/>
  <c r="U24" i="49" s="1"/>
  <c r="AG23" i="49"/>
  <c r="AG24" i="49" s="1"/>
  <c r="I35" i="49"/>
  <c r="I36" i="49" s="1"/>
  <c r="U35" i="49"/>
  <c r="U36" i="49" s="1"/>
  <c r="AG35" i="49"/>
  <c r="AG36" i="49" s="1"/>
  <c r="F24" i="50"/>
  <c r="L23" i="50"/>
  <c r="F36" i="50"/>
  <c r="L35" i="50"/>
  <c r="F24" i="51"/>
  <c r="L23" i="51"/>
  <c r="AP22" i="51"/>
  <c r="AV22" i="51" s="1"/>
  <c r="BB22" i="51" s="1"/>
  <c r="BH22" i="51" s="1"/>
  <c r="BN22" i="51" s="1"/>
  <c r="BT22" i="51" s="1"/>
  <c r="F36" i="51"/>
  <c r="L35" i="51"/>
  <c r="AP34" i="51"/>
  <c r="AV34" i="51" s="1"/>
  <c r="BB34" i="51" s="1"/>
  <c r="BH34" i="51" s="1"/>
  <c r="BN34" i="51" s="1"/>
  <c r="BT34" i="51" s="1"/>
  <c r="F54" i="50"/>
  <c r="G23" i="50"/>
  <c r="J23" i="50"/>
  <c r="P23" i="50"/>
  <c r="V23" i="50"/>
  <c r="AB23" i="50"/>
  <c r="AH23" i="50"/>
  <c r="AN23" i="50"/>
  <c r="AT23" i="50"/>
  <c r="AZ23" i="50"/>
  <c r="BF23" i="50"/>
  <c r="BL23" i="50"/>
  <c r="BR23" i="50"/>
  <c r="V22" i="49"/>
  <c r="W22" i="49" s="1"/>
  <c r="V22" i="50"/>
  <c r="W22" i="50" s="1"/>
  <c r="AH22" i="49"/>
  <c r="AI22" i="49" s="1"/>
  <c r="AH22" i="50"/>
  <c r="AI22" i="50" s="1"/>
  <c r="AT22" i="49"/>
  <c r="AT22" i="50"/>
  <c r="BF22" i="50"/>
  <c r="BR22" i="49"/>
  <c r="BR22" i="50"/>
  <c r="AM29" i="50"/>
  <c r="AM30" i="50" s="1"/>
  <c r="AS29" i="50"/>
  <c r="AS30" i="50" s="1"/>
  <c r="AY29" i="50"/>
  <c r="AY30" i="50" s="1"/>
  <c r="BE29" i="50"/>
  <c r="BE30" i="50" s="1"/>
  <c r="BK29" i="50"/>
  <c r="BK30" i="50" s="1"/>
  <c r="BQ29" i="50"/>
  <c r="BQ30" i="50" s="1"/>
  <c r="AS28" i="49"/>
  <c r="AS28" i="50"/>
  <c r="BE28" i="49"/>
  <c r="BE28" i="50"/>
  <c r="BK28" i="50"/>
  <c r="BQ28" i="49"/>
  <c r="BQ28" i="50"/>
  <c r="P35" i="50"/>
  <c r="V35" i="50"/>
  <c r="AB35" i="50"/>
  <c r="AN35" i="50"/>
  <c r="AT35" i="50"/>
  <c r="AZ35" i="50"/>
  <c r="BF35" i="50"/>
  <c r="BL35" i="50"/>
  <c r="BR35" i="50"/>
  <c r="J34" i="49"/>
  <c r="K34" i="49" s="1"/>
  <c r="J34" i="50"/>
  <c r="K34" i="50" s="1"/>
  <c r="V34" i="50"/>
  <c r="W34" i="50" s="1"/>
  <c r="AB34" i="50"/>
  <c r="AC34" i="50" s="1"/>
  <c r="AH34" i="49"/>
  <c r="AI34" i="49" s="1"/>
  <c r="AH34" i="50"/>
  <c r="AI34" i="50" s="1"/>
  <c r="AT34" i="49"/>
  <c r="AT34" i="50"/>
  <c r="BF34" i="49"/>
  <c r="BF34" i="50"/>
  <c r="BR34" i="50"/>
  <c r="AM41" i="50"/>
  <c r="AM42" i="50" s="1"/>
  <c r="AS41" i="50"/>
  <c r="AS42" i="50" s="1"/>
  <c r="AY41" i="50"/>
  <c r="AY42" i="50" s="1"/>
  <c r="BE41" i="50"/>
  <c r="BE42" i="50" s="1"/>
  <c r="BK41" i="50"/>
  <c r="BK42" i="50" s="1"/>
  <c r="BQ41" i="50"/>
  <c r="BQ42" i="50" s="1"/>
  <c r="AM40" i="50"/>
  <c r="AS40" i="50"/>
  <c r="AY40" i="50"/>
  <c r="BE40" i="49"/>
  <c r="BE40" i="50"/>
  <c r="BQ40" i="50"/>
  <c r="H21" i="51"/>
  <c r="G22" i="51"/>
  <c r="Q21" i="51"/>
  <c r="P22" i="51"/>
  <c r="Q22" i="51" s="1"/>
  <c r="K31" i="51"/>
  <c r="J35" i="51"/>
  <c r="Q31" i="51"/>
  <c r="P35" i="51"/>
  <c r="W31" i="51"/>
  <c r="V35" i="51"/>
  <c r="AC31" i="51"/>
  <c r="AB35" i="51"/>
  <c r="AI31" i="51"/>
  <c r="AH35" i="51"/>
  <c r="H34" i="51"/>
  <c r="K33" i="51"/>
  <c r="J34" i="51"/>
  <c r="K34" i="51" s="1"/>
  <c r="AC33" i="51"/>
  <c r="AB34" i="51"/>
  <c r="AC34" i="51" s="1"/>
  <c r="AM23" i="50"/>
  <c r="AM24" i="50" s="1"/>
  <c r="AS23" i="50"/>
  <c r="AS24" i="50" s="1"/>
  <c r="AY23" i="50"/>
  <c r="AY24" i="50" s="1"/>
  <c r="BE23" i="50"/>
  <c r="BE24" i="50" s="1"/>
  <c r="BK23" i="50"/>
  <c r="BK24" i="50" s="1"/>
  <c r="BQ23" i="50"/>
  <c r="BQ24" i="50" s="1"/>
  <c r="AM22" i="50"/>
  <c r="AS22" i="49"/>
  <c r="AS22" i="50"/>
  <c r="AY22" i="50"/>
  <c r="BE22" i="50"/>
  <c r="BK22" i="50"/>
  <c r="BQ22" i="49"/>
  <c r="BQ22" i="50"/>
  <c r="G29" i="50"/>
  <c r="J29" i="50"/>
  <c r="P29" i="50"/>
  <c r="V29" i="50"/>
  <c r="AB29" i="50"/>
  <c r="AH29" i="50"/>
  <c r="AN29" i="50"/>
  <c r="AT29" i="50"/>
  <c r="AZ29" i="50"/>
  <c r="BF29" i="50"/>
  <c r="BL29" i="50"/>
  <c r="BR29" i="50"/>
  <c r="G28" i="50"/>
  <c r="J28" i="49"/>
  <c r="K28" i="49" s="1"/>
  <c r="J28" i="50"/>
  <c r="K28" i="50" s="1"/>
  <c r="P28" i="50"/>
  <c r="Q28" i="50" s="1"/>
  <c r="AB28" i="50"/>
  <c r="AC28" i="50" s="1"/>
  <c r="AH28" i="49"/>
  <c r="AI28" i="49" s="1"/>
  <c r="AH28" i="50"/>
  <c r="AI28" i="50" s="1"/>
  <c r="AN28" i="50"/>
  <c r="AT28" i="50"/>
  <c r="AZ28" i="50"/>
  <c r="BF28" i="49"/>
  <c r="BF28" i="50"/>
  <c r="BL28" i="50"/>
  <c r="AM35" i="50"/>
  <c r="AM36" i="50" s="1"/>
  <c r="AS35" i="50"/>
  <c r="AS36" i="50" s="1"/>
  <c r="AY35" i="50"/>
  <c r="AY36" i="50" s="1"/>
  <c r="BE35" i="50"/>
  <c r="BE36" i="50" s="1"/>
  <c r="BK35" i="50"/>
  <c r="BK36" i="50" s="1"/>
  <c r="BQ35" i="50"/>
  <c r="BQ36" i="50" s="1"/>
  <c r="AM34" i="50"/>
  <c r="AS34" i="50"/>
  <c r="AY34" i="50"/>
  <c r="BE34" i="50"/>
  <c r="BK34" i="50"/>
  <c r="BQ34" i="50"/>
  <c r="G41" i="50"/>
  <c r="J41" i="50"/>
  <c r="P41" i="50"/>
  <c r="V41" i="50"/>
  <c r="AB41" i="50"/>
  <c r="AH41" i="50"/>
  <c r="AN41" i="50"/>
  <c r="AT41" i="50"/>
  <c r="AZ41" i="50"/>
  <c r="BF41" i="50"/>
  <c r="BL41" i="50"/>
  <c r="BR41" i="50"/>
  <c r="G40" i="50"/>
  <c r="J40" i="50"/>
  <c r="K40" i="50" s="1"/>
  <c r="P40" i="50"/>
  <c r="Q40" i="50" s="1"/>
  <c r="AB40" i="50"/>
  <c r="AC40" i="50" s="1"/>
  <c r="AN40" i="50"/>
  <c r="AT40" i="49"/>
  <c r="AT40" i="50"/>
  <c r="AZ40" i="50"/>
  <c r="BF40" i="50"/>
  <c r="BL40" i="50"/>
  <c r="BR40" i="49"/>
  <c r="BR40" i="50"/>
  <c r="M13" i="51"/>
  <c r="N13" i="51" s="1"/>
  <c r="G17" i="51"/>
  <c r="K13" i="51"/>
  <c r="J17" i="51"/>
  <c r="Q13" i="51"/>
  <c r="P17" i="51"/>
  <c r="W13" i="51"/>
  <c r="V17" i="51"/>
  <c r="AC13" i="51"/>
  <c r="AB17" i="51"/>
  <c r="AI13" i="51"/>
  <c r="AH17" i="51"/>
  <c r="AN17" i="51"/>
  <c r="AT17" i="51"/>
  <c r="AZ17" i="51"/>
  <c r="BF17" i="51"/>
  <c r="BL17" i="51"/>
  <c r="BR17" i="51"/>
  <c r="H16" i="51"/>
  <c r="K15" i="51"/>
  <c r="J16" i="51"/>
  <c r="K16" i="51" s="1"/>
  <c r="W15" i="51"/>
  <c r="V16" i="51"/>
  <c r="W16" i="51" s="1"/>
  <c r="AI15" i="51"/>
  <c r="AH16" i="51"/>
  <c r="AI16" i="51" s="1"/>
  <c r="AM23" i="51"/>
  <c r="AM24" i="51" s="1"/>
  <c r="AS23" i="51"/>
  <c r="AS24" i="51" s="1"/>
  <c r="AY23" i="51"/>
  <c r="AY24" i="51" s="1"/>
  <c r="BE23" i="51"/>
  <c r="BE24" i="51" s="1"/>
  <c r="BK23" i="51"/>
  <c r="BK24" i="51" s="1"/>
  <c r="BQ23" i="51"/>
  <c r="BQ24" i="51" s="1"/>
  <c r="AO22" i="51"/>
  <c r="AU22" i="51"/>
  <c r="BA22" i="51"/>
  <c r="BG22" i="51"/>
  <c r="BM22" i="51"/>
  <c r="BS22" i="51"/>
  <c r="G29" i="51"/>
  <c r="K25" i="51"/>
  <c r="J29" i="51"/>
  <c r="Q25" i="51"/>
  <c r="P29" i="51"/>
  <c r="W25" i="51"/>
  <c r="V29" i="51"/>
  <c r="AC25" i="51"/>
  <c r="AB29" i="51"/>
  <c r="AI25" i="51"/>
  <c r="AH29" i="51"/>
  <c r="AN29" i="51"/>
  <c r="AT29" i="51"/>
  <c r="AZ29" i="51"/>
  <c r="BF29" i="51"/>
  <c r="BL29" i="51"/>
  <c r="BR29" i="51"/>
  <c r="M27" i="51"/>
  <c r="N27" i="51" s="1"/>
  <c r="G28" i="51"/>
  <c r="Q27" i="51"/>
  <c r="P28" i="51"/>
  <c r="Q28" i="51" s="1"/>
  <c r="AI27" i="51"/>
  <c r="AH28" i="51"/>
  <c r="AI28" i="51" s="1"/>
  <c r="AM35" i="51"/>
  <c r="AM36" i="51" s="1"/>
  <c r="AS35" i="51"/>
  <c r="AS36" i="51" s="1"/>
  <c r="AY35" i="51"/>
  <c r="AY36" i="51" s="1"/>
  <c r="BE35" i="51"/>
  <c r="BE36" i="51" s="1"/>
  <c r="BK35" i="51"/>
  <c r="BK36" i="51" s="1"/>
  <c r="BQ35" i="51"/>
  <c r="BQ36" i="51" s="1"/>
  <c r="AO34" i="51"/>
  <c r="AU34" i="51"/>
  <c r="BA34" i="51"/>
  <c r="BG34" i="51"/>
  <c r="BM34" i="51"/>
  <c r="BS34" i="51"/>
  <c r="G41" i="51"/>
  <c r="K37" i="51"/>
  <c r="J41" i="51"/>
  <c r="Q37" i="51"/>
  <c r="P41" i="51"/>
  <c r="W37" i="51"/>
  <c r="V41" i="51"/>
  <c r="AC37" i="51"/>
  <c r="AB41" i="51"/>
  <c r="AI37" i="51"/>
  <c r="AH41" i="51"/>
  <c r="AN41" i="51"/>
  <c r="AT41" i="51"/>
  <c r="AZ41" i="51"/>
  <c r="BF41" i="51"/>
  <c r="BL41" i="51"/>
  <c r="BR41" i="51"/>
  <c r="M39" i="51"/>
  <c r="N39" i="51" s="1"/>
  <c r="G40" i="51"/>
  <c r="Q39" i="51"/>
  <c r="P40" i="51"/>
  <c r="Q40" i="51" s="1"/>
  <c r="F23" i="49"/>
  <c r="O23" i="49"/>
  <c r="O24" i="49" s="1"/>
  <c r="AA23" i="49"/>
  <c r="AA24" i="49" s="1"/>
  <c r="F35" i="49"/>
  <c r="O35" i="49"/>
  <c r="O36" i="49" s="1"/>
  <c r="AA35" i="49"/>
  <c r="AA36" i="49" s="1"/>
  <c r="F30" i="50"/>
  <c r="L29" i="50"/>
  <c r="F42" i="50"/>
  <c r="L41" i="50"/>
  <c r="F18" i="51"/>
  <c r="L17" i="51"/>
  <c r="AP16" i="51"/>
  <c r="AV16" i="51" s="1"/>
  <c r="BB16" i="51" s="1"/>
  <c r="BH16" i="51" s="1"/>
  <c r="BN16" i="51" s="1"/>
  <c r="BT16" i="51" s="1"/>
  <c r="F30" i="51"/>
  <c r="L29" i="51"/>
  <c r="AP28" i="51"/>
  <c r="AV28" i="51" s="1"/>
  <c r="BB28" i="51" s="1"/>
  <c r="BH28" i="51" s="1"/>
  <c r="BN28" i="51" s="1"/>
  <c r="BT28" i="51" s="1"/>
  <c r="F42" i="51"/>
  <c r="L41" i="51"/>
  <c r="AP40" i="51"/>
  <c r="AV40" i="51" s="1"/>
  <c r="BB40" i="51" s="1"/>
  <c r="BH40" i="51" s="1"/>
  <c r="BN40" i="51" s="1"/>
  <c r="BT40" i="51" s="1"/>
  <c r="O86" i="49"/>
  <c r="O88" i="49" s="1"/>
  <c r="O12" i="49"/>
  <c r="H14" i="50"/>
  <c r="H14" i="49" s="1"/>
  <c r="AM16" i="50"/>
  <c r="BK16" i="50"/>
  <c r="H21" i="50"/>
  <c r="K21" i="50"/>
  <c r="AC21" i="50"/>
  <c r="H31" i="50"/>
  <c r="K31" i="50"/>
  <c r="AI31" i="50"/>
  <c r="K38" i="50"/>
  <c r="K38" i="49" s="1"/>
  <c r="AI38" i="50"/>
  <c r="AI38" i="49" s="1"/>
  <c r="K55" i="50"/>
  <c r="H57" i="50"/>
  <c r="K57" i="50"/>
  <c r="K57" i="49" s="1"/>
  <c r="AI57" i="50"/>
  <c r="AI57" i="49" s="1"/>
  <c r="K13" i="50"/>
  <c r="AI25" i="50"/>
  <c r="W27" i="50"/>
  <c r="H32" i="50"/>
  <c r="K32" i="50"/>
  <c r="K32" i="49" s="1"/>
  <c r="AI39" i="50"/>
  <c r="J82" i="50"/>
  <c r="K82" i="50" s="1"/>
  <c r="P82" i="50"/>
  <c r="Q82" i="50" s="1"/>
  <c r="AH82" i="50"/>
  <c r="AI82" i="50" s="1"/>
  <c r="AN82" i="50"/>
  <c r="AZ82" i="50"/>
  <c r="BF82" i="50"/>
  <c r="BL82" i="50"/>
  <c r="H87" i="50"/>
  <c r="I49" i="49"/>
  <c r="U49" i="49"/>
  <c r="AG49" i="49"/>
  <c r="I51" i="49"/>
  <c r="I52" i="49" s="1"/>
  <c r="U51" i="49"/>
  <c r="U52" i="49" s="1"/>
  <c r="AG51" i="49"/>
  <c r="AG52" i="49" s="1"/>
  <c r="O50" i="49"/>
  <c r="O71" i="49" s="1"/>
  <c r="AA50" i="49"/>
  <c r="AA71" i="49" s="1"/>
  <c r="O59" i="49"/>
  <c r="AA59" i="49"/>
  <c r="AA86" i="49"/>
  <c r="AA88" i="49" s="1"/>
  <c r="AA12" i="49"/>
  <c r="I86" i="49"/>
  <c r="I88" i="49" s="1"/>
  <c r="I12" i="49"/>
  <c r="U86" i="49"/>
  <c r="U88" i="49" s="1"/>
  <c r="U12" i="49"/>
  <c r="AG12" i="49"/>
  <c r="AG86" i="49"/>
  <c r="AG88" i="49" s="1"/>
  <c r="O49" i="49"/>
  <c r="AA49" i="49"/>
  <c r="O51" i="49"/>
  <c r="O52" i="49" s="1"/>
  <c r="AA51" i="49"/>
  <c r="AA52" i="49" s="1"/>
  <c r="I50" i="49"/>
  <c r="I71" i="49" s="1"/>
  <c r="U50" i="49"/>
  <c r="U71" i="49" s="1"/>
  <c r="AG50" i="49"/>
  <c r="AG71" i="49" s="1"/>
  <c r="I59" i="49"/>
  <c r="U59" i="49"/>
  <c r="AG59" i="49"/>
  <c r="K20" i="50"/>
  <c r="K20" i="49" s="1"/>
  <c r="BH7" i="51"/>
  <c r="BC10" i="51"/>
  <c r="BH11" i="51"/>
  <c r="M87" i="50"/>
  <c r="K87" i="50"/>
  <c r="K87" i="49" s="1"/>
  <c r="Q87" i="50"/>
  <c r="Q87" i="49" s="1"/>
  <c r="W87" i="50"/>
  <c r="W87" i="49" s="1"/>
  <c r="AC87" i="50"/>
  <c r="AC87" i="49" s="1"/>
  <c r="AI87" i="50"/>
  <c r="AI87" i="49" s="1"/>
  <c r="L74" i="51"/>
  <c r="R74" i="51" s="1"/>
  <c r="X74" i="51" s="1"/>
  <c r="AD74" i="51" s="1"/>
  <c r="AJ74" i="51" s="1"/>
  <c r="AP74" i="51" s="1"/>
  <c r="AV74" i="51" s="1"/>
  <c r="BB74" i="51" s="1"/>
  <c r="BH74" i="51" s="1"/>
  <c r="BN74" i="51" s="1"/>
  <c r="M74" i="51"/>
  <c r="S74" i="51" s="1"/>
  <c r="V16" i="50"/>
  <c r="W16" i="50" s="1"/>
  <c r="K39" i="51"/>
  <c r="K39" i="50"/>
  <c r="BR16" i="50"/>
  <c r="W58" i="51"/>
  <c r="Q25" i="50"/>
  <c r="AI13" i="50"/>
  <c r="Q15" i="51"/>
  <c r="K75" i="50"/>
  <c r="K75" i="49" s="1"/>
  <c r="Q75" i="50"/>
  <c r="Q75" i="49" s="1"/>
  <c r="W75" i="50"/>
  <c r="W75" i="49" s="1"/>
  <c r="AC75" i="50"/>
  <c r="AC75" i="49" s="1"/>
  <c r="AI75" i="50"/>
  <c r="AI75" i="49" s="1"/>
  <c r="AT16" i="50"/>
  <c r="K15" i="50"/>
  <c r="W27" i="51"/>
  <c r="AI32" i="50"/>
  <c r="AI32" i="49" s="1"/>
  <c r="W56" i="50"/>
  <c r="W56" i="49" s="1"/>
  <c r="H13" i="51"/>
  <c r="H27" i="51"/>
  <c r="S9" i="51"/>
  <c r="T9" i="51" s="1"/>
  <c r="AE7" i="51"/>
  <c r="AF7" i="51" s="1"/>
  <c r="AE11" i="51"/>
  <c r="AF11" i="51" s="1"/>
  <c r="M13" i="50"/>
  <c r="M15" i="50"/>
  <c r="AI15" i="50"/>
  <c r="M20" i="50"/>
  <c r="AC20" i="50"/>
  <c r="AC20" i="49" s="1"/>
  <c r="AI20" i="50"/>
  <c r="AI20" i="49" s="1"/>
  <c r="M25" i="50"/>
  <c r="K25" i="50"/>
  <c r="W25" i="50"/>
  <c r="AC25" i="50"/>
  <c r="M27" i="50"/>
  <c r="M32" i="50"/>
  <c r="W32" i="50"/>
  <c r="W32" i="49" s="1"/>
  <c r="M37" i="50"/>
  <c r="K37" i="50"/>
  <c r="AI37" i="50"/>
  <c r="M39" i="50"/>
  <c r="W39" i="50"/>
  <c r="M56" i="50"/>
  <c r="K56" i="50"/>
  <c r="K56" i="49" s="1"/>
  <c r="AI56" i="50"/>
  <c r="AI56" i="49" s="1"/>
  <c r="G82" i="50"/>
  <c r="M58" i="50"/>
  <c r="V82" i="50"/>
  <c r="W82" i="50" s="1"/>
  <c r="W58" i="50"/>
  <c r="AB82" i="50"/>
  <c r="AC82" i="50" s="1"/>
  <c r="AC58" i="50"/>
  <c r="AT82" i="50"/>
  <c r="BR82" i="50"/>
  <c r="BN7" i="51"/>
  <c r="BT7" i="51"/>
  <c r="AV7" i="51"/>
  <c r="BU8" i="51"/>
  <c r="BC8" i="51"/>
  <c r="AE8" i="51"/>
  <c r="AF8" i="51" s="1"/>
  <c r="BO8" i="51"/>
  <c r="S8" i="51"/>
  <c r="T8" i="51" s="1"/>
  <c r="BN9" i="51"/>
  <c r="BH9" i="51"/>
  <c r="AV9" i="51"/>
  <c r="BU10" i="51"/>
  <c r="BO10" i="51"/>
  <c r="AQ10" i="51"/>
  <c r="S10" i="51"/>
  <c r="T10" i="51" s="1"/>
  <c r="AE10" i="51"/>
  <c r="AF10" i="51" s="1"/>
  <c r="BN11" i="51"/>
  <c r="BT11" i="51"/>
  <c r="AV11" i="51"/>
  <c r="M15" i="51"/>
  <c r="S15" i="51" s="1"/>
  <c r="Y15" i="51" s="1"/>
  <c r="H15" i="51"/>
  <c r="AC15" i="51"/>
  <c r="M25" i="51"/>
  <c r="S25" i="51" s="1"/>
  <c r="H25" i="51"/>
  <c r="AC27" i="51"/>
  <c r="M37" i="51"/>
  <c r="S37" i="51" s="1"/>
  <c r="H37" i="51"/>
  <c r="AI39" i="51"/>
  <c r="M56" i="51"/>
  <c r="S56" i="51" s="1"/>
  <c r="H56" i="51"/>
  <c r="M58" i="51"/>
  <c r="S58" i="51" s="1"/>
  <c r="G82" i="51"/>
  <c r="AB82" i="51"/>
  <c r="AC82" i="51" s="1"/>
  <c r="AC58" i="51"/>
  <c r="H87" i="51"/>
  <c r="M87" i="51"/>
  <c r="N87" i="51" s="1"/>
  <c r="J16" i="50"/>
  <c r="K16" i="50" s="1"/>
  <c r="AH16" i="50"/>
  <c r="AI16" i="50" s="1"/>
  <c r="BF16" i="50"/>
  <c r="K27" i="51"/>
  <c r="K58" i="51"/>
  <c r="W13" i="50"/>
  <c r="W15" i="50"/>
  <c r="W20" i="50"/>
  <c r="W20" i="49" s="1"/>
  <c r="W39" i="51"/>
  <c r="AC13" i="50"/>
  <c r="K27" i="50"/>
  <c r="AC39" i="51"/>
  <c r="AI27" i="50"/>
  <c r="W37" i="50"/>
  <c r="K58" i="50"/>
  <c r="H20" i="51"/>
  <c r="H39" i="51"/>
  <c r="H58" i="51"/>
  <c r="AQ8" i="51"/>
  <c r="BT9" i="51"/>
  <c r="AP14" i="51"/>
  <c r="AV14" i="51" s="1"/>
  <c r="BB14" i="51" s="1"/>
  <c r="BH14" i="51" s="1"/>
  <c r="BN14" i="51" s="1"/>
  <c r="BT14" i="51" s="1"/>
  <c r="AP21" i="51"/>
  <c r="AV21" i="51" s="1"/>
  <c r="BB21" i="51" s="1"/>
  <c r="BH21" i="51" s="1"/>
  <c r="BN21" i="51" s="1"/>
  <c r="AP31" i="51"/>
  <c r="AV31" i="51" s="1"/>
  <c r="BB31" i="51" s="1"/>
  <c r="BH31" i="51" s="1"/>
  <c r="BN31" i="51" s="1"/>
  <c r="AP38" i="51"/>
  <c r="AV38" i="51" s="1"/>
  <c r="BB38" i="51" s="1"/>
  <c r="BH38" i="51" s="1"/>
  <c r="BN38" i="51" s="1"/>
  <c r="BT38" i="51" s="1"/>
  <c r="AP57" i="51"/>
  <c r="AV57" i="51" s="1"/>
  <c r="BB57" i="51" s="1"/>
  <c r="BH57" i="51" s="1"/>
  <c r="BN57" i="51" s="1"/>
  <c r="AP19" i="51"/>
  <c r="AV19" i="51" s="1"/>
  <c r="BB19" i="51" s="1"/>
  <c r="BH19" i="51" s="1"/>
  <c r="BN19" i="51" s="1"/>
  <c r="AP26" i="51"/>
  <c r="AV26" i="51" s="1"/>
  <c r="BB26" i="51" s="1"/>
  <c r="BH26" i="51" s="1"/>
  <c r="BN26" i="51" s="1"/>
  <c r="BT26" i="51" s="1"/>
  <c r="AP33" i="51"/>
  <c r="AV33" i="51" s="1"/>
  <c r="BB33" i="51" s="1"/>
  <c r="BH33" i="51" s="1"/>
  <c r="BN33" i="51" s="1"/>
  <c r="AP55" i="51"/>
  <c r="AV55" i="51" s="1"/>
  <c r="BB55" i="51" s="1"/>
  <c r="BH55" i="51" s="1"/>
  <c r="BN55" i="51" s="1"/>
  <c r="G16" i="50"/>
  <c r="H16" i="50" s="1"/>
  <c r="P16" i="50"/>
  <c r="Q16" i="50" s="1"/>
  <c r="AB16" i="50"/>
  <c r="AC16" i="50" s="1"/>
  <c r="AN16" i="50"/>
  <c r="AZ16" i="50"/>
  <c r="BL16" i="50"/>
  <c r="H32" i="51"/>
  <c r="Q58" i="51"/>
  <c r="H13" i="50"/>
  <c r="Q13" i="50"/>
  <c r="H15" i="50"/>
  <c r="Q15" i="50"/>
  <c r="H20" i="50"/>
  <c r="Q20" i="50"/>
  <c r="Q20" i="49" s="1"/>
  <c r="H25" i="50"/>
  <c r="H25" i="49" s="1"/>
  <c r="AC15" i="50"/>
  <c r="H27" i="50"/>
  <c r="Q27" i="50"/>
  <c r="AC27" i="50"/>
  <c r="Q32" i="50"/>
  <c r="Q32" i="49" s="1"/>
  <c r="AC32" i="50"/>
  <c r="AC32" i="49" s="1"/>
  <c r="H37" i="50"/>
  <c r="H37" i="49" s="1"/>
  <c r="Q37" i="50"/>
  <c r="AC37" i="50"/>
  <c r="H39" i="50"/>
  <c r="Q39" i="50"/>
  <c r="AC39" i="50"/>
  <c r="H56" i="50"/>
  <c r="Q56" i="50"/>
  <c r="Q56" i="49" s="1"/>
  <c r="AC56" i="50"/>
  <c r="AC56" i="49" s="1"/>
  <c r="H58" i="50"/>
  <c r="Q58" i="50"/>
  <c r="Q58" i="49" s="1"/>
  <c r="AI58" i="51"/>
  <c r="AI58" i="50"/>
  <c r="AP7" i="51"/>
  <c r="BB7" i="51"/>
  <c r="M8" i="51"/>
  <c r="N8" i="51" s="1"/>
  <c r="Y8" i="51"/>
  <c r="Z8" i="51" s="1"/>
  <c r="AK8" i="51"/>
  <c r="AL8" i="51" s="1"/>
  <c r="AW8" i="51"/>
  <c r="BI8" i="51"/>
  <c r="AP9" i="51"/>
  <c r="BB9" i="51"/>
  <c r="M10" i="51"/>
  <c r="N10" i="51" s="1"/>
  <c r="Y10" i="51"/>
  <c r="Z10" i="51" s="1"/>
  <c r="AK10" i="51"/>
  <c r="AL10" i="51" s="1"/>
  <c r="AW10" i="51"/>
  <c r="BI10" i="51"/>
  <c r="AP11" i="51"/>
  <c r="BB11" i="51"/>
  <c r="AP75" i="51"/>
  <c r="AV75" i="51" s="1"/>
  <c r="BB75" i="51" s="1"/>
  <c r="BH75" i="51" s="1"/>
  <c r="BN75" i="51" s="1"/>
  <c r="BT75" i="51" s="1"/>
  <c r="AM17" i="50"/>
  <c r="AM18" i="50" s="1"/>
  <c r="AY17" i="50"/>
  <c r="AY18" i="50" s="1"/>
  <c r="BG13" i="50"/>
  <c r="BK17" i="50"/>
  <c r="BK18" i="50" s="1"/>
  <c r="P17" i="50"/>
  <c r="P18" i="50" s="1"/>
  <c r="Q18" i="50" s="1"/>
  <c r="AB17" i="50"/>
  <c r="AB18" i="50" s="1"/>
  <c r="AC18" i="50" s="1"/>
  <c r="AO14" i="50"/>
  <c r="AZ17" i="50"/>
  <c r="AZ18" i="50" s="1"/>
  <c r="BG14" i="50"/>
  <c r="BM14" i="50"/>
  <c r="AS51" i="50"/>
  <c r="AS52" i="50" s="1"/>
  <c r="BA15" i="50"/>
  <c r="AT49" i="50"/>
  <c r="AS50" i="50"/>
  <c r="AS71" i="50" s="1"/>
  <c r="BE50" i="50"/>
  <c r="BE71" i="50" s="1"/>
  <c r="V51" i="50"/>
  <c r="BR51" i="50"/>
  <c r="BR52" i="50" s="1"/>
  <c r="BS26" i="50"/>
  <c r="BG31" i="50"/>
  <c r="G59" i="50"/>
  <c r="H59" i="50" s="1"/>
  <c r="P59" i="50"/>
  <c r="Q59" i="50" s="1"/>
  <c r="AN59" i="50"/>
  <c r="AZ59" i="50"/>
  <c r="BL59" i="50"/>
  <c r="AM59" i="50"/>
  <c r="AY59" i="50"/>
  <c r="BG57" i="50"/>
  <c r="AO58" i="50"/>
  <c r="BA58" i="50"/>
  <c r="AO75" i="50"/>
  <c r="AU75" i="50"/>
  <c r="BA75" i="50"/>
  <c r="BG75" i="50"/>
  <c r="BM75" i="50"/>
  <c r="BS75" i="50"/>
  <c r="AO87" i="50"/>
  <c r="AU87" i="50"/>
  <c r="BA87" i="50"/>
  <c r="BG87" i="50"/>
  <c r="BM87" i="50"/>
  <c r="BS87" i="50"/>
  <c r="AY49" i="51"/>
  <c r="BG13" i="51"/>
  <c r="BQ49" i="51"/>
  <c r="P50" i="51"/>
  <c r="P71" i="51" s="1"/>
  <c r="Q71" i="51" s="1"/>
  <c r="AH50" i="51"/>
  <c r="AI50" i="51" s="1"/>
  <c r="AT50" i="51"/>
  <c r="AT71" i="51" s="1"/>
  <c r="BR50" i="51"/>
  <c r="BR71" i="51" s="1"/>
  <c r="BK51" i="51"/>
  <c r="BK52" i="51" s="1"/>
  <c r="BS15" i="51"/>
  <c r="J49" i="51"/>
  <c r="V49" i="51"/>
  <c r="AB49" i="51"/>
  <c r="AN49" i="51"/>
  <c r="BR49" i="51"/>
  <c r="AM50" i="51"/>
  <c r="AM71" i="51" s="1"/>
  <c r="AY50" i="51"/>
  <c r="AY71" i="51" s="1"/>
  <c r="BQ50" i="51"/>
  <c r="BQ71" i="51" s="1"/>
  <c r="BG21" i="51"/>
  <c r="BM21" i="51"/>
  <c r="AO25" i="51"/>
  <c r="AU25" i="51"/>
  <c r="BA25" i="51"/>
  <c r="BG25" i="51"/>
  <c r="BM25" i="51"/>
  <c r="BS25" i="51"/>
  <c r="AO26" i="51"/>
  <c r="AU26" i="51"/>
  <c r="BA26" i="51"/>
  <c r="BM26" i="51"/>
  <c r="BS26" i="51"/>
  <c r="AO27" i="51"/>
  <c r="AO31" i="51"/>
  <c r="AU31" i="51"/>
  <c r="BA31" i="51"/>
  <c r="BM31" i="51"/>
  <c r="BS31" i="51"/>
  <c r="AO32" i="51"/>
  <c r="BA32" i="51"/>
  <c r="BG32" i="51"/>
  <c r="BM32" i="51"/>
  <c r="BS32" i="51"/>
  <c r="AU33" i="51"/>
  <c r="BS33" i="51"/>
  <c r="AO37" i="51"/>
  <c r="AU37" i="51"/>
  <c r="BA37" i="51"/>
  <c r="BG37" i="51"/>
  <c r="BM37" i="51"/>
  <c r="BS37" i="51"/>
  <c r="AO38" i="51"/>
  <c r="AU38" i="51"/>
  <c r="BG38" i="51"/>
  <c r="BM38" i="51"/>
  <c r="BS38" i="51"/>
  <c r="AO39" i="51"/>
  <c r="AO55" i="51"/>
  <c r="AU55" i="51"/>
  <c r="BA55" i="51"/>
  <c r="BG55" i="51"/>
  <c r="BM55" i="51"/>
  <c r="AU56" i="51"/>
  <c r="BA56" i="51"/>
  <c r="BG56" i="51"/>
  <c r="BQ59" i="51"/>
  <c r="AO57" i="51"/>
  <c r="AU57" i="51"/>
  <c r="BA57" i="51"/>
  <c r="BG57" i="51"/>
  <c r="BM57" i="51"/>
  <c r="BS57" i="51"/>
  <c r="AU82" i="51"/>
  <c r="BA82" i="51"/>
  <c r="BG82" i="51"/>
  <c r="AO75" i="51"/>
  <c r="AU75" i="51"/>
  <c r="BA75" i="51"/>
  <c r="BG75" i="51"/>
  <c r="BM75" i="51"/>
  <c r="BS75" i="51"/>
  <c r="AO87" i="51"/>
  <c r="AU87" i="51"/>
  <c r="BA87" i="51"/>
  <c r="BG87" i="51"/>
  <c r="BM87" i="51"/>
  <c r="BS87" i="51"/>
  <c r="AO74" i="51"/>
  <c r="M75" i="50"/>
  <c r="BO9" i="51"/>
  <c r="AV10" i="51"/>
  <c r="M26" i="51"/>
  <c r="S26" i="51" s="1"/>
  <c r="M31" i="51"/>
  <c r="S31" i="51" s="1"/>
  <c r="M33" i="51"/>
  <c r="S33" i="51" s="1"/>
  <c r="M38" i="51"/>
  <c r="N38" i="51" s="1"/>
  <c r="M55" i="51"/>
  <c r="S55" i="51" s="1"/>
  <c r="M75" i="51"/>
  <c r="S75" i="51" s="1"/>
  <c r="H38" i="50"/>
  <c r="BL17" i="50"/>
  <c r="BL18" i="50" s="1"/>
  <c r="H33" i="51"/>
  <c r="BM20" i="50"/>
  <c r="BF50" i="50"/>
  <c r="AN59" i="51"/>
  <c r="AI33" i="51"/>
  <c r="AO15" i="50"/>
  <c r="AU39" i="50"/>
  <c r="BM38" i="50"/>
  <c r="BM38" i="49" s="1"/>
  <c r="P59" i="51"/>
  <c r="Q59" i="51" s="1"/>
  <c r="BL59" i="51"/>
  <c r="AN17" i="50"/>
  <c r="AN18" i="50" s="1"/>
  <c r="H38" i="51"/>
  <c r="Q31" i="50"/>
  <c r="BA21" i="50"/>
  <c r="BG26" i="51"/>
  <c r="BE49" i="50"/>
  <c r="J50" i="50"/>
  <c r="AI14" i="50"/>
  <c r="BQ51" i="50"/>
  <c r="BQ52" i="50" s="1"/>
  <c r="BS15" i="50"/>
  <c r="BS15" i="49" s="1"/>
  <c r="K19" i="50"/>
  <c r="V49" i="50"/>
  <c r="AH49" i="50"/>
  <c r="AI19" i="50"/>
  <c r="BG19" i="50"/>
  <c r="BR49" i="50"/>
  <c r="J51" i="50"/>
  <c r="AU25" i="50"/>
  <c r="AU25" i="49" s="1"/>
  <c r="BS25" i="50"/>
  <c r="AC26" i="50"/>
  <c r="AC26" i="49" s="1"/>
  <c r="AU26" i="50"/>
  <c r="BA26" i="50"/>
  <c r="BG27" i="50"/>
  <c r="AC31" i="50"/>
  <c r="AO32" i="50"/>
  <c r="AU32" i="50"/>
  <c r="BA32" i="50"/>
  <c r="BA32" i="49" s="1"/>
  <c r="BS32" i="50"/>
  <c r="K33" i="50"/>
  <c r="AC33" i="50"/>
  <c r="AI33" i="50"/>
  <c r="BG33" i="50"/>
  <c r="BS33" i="50"/>
  <c r="BM37" i="50"/>
  <c r="AO38" i="50"/>
  <c r="AO38" i="49" s="1"/>
  <c r="BG38" i="50"/>
  <c r="BS39" i="50"/>
  <c r="AI55" i="50"/>
  <c r="AI55" i="49" s="1"/>
  <c r="AU55" i="50"/>
  <c r="BG55" i="50"/>
  <c r="BG55" i="49" s="1"/>
  <c r="BS55" i="50"/>
  <c r="BE59" i="50"/>
  <c r="Q57" i="50"/>
  <c r="Q57" i="49" s="1"/>
  <c r="BA57" i="50"/>
  <c r="AS82" i="50"/>
  <c r="AS81" i="50" s="1"/>
  <c r="BQ82" i="50"/>
  <c r="BQ81" i="50" s="1"/>
  <c r="BS58" i="50"/>
  <c r="AM49" i="51"/>
  <c r="AO13" i="51"/>
  <c r="K14" i="51"/>
  <c r="J50" i="51"/>
  <c r="BF50" i="51"/>
  <c r="BF71" i="51" s="1"/>
  <c r="BG14" i="51"/>
  <c r="AS51" i="51"/>
  <c r="AS52" i="51" s="1"/>
  <c r="AU15" i="51"/>
  <c r="BE51" i="51"/>
  <c r="BE52" i="51" s="1"/>
  <c r="BG15" i="51"/>
  <c r="AU19" i="51"/>
  <c r="AT49" i="51"/>
  <c r="BF49" i="51"/>
  <c r="BG19" i="51"/>
  <c r="BG20" i="51"/>
  <c r="BE50" i="51"/>
  <c r="K21" i="51"/>
  <c r="AH51" i="51"/>
  <c r="AH52" i="51" s="1"/>
  <c r="AI52" i="51" s="1"/>
  <c r="AI21" i="51"/>
  <c r="BG31" i="51"/>
  <c r="Q33" i="51"/>
  <c r="W33" i="51"/>
  <c r="AO33" i="51"/>
  <c r="BA33" i="51"/>
  <c r="BG33" i="51"/>
  <c r="BA38" i="51"/>
  <c r="BG39" i="51"/>
  <c r="J59" i="51"/>
  <c r="K59" i="51" s="1"/>
  <c r="K55" i="51"/>
  <c r="BR59" i="51"/>
  <c r="BS55" i="51"/>
  <c r="AO56" i="51"/>
  <c r="AM59" i="51"/>
  <c r="BM56" i="51"/>
  <c r="BK59" i="51"/>
  <c r="M57" i="51"/>
  <c r="N57" i="51" s="1"/>
  <c r="H57" i="51"/>
  <c r="BK82" i="51"/>
  <c r="BM82" i="51" s="1"/>
  <c r="BM58" i="51"/>
  <c r="AY16" i="50"/>
  <c r="AB59" i="50"/>
  <c r="AC59" i="50" s="1"/>
  <c r="G59" i="51"/>
  <c r="AB59" i="51"/>
  <c r="AC59" i="51" s="1"/>
  <c r="AZ59" i="51"/>
  <c r="G17" i="50"/>
  <c r="G18" i="50" s="1"/>
  <c r="H18" i="50" s="1"/>
  <c r="BK59" i="50"/>
  <c r="AY59" i="51"/>
  <c r="W33" i="50"/>
  <c r="AO19" i="51"/>
  <c r="BA20" i="51"/>
  <c r="AU32" i="51"/>
  <c r="BG56" i="50"/>
  <c r="BS20" i="51"/>
  <c r="BS39" i="51"/>
  <c r="BS56" i="51"/>
  <c r="BA31" i="50"/>
  <c r="BA31" i="49" s="1"/>
  <c r="BQ51" i="51"/>
  <c r="BQ52" i="51" s="1"/>
  <c r="AP20" i="51"/>
  <c r="AV20" i="51" s="1"/>
  <c r="BB20" i="51" s="1"/>
  <c r="BH20" i="51" s="1"/>
  <c r="BN20" i="51" s="1"/>
  <c r="BT20" i="51" s="1"/>
  <c r="AP27" i="51"/>
  <c r="AV27" i="51" s="1"/>
  <c r="BB27" i="51" s="1"/>
  <c r="BH27" i="51" s="1"/>
  <c r="BN27" i="51" s="1"/>
  <c r="AP37" i="51"/>
  <c r="AV37" i="51" s="1"/>
  <c r="BB37" i="51" s="1"/>
  <c r="BH37" i="51" s="1"/>
  <c r="BN37" i="51" s="1"/>
  <c r="AP56" i="51"/>
  <c r="AV56" i="51" s="1"/>
  <c r="BB56" i="51" s="1"/>
  <c r="BH56" i="51" s="1"/>
  <c r="BN56" i="51" s="1"/>
  <c r="BT56" i="51" s="1"/>
  <c r="AM49" i="50"/>
  <c r="AO13" i="50"/>
  <c r="AS49" i="50"/>
  <c r="AU13" i="50"/>
  <c r="AY49" i="50"/>
  <c r="BA13" i="50"/>
  <c r="BK49" i="50"/>
  <c r="BQ49" i="50"/>
  <c r="BS13" i="50"/>
  <c r="G50" i="50"/>
  <c r="H50" i="50" s="1"/>
  <c r="M14" i="50"/>
  <c r="P50" i="50"/>
  <c r="Q50" i="50" s="1"/>
  <c r="Q14" i="50"/>
  <c r="V50" i="50"/>
  <c r="W14" i="50"/>
  <c r="AB50" i="50"/>
  <c r="AC50" i="50" s="1"/>
  <c r="AN50" i="50"/>
  <c r="AN71" i="50" s="1"/>
  <c r="AT50" i="50"/>
  <c r="AT71" i="50" s="1"/>
  <c r="AU14" i="50"/>
  <c r="AZ50" i="50"/>
  <c r="AZ71" i="50" s="1"/>
  <c r="BL50" i="50"/>
  <c r="BL71" i="50" s="1"/>
  <c r="BR50" i="50"/>
  <c r="BR71" i="50" s="1"/>
  <c r="BS14" i="50"/>
  <c r="AM51" i="50"/>
  <c r="AM52" i="50" s="1"/>
  <c r="AY51" i="50"/>
  <c r="AY52" i="50" s="1"/>
  <c r="BE51" i="50"/>
  <c r="BE52" i="50" s="1"/>
  <c r="BG15" i="50"/>
  <c r="BK51" i="50"/>
  <c r="BK52" i="50" s="1"/>
  <c r="BM15" i="50"/>
  <c r="G49" i="50"/>
  <c r="M19" i="50"/>
  <c r="P49" i="50"/>
  <c r="Q19" i="50"/>
  <c r="AB49" i="50"/>
  <c r="AC19" i="50"/>
  <c r="AN49" i="50"/>
  <c r="AO19" i="50"/>
  <c r="AZ49" i="50"/>
  <c r="BA19" i="50"/>
  <c r="BL49" i="50"/>
  <c r="BM19" i="50"/>
  <c r="AM50" i="50"/>
  <c r="AO20" i="50"/>
  <c r="AU20" i="50"/>
  <c r="AY50" i="50"/>
  <c r="AY71" i="50" s="1"/>
  <c r="BA20" i="50"/>
  <c r="BK50" i="50"/>
  <c r="BK71" i="50" s="1"/>
  <c r="BS20" i="50"/>
  <c r="G51" i="50"/>
  <c r="M21" i="50"/>
  <c r="P51" i="50"/>
  <c r="W21" i="50"/>
  <c r="AB51" i="50"/>
  <c r="AH51" i="50"/>
  <c r="AI21" i="50"/>
  <c r="AN51" i="50"/>
  <c r="AN52" i="50" s="1"/>
  <c r="AU21" i="50"/>
  <c r="AZ51" i="50"/>
  <c r="AZ52" i="50" s="1"/>
  <c r="BF51" i="50"/>
  <c r="BF52" i="50" s="1"/>
  <c r="BG21" i="50"/>
  <c r="BL51" i="50"/>
  <c r="BL52" i="50" s="1"/>
  <c r="BS21" i="50"/>
  <c r="BG25" i="50"/>
  <c r="BM25" i="50"/>
  <c r="M26" i="50"/>
  <c r="Q26" i="50"/>
  <c r="Q26" i="49" s="1"/>
  <c r="AI26" i="50"/>
  <c r="AI26" i="49" s="1"/>
  <c r="BG26" i="50"/>
  <c r="AO27" i="50"/>
  <c r="AU27" i="50"/>
  <c r="BA27" i="50"/>
  <c r="BS27" i="50"/>
  <c r="M31" i="50"/>
  <c r="W31" i="50"/>
  <c r="AU31" i="50"/>
  <c r="BS31" i="50"/>
  <c r="BG32" i="50"/>
  <c r="BM32" i="50"/>
  <c r="M33" i="50"/>
  <c r="Q33" i="50"/>
  <c r="AO33" i="50"/>
  <c r="BA33" i="50"/>
  <c r="BM33" i="50"/>
  <c r="AO37" i="50"/>
  <c r="AU37" i="50"/>
  <c r="BA37" i="50"/>
  <c r="BS37" i="50"/>
  <c r="M38" i="50"/>
  <c r="W38" i="50"/>
  <c r="W38" i="49" s="1"/>
  <c r="AC38" i="50"/>
  <c r="AC38" i="49" s="1"/>
  <c r="AU38" i="50"/>
  <c r="BS38" i="50"/>
  <c r="BG39" i="50"/>
  <c r="BM39" i="50"/>
  <c r="M55" i="50"/>
  <c r="Q55" i="50"/>
  <c r="Q55" i="49" s="1"/>
  <c r="AO55" i="50"/>
  <c r="BA55" i="50"/>
  <c r="BM55" i="50"/>
  <c r="AO56" i="50"/>
  <c r="AU56" i="50"/>
  <c r="BA56" i="50"/>
  <c r="BS56" i="50"/>
  <c r="M57" i="50"/>
  <c r="W57" i="50"/>
  <c r="W57" i="49" s="1"/>
  <c r="AC57" i="50"/>
  <c r="AC57" i="49" s="1"/>
  <c r="AU57" i="50"/>
  <c r="BS57" i="50"/>
  <c r="AM82" i="50"/>
  <c r="AM81" i="50" s="1"/>
  <c r="AY82" i="50"/>
  <c r="AY81" i="50" s="1"/>
  <c r="BE82" i="50"/>
  <c r="BE81" i="50" s="1"/>
  <c r="BG58" i="50"/>
  <c r="BK82" i="50"/>
  <c r="BK81" i="50" s="1"/>
  <c r="BM58" i="50"/>
  <c r="BU7" i="51"/>
  <c r="BI7" i="51"/>
  <c r="AW7" i="51"/>
  <c r="AK7" i="51"/>
  <c r="AL7" i="51" s="1"/>
  <c r="Y7" i="51"/>
  <c r="Z7" i="51" s="1"/>
  <c r="M7" i="51"/>
  <c r="N7" i="51" s="1"/>
  <c r="BO7" i="51"/>
  <c r="AQ7" i="51"/>
  <c r="S7" i="51"/>
  <c r="T7" i="51" s="1"/>
  <c r="BN8" i="51"/>
  <c r="BB8" i="51"/>
  <c r="AP8" i="51"/>
  <c r="BT8" i="51"/>
  <c r="AV8" i="51"/>
  <c r="BU9" i="51"/>
  <c r="BI9" i="51"/>
  <c r="AW9" i="51"/>
  <c r="AK9" i="51"/>
  <c r="AL9" i="51" s="1"/>
  <c r="Y9" i="51"/>
  <c r="Z9" i="51" s="1"/>
  <c r="M9" i="51"/>
  <c r="N9" i="51" s="1"/>
  <c r="BC9" i="51"/>
  <c r="AE9" i="51"/>
  <c r="BN10" i="51"/>
  <c r="BB10" i="51"/>
  <c r="AP10" i="51"/>
  <c r="BH10" i="51"/>
  <c r="BU11" i="51"/>
  <c r="BI11" i="51"/>
  <c r="AW11" i="51"/>
  <c r="AK11" i="51"/>
  <c r="AL11" i="51" s="1"/>
  <c r="Y11" i="51"/>
  <c r="Z11" i="51" s="1"/>
  <c r="M11" i="51"/>
  <c r="N11" i="51" s="1"/>
  <c r="BO11" i="51"/>
  <c r="AQ11" i="51"/>
  <c r="S11" i="51"/>
  <c r="T11" i="51" s="1"/>
  <c r="AS49" i="51"/>
  <c r="AU13" i="51"/>
  <c r="BK49" i="51"/>
  <c r="BM13" i="51"/>
  <c r="M14" i="51"/>
  <c r="N14" i="51" s="1"/>
  <c r="G50" i="51"/>
  <c r="H50" i="51" s="1"/>
  <c r="V50" i="51"/>
  <c r="W50" i="51" s="1"/>
  <c r="W14" i="51"/>
  <c r="AB50" i="51"/>
  <c r="AC50" i="51" s="1"/>
  <c r="AC14" i="51"/>
  <c r="AN50" i="51"/>
  <c r="AO14" i="51"/>
  <c r="AZ50" i="51"/>
  <c r="BA14" i="51"/>
  <c r="BL50" i="51"/>
  <c r="BL71" i="51" s="1"/>
  <c r="BM14" i="51"/>
  <c r="AM51" i="51"/>
  <c r="AM52" i="51" s="1"/>
  <c r="AO15" i="51"/>
  <c r="AY51" i="51"/>
  <c r="AY52" i="51" s="1"/>
  <c r="BA15" i="51"/>
  <c r="M19" i="51"/>
  <c r="N19" i="51" s="1"/>
  <c r="G49" i="51"/>
  <c r="P49" i="51"/>
  <c r="Q19" i="51"/>
  <c r="AH49" i="51"/>
  <c r="AI19" i="51"/>
  <c r="AZ49" i="51"/>
  <c r="BA19" i="51"/>
  <c r="BL49" i="51"/>
  <c r="BM19" i="51"/>
  <c r="AS50" i="51"/>
  <c r="AS71" i="51" s="1"/>
  <c r="AU20" i="51"/>
  <c r="BK50" i="51"/>
  <c r="BK71" i="51" s="1"/>
  <c r="BM20" i="51"/>
  <c r="M21" i="51"/>
  <c r="N21" i="51" s="1"/>
  <c r="G51" i="51"/>
  <c r="P51" i="51"/>
  <c r="V51" i="51"/>
  <c r="W21" i="51"/>
  <c r="AB51" i="51"/>
  <c r="AC21" i="51"/>
  <c r="AN51" i="51"/>
  <c r="AN52" i="51" s="1"/>
  <c r="AO21" i="51"/>
  <c r="AT51" i="51"/>
  <c r="AT52" i="51" s="1"/>
  <c r="AU21" i="51"/>
  <c r="AZ51" i="51"/>
  <c r="BL51" i="51"/>
  <c r="BL52" i="51" s="1"/>
  <c r="BR51" i="51"/>
  <c r="BR52" i="51" s="1"/>
  <c r="BS21" i="51"/>
  <c r="BG27" i="51"/>
  <c r="BM27" i="51"/>
  <c r="BM39" i="51"/>
  <c r="AM82" i="51"/>
  <c r="AO82" i="51" s="1"/>
  <c r="AO58" i="51"/>
  <c r="BQ82" i="51"/>
  <c r="BS82" i="51" s="1"/>
  <c r="BS58" i="51"/>
  <c r="AS17" i="50"/>
  <c r="AS18" i="50" s="1"/>
  <c r="BE17" i="50"/>
  <c r="BE18" i="50" s="1"/>
  <c r="BQ17" i="50"/>
  <c r="BQ18" i="50" s="1"/>
  <c r="AS16" i="50"/>
  <c r="BE16" i="50"/>
  <c r="BQ16" i="50"/>
  <c r="J59" i="50"/>
  <c r="V59" i="50"/>
  <c r="W59" i="50" s="1"/>
  <c r="AH59" i="50"/>
  <c r="AI59" i="50" s="1"/>
  <c r="AT59" i="50"/>
  <c r="BF59" i="50"/>
  <c r="BR59" i="50"/>
  <c r="V59" i="51"/>
  <c r="W59" i="51" s="1"/>
  <c r="AH59" i="51"/>
  <c r="AI59" i="51" s="1"/>
  <c r="AT59" i="51"/>
  <c r="BF59" i="51"/>
  <c r="J17" i="50"/>
  <c r="J18" i="50" s="1"/>
  <c r="K18" i="50" s="1"/>
  <c r="V17" i="50"/>
  <c r="V18" i="50" s="1"/>
  <c r="W18" i="50" s="1"/>
  <c r="AH17" i="50"/>
  <c r="AH18" i="50" s="1"/>
  <c r="AI18" i="50" s="1"/>
  <c r="AT17" i="50"/>
  <c r="AT18" i="50" s="1"/>
  <c r="BF17" i="50"/>
  <c r="BF18" i="50" s="1"/>
  <c r="BR17" i="50"/>
  <c r="BR18" i="50" s="1"/>
  <c r="AS59" i="50"/>
  <c r="BQ59" i="50"/>
  <c r="AS59" i="51"/>
  <c r="BE59" i="51"/>
  <c r="H19" i="50"/>
  <c r="H26" i="50"/>
  <c r="H33" i="50"/>
  <c r="H55" i="50"/>
  <c r="H75" i="50"/>
  <c r="H19" i="51"/>
  <c r="H26" i="51"/>
  <c r="H55" i="51"/>
  <c r="H75" i="51"/>
  <c r="K14" i="50"/>
  <c r="K26" i="50"/>
  <c r="K26" i="49" s="1"/>
  <c r="K19" i="51"/>
  <c r="H31" i="51"/>
  <c r="Q21" i="50"/>
  <c r="Q38" i="50"/>
  <c r="Q38" i="49" s="1"/>
  <c r="Q14" i="51"/>
  <c r="W26" i="50"/>
  <c r="W26" i="49" s="1"/>
  <c r="W55" i="50"/>
  <c r="W55" i="49" s="1"/>
  <c r="W19" i="51"/>
  <c r="AC55" i="50"/>
  <c r="AC55" i="49" s="1"/>
  <c r="AC19" i="51"/>
  <c r="AI14" i="51"/>
  <c r="AO25" i="50"/>
  <c r="AO39" i="50"/>
  <c r="AU15" i="50"/>
  <c r="AU58" i="50"/>
  <c r="AU27" i="51"/>
  <c r="AU39" i="51"/>
  <c r="AU58" i="51"/>
  <c r="BA21" i="51"/>
  <c r="BA25" i="50"/>
  <c r="BA39" i="50"/>
  <c r="BA13" i="51"/>
  <c r="AO20" i="51"/>
  <c r="BA27" i="51"/>
  <c r="BA39" i="51"/>
  <c r="BA58" i="51"/>
  <c r="BG20" i="50"/>
  <c r="BG37" i="50"/>
  <c r="BG58" i="51"/>
  <c r="BM33" i="51"/>
  <c r="BM13" i="50"/>
  <c r="BM13" i="49" s="1"/>
  <c r="BM27" i="50"/>
  <c r="BM56" i="50"/>
  <c r="BM15" i="51"/>
  <c r="BS13" i="51"/>
  <c r="BS27" i="51"/>
  <c r="AC14" i="50"/>
  <c r="AC14" i="49" s="1"/>
  <c r="BA14" i="50"/>
  <c r="W19" i="50"/>
  <c r="AU19" i="50"/>
  <c r="BS19" i="50"/>
  <c r="AO21" i="50"/>
  <c r="AO21" i="49" s="1"/>
  <c r="BM21" i="50"/>
  <c r="AO26" i="50"/>
  <c r="BM26" i="50"/>
  <c r="AO31" i="50"/>
  <c r="BM31" i="50"/>
  <c r="AU33" i="50"/>
  <c r="BA38" i="50"/>
  <c r="AO57" i="50"/>
  <c r="BM57" i="50"/>
  <c r="AU14" i="51"/>
  <c r="BS14" i="51"/>
  <c r="BS19" i="51"/>
  <c r="AH50" i="50"/>
  <c r="AI50" i="50" s="1"/>
  <c r="BE49" i="51"/>
  <c r="J49" i="50"/>
  <c r="BF49" i="50"/>
  <c r="BQ50" i="50"/>
  <c r="BQ71" i="50" s="1"/>
  <c r="AT51" i="50"/>
  <c r="AT52" i="50" s="1"/>
  <c r="J51" i="51"/>
  <c r="J52" i="51" s="1"/>
  <c r="K52" i="51" s="1"/>
  <c r="BF51" i="51"/>
  <c r="BF52" i="51" s="1"/>
  <c r="BC7" i="51"/>
  <c r="BH8" i="51"/>
  <c r="AQ9" i="51"/>
  <c r="BT10" i="51"/>
  <c r="BC11" i="51"/>
  <c r="AP25" i="51"/>
  <c r="AV25" i="51" s="1"/>
  <c r="BB25" i="51" s="1"/>
  <c r="BH25" i="51" s="1"/>
  <c r="BN25" i="51" s="1"/>
  <c r="AP32" i="51"/>
  <c r="AV32" i="51" s="1"/>
  <c r="BB32" i="51" s="1"/>
  <c r="BH32" i="51" s="1"/>
  <c r="BN32" i="51" s="1"/>
  <c r="BT32" i="51" s="1"/>
  <c r="AP39" i="51"/>
  <c r="AV39" i="51" s="1"/>
  <c r="BB39" i="51" s="1"/>
  <c r="BH39" i="51" s="1"/>
  <c r="BN39" i="51" s="1"/>
  <c r="AP58" i="51"/>
  <c r="AV58" i="51" s="1"/>
  <c r="BB58" i="51" s="1"/>
  <c r="BH58" i="51" s="1"/>
  <c r="BN58" i="51" s="1"/>
  <c r="BT58" i="51" s="1"/>
  <c r="Q74" i="51"/>
  <c r="BS74" i="51"/>
  <c r="AC74" i="51"/>
  <c r="BA74" i="51"/>
  <c r="H74" i="51"/>
  <c r="K74" i="51"/>
  <c r="W74" i="51"/>
  <c r="AI74" i="51"/>
  <c r="AU74" i="51"/>
  <c r="BG74" i="51"/>
  <c r="BM74" i="51"/>
  <c r="Q74" i="50"/>
  <c r="AO74" i="50"/>
  <c r="L49" i="51"/>
  <c r="R49" i="51" s="1"/>
  <c r="X49" i="51" s="1"/>
  <c r="AD49" i="51" s="1"/>
  <c r="AJ49" i="51" s="1"/>
  <c r="R87" i="50"/>
  <c r="L74" i="50"/>
  <c r="H74" i="50"/>
  <c r="H74" i="49" s="1"/>
  <c r="AC74" i="50"/>
  <c r="BA74" i="50"/>
  <c r="BM74" i="50"/>
  <c r="M74" i="50"/>
  <c r="BG74" i="50"/>
  <c r="BG74" i="49" s="1"/>
  <c r="BS74" i="50"/>
  <c r="L59" i="50"/>
  <c r="R59" i="50" s="1"/>
  <c r="X59" i="50" s="1"/>
  <c r="AD59" i="50" s="1"/>
  <c r="W74" i="50"/>
  <c r="AI74" i="50"/>
  <c r="AU74" i="50"/>
  <c r="K74" i="50"/>
  <c r="L59" i="51"/>
  <c r="R59" i="51" s="1"/>
  <c r="X59" i="51" s="1"/>
  <c r="AD59" i="51" s="1"/>
  <c r="AJ59" i="51" s="1"/>
  <c r="O84" i="50"/>
  <c r="L51" i="51"/>
  <c r="R51" i="51" s="1"/>
  <c r="X51" i="51" s="1"/>
  <c r="AD51" i="51" s="1"/>
  <c r="AJ51" i="51" s="1"/>
  <c r="L50" i="51"/>
  <c r="R50" i="51" s="1"/>
  <c r="X50" i="51" s="1"/>
  <c r="AD50" i="51" s="1"/>
  <c r="AJ50" i="51" s="1"/>
  <c r="L49" i="50"/>
  <c r="R49" i="50" s="1"/>
  <c r="X49" i="50" s="1"/>
  <c r="AD49" i="50" s="1"/>
  <c r="AJ49" i="50" s="1"/>
  <c r="L51" i="50"/>
  <c r="R51" i="50" s="1"/>
  <c r="X51" i="50" s="1"/>
  <c r="AD51" i="50" s="1"/>
  <c r="AJ51" i="50" s="1"/>
  <c r="L50" i="50"/>
  <c r="R50" i="50" s="1"/>
  <c r="X50" i="50" s="1"/>
  <c r="AD50" i="50" s="1"/>
  <c r="AJ50" i="50" s="1"/>
  <c r="BU7" i="50"/>
  <c r="BO7" i="50"/>
  <c r="BI7" i="50"/>
  <c r="BC7" i="50"/>
  <c r="AW7" i="50"/>
  <c r="AQ7" i="50"/>
  <c r="AK7" i="50"/>
  <c r="AE7" i="50"/>
  <c r="Y7" i="50"/>
  <c r="S7" i="50"/>
  <c r="M7" i="50"/>
  <c r="BT8" i="50"/>
  <c r="BN8" i="50"/>
  <c r="BH8" i="50"/>
  <c r="BB8" i="50"/>
  <c r="AV8" i="50"/>
  <c r="AP8" i="50"/>
  <c r="AJ8" i="50"/>
  <c r="AJ8" i="49" s="1"/>
  <c r="AD8" i="50"/>
  <c r="AD8" i="49" s="1"/>
  <c r="X8" i="50"/>
  <c r="X8" i="49" s="1"/>
  <c r="R8" i="50"/>
  <c r="R8" i="49" s="1"/>
  <c r="L8" i="50"/>
  <c r="L8" i="49" s="1"/>
  <c r="BU9" i="50"/>
  <c r="BO9" i="50"/>
  <c r="BI9" i="50"/>
  <c r="BC9" i="50"/>
  <c r="AW9" i="50"/>
  <c r="AQ9" i="50"/>
  <c r="AK9" i="50"/>
  <c r="AE9" i="50"/>
  <c r="Y9" i="50"/>
  <c r="S9" i="50"/>
  <c r="M9" i="50"/>
  <c r="BT10" i="50"/>
  <c r="BN10" i="50"/>
  <c r="BH10" i="50"/>
  <c r="BB10" i="50"/>
  <c r="AV10" i="50"/>
  <c r="AV10" i="49" s="1"/>
  <c r="AP10" i="50"/>
  <c r="AJ10" i="50"/>
  <c r="AJ10" i="49" s="1"/>
  <c r="AD10" i="50"/>
  <c r="AD10" i="49" s="1"/>
  <c r="X10" i="50"/>
  <c r="X10" i="49" s="1"/>
  <c r="R10" i="50"/>
  <c r="R10" i="49" s="1"/>
  <c r="L10" i="50"/>
  <c r="L10" i="49" s="1"/>
  <c r="BU11" i="50"/>
  <c r="BO11" i="50"/>
  <c r="BI11" i="50"/>
  <c r="BC11" i="50"/>
  <c r="AW11" i="50"/>
  <c r="AQ11" i="50"/>
  <c r="AK11" i="50"/>
  <c r="AE11" i="50"/>
  <c r="Y11" i="50"/>
  <c r="S11" i="50"/>
  <c r="M11" i="50"/>
  <c r="BT7" i="50"/>
  <c r="BN7" i="50"/>
  <c r="BN7" i="49" s="1"/>
  <c r="BH7" i="50"/>
  <c r="BH7" i="49" s="1"/>
  <c r="BB7" i="50"/>
  <c r="AV7" i="50"/>
  <c r="AP7" i="50"/>
  <c r="AJ7" i="50"/>
  <c r="AJ7" i="49" s="1"/>
  <c r="AD7" i="50"/>
  <c r="AD7" i="49" s="1"/>
  <c r="X7" i="50"/>
  <c r="X7" i="49" s="1"/>
  <c r="R7" i="50"/>
  <c r="R7" i="49" s="1"/>
  <c r="L7" i="50"/>
  <c r="L7" i="49" s="1"/>
  <c r="BU8" i="50"/>
  <c r="BO8" i="50"/>
  <c r="BI8" i="50"/>
  <c r="BC8" i="50"/>
  <c r="AW8" i="50"/>
  <c r="AQ8" i="50"/>
  <c r="AK8" i="50"/>
  <c r="AE8" i="50"/>
  <c r="AE8" i="49" s="1"/>
  <c r="Y8" i="50"/>
  <c r="Y8" i="49" s="1"/>
  <c r="S8" i="50"/>
  <c r="S8" i="49" s="1"/>
  <c r="M8" i="50"/>
  <c r="BT9" i="50"/>
  <c r="BN9" i="50"/>
  <c r="BH9" i="50"/>
  <c r="BB9" i="50"/>
  <c r="AV9" i="50"/>
  <c r="AP9" i="50"/>
  <c r="AP9" i="49" s="1"/>
  <c r="AJ9" i="50"/>
  <c r="AJ9" i="49" s="1"/>
  <c r="AD9" i="50"/>
  <c r="AD9" i="49" s="1"/>
  <c r="X9" i="50"/>
  <c r="X9" i="49" s="1"/>
  <c r="R9" i="50"/>
  <c r="R9" i="49" s="1"/>
  <c r="L9" i="50"/>
  <c r="L9" i="49" s="1"/>
  <c r="BU10" i="50"/>
  <c r="BO10" i="50"/>
  <c r="BI10" i="50"/>
  <c r="BC10" i="50"/>
  <c r="AW10" i="50"/>
  <c r="AQ10" i="50"/>
  <c r="AQ10" i="49" s="1"/>
  <c r="AK10" i="50"/>
  <c r="AK10" i="49" s="1"/>
  <c r="AE10" i="50"/>
  <c r="AE10" i="49" s="1"/>
  <c r="Y10" i="50"/>
  <c r="S10" i="50"/>
  <c r="M10" i="50"/>
  <c r="BT11" i="50"/>
  <c r="BN11" i="50"/>
  <c r="BN11" i="49" s="1"/>
  <c r="BH11" i="50"/>
  <c r="BB11" i="50"/>
  <c r="BB11" i="49" s="1"/>
  <c r="AV11" i="50"/>
  <c r="AP11" i="50"/>
  <c r="AJ11" i="50"/>
  <c r="AJ11" i="49" s="1"/>
  <c r="AD11" i="50"/>
  <c r="AD11" i="49" s="1"/>
  <c r="X11" i="50"/>
  <c r="X11" i="49" s="1"/>
  <c r="R11" i="50"/>
  <c r="R11" i="49" s="1"/>
  <c r="L11" i="50"/>
  <c r="L11" i="49" s="1"/>
  <c r="R75" i="50"/>
  <c r="L86" i="51"/>
  <c r="L88" i="51" s="1"/>
  <c r="X86" i="51"/>
  <c r="AJ86" i="51"/>
  <c r="L17" i="50"/>
  <c r="L18" i="50" s="1"/>
  <c r="L16" i="50"/>
  <c r="R16" i="50" s="1"/>
  <c r="X16" i="50" s="1"/>
  <c r="AD16" i="50" s="1"/>
  <c r="AJ16" i="50" s="1"/>
  <c r="X13" i="51"/>
  <c r="AD13" i="51" s="1"/>
  <c r="AJ13" i="51" s="1"/>
  <c r="AP13" i="51" s="1"/>
  <c r="X15" i="51"/>
  <c r="AD15" i="51" s="1"/>
  <c r="AJ15" i="51" s="1"/>
  <c r="AP15" i="51" s="1"/>
  <c r="R87" i="51"/>
  <c r="R86" i="51"/>
  <c r="AD86" i="51"/>
  <c r="AA84" i="50"/>
  <c r="I84" i="50"/>
  <c r="U84" i="50"/>
  <c r="AG84" i="50"/>
  <c r="F70" i="50"/>
  <c r="O70" i="50"/>
  <c r="O72" i="50" s="1"/>
  <c r="AA70" i="50"/>
  <c r="AA72" i="50" s="1"/>
  <c r="F70" i="51"/>
  <c r="I70" i="51"/>
  <c r="I72" i="51" s="1"/>
  <c r="O70" i="51"/>
  <c r="O72" i="51" s="1"/>
  <c r="U70" i="51"/>
  <c r="U72" i="51" s="1"/>
  <c r="AA70" i="51"/>
  <c r="AA72" i="51" s="1"/>
  <c r="AG70" i="51"/>
  <c r="AG72" i="51" s="1"/>
  <c r="I70" i="50"/>
  <c r="I72" i="50" s="1"/>
  <c r="U70" i="50"/>
  <c r="U72" i="50" s="1"/>
  <c r="AG70" i="50"/>
  <c r="AG72" i="50" s="1"/>
  <c r="F71" i="50"/>
  <c r="L71" i="50" s="1"/>
  <c r="F71" i="51"/>
  <c r="L71" i="51" s="1"/>
  <c r="R71" i="51" s="1"/>
  <c r="X71" i="51" s="1"/>
  <c r="AD71" i="51" s="1"/>
  <c r="AJ71" i="51" s="1"/>
  <c r="Q23" i="51" l="1"/>
  <c r="BA57" i="49"/>
  <c r="V24" i="51"/>
  <c r="W24" i="51" s="1"/>
  <c r="H23" i="51"/>
  <c r="AS50" i="49"/>
  <c r="AS71" i="49" s="1"/>
  <c r="AH24" i="51"/>
  <c r="AI24" i="51" s="1"/>
  <c r="O80" i="49"/>
  <c r="AC39" i="49"/>
  <c r="AZ50" i="49"/>
  <c r="AZ71" i="49" s="1"/>
  <c r="V50" i="49"/>
  <c r="V71" i="49" s="1"/>
  <c r="W71" i="49" s="1"/>
  <c r="BR50" i="49"/>
  <c r="BR71" i="49" s="1"/>
  <c r="BS71" i="49" s="1"/>
  <c r="BE50" i="49"/>
  <c r="BE71" i="49" s="1"/>
  <c r="AM50" i="49"/>
  <c r="AM71" i="49" s="1"/>
  <c r="AY50" i="49"/>
  <c r="AY71" i="49" s="1"/>
  <c r="L53" i="50"/>
  <c r="L54" i="50" s="1"/>
  <c r="AH50" i="49"/>
  <c r="AH71" i="49" s="1"/>
  <c r="AI71" i="49" s="1"/>
  <c r="H35" i="51"/>
  <c r="U80" i="49"/>
  <c r="AT50" i="49"/>
  <c r="AT71" i="49" s="1"/>
  <c r="K74" i="49"/>
  <c r="BL50" i="49"/>
  <c r="BL71" i="49" s="1"/>
  <c r="AN50" i="49"/>
  <c r="AN71" i="49" s="1"/>
  <c r="BK50" i="49"/>
  <c r="BK71" i="49" s="1"/>
  <c r="BT11" i="49"/>
  <c r="BH9" i="49"/>
  <c r="BT7" i="49"/>
  <c r="AE7" i="49"/>
  <c r="AU74" i="49"/>
  <c r="BS32" i="49"/>
  <c r="H58" i="49"/>
  <c r="BS16" i="49"/>
  <c r="BF50" i="49"/>
  <c r="BF71" i="49" s="1"/>
  <c r="AB50" i="49"/>
  <c r="AB71" i="49" s="1"/>
  <c r="AC71" i="49" s="1"/>
  <c r="M10" i="49"/>
  <c r="BI10" i="49"/>
  <c r="BN9" i="49"/>
  <c r="AW8" i="49"/>
  <c r="BB7" i="49"/>
  <c r="AB24" i="51"/>
  <c r="AC24" i="51" s="1"/>
  <c r="I80" i="49"/>
  <c r="M23" i="51"/>
  <c r="M24" i="51" s="1"/>
  <c r="AI74" i="49"/>
  <c r="W33" i="49"/>
  <c r="K58" i="49"/>
  <c r="BH11" i="49"/>
  <c r="BT9" i="49"/>
  <c r="W74" i="49"/>
  <c r="BM27" i="49"/>
  <c r="H20" i="49"/>
  <c r="AG80" i="49"/>
  <c r="AA80" i="49"/>
  <c r="J24" i="51"/>
  <c r="K24" i="51" s="1"/>
  <c r="L53" i="51"/>
  <c r="R53" i="51" s="1"/>
  <c r="P50" i="49"/>
  <c r="P71" i="49" s="1"/>
  <c r="Q71" i="49" s="1"/>
  <c r="W31" i="49"/>
  <c r="AC31" i="49"/>
  <c r="BA34" i="49"/>
  <c r="K31" i="49"/>
  <c r="BQ81" i="51"/>
  <c r="BE80" i="49"/>
  <c r="BE81" i="49"/>
  <c r="BG81" i="49" s="1"/>
  <c r="BQ80" i="49"/>
  <c r="BQ81" i="49"/>
  <c r="BS81" i="49" s="1"/>
  <c r="AS80" i="49"/>
  <c r="AS81" i="49"/>
  <c r="BK81" i="51"/>
  <c r="AM81" i="51"/>
  <c r="BK81" i="49"/>
  <c r="BM81" i="49" s="1"/>
  <c r="AY81" i="49"/>
  <c r="AM81" i="49"/>
  <c r="AO81" i="49" s="1"/>
  <c r="AP40" i="50"/>
  <c r="AV40" i="50" s="1"/>
  <c r="BB40" i="50" s="1"/>
  <c r="BH40" i="50" s="1"/>
  <c r="BN40" i="50" s="1"/>
  <c r="BT40" i="50" s="1"/>
  <c r="S20" i="51"/>
  <c r="T20" i="51" s="1"/>
  <c r="X25" i="50"/>
  <c r="X25" i="49" s="1"/>
  <c r="X31" i="50"/>
  <c r="AD31" i="50" s="1"/>
  <c r="AI33" i="49"/>
  <c r="X37" i="50"/>
  <c r="X37" i="49" s="1"/>
  <c r="X55" i="50"/>
  <c r="X55" i="49" s="1"/>
  <c r="X19" i="50"/>
  <c r="X19" i="49" s="1"/>
  <c r="S32" i="51"/>
  <c r="T32" i="51" s="1"/>
  <c r="S11" i="49"/>
  <c r="BC11" i="49"/>
  <c r="BO11" i="49"/>
  <c r="AQ9" i="49"/>
  <c r="BC9" i="49"/>
  <c r="BT8" i="49"/>
  <c r="S7" i="49"/>
  <c r="BC7" i="49"/>
  <c r="BO7" i="49"/>
  <c r="BS57" i="49"/>
  <c r="BA56" i="49"/>
  <c r="AO56" i="49"/>
  <c r="BA55" i="49"/>
  <c r="AI35" i="50"/>
  <c r="J36" i="50"/>
  <c r="K36" i="50" s="1"/>
  <c r="BA34" i="50"/>
  <c r="AO34" i="50"/>
  <c r="BA28" i="50"/>
  <c r="BS28" i="50"/>
  <c r="M22" i="50"/>
  <c r="N22" i="50" s="1"/>
  <c r="X39" i="50"/>
  <c r="AD39" i="50" s="1"/>
  <c r="X27" i="50"/>
  <c r="AD27" i="50" s="1"/>
  <c r="X57" i="50"/>
  <c r="X57" i="49" s="1"/>
  <c r="X33" i="50"/>
  <c r="AD33" i="50" s="1"/>
  <c r="X21" i="50"/>
  <c r="AD21" i="50" s="1"/>
  <c r="Q21" i="49"/>
  <c r="Q31" i="49"/>
  <c r="AI31" i="49"/>
  <c r="H21" i="49"/>
  <c r="AU33" i="49"/>
  <c r="AO31" i="49"/>
  <c r="AO26" i="49"/>
  <c r="BA25" i="49"/>
  <c r="AU15" i="49"/>
  <c r="AO25" i="49"/>
  <c r="H33" i="49"/>
  <c r="BS38" i="49"/>
  <c r="BA37" i="49"/>
  <c r="AO37" i="49"/>
  <c r="BA33" i="49"/>
  <c r="BM32" i="49"/>
  <c r="BS31" i="49"/>
  <c r="BG26" i="49"/>
  <c r="BM25" i="49"/>
  <c r="BG21" i="49"/>
  <c r="BA20" i="49"/>
  <c r="AO13" i="49"/>
  <c r="H13" i="49"/>
  <c r="AP28" i="50"/>
  <c r="AV28" i="50" s="1"/>
  <c r="BB28" i="50" s="1"/>
  <c r="BH28" i="50" s="1"/>
  <c r="BN28" i="50" s="1"/>
  <c r="BT28" i="50" s="1"/>
  <c r="P17" i="49"/>
  <c r="P18" i="49" s="1"/>
  <c r="Q18" i="49" s="1"/>
  <c r="H35" i="50"/>
  <c r="M11" i="49"/>
  <c r="AK11" i="49"/>
  <c r="BI11" i="49"/>
  <c r="BB10" i="49"/>
  <c r="M9" i="49"/>
  <c r="AK9" i="49"/>
  <c r="BI9" i="49"/>
  <c r="AP8" i="49"/>
  <c r="BN8" i="49"/>
  <c r="M7" i="49"/>
  <c r="AK7" i="49"/>
  <c r="BI7" i="49"/>
  <c r="BM57" i="49"/>
  <c r="BM31" i="49"/>
  <c r="BM26" i="49"/>
  <c r="BM21" i="49"/>
  <c r="BG20" i="49"/>
  <c r="AO39" i="49"/>
  <c r="K14" i="49"/>
  <c r="AU56" i="49"/>
  <c r="AU38" i="49"/>
  <c r="BS37" i="49"/>
  <c r="AU37" i="49"/>
  <c r="BG32" i="49"/>
  <c r="AU31" i="49"/>
  <c r="AO27" i="49"/>
  <c r="BG25" i="49"/>
  <c r="Q27" i="49"/>
  <c r="Q13" i="49"/>
  <c r="AI27" i="49"/>
  <c r="AC25" i="49"/>
  <c r="K25" i="49"/>
  <c r="AI13" i="49"/>
  <c r="AY59" i="49"/>
  <c r="AZ17" i="49"/>
  <c r="AZ18" i="49" s="1"/>
  <c r="BK59" i="49"/>
  <c r="AM59" i="49"/>
  <c r="G17" i="49"/>
  <c r="G18" i="49" s="1"/>
  <c r="H18" i="49" s="1"/>
  <c r="BM40" i="50"/>
  <c r="BM34" i="50"/>
  <c r="AO28" i="50"/>
  <c r="BM22" i="50"/>
  <c r="BA22" i="50"/>
  <c r="AO22" i="50"/>
  <c r="BL17" i="49"/>
  <c r="BL18" i="49" s="1"/>
  <c r="AN17" i="49"/>
  <c r="AN18" i="49" s="1"/>
  <c r="M35" i="50"/>
  <c r="M36" i="50" s="1"/>
  <c r="BS56" i="49"/>
  <c r="BG39" i="49"/>
  <c r="AO33" i="49"/>
  <c r="AI21" i="49"/>
  <c r="AO19" i="49"/>
  <c r="K13" i="49"/>
  <c r="L17" i="49"/>
  <c r="R17" i="49" s="1"/>
  <c r="X17" i="49" s="1"/>
  <c r="AD17" i="49" s="1"/>
  <c r="AJ17" i="49" s="1"/>
  <c r="BG16" i="49"/>
  <c r="AU16" i="49"/>
  <c r="BK86" i="49"/>
  <c r="BK88" i="49" s="1"/>
  <c r="AP11" i="49"/>
  <c r="Y10" i="49"/>
  <c r="AW10" i="49"/>
  <c r="BU10" i="49"/>
  <c r="BB9" i="49"/>
  <c r="M8" i="49"/>
  <c r="AK8" i="49"/>
  <c r="BI8" i="49"/>
  <c r="BU8" i="49"/>
  <c r="AP7" i="49"/>
  <c r="Y11" i="49"/>
  <c r="AW11" i="49"/>
  <c r="BU11" i="49"/>
  <c r="AP10" i="49"/>
  <c r="BN10" i="49"/>
  <c r="Y9" i="49"/>
  <c r="AW9" i="49"/>
  <c r="BU9" i="49"/>
  <c r="BB8" i="49"/>
  <c r="Y7" i="49"/>
  <c r="AW7" i="49"/>
  <c r="BU7" i="49"/>
  <c r="BM74" i="49"/>
  <c r="AC74" i="49"/>
  <c r="Q74" i="49"/>
  <c r="AO57" i="49"/>
  <c r="AU19" i="49"/>
  <c r="BA14" i="49"/>
  <c r="BG37" i="49"/>
  <c r="H19" i="49"/>
  <c r="BM58" i="49"/>
  <c r="Q33" i="49"/>
  <c r="BS20" i="49"/>
  <c r="BG56" i="49"/>
  <c r="AU55" i="49"/>
  <c r="BS33" i="49"/>
  <c r="K33" i="49"/>
  <c r="AO32" i="49"/>
  <c r="AU26" i="49"/>
  <c r="BS25" i="49"/>
  <c r="H38" i="49"/>
  <c r="AI58" i="49"/>
  <c r="H56" i="49"/>
  <c r="Q39" i="49"/>
  <c r="AC37" i="49"/>
  <c r="AC15" i="49"/>
  <c r="Q15" i="49"/>
  <c r="W15" i="49"/>
  <c r="AI37" i="49"/>
  <c r="BQ59" i="49"/>
  <c r="BE59" i="49"/>
  <c r="AS59" i="49"/>
  <c r="AM86" i="49"/>
  <c r="AM88" i="49" s="1"/>
  <c r="BS55" i="49"/>
  <c r="K27" i="49"/>
  <c r="K39" i="49"/>
  <c r="AY86" i="49"/>
  <c r="AY88" i="49" s="1"/>
  <c r="AC13" i="49"/>
  <c r="W13" i="49"/>
  <c r="W25" i="49"/>
  <c r="Q25" i="49"/>
  <c r="AB17" i="49"/>
  <c r="AC17" i="49" s="1"/>
  <c r="BE17" i="49"/>
  <c r="BE18" i="49" s="1"/>
  <c r="AS17" i="49"/>
  <c r="AS18" i="49" s="1"/>
  <c r="AI25" i="49"/>
  <c r="BR59" i="49"/>
  <c r="BS59" i="49" s="1"/>
  <c r="AB59" i="49"/>
  <c r="AC59" i="49" s="1"/>
  <c r="AV11" i="49"/>
  <c r="S10" i="49"/>
  <c r="BC10" i="49"/>
  <c r="BO10" i="49"/>
  <c r="AV9" i="49"/>
  <c r="AQ8" i="49"/>
  <c r="BC8" i="49"/>
  <c r="BO8" i="49"/>
  <c r="AV7" i="49"/>
  <c r="AE11" i="49"/>
  <c r="AQ11" i="49"/>
  <c r="BH10" i="49"/>
  <c r="BT10" i="49"/>
  <c r="S9" i="49"/>
  <c r="AE9" i="49"/>
  <c r="BO9" i="49"/>
  <c r="AV8" i="49"/>
  <c r="BH8" i="49"/>
  <c r="AQ7" i="49"/>
  <c r="BS74" i="49"/>
  <c r="BA74" i="49"/>
  <c r="AO74" i="49"/>
  <c r="BA38" i="49"/>
  <c r="BM56" i="49"/>
  <c r="AU57" i="49"/>
  <c r="BM55" i="49"/>
  <c r="AO55" i="49"/>
  <c r="BG15" i="49"/>
  <c r="BG38" i="49"/>
  <c r="BM37" i="49"/>
  <c r="AC33" i="49"/>
  <c r="BA26" i="49"/>
  <c r="Q37" i="49"/>
  <c r="AC27" i="49"/>
  <c r="H27" i="49"/>
  <c r="W37" i="49"/>
  <c r="K37" i="49"/>
  <c r="AI15" i="49"/>
  <c r="K15" i="49"/>
  <c r="J17" i="49"/>
  <c r="BR17" i="49"/>
  <c r="BR18" i="49" s="1"/>
  <c r="BF17" i="49"/>
  <c r="AT17" i="49"/>
  <c r="AT18" i="49" s="1"/>
  <c r="AH17" i="49"/>
  <c r="AI17" i="49" s="1"/>
  <c r="V17" i="49"/>
  <c r="V18" i="49" s="1"/>
  <c r="W18" i="49" s="1"/>
  <c r="AU82" i="49"/>
  <c r="BA16" i="49"/>
  <c r="AT59" i="49"/>
  <c r="V59" i="49"/>
  <c r="W59" i="49" s="1"/>
  <c r="BQ17" i="49"/>
  <c r="BQ18" i="49" s="1"/>
  <c r="AY17" i="49"/>
  <c r="AY18" i="49" s="1"/>
  <c r="H16" i="49"/>
  <c r="M16" i="49"/>
  <c r="S16" i="49" s="1"/>
  <c r="H75" i="49"/>
  <c r="BG58" i="49"/>
  <c r="BM39" i="49"/>
  <c r="BS27" i="49"/>
  <c r="AU27" i="49"/>
  <c r="BS21" i="49"/>
  <c r="W21" i="49"/>
  <c r="AU20" i="49"/>
  <c r="BA13" i="49"/>
  <c r="AU13" i="49"/>
  <c r="BS58" i="49"/>
  <c r="BS39" i="49"/>
  <c r="BG27" i="49"/>
  <c r="BG19" i="49"/>
  <c r="K19" i="49"/>
  <c r="AU39" i="49"/>
  <c r="BS87" i="49"/>
  <c r="BG87" i="49"/>
  <c r="AU87" i="49"/>
  <c r="BS75" i="49"/>
  <c r="BG75" i="49"/>
  <c r="AU75" i="49"/>
  <c r="BA58" i="49"/>
  <c r="BG57" i="49"/>
  <c r="BG31" i="49"/>
  <c r="BG14" i="49"/>
  <c r="AO14" i="49"/>
  <c r="BG13" i="49"/>
  <c r="W39" i="49"/>
  <c r="AO82" i="49"/>
  <c r="H32" i="49"/>
  <c r="K55" i="49"/>
  <c r="H31" i="49"/>
  <c r="K21" i="49"/>
  <c r="R87" i="49"/>
  <c r="BS19" i="49"/>
  <c r="W19" i="49"/>
  <c r="BA39" i="49"/>
  <c r="AU58" i="49"/>
  <c r="H55" i="49"/>
  <c r="H26" i="49"/>
  <c r="BM33" i="49"/>
  <c r="BA27" i="49"/>
  <c r="AU21" i="49"/>
  <c r="AO20" i="49"/>
  <c r="BM19" i="49"/>
  <c r="BA19" i="49"/>
  <c r="AC19" i="49"/>
  <c r="Q19" i="49"/>
  <c r="BM15" i="49"/>
  <c r="BS14" i="49"/>
  <c r="AU14" i="49"/>
  <c r="W14" i="49"/>
  <c r="Q14" i="49"/>
  <c r="M14" i="49"/>
  <c r="BS13" i="49"/>
  <c r="BG33" i="49"/>
  <c r="AU32" i="49"/>
  <c r="AI19" i="49"/>
  <c r="AI14" i="49"/>
  <c r="BA21" i="49"/>
  <c r="AO15" i="49"/>
  <c r="BM20" i="49"/>
  <c r="BM87" i="49"/>
  <c r="BA87" i="49"/>
  <c r="AO87" i="49"/>
  <c r="BM75" i="49"/>
  <c r="BA75" i="49"/>
  <c r="AO75" i="49"/>
  <c r="AO58" i="49"/>
  <c r="BS26" i="49"/>
  <c r="BA15" i="49"/>
  <c r="BM14" i="49"/>
  <c r="H39" i="49"/>
  <c r="H15" i="49"/>
  <c r="AC58" i="49"/>
  <c r="W58" i="49"/>
  <c r="H87" i="49"/>
  <c r="BM82" i="49"/>
  <c r="BG82" i="49"/>
  <c r="BA82" i="49"/>
  <c r="AI39" i="49"/>
  <c r="W27" i="49"/>
  <c r="H57" i="49"/>
  <c r="AC21" i="49"/>
  <c r="BM16" i="49"/>
  <c r="AO16" i="49"/>
  <c r="R74" i="50"/>
  <c r="L74" i="49"/>
  <c r="N57" i="50"/>
  <c r="N57" i="49" s="1"/>
  <c r="M57" i="49"/>
  <c r="S38" i="50"/>
  <c r="T38" i="50" s="1"/>
  <c r="M38" i="49"/>
  <c r="S21" i="50"/>
  <c r="T21" i="50" s="1"/>
  <c r="M21" i="49"/>
  <c r="S58" i="50"/>
  <c r="S58" i="49" s="1"/>
  <c r="M58" i="49"/>
  <c r="S56" i="50"/>
  <c r="S56" i="49" s="1"/>
  <c r="M56" i="49"/>
  <c r="S39" i="50"/>
  <c r="T39" i="50" s="1"/>
  <c r="M39" i="49"/>
  <c r="S27" i="50"/>
  <c r="T27" i="50" s="1"/>
  <c r="M27" i="49"/>
  <c r="S25" i="50"/>
  <c r="T25" i="50" s="1"/>
  <c r="M25" i="49"/>
  <c r="S13" i="50"/>
  <c r="Y13" i="50" s="1"/>
  <c r="M13" i="49"/>
  <c r="X75" i="50"/>
  <c r="R75" i="49"/>
  <c r="S74" i="50"/>
  <c r="S74" i="49" s="1"/>
  <c r="M74" i="49"/>
  <c r="N55" i="50"/>
  <c r="M55" i="49"/>
  <c r="S33" i="50"/>
  <c r="T33" i="50" s="1"/>
  <c r="M33" i="49"/>
  <c r="S31" i="50"/>
  <c r="T31" i="50" s="1"/>
  <c r="M31" i="49"/>
  <c r="S26" i="50"/>
  <c r="S26" i="49" s="1"/>
  <c r="M26" i="49"/>
  <c r="S19" i="50"/>
  <c r="T19" i="50" s="1"/>
  <c r="M19" i="49"/>
  <c r="S75" i="50"/>
  <c r="T75" i="50" s="1"/>
  <c r="M75" i="49"/>
  <c r="S37" i="50"/>
  <c r="T37" i="50" s="1"/>
  <c r="M37" i="49"/>
  <c r="S32" i="50"/>
  <c r="M32" i="49"/>
  <c r="S20" i="50"/>
  <c r="M20" i="49"/>
  <c r="S15" i="50"/>
  <c r="S15" i="49" s="1"/>
  <c r="M15" i="49"/>
  <c r="N87" i="50"/>
  <c r="N87" i="49" s="1"/>
  <c r="M87" i="49"/>
  <c r="X38" i="50"/>
  <c r="R38" i="49"/>
  <c r="X14" i="50"/>
  <c r="R14" i="49"/>
  <c r="X56" i="50"/>
  <c r="R56" i="49"/>
  <c r="X20" i="50"/>
  <c r="R20" i="49"/>
  <c r="X13" i="50"/>
  <c r="R13" i="49"/>
  <c r="X26" i="50"/>
  <c r="R26" i="49"/>
  <c r="X58" i="50"/>
  <c r="R58" i="49"/>
  <c r="X32" i="50"/>
  <c r="R32" i="49"/>
  <c r="X15" i="50"/>
  <c r="R15" i="49"/>
  <c r="J53" i="50"/>
  <c r="J54" i="50" s="1"/>
  <c r="K54" i="50" s="1"/>
  <c r="S13" i="51"/>
  <c r="Y13" i="51" s="1"/>
  <c r="AE13" i="51" s="1"/>
  <c r="BA82" i="50"/>
  <c r="AT86" i="49"/>
  <c r="AT88" i="49" s="1"/>
  <c r="AT81" i="49"/>
  <c r="AP22" i="49"/>
  <c r="AV22" i="49" s="1"/>
  <c r="BB22" i="49" s="1"/>
  <c r="BH22" i="49" s="1"/>
  <c r="BN22" i="49" s="1"/>
  <c r="BT22" i="49" s="1"/>
  <c r="S39" i="51"/>
  <c r="Y39" i="51" s="1"/>
  <c r="BR80" i="49"/>
  <c r="V81" i="49"/>
  <c r="W81" i="49" s="1"/>
  <c r="BS22" i="50"/>
  <c r="BG22" i="50"/>
  <c r="AU22" i="50"/>
  <c r="H24" i="51"/>
  <c r="L41" i="49"/>
  <c r="R41" i="49" s="1"/>
  <c r="X41" i="49" s="1"/>
  <c r="AD41" i="49" s="1"/>
  <c r="AJ41" i="49" s="1"/>
  <c r="AT49" i="49"/>
  <c r="AT70" i="49" s="1"/>
  <c r="AP52" i="50"/>
  <c r="AV52" i="50" s="1"/>
  <c r="BB52" i="50" s="1"/>
  <c r="BH52" i="50" s="1"/>
  <c r="BN52" i="50" s="1"/>
  <c r="BT52" i="50" s="1"/>
  <c r="M82" i="50"/>
  <c r="N82" i="50" s="1"/>
  <c r="AH29" i="49"/>
  <c r="AI29" i="49" s="1"/>
  <c r="AB80" i="49"/>
  <c r="BQ49" i="49"/>
  <c r="BQ70" i="49" s="1"/>
  <c r="BQ72" i="49" s="1"/>
  <c r="AS49" i="49"/>
  <c r="H36" i="51"/>
  <c r="BM82" i="50"/>
  <c r="BG82" i="50"/>
  <c r="BM16" i="50"/>
  <c r="BF80" i="49"/>
  <c r="BS28" i="49"/>
  <c r="AS51" i="49"/>
  <c r="AS52" i="49" s="1"/>
  <c r="AS73" i="49" s="1"/>
  <c r="AS76" i="49" s="1"/>
  <c r="AP34" i="49"/>
  <c r="AV34" i="49" s="1"/>
  <c r="BB34" i="49" s="1"/>
  <c r="AS86" i="49"/>
  <c r="AS88" i="49" s="1"/>
  <c r="BR49" i="49"/>
  <c r="BR70" i="49" s="1"/>
  <c r="P49" i="49"/>
  <c r="P70" i="49" s="1"/>
  <c r="AO82" i="50"/>
  <c r="BS52" i="50"/>
  <c r="J80" i="49"/>
  <c r="BA22" i="49"/>
  <c r="BQ86" i="49"/>
  <c r="BQ88" i="49" s="1"/>
  <c r="J50" i="49"/>
  <c r="K50" i="49" s="1"/>
  <c r="AZ81" i="49"/>
  <c r="BK12" i="49"/>
  <c r="AN86" i="49"/>
  <c r="BE49" i="49"/>
  <c r="BE70" i="49" s="1"/>
  <c r="BE72" i="49" s="1"/>
  <c r="BF49" i="49"/>
  <c r="BF70" i="49" s="1"/>
  <c r="AB49" i="49"/>
  <c r="AC49" i="49" s="1"/>
  <c r="S27" i="51"/>
  <c r="T27" i="51" s="1"/>
  <c r="BF53" i="50"/>
  <c r="BF54" i="50" s="1"/>
  <c r="BE53" i="51"/>
  <c r="BE54" i="51" s="1"/>
  <c r="BD10" i="51"/>
  <c r="BL53" i="50"/>
  <c r="BL54" i="50" s="1"/>
  <c r="BF51" i="49"/>
  <c r="BF52" i="49" s="1"/>
  <c r="AH35" i="49"/>
  <c r="AH36" i="49" s="1"/>
  <c r="AI36" i="49" s="1"/>
  <c r="BM22" i="49"/>
  <c r="AO22" i="49"/>
  <c r="BQ51" i="49"/>
  <c r="BQ52" i="49" s="1"/>
  <c r="BQ84" i="49" s="1"/>
  <c r="BL80" i="49"/>
  <c r="AN80" i="49"/>
  <c r="P80" i="49"/>
  <c r="AZ86" i="49"/>
  <c r="BS40" i="49"/>
  <c r="BG40" i="49"/>
  <c r="BA40" i="49"/>
  <c r="AU40" i="49"/>
  <c r="AO40" i="49"/>
  <c r="BK49" i="49"/>
  <c r="BK70" i="49" s="1"/>
  <c r="AY49" i="49"/>
  <c r="AY70" i="49" s="1"/>
  <c r="AM49" i="49"/>
  <c r="AM70" i="49" s="1"/>
  <c r="BM28" i="49"/>
  <c r="BG28" i="49"/>
  <c r="BQ12" i="49"/>
  <c r="AS12" i="49"/>
  <c r="BF86" i="49"/>
  <c r="BF88" i="49" s="1"/>
  <c r="AH86" i="49"/>
  <c r="AI86" i="49" s="1"/>
  <c r="J86" i="49"/>
  <c r="K86" i="49" s="1"/>
  <c r="BE12" i="49"/>
  <c r="BR12" i="49"/>
  <c r="AT12" i="49"/>
  <c r="V12" i="49"/>
  <c r="W12" i="49" s="1"/>
  <c r="AZ53" i="51"/>
  <c r="AZ54" i="51" s="1"/>
  <c r="AO52" i="51"/>
  <c r="AH80" i="49"/>
  <c r="BR86" i="49"/>
  <c r="V86" i="49"/>
  <c r="V88" i="49" s="1"/>
  <c r="W88" i="49" s="1"/>
  <c r="BE86" i="49"/>
  <c r="BE88" i="49" s="1"/>
  <c r="BE34" i="49"/>
  <c r="BG34" i="49" s="1"/>
  <c r="BE51" i="49"/>
  <c r="BE52" i="49" s="1"/>
  <c r="BE84" i="49" s="1"/>
  <c r="AT28" i="49"/>
  <c r="AU28" i="49" s="1"/>
  <c r="AT51" i="49"/>
  <c r="AT52" i="49" s="1"/>
  <c r="BL49" i="49"/>
  <c r="AZ49" i="49"/>
  <c r="AZ70" i="49" s="1"/>
  <c r="AN49" i="49"/>
  <c r="AN70" i="49" s="1"/>
  <c r="V49" i="49"/>
  <c r="V70" i="49" s="1"/>
  <c r="L29" i="49"/>
  <c r="R29" i="49" s="1"/>
  <c r="X29" i="49" s="1"/>
  <c r="AD29" i="49" s="1"/>
  <c r="AJ29" i="49" s="1"/>
  <c r="AS53" i="50"/>
  <c r="AS54" i="50" s="1"/>
  <c r="BM34" i="49"/>
  <c r="AO34" i="49"/>
  <c r="BS34" i="50"/>
  <c r="BG34" i="50"/>
  <c r="AU34" i="50"/>
  <c r="H36" i="50"/>
  <c r="AS29" i="49"/>
  <c r="AS30" i="49" s="1"/>
  <c r="BF12" i="49"/>
  <c r="AH12" i="49"/>
  <c r="AI12" i="49" s="1"/>
  <c r="J12" i="49"/>
  <c r="K12" i="49" s="1"/>
  <c r="BG18" i="50"/>
  <c r="BA51" i="51"/>
  <c r="AZ52" i="51"/>
  <c r="BA52" i="51" s="1"/>
  <c r="AC51" i="51"/>
  <c r="AB52" i="51"/>
  <c r="AC52" i="51" s="1"/>
  <c r="W51" i="51"/>
  <c r="V52" i="51"/>
  <c r="W52" i="51" s="1"/>
  <c r="H51" i="51"/>
  <c r="G52" i="51"/>
  <c r="G84" i="51" s="1"/>
  <c r="G53" i="51"/>
  <c r="AC51" i="50"/>
  <c r="AB52" i="50"/>
  <c r="AC52" i="50" s="1"/>
  <c r="Q51" i="50"/>
  <c r="P52" i="50"/>
  <c r="Q52" i="50" s="1"/>
  <c r="H51" i="50"/>
  <c r="G52" i="50"/>
  <c r="BA52" i="50"/>
  <c r="BK53" i="50"/>
  <c r="BK54" i="50" s="1"/>
  <c r="AY53" i="50"/>
  <c r="AY54" i="50" s="1"/>
  <c r="AM70" i="50"/>
  <c r="AM53" i="50"/>
  <c r="AM54" i="50" s="1"/>
  <c r="AT53" i="51"/>
  <c r="K51" i="50"/>
  <c r="J52" i="50"/>
  <c r="K52" i="50" s="1"/>
  <c r="AI49" i="50"/>
  <c r="AH53" i="50"/>
  <c r="BR70" i="51"/>
  <c r="BR72" i="51" s="1"/>
  <c r="BR53" i="51"/>
  <c r="AC49" i="51"/>
  <c r="AB53" i="51"/>
  <c r="K49" i="51"/>
  <c r="J53" i="51"/>
  <c r="BM52" i="51"/>
  <c r="AT70" i="50"/>
  <c r="AT72" i="50" s="1"/>
  <c r="AT53" i="50"/>
  <c r="AU52" i="50"/>
  <c r="AO18" i="50"/>
  <c r="M34" i="49"/>
  <c r="H34" i="49"/>
  <c r="AM12" i="49"/>
  <c r="AB86" i="49"/>
  <c r="AB88" i="49" s="1"/>
  <c r="AC88" i="49" s="1"/>
  <c r="AY12" i="49"/>
  <c r="L42" i="51"/>
  <c r="R41" i="51"/>
  <c r="L18" i="51"/>
  <c r="R17" i="51"/>
  <c r="L30" i="50"/>
  <c r="R29" i="50"/>
  <c r="BL42" i="51"/>
  <c r="BM42" i="51" s="1"/>
  <c r="BM41" i="51"/>
  <c r="AZ42" i="51"/>
  <c r="BA42" i="51" s="1"/>
  <c r="BA41" i="51"/>
  <c r="AN42" i="51"/>
  <c r="AO42" i="51" s="1"/>
  <c r="AO41" i="51"/>
  <c r="H28" i="51"/>
  <c r="M28" i="51"/>
  <c r="BR30" i="51"/>
  <c r="BS30" i="51" s="1"/>
  <c r="BS29" i="51"/>
  <c r="BF30" i="51"/>
  <c r="BG30" i="51" s="1"/>
  <c r="BG29" i="51"/>
  <c r="AT30" i="51"/>
  <c r="AU30" i="51" s="1"/>
  <c r="AU29" i="51"/>
  <c r="AH30" i="51"/>
  <c r="AI30" i="51" s="1"/>
  <c r="AI29" i="51"/>
  <c r="AB30" i="51"/>
  <c r="AC30" i="51" s="1"/>
  <c r="AC29" i="51"/>
  <c r="V30" i="51"/>
  <c r="W30" i="51" s="1"/>
  <c r="W29" i="51"/>
  <c r="P30" i="51"/>
  <c r="Q30" i="51" s="1"/>
  <c r="Q29" i="51"/>
  <c r="J30" i="51"/>
  <c r="K30" i="51" s="1"/>
  <c r="K29" i="51"/>
  <c r="G30" i="51"/>
  <c r="H30" i="51" s="1"/>
  <c r="H29" i="51"/>
  <c r="M29" i="51"/>
  <c r="BL18" i="51"/>
  <c r="BM18" i="51" s="1"/>
  <c r="BM17" i="51"/>
  <c r="AZ18" i="51"/>
  <c r="BA18" i="51" s="1"/>
  <c r="BA17" i="51"/>
  <c r="AN18" i="51"/>
  <c r="AO18" i="51" s="1"/>
  <c r="AO17" i="51"/>
  <c r="H40" i="50"/>
  <c r="M40" i="50"/>
  <c r="BS41" i="50"/>
  <c r="BR42" i="50"/>
  <c r="BS42" i="50" s="1"/>
  <c r="BM41" i="50"/>
  <c r="BL42" i="50"/>
  <c r="BM42" i="50" s="1"/>
  <c r="BG41" i="50"/>
  <c r="BF42" i="50"/>
  <c r="BG42" i="50" s="1"/>
  <c r="BA41" i="50"/>
  <c r="AZ42" i="50"/>
  <c r="BA42" i="50" s="1"/>
  <c r="AU41" i="50"/>
  <c r="AT42" i="50"/>
  <c r="AU42" i="50" s="1"/>
  <c r="AO41" i="50"/>
  <c r="AN42" i="50"/>
  <c r="AO42" i="50" s="1"/>
  <c r="AI41" i="50"/>
  <c r="AH42" i="50"/>
  <c r="AI42" i="50" s="1"/>
  <c r="AC41" i="50"/>
  <c r="AB42" i="50"/>
  <c r="AC42" i="50" s="1"/>
  <c r="W41" i="50"/>
  <c r="V42" i="50"/>
  <c r="W42" i="50" s="1"/>
  <c r="Q41" i="50"/>
  <c r="P42" i="50"/>
  <c r="Q42" i="50" s="1"/>
  <c r="K41" i="50"/>
  <c r="J42" i="50"/>
  <c r="K42" i="50" s="1"/>
  <c r="G42" i="50"/>
  <c r="H42" i="50" s="1"/>
  <c r="H41" i="50"/>
  <c r="M41" i="50"/>
  <c r="H28" i="50"/>
  <c r="M28" i="50"/>
  <c r="BS29" i="50"/>
  <c r="BR30" i="50"/>
  <c r="BS30" i="50" s="1"/>
  <c r="BM29" i="50"/>
  <c r="BL30" i="50"/>
  <c r="BM30" i="50" s="1"/>
  <c r="BG29" i="50"/>
  <c r="BF30" i="50"/>
  <c r="BG30" i="50" s="1"/>
  <c r="BA29" i="50"/>
  <c r="AZ30" i="50"/>
  <c r="BA30" i="50" s="1"/>
  <c r="AU29" i="50"/>
  <c r="AT30" i="50"/>
  <c r="AU30" i="50" s="1"/>
  <c r="AO29" i="50"/>
  <c r="AN30" i="50"/>
  <c r="AO30" i="50" s="1"/>
  <c r="AI29" i="50"/>
  <c r="AH30" i="50"/>
  <c r="AI30" i="50" s="1"/>
  <c r="AB29" i="49"/>
  <c r="V29" i="49"/>
  <c r="P29" i="49"/>
  <c r="J29" i="49"/>
  <c r="G29" i="49"/>
  <c r="BQ23" i="49"/>
  <c r="BQ24" i="49" s="1"/>
  <c r="BK23" i="49"/>
  <c r="BK24" i="49" s="1"/>
  <c r="BE23" i="49"/>
  <c r="BE24" i="49" s="1"/>
  <c r="AY23" i="49"/>
  <c r="AY24" i="49" s="1"/>
  <c r="AS23" i="49"/>
  <c r="AS24" i="49" s="1"/>
  <c r="AM23" i="49"/>
  <c r="AM24" i="49" s="1"/>
  <c r="M34" i="51"/>
  <c r="BS36" i="51"/>
  <c r="BM36" i="51"/>
  <c r="BG36" i="51"/>
  <c r="BA36" i="51"/>
  <c r="AU36" i="51"/>
  <c r="AO36" i="51"/>
  <c r="AI35" i="51"/>
  <c r="AH36" i="51"/>
  <c r="AI36" i="51" s="1"/>
  <c r="AC35" i="51"/>
  <c r="AB36" i="51"/>
  <c r="AC36" i="51" s="1"/>
  <c r="W35" i="51"/>
  <c r="V36" i="51"/>
  <c r="W36" i="51" s="1"/>
  <c r="Q35" i="51"/>
  <c r="P36" i="51"/>
  <c r="Q36" i="51" s="1"/>
  <c r="K35" i="51"/>
  <c r="J36" i="51"/>
  <c r="K36" i="51" s="1"/>
  <c r="M35" i="51"/>
  <c r="BS23" i="51"/>
  <c r="BM23" i="51"/>
  <c r="BG23" i="51"/>
  <c r="BA23" i="51"/>
  <c r="AU23" i="51"/>
  <c r="AO23" i="51"/>
  <c r="BS40" i="50"/>
  <c r="BQ41" i="49"/>
  <c r="BQ42" i="49" s="1"/>
  <c r="BK41" i="49"/>
  <c r="BK42" i="49" s="1"/>
  <c r="BE41" i="49"/>
  <c r="BE42" i="49" s="1"/>
  <c r="AY41" i="49"/>
  <c r="AY42" i="49" s="1"/>
  <c r="AS41" i="49"/>
  <c r="AS42" i="49" s="1"/>
  <c r="AM41" i="49"/>
  <c r="AM42" i="49" s="1"/>
  <c r="BS34" i="49"/>
  <c r="AU34" i="49"/>
  <c r="BR35" i="49"/>
  <c r="BL35" i="49"/>
  <c r="BF35" i="49"/>
  <c r="AZ35" i="49"/>
  <c r="AT35" i="49"/>
  <c r="AN35" i="49"/>
  <c r="AB35" i="49"/>
  <c r="V35" i="49"/>
  <c r="P35" i="49"/>
  <c r="BM28" i="50"/>
  <c r="BG28" i="50"/>
  <c r="BR24" i="50"/>
  <c r="BS24" i="50" s="1"/>
  <c r="BS23" i="50"/>
  <c r="BL24" i="50"/>
  <c r="BM24" i="50" s="1"/>
  <c r="BM23" i="50"/>
  <c r="BF24" i="50"/>
  <c r="BG24" i="50" s="1"/>
  <c r="BG23" i="50"/>
  <c r="AZ24" i="50"/>
  <c r="BA24" i="50" s="1"/>
  <c r="BA23" i="50"/>
  <c r="AT24" i="50"/>
  <c r="AU24" i="50" s="1"/>
  <c r="AU23" i="50"/>
  <c r="AN24" i="50"/>
  <c r="AO24" i="50" s="1"/>
  <c r="AO23" i="50"/>
  <c r="AH24" i="50"/>
  <c r="AI24" i="50" s="1"/>
  <c r="AI23" i="50"/>
  <c r="AB24" i="50"/>
  <c r="AC24" i="50" s="1"/>
  <c r="AC23" i="50"/>
  <c r="V24" i="50"/>
  <c r="W24" i="50" s="1"/>
  <c r="W23" i="50"/>
  <c r="P24" i="50"/>
  <c r="Q24" i="50" s="1"/>
  <c r="Q23" i="50"/>
  <c r="J24" i="50"/>
  <c r="K24" i="50" s="1"/>
  <c r="K23" i="50"/>
  <c r="G24" i="50"/>
  <c r="H24" i="50" s="1"/>
  <c r="H23" i="50"/>
  <c r="M23" i="50"/>
  <c r="BK17" i="49"/>
  <c r="BK18" i="49" s="1"/>
  <c r="R35" i="51"/>
  <c r="L36" i="51"/>
  <c r="R35" i="50"/>
  <c r="L36" i="50"/>
  <c r="AP22" i="50"/>
  <c r="AV22" i="50" s="1"/>
  <c r="BB22" i="50" s="1"/>
  <c r="BH22" i="50" s="1"/>
  <c r="BN22" i="50" s="1"/>
  <c r="BT22" i="50" s="1"/>
  <c r="AP28" i="49"/>
  <c r="AV28" i="49" s="1"/>
  <c r="BB28" i="49" s="1"/>
  <c r="BH28" i="49" s="1"/>
  <c r="BN28" i="49" s="1"/>
  <c r="BT28" i="49" s="1"/>
  <c r="BS18" i="50"/>
  <c r="AU18" i="50"/>
  <c r="Q51" i="51"/>
  <c r="P52" i="51"/>
  <c r="Q52" i="51" s="1"/>
  <c r="BL53" i="51"/>
  <c r="AI49" i="51"/>
  <c r="AH53" i="51"/>
  <c r="Q49" i="51"/>
  <c r="P53" i="51"/>
  <c r="BK70" i="51"/>
  <c r="BK72" i="51" s="1"/>
  <c r="BK53" i="51"/>
  <c r="BK54" i="51" s="1"/>
  <c r="AS53" i="51"/>
  <c r="AS54" i="51" s="1"/>
  <c r="AI51" i="50"/>
  <c r="AH52" i="50"/>
  <c r="AI52" i="50" s="1"/>
  <c r="AZ70" i="50"/>
  <c r="AZ72" i="50" s="1"/>
  <c r="AZ53" i="50"/>
  <c r="AN53" i="50"/>
  <c r="AC49" i="50"/>
  <c r="AB53" i="50"/>
  <c r="P70" i="50"/>
  <c r="Q70" i="50" s="1"/>
  <c r="P53" i="50"/>
  <c r="H49" i="50"/>
  <c r="G53" i="50"/>
  <c r="BM52" i="50"/>
  <c r="BG52" i="50"/>
  <c r="AO52" i="50"/>
  <c r="BQ53" i="50"/>
  <c r="BQ54" i="50" s="1"/>
  <c r="BS52" i="51"/>
  <c r="BF70" i="51"/>
  <c r="BF72" i="51" s="1"/>
  <c r="BF53" i="51"/>
  <c r="BG52" i="51"/>
  <c r="AU52" i="51"/>
  <c r="AM70" i="51"/>
  <c r="AM72" i="51" s="1"/>
  <c r="AM53" i="51"/>
  <c r="AM54" i="51" s="1"/>
  <c r="BR70" i="50"/>
  <c r="BR72" i="50" s="1"/>
  <c r="BR53" i="50"/>
  <c r="V53" i="50"/>
  <c r="BE70" i="50"/>
  <c r="BE72" i="50" s="1"/>
  <c r="BE53" i="50"/>
  <c r="BE54" i="50" s="1"/>
  <c r="AN70" i="51"/>
  <c r="AN53" i="51"/>
  <c r="W49" i="51"/>
  <c r="V53" i="51"/>
  <c r="BQ70" i="51"/>
  <c r="BQ72" i="51" s="1"/>
  <c r="BQ53" i="51"/>
  <c r="BQ54" i="51" s="1"/>
  <c r="AY70" i="51"/>
  <c r="AY72" i="51" s="1"/>
  <c r="AY53" i="51"/>
  <c r="AY54" i="51" s="1"/>
  <c r="W51" i="50"/>
  <c r="V52" i="50"/>
  <c r="W52" i="50" s="1"/>
  <c r="BM18" i="50"/>
  <c r="BA18" i="50"/>
  <c r="J35" i="49"/>
  <c r="G35" i="49"/>
  <c r="H22" i="49"/>
  <c r="M22" i="49"/>
  <c r="L30" i="51"/>
  <c r="R29" i="51"/>
  <c r="L42" i="50"/>
  <c r="R41" i="50"/>
  <c r="F36" i="49"/>
  <c r="L35" i="49"/>
  <c r="R35" i="49" s="1"/>
  <c r="F24" i="49"/>
  <c r="L23" i="49"/>
  <c r="R23" i="49" s="1"/>
  <c r="X23" i="49" s="1"/>
  <c r="AD23" i="49" s="1"/>
  <c r="AJ23" i="49" s="1"/>
  <c r="H40" i="51"/>
  <c r="M40" i="51"/>
  <c r="BR42" i="51"/>
  <c r="BS42" i="51" s="1"/>
  <c r="BS41" i="51"/>
  <c r="BF42" i="51"/>
  <c r="BG42" i="51" s="1"/>
  <c r="BG41" i="51"/>
  <c r="AT42" i="51"/>
  <c r="AU42" i="51" s="1"/>
  <c r="AU41" i="51"/>
  <c r="AH42" i="51"/>
  <c r="AI42" i="51" s="1"/>
  <c r="AI41" i="51"/>
  <c r="AB42" i="51"/>
  <c r="AC42" i="51" s="1"/>
  <c r="AC41" i="51"/>
  <c r="V42" i="51"/>
  <c r="W42" i="51" s="1"/>
  <c r="W41" i="51"/>
  <c r="P42" i="51"/>
  <c r="Q42" i="51" s="1"/>
  <c r="Q41" i="51"/>
  <c r="J42" i="51"/>
  <c r="K42" i="51" s="1"/>
  <c r="K41" i="51"/>
  <c r="G42" i="51"/>
  <c r="H42" i="51" s="1"/>
  <c r="H41" i="51"/>
  <c r="M41" i="51"/>
  <c r="BL30" i="51"/>
  <c r="BM30" i="51" s="1"/>
  <c r="BM29" i="51"/>
  <c r="AZ30" i="51"/>
  <c r="BA30" i="51" s="1"/>
  <c r="BA29" i="51"/>
  <c r="AN30" i="51"/>
  <c r="AO30" i="51" s="1"/>
  <c r="AO29" i="51"/>
  <c r="M16" i="51"/>
  <c r="BR18" i="51"/>
  <c r="BS18" i="51" s="1"/>
  <c r="BS17" i="51"/>
  <c r="BF18" i="51"/>
  <c r="BG18" i="51" s="1"/>
  <c r="BG17" i="51"/>
  <c r="AT18" i="51"/>
  <c r="AU18" i="51" s="1"/>
  <c r="AU17" i="51"/>
  <c r="AH18" i="51"/>
  <c r="AI18" i="51" s="1"/>
  <c r="AI17" i="51"/>
  <c r="AB18" i="51"/>
  <c r="AC18" i="51" s="1"/>
  <c r="AC17" i="51"/>
  <c r="V18" i="51"/>
  <c r="W18" i="51" s="1"/>
  <c r="W17" i="51"/>
  <c r="P18" i="51"/>
  <c r="Q18" i="51" s="1"/>
  <c r="Q17" i="51"/>
  <c r="J18" i="51"/>
  <c r="K18" i="51" s="1"/>
  <c r="K17" i="51"/>
  <c r="G18" i="51"/>
  <c r="H18" i="51" s="1"/>
  <c r="H17" i="51"/>
  <c r="M17" i="51"/>
  <c r="BM40" i="49"/>
  <c r="H40" i="49"/>
  <c r="M40" i="49"/>
  <c r="BR41" i="49"/>
  <c r="BL41" i="49"/>
  <c r="BF41" i="49"/>
  <c r="AZ41" i="49"/>
  <c r="AT41" i="49"/>
  <c r="AN41" i="49"/>
  <c r="AH41" i="49"/>
  <c r="AB41" i="49"/>
  <c r="V41" i="49"/>
  <c r="P41" i="49"/>
  <c r="J41" i="49"/>
  <c r="G41" i="49"/>
  <c r="BQ35" i="49"/>
  <c r="BQ36" i="49" s="1"/>
  <c r="BK35" i="49"/>
  <c r="BK36" i="49" s="1"/>
  <c r="BE35" i="49"/>
  <c r="BE36" i="49" s="1"/>
  <c r="AY35" i="49"/>
  <c r="AY36" i="49" s="1"/>
  <c r="AS35" i="49"/>
  <c r="AS36" i="49" s="1"/>
  <c r="AM35" i="49"/>
  <c r="AM36" i="49" s="1"/>
  <c r="BA28" i="49"/>
  <c r="AO28" i="49"/>
  <c r="H28" i="49"/>
  <c r="M28" i="49"/>
  <c r="BR29" i="49"/>
  <c r="BL29" i="49"/>
  <c r="BF29" i="49"/>
  <c r="AZ29" i="49"/>
  <c r="AT29" i="49"/>
  <c r="AN29" i="49"/>
  <c r="AC29" i="50"/>
  <c r="AB30" i="50"/>
  <c r="AC30" i="50" s="1"/>
  <c r="W29" i="50"/>
  <c r="V30" i="50"/>
  <c r="W30" i="50" s="1"/>
  <c r="Q29" i="50"/>
  <c r="P30" i="50"/>
  <c r="Q30" i="50" s="1"/>
  <c r="K29" i="50"/>
  <c r="J30" i="50"/>
  <c r="K30" i="50" s="1"/>
  <c r="G30" i="50"/>
  <c r="H30" i="50" s="1"/>
  <c r="H29" i="50"/>
  <c r="M29" i="50"/>
  <c r="BS35" i="51"/>
  <c r="BM35" i="51"/>
  <c r="BG35" i="51"/>
  <c r="BA35" i="51"/>
  <c r="AU35" i="51"/>
  <c r="AO35" i="51"/>
  <c r="H22" i="51"/>
  <c r="M22" i="51"/>
  <c r="BS24" i="51"/>
  <c r="BM24" i="51"/>
  <c r="BG24" i="51"/>
  <c r="BA24" i="51"/>
  <c r="AU24" i="51"/>
  <c r="AO24" i="51"/>
  <c r="BG40" i="50"/>
  <c r="BA40" i="50"/>
  <c r="AU40" i="50"/>
  <c r="AO40" i="50"/>
  <c r="M34" i="50"/>
  <c r="BR36" i="50"/>
  <c r="BS36" i="50" s="1"/>
  <c r="BS35" i="50"/>
  <c r="BL36" i="50"/>
  <c r="BM36" i="50" s="1"/>
  <c r="BM35" i="50"/>
  <c r="BF36" i="50"/>
  <c r="BG36" i="50" s="1"/>
  <c r="BG35" i="50"/>
  <c r="AZ36" i="50"/>
  <c r="BA36" i="50" s="1"/>
  <c r="BA35" i="50"/>
  <c r="AT36" i="50"/>
  <c r="AU36" i="50" s="1"/>
  <c r="AU35" i="50"/>
  <c r="AN36" i="50"/>
  <c r="AO36" i="50" s="1"/>
  <c r="AO35" i="50"/>
  <c r="AB36" i="50"/>
  <c r="AC36" i="50" s="1"/>
  <c r="AC35" i="50"/>
  <c r="V36" i="50"/>
  <c r="W36" i="50" s="1"/>
  <c r="W35" i="50"/>
  <c r="P36" i="50"/>
  <c r="Q36" i="50" s="1"/>
  <c r="Q35" i="50"/>
  <c r="AU28" i="50"/>
  <c r="BQ29" i="49"/>
  <c r="BQ30" i="49" s="1"/>
  <c r="BK29" i="49"/>
  <c r="BK30" i="49" s="1"/>
  <c r="BE29" i="49"/>
  <c r="BE30" i="49" s="1"/>
  <c r="AY29" i="49"/>
  <c r="AY30" i="49" s="1"/>
  <c r="AM29" i="49"/>
  <c r="AM30" i="49" s="1"/>
  <c r="BS22" i="49"/>
  <c r="BG22" i="49"/>
  <c r="AU22" i="49"/>
  <c r="BR23" i="49"/>
  <c r="BL23" i="49"/>
  <c r="BF23" i="49"/>
  <c r="AZ23" i="49"/>
  <c r="AT23" i="49"/>
  <c r="AN23" i="49"/>
  <c r="AH23" i="49"/>
  <c r="AB23" i="49"/>
  <c r="V23" i="49"/>
  <c r="P23" i="49"/>
  <c r="J23" i="49"/>
  <c r="G23" i="49"/>
  <c r="AM17" i="49"/>
  <c r="AM18" i="49" s="1"/>
  <c r="AP52" i="51"/>
  <c r="AV52" i="51" s="1"/>
  <c r="BB52" i="51" s="1"/>
  <c r="BH52" i="51" s="1"/>
  <c r="BN52" i="51" s="1"/>
  <c r="BT52" i="51" s="1"/>
  <c r="R23" i="51"/>
  <c r="L24" i="51"/>
  <c r="AP34" i="50"/>
  <c r="AV34" i="50" s="1"/>
  <c r="BB34" i="50" s="1"/>
  <c r="BH34" i="50" s="1"/>
  <c r="BN34" i="50" s="1"/>
  <c r="BT34" i="50" s="1"/>
  <c r="R23" i="50"/>
  <c r="L24" i="50"/>
  <c r="AP40" i="49"/>
  <c r="AV40" i="49" s="1"/>
  <c r="BB40" i="49" s="1"/>
  <c r="BH40" i="49" s="1"/>
  <c r="BN40" i="49" s="1"/>
  <c r="BT40" i="49" s="1"/>
  <c r="AP16" i="49"/>
  <c r="AV16" i="49" s="1"/>
  <c r="BB16" i="49" s="1"/>
  <c r="BH16" i="49" s="1"/>
  <c r="BN16" i="49" s="1"/>
  <c r="BT16" i="49" s="1"/>
  <c r="O53" i="49"/>
  <c r="O54" i="49" s="1"/>
  <c r="AG53" i="49"/>
  <c r="AG54" i="49" s="1"/>
  <c r="I53" i="49"/>
  <c r="I54" i="49" s="1"/>
  <c r="AA53" i="49"/>
  <c r="AA54" i="49" s="1"/>
  <c r="U53" i="49"/>
  <c r="U54" i="49" s="1"/>
  <c r="AB51" i="49"/>
  <c r="J51" i="49"/>
  <c r="J52" i="49" s="1"/>
  <c r="K52" i="49" s="1"/>
  <c r="BL86" i="49"/>
  <c r="P86" i="49"/>
  <c r="Q86" i="49" s="1"/>
  <c r="BL12" i="49"/>
  <c r="AN12" i="49"/>
  <c r="P12" i="49"/>
  <c r="Q12" i="49" s="1"/>
  <c r="AZ12" i="49"/>
  <c r="AB12" i="49"/>
  <c r="AC12" i="49" s="1"/>
  <c r="AP16" i="50"/>
  <c r="AV16" i="50" s="1"/>
  <c r="BB16" i="50" s="1"/>
  <c r="BH16" i="50" s="1"/>
  <c r="BN16" i="50" s="1"/>
  <c r="AO49" i="50"/>
  <c r="BL51" i="49"/>
  <c r="BL52" i="49" s="1"/>
  <c r="AZ51" i="49"/>
  <c r="AZ52" i="49" s="1"/>
  <c r="AN51" i="49"/>
  <c r="AN52" i="49" s="1"/>
  <c r="P51" i="49"/>
  <c r="P52" i="49" s="1"/>
  <c r="Q52" i="49" s="1"/>
  <c r="AI81" i="49"/>
  <c r="K81" i="49"/>
  <c r="AH59" i="49"/>
  <c r="AI59" i="49" s="1"/>
  <c r="BR51" i="49"/>
  <c r="BR52" i="49" s="1"/>
  <c r="AH51" i="49"/>
  <c r="AH52" i="49" s="1"/>
  <c r="AI52" i="49" s="1"/>
  <c r="V51" i="49"/>
  <c r="V52" i="49" s="1"/>
  <c r="W52" i="49" s="1"/>
  <c r="AH49" i="49"/>
  <c r="BF59" i="49"/>
  <c r="AN59" i="49"/>
  <c r="P59" i="49"/>
  <c r="BK51" i="49"/>
  <c r="AY51" i="49"/>
  <c r="AM51" i="49"/>
  <c r="AA73" i="49"/>
  <c r="AA76" i="49" s="1"/>
  <c r="AA84" i="49"/>
  <c r="AA83" i="49" s="1"/>
  <c r="O73" i="49"/>
  <c r="O76" i="49" s="1"/>
  <c r="O84" i="49"/>
  <c r="O83" i="49" s="1"/>
  <c r="AA70" i="49"/>
  <c r="AA72" i="49" s="1"/>
  <c r="O70" i="49"/>
  <c r="O72" i="49" s="1"/>
  <c r="AG73" i="49"/>
  <c r="AG76" i="49" s="1"/>
  <c r="AG84" i="49"/>
  <c r="AG83" i="49" s="1"/>
  <c r="U84" i="49"/>
  <c r="U83" i="49" s="1"/>
  <c r="U73" i="49"/>
  <c r="U76" i="49" s="1"/>
  <c r="I84" i="49"/>
  <c r="I83" i="49" s="1"/>
  <c r="I73" i="49"/>
  <c r="I76" i="49" s="1"/>
  <c r="AG70" i="49"/>
  <c r="AG72" i="49" s="1"/>
  <c r="U70" i="49"/>
  <c r="U72" i="49" s="1"/>
  <c r="U77" i="49" s="1"/>
  <c r="I70" i="49"/>
  <c r="I72" i="49" s="1"/>
  <c r="J49" i="49"/>
  <c r="BL59" i="49"/>
  <c r="AZ59" i="49"/>
  <c r="J59" i="49"/>
  <c r="AC81" i="49"/>
  <c r="Q81" i="49"/>
  <c r="BM51" i="50"/>
  <c r="S87" i="50"/>
  <c r="BJ11" i="51"/>
  <c r="BJ7" i="51"/>
  <c r="Q50" i="51"/>
  <c r="N32" i="50"/>
  <c r="N32" i="49" s="1"/>
  <c r="S38" i="51"/>
  <c r="T38" i="51" s="1"/>
  <c r="N74" i="51"/>
  <c r="J70" i="51"/>
  <c r="K70" i="51" s="1"/>
  <c r="N58" i="50"/>
  <c r="N15" i="50"/>
  <c r="S87" i="51"/>
  <c r="Y87" i="51" s="1"/>
  <c r="N39" i="50"/>
  <c r="N39" i="49" s="1"/>
  <c r="N25" i="50"/>
  <c r="N56" i="50"/>
  <c r="N37" i="50"/>
  <c r="N27" i="50"/>
  <c r="N27" i="49" s="1"/>
  <c r="N20" i="50"/>
  <c r="N20" i="49" s="1"/>
  <c r="N13" i="50"/>
  <c r="N13" i="49" s="1"/>
  <c r="AH71" i="51"/>
  <c r="AI71" i="51" s="1"/>
  <c r="N75" i="50"/>
  <c r="N75" i="51"/>
  <c r="N31" i="51"/>
  <c r="N25" i="51"/>
  <c r="N56" i="51"/>
  <c r="M16" i="50"/>
  <c r="S16" i="50" s="1"/>
  <c r="AP50" i="51"/>
  <c r="AV50" i="51" s="1"/>
  <c r="BB50" i="51" s="1"/>
  <c r="BH50" i="51" s="1"/>
  <c r="BN50" i="51" s="1"/>
  <c r="BT50" i="51" s="1"/>
  <c r="BV10" i="51"/>
  <c r="AR10" i="51"/>
  <c r="BV9" i="51"/>
  <c r="BA16" i="50"/>
  <c r="BD11" i="51"/>
  <c r="AR9" i="51"/>
  <c r="BD7" i="51"/>
  <c r="AU51" i="50"/>
  <c r="BM51" i="51"/>
  <c r="BA49" i="51"/>
  <c r="BA50" i="51"/>
  <c r="BJ10" i="51"/>
  <c r="AV86" i="51"/>
  <c r="AR8" i="51"/>
  <c r="BN86" i="51"/>
  <c r="AU71" i="50"/>
  <c r="BM59" i="50"/>
  <c r="BS59" i="51"/>
  <c r="BS82" i="50"/>
  <c r="AU82" i="50"/>
  <c r="BG50" i="50"/>
  <c r="BS71" i="51"/>
  <c r="AO59" i="50"/>
  <c r="AX10" i="51"/>
  <c r="BA17" i="50"/>
  <c r="AC17" i="50"/>
  <c r="N37" i="51"/>
  <c r="N15" i="51"/>
  <c r="H82" i="50"/>
  <c r="AO50" i="51"/>
  <c r="AR11" i="51"/>
  <c r="BS51" i="50"/>
  <c r="BS49" i="51"/>
  <c r="BA59" i="50"/>
  <c r="AZ84" i="50"/>
  <c r="BV11" i="51"/>
  <c r="BL73" i="50"/>
  <c r="BP9" i="51"/>
  <c r="V70" i="51"/>
  <c r="W70" i="51" s="1"/>
  <c r="BG16" i="50"/>
  <c r="BV7" i="51"/>
  <c r="AN84" i="50"/>
  <c r="BJ9" i="51"/>
  <c r="N58" i="51"/>
  <c r="BD9" i="51"/>
  <c r="BT86" i="51"/>
  <c r="M82" i="51"/>
  <c r="H82" i="51"/>
  <c r="AB70" i="51"/>
  <c r="AC70" i="51" s="1"/>
  <c r="Q17" i="50"/>
  <c r="AO16" i="50"/>
  <c r="BS50" i="51"/>
  <c r="BP11" i="51"/>
  <c r="AX11" i="51"/>
  <c r="BP10" i="51"/>
  <c r="AX9" i="51"/>
  <c r="BD8" i="51"/>
  <c r="BO86" i="51"/>
  <c r="AX7" i="51"/>
  <c r="AM84" i="50"/>
  <c r="AH70" i="50"/>
  <c r="AI70" i="50" s="1"/>
  <c r="K17" i="50"/>
  <c r="N55" i="51"/>
  <c r="N33" i="51"/>
  <c r="N26" i="51"/>
  <c r="Q49" i="50"/>
  <c r="G71" i="51"/>
  <c r="H71" i="51" s="1"/>
  <c r="BV8" i="51"/>
  <c r="BB86" i="51"/>
  <c r="S55" i="50"/>
  <c r="BL84" i="51"/>
  <c r="AO51" i="51"/>
  <c r="K59" i="50"/>
  <c r="M59" i="50"/>
  <c r="N59" i="50" s="1"/>
  <c r="G70" i="51"/>
  <c r="BA71" i="50"/>
  <c r="W50" i="50"/>
  <c r="V71" i="50"/>
  <c r="W71" i="50" s="1"/>
  <c r="N14" i="50"/>
  <c r="N14" i="49" s="1"/>
  <c r="S14" i="50"/>
  <c r="J71" i="51"/>
  <c r="K71" i="51" s="1"/>
  <c r="K50" i="51"/>
  <c r="BK84" i="50"/>
  <c r="BG49" i="51"/>
  <c r="BS49" i="50"/>
  <c r="AU51" i="51"/>
  <c r="K51" i="51"/>
  <c r="BM17" i="50"/>
  <c r="BP8" i="51"/>
  <c r="S57" i="51"/>
  <c r="Y57" i="51" s="1"/>
  <c r="N31" i="50"/>
  <c r="BF84" i="50"/>
  <c r="BS71" i="50"/>
  <c r="BJ8" i="51"/>
  <c r="BH86" i="51"/>
  <c r="AI17" i="50"/>
  <c r="S86" i="51"/>
  <c r="AT73" i="51"/>
  <c r="AP49" i="50"/>
  <c r="AV49" i="50" s="1"/>
  <c r="BB49" i="50" s="1"/>
  <c r="AO59" i="51"/>
  <c r="R17" i="50"/>
  <c r="R18" i="50" s="1"/>
  <c r="W17" i="50"/>
  <c r="AO17" i="50"/>
  <c r="BM59" i="51"/>
  <c r="P70" i="51"/>
  <c r="Q70" i="51" s="1"/>
  <c r="AB70" i="50"/>
  <c r="AC70" i="50" s="1"/>
  <c r="AB71" i="50"/>
  <c r="AC71" i="50" s="1"/>
  <c r="AU71" i="51"/>
  <c r="BF71" i="50"/>
  <c r="BG71" i="50" s="1"/>
  <c r="AU49" i="50"/>
  <c r="BE84" i="50"/>
  <c r="AM71" i="50"/>
  <c r="G70" i="50"/>
  <c r="H70" i="50" s="1"/>
  <c r="AN71" i="51"/>
  <c r="BQ70" i="50"/>
  <c r="BQ72" i="50" s="1"/>
  <c r="AS70" i="50"/>
  <c r="AS72" i="50" s="1"/>
  <c r="BM50" i="51"/>
  <c r="AX8" i="51"/>
  <c r="AP86" i="51"/>
  <c r="S19" i="51"/>
  <c r="T19" i="51" s="1"/>
  <c r="S57" i="50"/>
  <c r="N38" i="50"/>
  <c r="N38" i="49" s="1"/>
  <c r="N21" i="50"/>
  <c r="N21" i="49" s="1"/>
  <c r="AP59" i="51"/>
  <c r="AV59" i="51" s="1"/>
  <c r="BB59" i="51" s="1"/>
  <c r="BH59" i="51" s="1"/>
  <c r="BN59" i="51" s="1"/>
  <c r="BT59" i="51" s="1"/>
  <c r="AH84" i="51"/>
  <c r="AU59" i="51"/>
  <c r="BS17" i="50"/>
  <c r="AU17" i="50"/>
  <c r="M50" i="51"/>
  <c r="S50" i="51" s="1"/>
  <c r="Y50" i="51" s="1"/>
  <c r="BG59" i="51"/>
  <c r="BS59" i="50"/>
  <c r="AU59" i="50"/>
  <c r="AN84" i="51"/>
  <c r="BG59" i="50"/>
  <c r="BA49" i="50"/>
  <c r="BM49" i="50"/>
  <c r="V70" i="50"/>
  <c r="BK70" i="50"/>
  <c r="BK72" i="50" s="1"/>
  <c r="P71" i="50"/>
  <c r="Q71" i="50" s="1"/>
  <c r="V71" i="51"/>
  <c r="W71" i="51" s="1"/>
  <c r="BG49" i="50"/>
  <c r="W49" i="50"/>
  <c r="AO49" i="51"/>
  <c r="S21" i="51"/>
  <c r="Y21" i="51" s="1"/>
  <c r="S14" i="51"/>
  <c r="T14" i="51" s="1"/>
  <c r="AK86" i="51"/>
  <c r="AL86" i="51" s="1"/>
  <c r="N33" i="50"/>
  <c r="N26" i="50"/>
  <c r="N19" i="50"/>
  <c r="N19" i="49" s="1"/>
  <c r="M51" i="50"/>
  <c r="N51" i="50" s="1"/>
  <c r="AP51" i="50"/>
  <c r="AV51" i="50" s="1"/>
  <c r="BB51" i="50" s="1"/>
  <c r="BF84" i="51"/>
  <c r="K50" i="50"/>
  <c r="M51" i="51"/>
  <c r="M17" i="50"/>
  <c r="BA59" i="51"/>
  <c r="M59" i="51"/>
  <c r="S59" i="51" s="1"/>
  <c r="AY73" i="50"/>
  <c r="BG51" i="51"/>
  <c r="AM84" i="51"/>
  <c r="BQ84" i="51"/>
  <c r="BR84" i="50"/>
  <c r="BQ84" i="50"/>
  <c r="BS16" i="50"/>
  <c r="AS84" i="50"/>
  <c r="BE71" i="51"/>
  <c r="BG71" i="51" s="1"/>
  <c r="BG50" i="51"/>
  <c r="AT70" i="51"/>
  <c r="AT72" i="51" s="1"/>
  <c r="BE70" i="51"/>
  <c r="BF70" i="50"/>
  <c r="H17" i="50"/>
  <c r="J71" i="50"/>
  <c r="K71" i="50" s="1"/>
  <c r="AU16" i="50"/>
  <c r="BG17" i="50"/>
  <c r="H59" i="51"/>
  <c r="AI51" i="51"/>
  <c r="AP49" i="51"/>
  <c r="AV49" i="51" s="1"/>
  <c r="BB49" i="51" s="1"/>
  <c r="BH49" i="51" s="1"/>
  <c r="BN49" i="51" s="1"/>
  <c r="BT49" i="51" s="1"/>
  <c r="J84" i="51"/>
  <c r="M49" i="51"/>
  <c r="S49" i="51" s="1"/>
  <c r="T49" i="51" s="1"/>
  <c r="H49" i="51"/>
  <c r="AF9" i="51"/>
  <c r="AE86" i="51"/>
  <c r="AF86" i="51" s="1"/>
  <c r="AQ86" i="51"/>
  <c r="AR7" i="51"/>
  <c r="M86" i="51"/>
  <c r="M88" i="51" s="1"/>
  <c r="N88" i="51" s="1"/>
  <c r="BI86" i="51"/>
  <c r="AU50" i="50"/>
  <c r="AO50" i="50"/>
  <c r="BM71" i="50"/>
  <c r="AP50" i="50"/>
  <c r="AV50" i="50" s="1"/>
  <c r="BB50" i="50" s="1"/>
  <c r="BH50" i="50" s="1"/>
  <c r="BN50" i="50" s="1"/>
  <c r="BT50" i="50" s="1"/>
  <c r="M49" i="50"/>
  <c r="S49" i="50" s="1"/>
  <c r="Y49" i="50" s="1"/>
  <c r="BS51" i="51"/>
  <c r="BM49" i="51"/>
  <c r="BM71" i="51"/>
  <c r="BC86" i="51"/>
  <c r="Y86" i="51"/>
  <c r="Z86" i="51" s="1"/>
  <c r="AW86" i="51"/>
  <c r="BU86" i="51"/>
  <c r="BM50" i="50"/>
  <c r="M50" i="50"/>
  <c r="BS50" i="50"/>
  <c r="BA50" i="50"/>
  <c r="BL70" i="51"/>
  <c r="AZ70" i="51"/>
  <c r="BL70" i="50"/>
  <c r="BL72" i="50" s="1"/>
  <c r="AN70" i="50"/>
  <c r="AN72" i="50" s="1"/>
  <c r="J70" i="50"/>
  <c r="AS70" i="51"/>
  <c r="AS72" i="51" s="1"/>
  <c r="G71" i="50"/>
  <c r="AY70" i="50"/>
  <c r="AY72" i="50" s="1"/>
  <c r="AH70" i="51"/>
  <c r="AI70" i="51" s="1"/>
  <c r="AB71" i="51"/>
  <c r="AC71" i="51" s="1"/>
  <c r="AH71" i="50"/>
  <c r="AI71" i="50" s="1"/>
  <c r="AZ71" i="51"/>
  <c r="BA71" i="51" s="1"/>
  <c r="AU50" i="51"/>
  <c r="AU49" i="51"/>
  <c r="K49" i="50"/>
  <c r="AT73" i="50"/>
  <c r="BE84" i="51"/>
  <c r="BP7" i="51"/>
  <c r="AP82" i="50"/>
  <c r="AV82" i="50" s="1"/>
  <c r="BB82" i="50" s="1"/>
  <c r="AP51" i="51"/>
  <c r="AV51" i="51" s="1"/>
  <c r="BB51" i="51" s="1"/>
  <c r="BH51" i="51" s="1"/>
  <c r="BN51" i="51" s="1"/>
  <c r="BT51" i="51" s="1"/>
  <c r="BR84" i="51"/>
  <c r="AP82" i="51"/>
  <c r="AV82" i="51" s="1"/>
  <c r="BB82" i="51" s="1"/>
  <c r="BH82" i="51" s="1"/>
  <c r="BN82" i="51" s="1"/>
  <c r="BT82" i="51" s="1"/>
  <c r="BG51" i="50"/>
  <c r="BA51" i="50"/>
  <c r="AO51" i="50"/>
  <c r="U73" i="50"/>
  <c r="O73" i="50"/>
  <c r="N74" i="50"/>
  <c r="AG73" i="50"/>
  <c r="I73" i="50"/>
  <c r="AP71" i="51"/>
  <c r="AV71" i="51" s="1"/>
  <c r="BB71" i="51" s="1"/>
  <c r="AA73" i="50"/>
  <c r="X87" i="51"/>
  <c r="R88" i="51"/>
  <c r="X87" i="50"/>
  <c r="BD11" i="50"/>
  <c r="N10" i="50"/>
  <c r="N10" i="49" s="1"/>
  <c r="Z10" i="50"/>
  <c r="Z10" i="49" s="1"/>
  <c r="AL10" i="50"/>
  <c r="AL10" i="49" s="1"/>
  <c r="AX10" i="50"/>
  <c r="BJ10" i="50"/>
  <c r="BV10" i="50"/>
  <c r="BD9" i="50"/>
  <c r="N8" i="50"/>
  <c r="N8" i="49" s="1"/>
  <c r="Z8" i="50"/>
  <c r="Z8" i="49" s="1"/>
  <c r="AL8" i="50"/>
  <c r="AL8" i="49" s="1"/>
  <c r="AX8" i="50"/>
  <c r="BJ8" i="50"/>
  <c r="BV8" i="50"/>
  <c r="L70" i="51"/>
  <c r="R70" i="51" s="1"/>
  <c r="X70" i="51" s="1"/>
  <c r="AD70" i="51" s="1"/>
  <c r="AJ70" i="51" s="1"/>
  <c r="BJ11" i="50"/>
  <c r="T10" i="50"/>
  <c r="T10" i="49" s="1"/>
  <c r="AF10" i="50"/>
  <c r="AF10" i="49" s="1"/>
  <c r="BD10" i="50"/>
  <c r="T8" i="50"/>
  <c r="T8" i="49" s="1"/>
  <c r="AF8" i="50"/>
  <c r="AF8" i="49" s="1"/>
  <c r="BD8" i="50"/>
  <c r="R71" i="50"/>
  <c r="X71" i="50" s="1"/>
  <c r="AD71" i="50" s="1"/>
  <c r="AJ71" i="50" s="1"/>
  <c r="L70" i="50"/>
  <c r="R70" i="50" s="1"/>
  <c r="X70" i="50" s="1"/>
  <c r="AD70" i="50" s="1"/>
  <c r="T74" i="51"/>
  <c r="Y74" i="51"/>
  <c r="T58" i="51"/>
  <c r="Y58" i="51"/>
  <c r="T56" i="51"/>
  <c r="Y56" i="51"/>
  <c r="T37" i="51"/>
  <c r="Y37" i="51"/>
  <c r="T25" i="51"/>
  <c r="Y25" i="51"/>
  <c r="Z15" i="51"/>
  <c r="AE15" i="51"/>
  <c r="T15" i="51"/>
  <c r="F84" i="50"/>
  <c r="L86" i="50"/>
  <c r="L88" i="50" s="1"/>
  <c r="X86" i="50"/>
  <c r="AJ86" i="50"/>
  <c r="AV86" i="50"/>
  <c r="BH86" i="50"/>
  <c r="BT86" i="50"/>
  <c r="T11" i="50"/>
  <c r="T11" i="49" s="1"/>
  <c r="AF11" i="50"/>
  <c r="AF11" i="49" s="1"/>
  <c r="AR11" i="50"/>
  <c r="BP11" i="50"/>
  <c r="T9" i="50"/>
  <c r="T9" i="49" s="1"/>
  <c r="AF9" i="50"/>
  <c r="AR9" i="50"/>
  <c r="BP9" i="50"/>
  <c r="T7" i="50"/>
  <c r="T7" i="49" s="1"/>
  <c r="S86" i="50"/>
  <c r="AF7" i="50"/>
  <c r="AF7" i="49" s="1"/>
  <c r="AE86" i="50"/>
  <c r="AR7" i="50"/>
  <c r="AQ86" i="50"/>
  <c r="BC86" i="50"/>
  <c r="BD7" i="50"/>
  <c r="BP7" i="50"/>
  <c r="BO86" i="50"/>
  <c r="AJ59" i="50"/>
  <c r="AP59" i="50" s="1"/>
  <c r="AV59" i="50" s="1"/>
  <c r="BT74" i="51"/>
  <c r="BT39" i="51"/>
  <c r="BT37" i="51"/>
  <c r="BT27" i="51"/>
  <c r="BT25" i="51"/>
  <c r="AV15" i="51"/>
  <c r="BB15" i="51" s="1"/>
  <c r="BH15" i="51" s="1"/>
  <c r="BN15" i="51" s="1"/>
  <c r="AV13" i="51"/>
  <c r="BB13" i="51" s="1"/>
  <c r="BH13" i="51" s="1"/>
  <c r="BN13" i="51" s="1"/>
  <c r="F84" i="51"/>
  <c r="BT57" i="51"/>
  <c r="BT55" i="51"/>
  <c r="BT33" i="51"/>
  <c r="BT31" i="51"/>
  <c r="BT21" i="51"/>
  <c r="BT19" i="51"/>
  <c r="T75" i="51"/>
  <c r="Y75" i="51"/>
  <c r="T55" i="51"/>
  <c r="Y55" i="51"/>
  <c r="T33" i="51"/>
  <c r="Y33" i="51"/>
  <c r="T31" i="51"/>
  <c r="Y31" i="51"/>
  <c r="T26" i="51"/>
  <c r="Y26" i="51"/>
  <c r="R86" i="50"/>
  <c r="R88" i="50" s="1"/>
  <c r="AD86" i="50"/>
  <c r="AP86" i="50"/>
  <c r="BB86" i="50"/>
  <c r="BN86" i="50"/>
  <c r="N11" i="50"/>
  <c r="N11" i="49" s="1"/>
  <c r="Z11" i="50"/>
  <c r="Z11" i="49" s="1"/>
  <c r="AL11" i="50"/>
  <c r="AL11" i="49" s="1"/>
  <c r="AX11" i="50"/>
  <c r="BV11" i="50"/>
  <c r="AR10" i="50"/>
  <c r="BP10" i="50"/>
  <c r="N9" i="50"/>
  <c r="N9" i="49" s="1"/>
  <c r="Z9" i="50"/>
  <c r="Z9" i="49" s="1"/>
  <c r="AL9" i="50"/>
  <c r="AL9" i="49" s="1"/>
  <c r="AX9" i="50"/>
  <c r="BJ9" i="50"/>
  <c r="BV9" i="50"/>
  <c r="AR8" i="50"/>
  <c r="BP8" i="50"/>
  <c r="N7" i="50"/>
  <c r="N7" i="49" s="1"/>
  <c r="M86" i="50"/>
  <c r="M88" i="50" s="1"/>
  <c r="Z7" i="50"/>
  <c r="Z7" i="49" s="1"/>
  <c r="Y86" i="50"/>
  <c r="AL7" i="50"/>
  <c r="AL7" i="49" s="1"/>
  <c r="AK86" i="50"/>
  <c r="AX7" i="50"/>
  <c r="AW86" i="50"/>
  <c r="BJ7" i="50"/>
  <c r="BI86" i="50"/>
  <c r="BV7" i="50"/>
  <c r="BU86" i="50"/>
  <c r="AG84" i="51"/>
  <c r="I84" i="51"/>
  <c r="AA73" i="51"/>
  <c r="AA76" i="51" s="1"/>
  <c r="AA84" i="51"/>
  <c r="AY84" i="51"/>
  <c r="U84" i="51"/>
  <c r="AS73" i="51"/>
  <c r="AS76" i="51" s="1"/>
  <c r="AS84" i="51"/>
  <c r="O73" i="51"/>
  <c r="O76" i="51" s="1"/>
  <c r="O84" i="51"/>
  <c r="AY73" i="51"/>
  <c r="AY76" i="51" s="1"/>
  <c r="AG73" i="51"/>
  <c r="AG76" i="51" s="1"/>
  <c r="U73" i="51"/>
  <c r="U76" i="51" s="1"/>
  <c r="I73" i="51"/>
  <c r="I76" i="51" s="1"/>
  <c r="F73" i="50"/>
  <c r="F72" i="51"/>
  <c r="L72" i="51" s="1"/>
  <c r="F72" i="50"/>
  <c r="L72" i="50" s="1"/>
  <c r="F73" i="51"/>
  <c r="BG71" i="49" l="1"/>
  <c r="AU71" i="49"/>
  <c r="BA71" i="49"/>
  <c r="W50" i="49"/>
  <c r="AI50" i="49"/>
  <c r="BA50" i="49"/>
  <c r="AO71" i="49"/>
  <c r="AO50" i="49"/>
  <c r="AM72" i="49"/>
  <c r="BK72" i="49"/>
  <c r="R53" i="50"/>
  <c r="X53" i="50" s="1"/>
  <c r="BS50" i="49"/>
  <c r="BM71" i="49"/>
  <c r="AU50" i="49"/>
  <c r="AY72" i="49"/>
  <c r="BM50" i="49"/>
  <c r="N23" i="51"/>
  <c r="L54" i="51"/>
  <c r="AC50" i="49"/>
  <c r="BG50" i="49"/>
  <c r="M17" i="49"/>
  <c r="S17" i="49" s="1"/>
  <c r="S23" i="51"/>
  <c r="Y23" i="51" s="1"/>
  <c r="X27" i="49"/>
  <c r="X87" i="49"/>
  <c r="Q50" i="49"/>
  <c r="BG17" i="49"/>
  <c r="AG77" i="49"/>
  <c r="AU18" i="49"/>
  <c r="AD25" i="50"/>
  <c r="AJ25" i="50" s="1"/>
  <c r="BA81" i="49"/>
  <c r="AD37" i="50"/>
  <c r="AJ37" i="50" s="1"/>
  <c r="Y20" i="51"/>
  <c r="Z20" i="51" s="1"/>
  <c r="X31" i="49"/>
  <c r="S20" i="49"/>
  <c r="AD19" i="50"/>
  <c r="AJ19" i="50" s="1"/>
  <c r="Y32" i="51"/>
  <c r="Z32" i="51" s="1"/>
  <c r="S22" i="50"/>
  <c r="Y22" i="50" s="1"/>
  <c r="S32" i="49"/>
  <c r="AU17" i="49"/>
  <c r="AD55" i="50"/>
  <c r="AD55" i="49" s="1"/>
  <c r="T56" i="50"/>
  <c r="X33" i="49"/>
  <c r="AU59" i="49"/>
  <c r="H17" i="49"/>
  <c r="X21" i="49"/>
  <c r="AD57" i="50"/>
  <c r="AD57" i="49" s="1"/>
  <c r="X39" i="49"/>
  <c r="Z13" i="51"/>
  <c r="BV10" i="49"/>
  <c r="BD11" i="49"/>
  <c r="N74" i="49"/>
  <c r="Q17" i="49"/>
  <c r="S35" i="50"/>
  <c r="S36" i="50" s="1"/>
  <c r="AR8" i="49"/>
  <c r="AR10" i="49"/>
  <c r="AX11" i="49"/>
  <c r="BJ11" i="49"/>
  <c r="BV8" i="49"/>
  <c r="BJ10" i="49"/>
  <c r="BS18" i="49"/>
  <c r="BM86" i="49"/>
  <c r="N35" i="50"/>
  <c r="AX8" i="49"/>
  <c r="BP7" i="49"/>
  <c r="AR9" i="49"/>
  <c r="BJ8" i="49"/>
  <c r="N31" i="49"/>
  <c r="T27" i="49"/>
  <c r="BP8" i="49"/>
  <c r="AX9" i="49"/>
  <c r="BV11" i="49"/>
  <c r="Y38" i="50"/>
  <c r="Z38" i="50" s="1"/>
  <c r="BP9" i="49"/>
  <c r="AF9" i="49"/>
  <c r="T13" i="50"/>
  <c r="BD10" i="49"/>
  <c r="AX10" i="49"/>
  <c r="AZ84" i="51"/>
  <c r="BA84" i="51" s="1"/>
  <c r="N33" i="49"/>
  <c r="V84" i="51"/>
  <c r="W84" i="51" s="1"/>
  <c r="J88" i="49"/>
  <c r="K88" i="49" s="1"/>
  <c r="BF18" i="49"/>
  <c r="BG18" i="49" s="1"/>
  <c r="BA86" i="49"/>
  <c r="T20" i="50"/>
  <c r="T20" i="49" s="1"/>
  <c r="T74" i="50"/>
  <c r="T74" i="49" s="1"/>
  <c r="AO86" i="49"/>
  <c r="T13" i="51"/>
  <c r="T13" i="49" s="1"/>
  <c r="W17" i="49"/>
  <c r="AB18" i="49"/>
  <c r="AC18" i="49" s="1"/>
  <c r="BS17" i="49"/>
  <c r="AR7" i="49"/>
  <c r="AR11" i="49"/>
  <c r="T56" i="49"/>
  <c r="T19" i="49"/>
  <c r="Y13" i="49"/>
  <c r="BV9" i="49"/>
  <c r="BP10" i="49"/>
  <c r="Y26" i="50"/>
  <c r="Y26" i="49" s="1"/>
  <c r="T15" i="50"/>
  <c r="T15" i="49" s="1"/>
  <c r="T32" i="50"/>
  <c r="T32" i="49" s="1"/>
  <c r="T58" i="50"/>
  <c r="T58" i="49" s="1"/>
  <c r="AH18" i="49"/>
  <c r="AI18" i="49" s="1"/>
  <c r="N16" i="49"/>
  <c r="BA18" i="49"/>
  <c r="K17" i="49"/>
  <c r="T37" i="49"/>
  <c r="T25" i="49"/>
  <c r="T38" i="49"/>
  <c r="BV7" i="49"/>
  <c r="BJ7" i="49"/>
  <c r="AX7" i="49"/>
  <c r="BJ9" i="49"/>
  <c r="T26" i="50"/>
  <c r="T26" i="49" s="1"/>
  <c r="BD7" i="49"/>
  <c r="BP11" i="49"/>
  <c r="Y15" i="50"/>
  <c r="Y15" i="49" s="1"/>
  <c r="Y20" i="50"/>
  <c r="Y32" i="50"/>
  <c r="Y56" i="50"/>
  <c r="Y56" i="49" s="1"/>
  <c r="Y58" i="50"/>
  <c r="Y58" i="49" s="1"/>
  <c r="Y74" i="50"/>
  <c r="Y74" i="49" s="1"/>
  <c r="BD8" i="49"/>
  <c r="BD9" i="49"/>
  <c r="N26" i="49"/>
  <c r="AB70" i="49"/>
  <c r="AB72" i="49" s="1"/>
  <c r="J71" i="49"/>
  <c r="K71" i="49" s="1"/>
  <c r="BA17" i="49"/>
  <c r="J18" i="49"/>
  <c r="K18" i="49" s="1"/>
  <c r="T31" i="49"/>
  <c r="N37" i="49"/>
  <c r="N25" i="49"/>
  <c r="N58" i="49"/>
  <c r="AO70" i="51"/>
  <c r="N55" i="49"/>
  <c r="S13" i="49"/>
  <c r="S38" i="49"/>
  <c r="T75" i="49"/>
  <c r="T33" i="49"/>
  <c r="N75" i="49"/>
  <c r="N56" i="49"/>
  <c r="N15" i="49"/>
  <c r="BH34" i="49"/>
  <c r="BN34" i="49" s="1"/>
  <c r="BT34" i="49" s="1"/>
  <c r="Y57" i="50"/>
  <c r="AE57" i="50" s="1"/>
  <c r="S57" i="49"/>
  <c r="T87" i="50"/>
  <c r="S87" i="49"/>
  <c r="Y14" i="50"/>
  <c r="AE14" i="50" s="1"/>
  <c r="S14" i="49"/>
  <c r="Y55" i="50"/>
  <c r="Z55" i="50" s="1"/>
  <c r="S55" i="49"/>
  <c r="AD15" i="50"/>
  <c r="X15" i="49"/>
  <c r="AD32" i="50"/>
  <c r="X32" i="49"/>
  <c r="AD58" i="50"/>
  <c r="X58" i="49"/>
  <c r="AD26" i="50"/>
  <c r="X26" i="49"/>
  <c r="AD13" i="50"/>
  <c r="X13" i="49"/>
  <c r="AD20" i="50"/>
  <c r="X20" i="49"/>
  <c r="AD56" i="50"/>
  <c r="X56" i="49"/>
  <c r="AD14" i="50"/>
  <c r="X14" i="49"/>
  <c r="AD38" i="50"/>
  <c r="X38" i="49"/>
  <c r="Y37" i="50"/>
  <c r="S37" i="49"/>
  <c r="Y75" i="50"/>
  <c r="S75" i="49"/>
  <c r="Y19" i="50"/>
  <c r="S19" i="49"/>
  <c r="Y31" i="50"/>
  <c r="S31" i="49"/>
  <c r="Y33" i="50"/>
  <c r="S33" i="49"/>
  <c r="AJ31" i="50"/>
  <c r="AD31" i="49"/>
  <c r="AD75" i="50"/>
  <c r="X75" i="49"/>
  <c r="Y25" i="50"/>
  <c r="S25" i="49"/>
  <c r="Y27" i="50"/>
  <c r="S27" i="49"/>
  <c r="Y39" i="50"/>
  <c r="S39" i="49"/>
  <c r="Y21" i="50"/>
  <c r="S21" i="49"/>
  <c r="X74" i="50"/>
  <c r="R74" i="49"/>
  <c r="AJ21" i="50"/>
  <c r="AD21" i="49"/>
  <c r="AJ33" i="50"/>
  <c r="AD33" i="49"/>
  <c r="AJ27" i="50"/>
  <c r="AD27" i="49"/>
  <c r="AJ39" i="50"/>
  <c r="AD39" i="49"/>
  <c r="Q49" i="49"/>
  <c r="BM12" i="49"/>
  <c r="BS52" i="49"/>
  <c r="AH30" i="49"/>
  <c r="AI30" i="49" s="1"/>
  <c r="K53" i="50"/>
  <c r="Y27" i="51"/>
  <c r="AE27" i="51" s="1"/>
  <c r="BE83" i="49"/>
  <c r="AU86" i="49"/>
  <c r="BM49" i="49"/>
  <c r="AZ88" i="49"/>
  <c r="BA88" i="49" s="1"/>
  <c r="AU49" i="49"/>
  <c r="AU81" i="49"/>
  <c r="T39" i="51"/>
  <c r="T39" i="49" s="1"/>
  <c r="AS84" i="49"/>
  <c r="AS83" i="49" s="1"/>
  <c r="AU51" i="49"/>
  <c r="AH88" i="49"/>
  <c r="AI88" i="49" s="1"/>
  <c r="AU52" i="49"/>
  <c r="BG70" i="51"/>
  <c r="AS70" i="49"/>
  <c r="AS72" i="49" s="1"/>
  <c r="AS77" i="49" s="1"/>
  <c r="BL70" i="49"/>
  <c r="BM70" i="49" s="1"/>
  <c r="AS53" i="49"/>
  <c r="AS54" i="49" s="1"/>
  <c r="Y87" i="50"/>
  <c r="S82" i="50"/>
  <c r="T82" i="50" s="1"/>
  <c r="AC86" i="49"/>
  <c r="BE53" i="49"/>
  <c r="BE54" i="49" s="1"/>
  <c r="AI35" i="49"/>
  <c r="BA49" i="49"/>
  <c r="AP29" i="49"/>
  <c r="AV29" i="49" s="1"/>
  <c r="BB29" i="49" s="1"/>
  <c r="BH29" i="49" s="1"/>
  <c r="BN29" i="49" s="1"/>
  <c r="BT29" i="49" s="1"/>
  <c r="BS49" i="49"/>
  <c r="BS70" i="51"/>
  <c r="V84" i="50"/>
  <c r="W84" i="50" s="1"/>
  <c r="AU88" i="49"/>
  <c r="AT53" i="49"/>
  <c r="AT54" i="49" s="1"/>
  <c r="N36" i="50"/>
  <c r="AU12" i="49"/>
  <c r="BQ83" i="49"/>
  <c r="BF53" i="49"/>
  <c r="BF54" i="49" s="1"/>
  <c r="BG52" i="49"/>
  <c r="BM70" i="51"/>
  <c r="BQ73" i="49"/>
  <c r="BQ76" i="49" s="1"/>
  <c r="BQ77" i="49" s="1"/>
  <c r="AN88" i="49"/>
  <c r="AO88" i="49" s="1"/>
  <c r="BG49" i="49"/>
  <c r="BG86" i="49"/>
  <c r="BS86" i="49"/>
  <c r="BG88" i="49"/>
  <c r="BS12" i="49"/>
  <c r="BM54" i="50"/>
  <c r="AP70" i="51"/>
  <c r="AV70" i="51" s="1"/>
  <c r="BB70" i="51" s="1"/>
  <c r="BH70" i="51" s="1"/>
  <c r="BN70" i="51" s="1"/>
  <c r="BA70" i="51"/>
  <c r="AN72" i="51"/>
  <c r="AO72" i="51" s="1"/>
  <c r="BE73" i="49"/>
  <c r="BE76" i="49" s="1"/>
  <c r="BE77" i="49" s="1"/>
  <c r="W86" i="49"/>
  <c r="AM53" i="49"/>
  <c r="AM54" i="49" s="1"/>
  <c r="BK53" i="49"/>
  <c r="BK54" i="49" s="1"/>
  <c r="W49" i="49"/>
  <c r="AO49" i="49"/>
  <c r="Q51" i="49"/>
  <c r="BG51" i="49"/>
  <c r="BQ53" i="49"/>
  <c r="BQ54" i="49" s="1"/>
  <c r="AP41" i="49"/>
  <c r="AV41" i="49" s="1"/>
  <c r="BB41" i="49" s="1"/>
  <c r="BH41" i="49" s="1"/>
  <c r="BN41" i="49" s="1"/>
  <c r="BT41" i="49" s="1"/>
  <c r="BA54" i="51"/>
  <c r="BG12" i="49"/>
  <c r="P84" i="51"/>
  <c r="Q84" i="51" s="1"/>
  <c r="AM72" i="50"/>
  <c r="AO72" i="50" s="1"/>
  <c r="P84" i="50"/>
  <c r="Q84" i="50" s="1"/>
  <c r="J53" i="49"/>
  <c r="K53" i="49" s="1"/>
  <c r="AH53" i="49"/>
  <c r="AI53" i="49" s="1"/>
  <c r="BR88" i="49"/>
  <c r="BS88" i="49" s="1"/>
  <c r="BA12" i="49"/>
  <c r="AO12" i="49"/>
  <c r="AP23" i="49"/>
  <c r="AV23" i="49" s="1"/>
  <c r="BB23" i="49" s="1"/>
  <c r="BH23" i="49" s="1"/>
  <c r="BN23" i="49" s="1"/>
  <c r="BT23" i="49" s="1"/>
  <c r="BM53" i="50"/>
  <c r="X23" i="51"/>
  <c r="R24" i="51"/>
  <c r="G24" i="49"/>
  <c r="H24" i="49" s="1"/>
  <c r="H23" i="49"/>
  <c r="M23" i="49"/>
  <c r="P24" i="49"/>
  <c r="Q24" i="49" s="1"/>
  <c r="Q23" i="49"/>
  <c r="AB24" i="49"/>
  <c r="AC24" i="49" s="1"/>
  <c r="AC23" i="49"/>
  <c r="AN24" i="49"/>
  <c r="AO24" i="49" s="1"/>
  <c r="AO23" i="49"/>
  <c r="AZ24" i="49"/>
  <c r="BA24" i="49" s="1"/>
  <c r="BA23" i="49"/>
  <c r="BL24" i="49"/>
  <c r="BM24" i="49" s="1"/>
  <c r="BM23" i="49"/>
  <c r="S34" i="50"/>
  <c r="N34" i="50"/>
  <c r="S24" i="51"/>
  <c r="S22" i="51"/>
  <c r="N22" i="51"/>
  <c r="T16" i="49"/>
  <c r="Y16" i="49"/>
  <c r="AO29" i="49"/>
  <c r="AN30" i="49"/>
  <c r="AO30" i="49" s="1"/>
  <c r="BA29" i="49"/>
  <c r="AZ30" i="49"/>
  <c r="BA30" i="49" s="1"/>
  <c r="BM29" i="49"/>
  <c r="BL30" i="49"/>
  <c r="BM30" i="49" s="1"/>
  <c r="S28" i="49"/>
  <c r="N28" i="49"/>
  <c r="G42" i="49"/>
  <c r="H42" i="49" s="1"/>
  <c r="H41" i="49"/>
  <c r="M41" i="49"/>
  <c r="P42" i="49"/>
  <c r="Q42" i="49" s="1"/>
  <c r="Q41" i="49"/>
  <c r="AB42" i="49"/>
  <c r="AC42" i="49" s="1"/>
  <c r="AC41" i="49"/>
  <c r="AN42" i="49"/>
  <c r="AO42" i="49" s="1"/>
  <c r="AO41" i="49"/>
  <c r="AZ42" i="49"/>
  <c r="BA42" i="49" s="1"/>
  <c r="BA41" i="49"/>
  <c r="BL42" i="49"/>
  <c r="BM42" i="49" s="1"/>
  <c r="BM41" i="49"/>
  <c r="S40" i="49"/>
  <c r="N40" i="49"/>
  <c r="N16" i="51"/>
  <c r="S16" i="51"/>
  <c r="N40" i="51"/>
  <c r="S40" i="51"/>
  <c r="X35" i="49"/>
  <c r="AD35" i="49" s="1"/>
  <c r="R42" i="50"/>
  <c r="X41" i="50"/>
  <c r="R30" i="51"/>
  <c r="X29" i="51"/>
  <c r="N22" i="49"/>
  <c r="S22" i="49"/>
  <c r="M35" i="49"/>
  <c r="H35" i="49"/>
  <c r="G36" i="49"/>
  <c r="H36" i="49" s="1"/>
  <c r="W53" i="50"/>
  <c r="V54" i="50"/>
  <c r="W54" i="50" s="1"/>
  <c r="G54" i="50"/>
  <c r="H54" i="50" s="1"/>
  <c r="H53" i="50"/>
  <c r="M53" i="50"/>
  <c r="Q53" i="50"/>
  <c r="P54" i="50"/>
  <c r="Q54" i="50" s="1"/>
  <c r="AC53" i="50"/>
  <c r="AB54" i="50"/>
  <c r="AC54" i="50" s="1"/>
  <c r="AO53" i="50"/>
  <c r="AN54" i="50"/>
  <c r="AO54" i="50" s="1"/>
  <c r="BG54" i="50"/>
  <c r="AP17" i="49"/>
  <c r="AV17" i="49" s="1"/>
  <c r="BB17" i="49" s="1"/>
  <c r="BH17" i="49" s="1"/>
  <c r="BN17" i="49" s="1"/>
  <c r="BT17" i="49" s="1"/>
  <c r="X35" i="50"/>
  <c r="R36" i="50"/>
  <c r="X35" i="51"/>
  <c r="R36" i="51"/>
  <c r="M24" i="50"/>
  <c r="N24" i="50" s="1"/>
  <c r="S23" i="50"/>
  <c r="N23" i="50"/>
  <c r="V36" i="49"/>
  <c r="W36" i="49" s="1"/>
  <c r="W35" i="49"/>
  <c r="AN36" i="49"/>
  <c r="AO36" i="49" s="1"/>
  <c r="AO35" i="49"/>
  <c r="AZ36" i="49"/>
  <c r="BA36" i="49" s="1"/>
  <c r="BA35" i="49"/>
  <c r="BL36" i="49"/>
  <c r="BM36" i="49" s="1"/>
  <c r="BM35" i="49"/>
  <c r="S34" i="51"/>
  <c r="N34" i="51"/>
  <c r="AO17" i="49"/>
  <c r="BM17" i="49"/>
  <c r="K29" i="49"/>
  <c r="J30" i="49"/>
  <c r="K30" i="49" s="1"/>
  <c r="W29" i="49"/>
  <c r="V30" i="49"/>
  <c r="W30" i="49" s="1"/>
  <c r="N28" i="50"/>
  <c r="S28" i="50"/>
  <c r="S41" i="50"/>
  <c r="N41" i="50"/>
  <c r="M42" i="50"/>
  <c r="N42" i="50" s="1"/>
  <c r="N28" i="51"/>
  <c r="S28" i="51"/>
  <c r="AU53" i="50"/>
  <c r="AT54" i="50"/>
  <c r="AU54" i="50" s="1"/>
  <c r="J54" i="51"/>
  <c r="K54" i="51" s="1"/>
  <c r="K53" i="51"/>
  <c r="AB54" i="51"/>
  <c r="AC54" i="51" s="1"/>
  <c r="AC53" i="51"/>
  <c r="BR54" i="51"/>
  <c r="BS54" i="51" s="1"/>
  <c r="BS53" i="51"/>
  <c r="AI53" i="50"/>
  <c r="AH54" i="50"/>
  <c r="AI54" i="50" s="1"/>
  <c r="AT54" i="51"/>
  <c r="AU54" i="51" s="1"/>
  <c r="AU53" i="51"/>
  <c r="H52" i="50"/>
  <c r="M52" i="50"/>
  <c r="G54" i="51"/>
  <c r="H54" i="51" s="1"/>
  <c r="H53" i="51"/>
  <c r="M53" i="51"/>
  <c r="S17" i="50"/>
  <c r="S18" i="50" s="1"/>
  <c r="T18" i="50" s="1"/>
  <c r="M18" i="50"/>
  <c r="N18" i="50" s="1"/>
  <c r="X23" i="50"/>
  <c r="R24" i="50"/>
  <c r="J24" i="49"/>
  <c r="K24" i="49" s="1"/>
  <c r="K23" i="49"/>
  <c r="V24" i="49"/>
  <c r="W24" i="49" s="1"/>
  <c r="W23" i="49"/>
  <c r="AH24" i="49"/>
  <c r="AI24" i="49" s="1"/>
  <c r="AI23" i="49"/>
  <c r="AT24" i="49"/>
  <c r="AU24" i="49" s="1"/>
  <c r="AU23" i="49"/>
  <c r="BF24" i="49"/>
  <c r="BG24" i="49" s="1"/>
  <c r="BG23" i="49"/>
  <c r="BR24" i="49"/>
  <c r="BS24" i="49" s="1"/>
  <c r="BS23" i="49"/>
  <c r="N24" i="51"/>
  <c r="S29" i="50"/>
  <c r="N29" i="50"/>
  <c r="M30" i="50"/>
  <c r="N30" i="50" s="1"/>
  <c r="AU29" i="49"/>
  <c r="AT30" i="49"/>
  <c r="AU30" i="49" s="1"/>
  <c r="BG29" i="49"/>
  <c r="BF30" i="49"/>
  <c r="BG30" i="49" s="1"/>
  <c r="BS29" i="49"/>
  <c r="BR30" i="49"/>
  <c r="BS30" i="49" s="1"/>
  <c r="J42" i="49"/>
  <c r="K42" i="49" s="1"/>
  <c r="K41" i="49"/>
  <c r="V42" i="49"/>
  <c r="W42" i="49" s="1"/>
  <c r="W41" i="49"/>
  <c r="AH42" i="49"/>
  <c r="AI42" i="49" s="1"/>
  <c r="AI41" i="49"/>
  <c r="AT42" i="49"/>
  <c r="AU42" i="49" s="1"/>
  <c r="AU41" i="49"/>
  <c r="BF42" i="49"/>
  <c r="BG42" i="49" s="1"/>
  <c r="BG41" i="49"/>
  <c r="BR42" i="49"/>
  <c r="BS42" i="49" s="1"/>
  <c r="BS41" i="49"/>
  <c r="S17" i="51"/>
  <c r="N17" i="51"/>
  <c r="M18" i="51"/>
  <c r="N18" i="51" s="1"/>
  <c r="S41" i="51"/>
  <c r="N41" i="51"/>
  <c r="M42" i="51"/>
  <c r="N42" i="51" s="1"/>
  <c r="J36" i="49"/>
  <c r="K36" i="49" s="1"/>
  <c r="K35" i="49"/>
  <c r="V54" i="51"/>
  <c r="W54" i="51" s="1"/>
  <c r="W53" i="51"/>
  <c r="AN54" i="51"/>
  <c r="AO54" i="51" s="1"/>
  <c r="AO53" i="51"/>
  <c r="BS53" i="50"/>
  <c r="BR54" i="50"/>
  <c r="BS54" i="50" s="1"/>
  <c r="BF54" i="51"/>
  <c r="BG54" i="51" s="1"/>
  <c r="BG53" i="51"/>
  <c r="BA53" i="50"/>
  <c r="AZ54" i="50"/>
  <c r="BA54" i="50" s="1"/>
  <c r="P54" i="51"/>
  <c r="Q54" i="51" s="1"/>
  <c r="Q53" i="51"/>
  <c r="AH54" i="51"/>
  <c r="AI54" i="51" s="1"/>
  <c r="AI53" i="51"/>
  <c r="BA53" i="51"/>
  <c r="BL54" i="51"/>
  <c r="BM54" i="51" s="1"/>
  <c r="BM53" i="51"/>
  <c r="BG53" i="50"/>
  <c r="R54" i="51"/>
  <c r="X53" i="51"/>
  <c r="P36" i="49"/>
  <c r="Q36" i="49" s="1"/>
  <c r="Q35" i="49"/>
  <c r="AB36" i="49"/>
  <c r="AC36" i="49" s="1"/>
  <c r="AC35" i="49"/>
  <c r="AT36" i="49"/>
  <c r="AU36" i="49" s="1"/>
  <c r="AU35" i="49"/>
  <c r="BF36" i="49"/>
  <c r="BG36" i="49" s="1"/>
  <c r="BG35" i="49"/>
  <c r="BR36" i="49"/>
  <c r="BS36" i="49" s="1"/>
  <c r="BS35" i="49"/>
  <c r="M36" i="51"/>
  <c r="N36" i="51" s="1"/>
  <c r="S35" i="51"/>
  <c r="N35" i="51"/>
  <c r="AO18" i="49"/>
  <c r="BM18" i="49"/>
  <c r="G30" i="49"/>
  <c r="H30" i="49" s="1"/>
  <c r="H29" i="49"/>
  <c r="M29" i="49"/>
  <c r="Q29" i="49"/>
  <c r="P30" i="49"/>
  <c r="Q30" i="49" s="1"/>
  <c r="AC29" i="49"/>
  <c r="AB30" i="49"/>
  <c r="AC30" i="49" s="1"/>
  <c r="N40" i="50"/>
  <c r="S40" i="50"/>
  <c r="S29" i="51"/>
  <c r="N29" i="51"/>
  <c r="M30" i="51"/>
  <c r="N30" i="51" s="1"/>
  <c r="R30" i="50"/>
  <c r="X29" i="50"/>
  <c r="R18" i="51"/>
  <c r="X17" i="51"/>
  <c r="R42" i="51"/>
  <c r="X41" i="51"/>
  <c r="N34" i="49"/>
  <c r="S34" i="49"/>
  <c r="H52" i="51"/>
  <c r="M52" i="51"/>
  <c r="I77" i="49"/>
  <c r="P53" i="49"/>
  <c r="P54" i="49" s="1"/>
  <c r="Q54" i="49" s="1"/>
  <c r="BR53" i="49"/>
  <c r="BR54" i="49" s="1"/>
  <c r="AN53" i="49"/>
  <c r="BL53" i="49"/>
  <c r="BL88" i="49"/>
  <c r="BM88" i="49" s="1"/>
  <c r="AM52" i="49"/>
  <c r="AO52" i="49" s="1"/>
  <c r="AY52" i="49"/>
  <c r="BA52" i="49" s="1"/>
  <c r="BK52" i="49"/>
  <c r="BM52" i="49" s="1"/>
  <c r="K51" i="49"/>
  <c r="AC51" i="49"/>
  <c r="AB52" i="49"/>
  <c r="AC52" i="49" s="1"/>
  <c r="AB53" i="49"/>
  <c r="AY53" i="49"/>
  <c r="AY54" i="49" s="1"/>
  <c r="V53" i="49"/>
  <c r="AZ53" i="49"/>
  <c r="G73" i="50"/>
  <c r="H73" i="50" s="1"/>
  <c r="P88" i="49"/>
  <c r="Q88" i="49" s="1"/>
  <c r="O77" i="49"/>
  <c r="AO51" i="49"/>
  <c r="BM59" i="49"/>
  <c r="J73" i="49"/>
  <c r="J84" i="49"/>
  <c r="P73" i="49"/>
  <c r="P84" i="49"/>
  <c r="V73" i="49"/>
  <c r="V84" i="49"/>
  <c r="AH73" i="49"/>
  <c r="AH84" i="49"/>
  <c r="AN73" i="49"/>
  <c r="AN84" i="49"/>
  <c r="AT73" i="49"/>
  <c r="AT84" i="49"/>
  <c r="AZ73" i="49"/>
  <c r="AZ84" i="49"/>
  <c r="BF73" i="49"/>
  <c r="BF84" i="49"/>
  <c r="BL73" i="49"/>
  <c r="BL84" i="49"/>
  <c r="BR73" i="49"/>
  <c r="BR84" i="49"/>
  <c r="AO59" i="49"/>
  <c r="BG59" i="49"/>
  <c r="P72" i="49"/>
  <c r="Q70" i="49"/>
  <c r="AI49" i="49"/>
  <c r="AH70" i="49"/>
  <c r="AN72" i="49"/>
  <c r="AO70" i="49"/>
  <c r="AT72" i="49"/>
  <c r="BF72" i="49"/>
  <c r="BG70" i="49"/>
  <c r="BS70" i="49"/>
  <c r="BR72" i="49"/>
  <c r="AI51" i="49"/>
  <c r="BA51" i="49"/>
  <c r="BM51" i="49"/>
  <c r="K59" i="49"/>
  <c r="BA59" i="49"/>
  <c r="K49" i="49"/>
  <c r="J70" i="49"/>
  <c r="AA77" i="49"/>
  <c r="Q59" i="49"/>
  <c r="W70" i="49"/>
  <c r="V72" i="49"/>
  <c r="BA70" i="49"/>
  <c r="AZ72" i="49"/>
  <c r="W51" i="49"/>
  <c r="BS51" i="49"/>
  <c r="S88" i="50"/>
  <c r="T88" i="50" s="1"/>
  <c r="T87" i="51"/>
  <c r="G84" i="50"/>
  <c r="H84" i="50" s="1"/>
  <c r="Y38" i="51"/>
  <c r="AE38" i="51" s="1"/>
  <c r="BL73" i="51"/>
  <c r="BL76" i="51" s="1"/>
  <c r="AX86" i="51"/>
  <c r="BP86" i="51"/>
  <c r="M70" i="51"/>
  <c r="N70" i="51" s="1"/>
  <c r="H70" i="51"/>
  <c r="AZ73" i="50"/>
  <c r="AZ76" i="50" s="1"/>
  <c r="AZ77" i="50" s="1"/>
  <c r="BL84" i="50"/>
  <c r="BM84" i="50" s="1"/>
  <c r="S88" i="51"/>
  <c r="T88" i="51" s="1"/>
  <c r="V72" i="50"/>
  <c r="W72" i="50" s="1"/>
  <c r="P73" i="50"/>
  <c r="P76" i="50" s="1"/>
  <c r="N16" i="50"/>
  <c r="S59" i="50"/>
  <c r="T59" i="50" s="1"/>
  <c r="AM73" i="50"/>
  <c r="AM76" i="50" s="1"/>
  <c r="BV86" i="51"/>
  <c r="AN73" i="50"/>
  <c r="AN76" i="50" s="1"/>
  <c r="AN77" i="50" s="1"/>
  <c r="J72" i="51"/>
  <c r="K72" i="51" s="1"/>
  <c r="Y19" i="51"/>
  <c r="AE19" i="51" s="1"/>
  <c r="M71" i="51"/>
  <c r="N71" i="51" s="1"/>
  <c r="N82" i="51"/>
  <c r="S82" i="51"/>
  <c r="BD86" i="51"/>
  <c r="G72" i="51"/>
  <c r="T14" i="50"/>
  <c r="T14" i="49" s="1"/>
  <c r="V73" i="51"/>
  <c r="W73" i="51" s="1"/>
  <c r="T55" i="50"/>
  <c r="T55" i="49" s="1"/>
  <c r="BK73" i="50"/>
  <c r="BK76" i="50" s="1"/>
  <c r="BK77" i="50" s="1"/>
  <c r="AN73" i="51"/>
  <c r="AN76" i="51" s="1"/>
  <c r="BS70" i="50"/>
  <c r="AO71" i="51"/>
  <c r="AB72" i="50"/>
  <c r="AC72" i="50" s="1"/>
  <c r="T21" i="51"/>
  <c r="T21" i="49" s="1"/>
  <c r="V72" i="51"/>
  <c r="W72" i="51" s="1"/>
  <c r="AH73" i="50"/>
  <c r="AI73" i="50" s="1"/>
  <c r="T86" i="51"/>
  <c r="S51" i="50"/>
  <c r="Y51" i="50" s="1"/>
  <c r="AE51" i="50" s="1"/>
  <c r="AF51" i="50" s="1"/>
  <c r="AB72" i="51"/>
  <c r="AC72" i="51" s="1"/>
  <c r="BQ73" i="51"/>
  <c r="BQ76" i="51" s="1"/>
  <c r="BQ77" i="51" s="1"/>
  <c r="AU70" i="50"/>
  <c r="BF73" i="50"/>
  <c r="BF76" i="50" s="1"/>
  <c r="T50" i="51"/>
  <c r="T57" i="51"/>
  <c r="P72" i="51"/>
  <c r="Q72" i="51" s="1"/>
  <c r="W70" i="50"/>
  <c r="AO70" i="50"/>
  <c r="AH84" i="50"/>
  <c r="AI84" i="50" s="1"/>
  <c r="BE73" i="51"/>
  <c r="BE76" i="51" s="1"/>
  <c r="G73" i="51"/>
  <c r="Y49" i="51"/>
  <c r="AE49" i="51" s="1"/>
  <c r="N50" i="51"/>
  <c r="AS73" i="50"/>
  <c r="BJ86" i="51"/>
  <c r="Z49" i="50"/>
  <c r="AE49" i="50"/>
  <c r="AK49" i="50" s="1"/>
  <c r="AB84" i="50"/>
  <c r="AC84" i="50" s="1"/>
  <c r="AY84" i="50"/>
  <c r="BA84" i="50" s="1"/>
  <c r="S51" i="51"/>
  <c r="N51" i="51"/>
  <c r="AB84" i="51"/>
  <c r="AC84" i="51" s="1"/>
  <c r="BH71" i="51"/>
  <c r="BN71" i="51" s="1"/>
  <c r="BT71" i="51" s="1"/>
  <c r="S50" i="50"/>
  <c r="N50" i="50"/>
  <c r="BK84" i="51"/>
  <c r="BM84" i="51" s="1"/>
  <c r="BK73" i="51"/>
  <c r="BK76" i="51" s="1"/>
  <c r="BK77" i="51" s="1"/>
  <c r="J84" i="50"/>
  <c r="K84" i="50" s="1"/>
  <c r="AT84" i="51"/>
  <c r="AU84" i="51" s="1"/>
  <c r="AP71" i="50"/>
  <c r="AV71" i="50" s="1"/>
  <c r="BB71" i="50" s="1"/>
  <c r="BH71" i="50" s="1"/>
  <c r="BN71" i="50" s="1"/>
  <c r="M70" i="50"/>
  <c r="S70" i="50" s="1"/>
  <c r="Y70" i="50" s="1"/>
  <c r="BF72" i="50"/>
  <c r="BG72" i="50" s="1"/>
  <c r="AM73" i="51"/>
  <c r="AM76" i="51" s="1"/>
  <c r="J73" i="50"/>
  <c r="K73" i="50" s="1"/>
  <c r="K70" i="50"/>
  <c r="V73" i="50"/>
  <c r="W73" i="50" s="1"/>
  <c r="AO71" i="50"/>
  <c r="BG70" i="50"/>
  <c r="BM70" i="50"/>
  <c r="BL72" i="51"/>
  <c r="BM72" i="51" s="1"/>
  <c r="Y14" i="51"/>
  <c r="Z14" i="51" s="1"/>
  <c r="X17" i="50"/>
  <c r="X18" i="50" s="1"/>
  <c r="BE73" i="50"/>
  <c r="BE76" i="50" s="1"/>
  <c r="BE77" i="50" s="1"/>
  <c r="AR86" i="51"/>
  <c r="N17" i="50"/>
  <c r="M84" i="51"/>
  <c r="AH73" i="51"/>
  <c r="AH76" i="51" s="1"/>
  <c r="N86" i="51"/>
  <c r="T57" i="50"/>
  <c r="N59" i="51"/>
  <c r="N49" i="51"/>
  <c r="J73" i="51"/>
  <c r="J76" i="51" s="1"/>
  <c r="P72" i="50"/>
  <c r="Q72" i="50" s="1"/>
  <c r="P73" i="51"/>
  <c r="AB73" i="51"/>
  <c r="AC73" i="51" s="1"/>
  <c r="AH72" i="51"/>
  <c r="AI72" i="51" s="1"/>
  <c r="AH72" i="50"/>
  <c r="AI72" i="50" s="1"/>
  <c r="BA70" i="50"/>
  <c r="BF73" i="51"/>
  <c r="BR73" i="51"/>
  <c r="BR76" i="51" s="1"/>
  <c r="AT84" i="50"/>
  <c r="AU84" i="50" s="1"/>
  <c r="T49" i="50"/>
  <c r="N49" i="50"/>
  <c r="BQ73" i="50"/>
  <c r="BQ76" i="50" s="1"/>
  <c r="BQ77" i="50" s="1"/>
  <c r="M71" i="50"/>
  <c r="N71" i="50" s="1"/>
  <c r="BE72" i="51"/>
  <c r="G72" i="50"/>
  <c r="H72" i="50" s="1"/>
  <c r="H71" i="50"/>
  <c r="J72" i="50"/>
  <c r="K72" i="50" s="1"/>
  <c r="AB73" i="50"/>
  <c r="AC73" i="50" s="1"/>
  <c r="AZ73" i="51"/>
  <c r="AZ76" i="51" s="1"/>
  <c r="BR73" i="50"/>
  <c r="BR76" i="50" s="1"/>
  <c r="BR77" i="50" s="1"/>
  <c r="Y88" i="51"/>
  <c r="AZ72" i="51"/>
  <c r="BA72" i="51" s="1"/>
  <c r="AU70" i="51"/>
  <c r="BT12" i="56"/>
  <c r="BH12" i="56"/>
  <c r="AV12" i="56"/>
  <c r="BN12" i="56"/>
  <c r="BB12" i="56"/>
  <c r="AP12" i="56"/>
  <c r="U77" i="51"/>
  <c r="AY77" i="51"/>
  <c r="O77" i="51"/>
  <c r="AS77" i="51"/>
  <c r="I77" i="51"/>
  <c r="AG77" i="51"/>
  <c r="AA77" i="51"/>
  <c r="AA76" i="50"/>
  <c r="AA77" i="50" s="1"/>
  <c r="AG76" i="50"/>
  <c r="AG77" i="50" s="1"/>
  <c r="U76" i="50"/>
  <c r="U77" i="50" s="1"/>
  <c r="AY76" i="50"/>
  <c r="AY77" i="50" s="1"/>
  <c r="I76" i="50"/>
  <c r="I77" i="50" s="1"/>
  <c r="O76" i="50"/>
  <c r="O77" i="50" s="1"/>
  <c r="BJ86" i="50"/>
  <c r="AL86" i="50"/>
  <c r="N88" i="50"/>
  <c r="BV86" i="50"/>
  <c r="AX86" i="50"/>
  <c r="H84" i="51"/>
  <c r="Z86" i="50"/>
  <c r="AD87" i="50"/>
  <c r="X88" i="50"/>
  <c r="AD87" i="51"/>
  <c r="X88" i="51"/>
  <c r="BA72" i="50"/>
  <c r="R72" i="50"/>
  <c r="R72" i="51"/>
  <c r="AU72" i="50"/>
  <c r="BS72" i="50"/>
  <c r="F76" i="51"/>
  <c r="L73" i="51"/>
  <c r="R73" i="51" s="1"/>
  <c r="X73" i="51" s="1"/>
  <c r="AD73" i="51" s="1"/>
  <c r="AJ73" i="51" s="1"/>
  <c r="BH49" i="50"/>
  <c r="BH51" i="50"/>
  <c r="Z50" i="51"/>
  <c r="AE50" i="51"/>
  <c r="BH82" i="50"/>
  <c r="Z21" i="51"/>
  <c r="AE21" i="51"/>
  <c r="Z26" i="51"/>
  <c r="AE26" i="51"/>
  <c r="Z31" i="51"/>
  <c r="AE31" i="51"/>
  <c r="Z33" i="51"/>
  <c r="AE33" i="51"/>
  <c r="Z55" i="51"/>
  <c r="AE55" i="51"/>
  <c r="Z57" i="51"/>
  <c r="AE57" i="51"/>
  <c r="Z75" i="51"/>
  <c r="AE75" i="51"/>
  <c r="BT16" i="50"/>
  <c r="BT13" i="51"/>
  <c r="BT15" i="51"/>
  <c r="BB59" i="50"/>
  <c r="BP86" i="50"/>
  <c r="AR86" i="50"/>
  <c r="AF86" i="50"/>
  <c r="T86" i="50"/>
  <c r="AJ70" i="50"/>
  <c r="AP70" i="50" s="1"/>
  <c r="AV70" i="50" s="1"/>
  <c r="F76" i="50"/>
  <c r="L73" i="50"/>
  <c r="N86" i="50"/>
  <c r="L84" i="51"/>
  <c r="R84" i="51" s="1"/>
  <c r="X84" i="51" s="1"/>
  <c r="AD84" i="51" s="1"/>
  <c r="AJ84" i="51" s="1"/>
  <c r="AP84" i="51" s="1"/>
  <c r="BD86" i="50"/>
  <c r="L84" i="50"/>
  <c r="R84" i="50" s="1"/>
  <c r="X84" i="50" s="1"/>
  <c r="AD84" i="50" s="1"/>
  <c r="T59" i="51"/>
  <c r="Y59" i="51"/>
  <c r="T16" i="50"/>
  <c r="Y16" i="50"/>
  <c r="Z13" i="50"/>
  <c r="AE13" i="50"/>
  <c r="AE13" i="49" s="1"/>
  <c r="AF13" i="51"/>
  <c r="AK13" i="51"/>
  <c r="AF15" i="51"/>
  <c r="AK15" i="51"/>
  <c r="Z25" i="51"/>
  <c r="AE25" i="51"/>
  <c r="Z37" i="51"/>
  <c r="AE37" i="51"/>
  <c r="Z39" i="51"/>
  <c r="AE39" i="51"/>
  <c r="Z56" i="51"/>
  <c r="AE56" i="51"/>
  <c r="Z58" i="51"/>
  <c r="AE58" i="51"/>
  <c r="Z74" i="51"/>
  <c r="AE74" i="51"/>
  <c r="Z87" i="51"/>
  <c r="AE87" i="51"/>
  <c r="AE88" i="51" s="1"/>
  <c r="BS84" i="51"/>
  <c r="BS84" i="50"/>
  <c r="BG84" i="50"/>
  <c r="AO84" i="51"/>
  <c r="BG84" i="51"/>
  <c r="K84" i="51"/>
  <c r="AI84" i="51"/>
  <c r="AO84" i="50"/>
  <c r="BS72" i="51"/>
  <c r="BL76" i="50"/>
  <c r="BM72" i="50"/>
  <c r="AU72" i="51"/>
  <c r="AT76" i="51"/>
  <c r="AU73" i="51"/>
  <c r="AT76" i="50"/>
  <c r="AT77" i="50" s="1"/>
  <c r="T23" i="51" l="1"/>
  <c r="R54" i="50"/>
  <c r="Y20" i="49"/>
  <c r="N17" i="49"/>
  <c r="AD25" i="49"/>
  <c r="AD37" i="49"/>
  <c r="AE20" i="51"/>
  <c r="AK20" i="51" s="1"/>
  <c r="Y35" i="50"/>
  <c r="Z35" i="50" s="1"/>
  <c r="AD19" i="49"/>
  <c r="AE15" i="50"/>
  <c r="AE15" i="49" s="1"/>
  <c r="AE32" i="51"/>
  <c r="AK32" i="51" s="1"/>
  <c r="T22" i="50"/>
  <c r="AH54" i="49"/>
  <c r="AI54" i="49" s="1"/>
  <c r="Y32" i="49"/>
  <c r="AJ57" i="50"/>
  <c r="AP57" i="50" s="1"/>
  <c r="AP57" i="49" s="1"/>
  <c r="AJ55" i="50"/>
  <c r="AJ55" i="49" s="1"/>
  <c r="Z26" i="50"/>
  <c r="Z26" i="49" s="1"/>
  <c r="Z13" i="49"/>
  <c r="AC70" i="49"/>
  <c r="AE58" i="50"/>
  <c r="AE58" i="49" s="1"/>
  <c r="Z32" i="50"/>
  <c r="Z32" i="49" s="1"/>
  <c r="AE74" i="50"/>
  <c r="AK74" i="50" s="1"/>
  <c r="AE56" i="50"/>
  <c r="AF56" i="50" s="1"/>
  <c r="AE20" i="50"/>
  <c r="AF20" i="50" s="1"/>
  <c r="AE26" i="50"/>
  <c r="AE26" i="49" s="1"/>
  <c r="Z14" i="50"/>
  <c r="Z14" i="49" s="1"/>
  <c r="T35" i="50"/>
  <c r="Z27" i="51"/>
  <c r="AE38" i="50"/>
  <c r="AE38" i="49" s="1"/>
  <c r="Z58" i="50"/>
  <c r="Z58" i="49" s="1"/>
  <c r="AE32" i="50"/>
  <c r="AF32" i="50" s="1"/>
  <c r="Z15" i="50"/>
  <c r="Z15" i="49" s="1"/>
  <c r="T57" i="49"/>
  <c r="S70" i="51"/>
  <c r="Y70" i="51" s="1"/>
  <c r="AE70" i="51" s="1"/>
  <c r="Z74" i="50"/>
  <c r="Z74" i="49" s="1"/>
  <c r="Z56" i="50"/>
  <c r="Z56" i="49" s="1"/>
  <c r="Z20" i="50"/>
  <c r="Z20" i="49" s="1"/>
  <c r="AD87" i="49"/>
  <c r="Y14" i="49"/>
  <c r="T87" i="49"/>
  <c r="Z55" i="49"/>
  <c r="Y38" i="49"/>
  <c r="AK57" i="50"/>
  <c r="AE57" i="49"/>
  <c r="Y88" i="50"/>
  <c r="Z88" i="50" s="1"/>
  <c r="Y87" i="49"/>
  <c r="Y17" i="50"/>
  <c r="Y18" i="50" s="1"/>
  <c r="Z18" i="50" s="1"/>
  <c r="AP39" i="50"/>
  <c r="AJ39" i="49"/>
  <c r="AP27" i="50"/>
  <c r="AJ27" i="49"/>
  <c r="AP33" i="50"/>
  <c r="AJ33" i="49"/>
  <c r="AP21" i="50"/>
  <c r="AJ21" i="49"/>
  <c r="AD74" i="50"/>
  <c r="X74" i="49"/>
  <c r="Y21" i="49"/>
  <c r="AE21" i="50"/>
  <c r="Z21" i="50"/>
  <c r="Z21" i="49" s="1"/>
  <c r="Y39" i="49"/>
  <c r="AE39" i="50"/>
  <c r="Z39" i="50"/>
  <c r="Z39" i="49" s="1"/>
  <c r="Y27" i="49"/>
  <c r="AE27" i="50"/>
  <c r="Z27" i="50"/>
  <c r="Y25" i="49"/>
  <c r="AE25" i="50"/>
  <c r="Z25" i="50"/>
  <c r="Z25" i="49" s="1"/>
  <c r="AP37" i="50"/>
  <c r="AJ37" i="49"/>
  <c r="AP25" i="50"/>
  <c r="AJ25" i="49"/>
  <c r="AJ75" i="50"/>
  <c r="AD75" i="49"/>
  <c r="AP31" i="50"/>
  <c r="AJ31" i="49"/>
  <c r="AP19" i="50"/>
  <c r="AJ19" i="49"/>
  <c r="Y33" i="49"/>
  <c r="AE33" i="50"/>
  <c r="Z33" i="50"/>
  <c r="Z33" i="49" s="1"/>
  <c r="Y31" i="49"/>
  <c r="AE31" i="50"/>
  <c r="Z31" i="50"/>
  <c r="Z31" i="49" s="1"/>
  <c r="Y19" i="49"/>
  <c r="AE19" i="50"/>
  <c r="Z19" i="50"/>
  <c r="Y75" i="49"/>
  <c r="AE75" i="50"/>
  <c r="Z75" i="50"/>
  <c r="Z75" i="49" s="1"/>
  <c r="Y37" i="49"/>
  <c r="AE37" i="50"/>
  <c r="Z37" i="50"/>
  <c r="Z37" i="49" s="1"/>
  <c r="AJ38" i="50"/>
  <c r="AD38" i="49"/>
  <c r="AJ14" i="50"/>
  <c r="AD14" i="49"/>
  <c r="AJ56" i="50"/>
  <c r="AD56" i="49"/>
  <c r="AJ20" i="50"/>
  <c r="AD20" i="49"/>
  <c r="AJ13" i="50"/>
  <c r="AD13" i="49"/>
  <c r="AJ26" i="50"/>
  <c r="AD26" i="49"/>
  <c r="AJ58" i="50"/>
  <c r="AD58" i="49"/>
  <c r="AJ32" i="50"/>
  <c r="AD32" i="49"/>
  <c r="AJ15" i="50"/>
  <c r="AD15" i="49"/>
  <c r="AE55" i="50"/>
  <c r="Y55" i="49"/>
  <c r="Z57" i="50"/>
  <c r="Z57" i="49" s="1"/>
  <c r="Y57" i="49"/>
  <c r="G76" i="50"/>
  <c r="G77" i="50" s="1"/>
  <c r="Z87" i="50"/>
  <c r="Z87" i="49" s="1"/>
  <c r="AE87" i="50"/>
  <c r="AK87" i="50" s="1"/>
  <c r="AM77" i="50"/>
  <c r="AO77" i="50" s="1"/>
  <c r="BL72" i="49"/>
  <c r="BM72" i="49" s="1"/>
  <c r="Y82" i="50"/>
  <c r="Z82" i="50" s="1"/>
  <c r="BG54" i="49"/>
  <c r="J54" i="49"/>
  <c r="K54" i="49" s="1"/>
  <c r="BG53" i="49"/>
  <c r="AU70" i="49"/>
  <c r="AU53" i="49"/>
  <c r="AU54" i="49"/>
  <c r="Z38" i="51"/>
  <c r="Z38" i="49" s="1"/>
  <c r="AB73" i="49"/>
  <c r="AC73" i="49" s="1"/>
  <c r="T17" i="50"/>
  <c r="S84" i="51"/>
  <c r="Y84" i="51" s="1"/>
  <c r="BS54" i="49"/>
  <c r="T36" i="50"/>
  <c r="T17" i="49"/>
  <c r="Y17" i="49"/>
  <c r="Y34" i="49"/>
  <c r="T34" i="49"/>
  <c r="X42" i="51"/>
  <c r="AD41" i="51"/>
  <c r="N29" i="49"/>
  <c r="S29" i="49"/>
  <c r="N52" i="51"/>
  <c r="S52" i="51"/>
  <c r="X18" i="51"/>
  <c r="AD17" i="51"/>
  <c r="AD29" i="50"/>
  <c r="X30" i="50"/>
  <c r="T40" i="50"/>
  <c r="Y40" i="50"/>
  <c r="Y41" i="51"/>
  <c r="T41" i="51"/>
  <c r="S42" i="51"/>
  <c r="T42" i="51" s="1"/>
  <c r="Y29" i="50"/>
  <c r="T29" i="50"/>
  <c r="S30" i="50"/>
  <c r="T30" i="50" s="1"/>
  <c r="AD53" i="50"/>
  <c r="X54" i="50"/>
  <c r="X24" i="50"/>
  <c r="AD23" i="50"/>
  <c r="S53" i="51"/>
  <c r="N53" i="51"/>
  <c r="M54" i="51"/>
  <c r="N54" i="51" s="1"/>
  <c r="T28" i="51"/>
  <c r="Y28" i="51"/>
  <c r="Y41" i="50"/>
  <c r="T41" i="50"/>
  <c r="S42" i="50"/>
  <c r="T42" i="50" s="1"/>
  <c r="AD35" i="51"/>
  <c r="X36" i="51"/>
  <c r="X36" i="50"/>
  <c r="AD35" i="50"/>
  <c r="S35" i="49"/>
  <c r="N35" i="49"/>
  <c r="Y40" i="49"/>
  <c r="T40" i="49"/>
  <c r="AE16" i="49"/>
  <c r="Z16" i="49"/>
  <c r="Y22" i="51"/>
  <c r="T22" i="51"/>
  <c r="Y24" i="51"/>
  <c r="AE23" i="51"/>
  <c r="Z23" i="51"/>
  <c r="Y29" i="51"/>
  <c r="T29" i="51"/>
  <c r="S30" i="51"/>
  <c r="T30" i="51" s="1"/>
  <c r="S36" i="51"/>
  <c r="T36" i="51" s="1"/>
  <c r="Y35" i="51"/>
  <c r="T35" i="51"/>
  <c r="X54" i="51"/>
  <c r="AD53" i="51"/>
  <c r="Y17" i="51"/>
  <c r="T17" i="51"/>
  <c r="S18" i="51"/>
  <c r="T18" i="51" s="1"/>
  <c r="N52" i="50"/>
  <c r="S52" i="50"/>
  <c r="T28" i="50"/>
  <c r="Y28" i="50"/>
  <c r="Y34" i="51"/>
  <c r="T34" i="51"/>
  <c r="Z22" i="50"/>
  <c r="AE22" i="50"/>
  <c r="S24" i="50"/>
  <c r="T24" i="50" s="1"/>
  <c r="Y23" i="50"/>
  <c r="T23" i="50"/>
  <c r="S53" i="50"/>
  <c r="N53" i="50"/>
  <c r="M54" i="50"/>
  <c r="N54" i="50" s="1"/>
  <c r="Y22" i="49"/>
  <c r="T22" i="49"/>
  <c r="X30" i="51"/>
  <c r="AD29" i="51"/>
  <c r="AD41" i="50"/>
  <c r="X42" i="50"/>
  <c r="AJ35" i="49"/>
  <c r="AP35" i="49" s="1"/>
  <c r="T40" i="51"/>
  <c r="Y40" i="51"/>
  <c r="T16" i="51"/>
  <c r="Y16" i="51"/>
  <c r="N41" i="49"/>
  <c r="S41" i="49"/>
  <c r="T28" i="49"/>
  <c r="Y28" i="49"/>
  <c r="T24" i="51"/>
  <c r="Y34" i="50"/>
  <c r="T34" i="50"/>
  <c r="S23" i="49"/>
  <c r="N23" i="49"/>
  <c r="AD23" i="51"/>
  <c r="X24" i="51"/>
  <c r="AB84" i="49"/>
  <c r="AB83" i="49" s="1"/>
  <c r="AC83" i="49" s="1"/>
  <c r="BS53" i="49"/>
  <c r="BK84" i="49"/>
  <c r="BK83" i="49" s="1"/>
  <c r="AM73" i="49"/>
  <c r="AM76" i="49" s="1"/>
  <c r="AM77" i="49" s="1"/>
  <c r="AY73" i="49"/>
  <c r="AY76" i="49" s="1"/>
  <c r="AY77" i="49" s="1"/>
  <c r="Q53" i="49"/>
  <c r="V54" i="49"/>
  <c r="W54" i="49" s="1"/>
  <c r="W53" i="49"/>
  <c r="AB54" i="49"/>
  <c r="AC54" i="49" s="1"/>
  <c r="AC53" i="49"/>
  <c r="BL54" i="49"/>
  <c r="BM54" i="49" s="1"/>
  <c r="BM53" i="49"/>
  <c r="BK73" i="49"/>
  <c r="BK76" i="49" s="1"/>
  <c r="BK77" i="49" s="1"/>
  <c r="AM84" i="49"/>
  <c r="AM83" i="49" s="1"/>
  <c r="AY84" i="49"/>
  <c r="AY83" i="49" s="1"/>
  <c r="AZ54" i="49"/>
  <c r="BA54" i="49" s="1"/>
  <c r="BA53" i="49"/>
  <c r="AN54" i="49"/>
  <c r="AO54" i="49" s="1"/>
  <c r="AO53" i="49"/>
  <c r="BA73" i="50"/>
  <c r="BA72" i="49"/>
  <c r="AC72" i="49"/>
  <c r="W72" i="49"/>
  <c r="BS72" i="49"/>
  <c r="AU72" i="49"/>
  <c r="AO72" i="49"/>
  <c r="BR76" i="49"/>
  <c r="BS76" i="49" s="1"/>
  <c r="BS73" i="49"/>
  <c r="BL76" i="49"/>
  <c r="BG84" i="49"/>
  <c r="BF83" i="49"/>
  <c r="BG83" i="49" s="1"/>
  <c r="AZ83" i="49"/>
  <c r="AU84" i="49"/>
  <c r="AT83" i="49"/>
  <c r="AU83" i="49" s="1"/>
  <c r="AN83" i="49"/>
  <c r="AI84" i="49"/>
  <c r="AH83" i="49"/>
  <c r="AI83" i="49" s="1"/>
  <c r="W73" i="49"/>
  <c r="V76" i="49"/>
  <c r="W76" i="49" s="1"/>
  <c r="Q73" i="49"/>
  <c r="P76" i="49"/>
  <c r="Q76" i="49" s="1"/>
  <c r="K73" i="49"/>
  <c r="J76" i="49"/>
  <c r="K76" i="49" s="1"/>
  <c r="K70" i="49"/>
  <c r="J72" i="49"/>
  <c r="BG72" i="49"/>
  <c r="AH72" i="49"/>
  <c r="AI70" i="49"/>
  <c r="Q72" i="49"/>
  <c r="BS84" i="49"/>
  <c r="BR83" i="49"/>
  <c r="BS83" i="49" s="1"/>
  <c r="BL83" i="49"/>
  <c r="BF76" i="49"/>
  <c r="BG76" i="49" s="1"/>
  <c r="BG73" i="49"/>
  <c r="AZ76" i="49"/>
  <c r="AT76" i="49"/>
  <c r="AU76" i="49" s="1"/>
  <c r="AU73" i="49"/>
  <c r="AN76" i="49"/>
  <c r="AH76" i="49"/>
  <c r="AI76" i="49" s="1"/>
  <c r="AI73" i="49"/>
  <c r="V83" i="49"/>
  <c r="W83" i="49" s="1"/>
  <c r="W84" i="49"/>
  <c r="P83" i="49"/>
  <c r="Q83" i="49" s="1"/>
  <c r="Q84" i="49"/>
  <c r="J83" i="49"/>
  <c r="K83" i="49" s="1"/>
  <c r="K84" i="49"/>
  <c r="Q73" i="50"/>
  <c r="Y59" i="50"/>
  <c r="Z59" i="50" s="1"/>
  <c r="BM73" i="50"/>
  <c r="Z19" i="51"/>
  <c r="AO73" i="50"/>
  <c r="V76" i="51"/>
  <c r="W76" i="51" s="1"/>
  <c r="S71" i="51"/>
  <c r="T71" i="51" s="1"/>
  <c r="M72" i="51"/>
  <c r="N72" i="51" s="1"/>
  <c r="H72" i="51"/>
  <c r="Y82" i="51"/>
  <c r="T82" i="51"/>
  <c r="BM76" i="50"/>
  <c r="AK51" i="50"/>
  <c r="AQ51" i="50" s="1"/>
  <c r="AB76" i="51"/>
  <c r="AC76" i="51" s="1"/>
  <c r="AH76" i="50"/>
  <c r="AI76" i="50" s="1"/>
  <c r="BE77" i="51"/>
  <c r="AF57" i="50"/>
  <c r="AM77" i="51"/>
  <c r="M73" i="50"/>
  <c r="S73" i="50" s="1"/>
  <c r="Y73" i="50" s="1"/>
  <c r="AE73" i="50" s="1"/>
  <c r="K73" i="51"/>
  <c r="AF49" i="50"/>
  <c r="AS76" i="50"/>
  <c r="AS77" i="50" s="1"/>
  <c r="AU77" i="50" s="1"/>
  <c r="T51" i="50"/>
  <c r="T70" i="50"/>
  <c r="AD17" i="50"/>
  <c r="J76" i="50"/>
  <c r="K76" i="50" s="1"/>
  <c r="V76" i="50"/>
  <c r="W76" i="50" s="1"/>
  <c r="AO73" i="51"/>
  <c r="AU73" i="50"/>
  <c r="BM73" i="51"/>
  <c r="AE14" i="51"/>
  <c r="AF14" i="51" s="1"/>
  <c r="Z49" i="51"/>
  <c r="Z51" i="50"/>
  <c r="BF77" i="50"/>
  <c r="BG77" i="50" s="1"/>
  <c r="P77" i="50"/>
  <c r="Q77" i="50" s="1"/>
  <c r="AI73" i="51"/>
  <c r="N70" i="50"/>
  <c r="M84" i="50"/>
  <c r="S84" i="50" s="1"/>
  <c r="BG73" i="50"/>
  <c r="G76" i="51"/>
  <c r="M73" i="51"/>
  <c r="S73" i="51" s="1"/>
  <c r="AP73" i="51"/>
  <c r="AV73" i="51" s="1"/>
  <c r="BB73" i="51" s="1"/>
  <c r="BH73" i="51" s="1"/>
  <c r="BN73" i="51" s="1"/>
  <c r="BT73" i="51" s="1"/>
  <c r="BG73" i="51"/>
  <c r="H73" i="51"/>
  <c r="BA73" i="51"/>
  <c r="Y50" i="50"/>
  <c r="T50" i="50"/>
  <c r="Y51" i="51"/>
  <c r="T51" i="51"/>
  <c r="Q73" i="51"/>
  <c r="AB76" i="50"/>
  <c r="AB77" i="50" s="1"/>
  <c r="AC77" i="50" s="1"/>
  <c r="BG72" i="51"/>
  <c r="BS73" i="51"/>
  <c r="Z88" i="51"/>
  <c r="P76" i="51"/>
  <c r="Q76" i="51" s="1"/>
  <c r="BF76" i="51"/>
  <c r="BG76" i="51" s="1"/>
  <c r="S71" i="50"/>
  <c r="T71" i="50" s="1"/>
  <c r="M72" i="50"/>
  <c r="BS73" i="50"/>
  <c r="BA77" i="50"/>
  <c r="L76" i="50"/>
  <c r="R76" i="50" s="1"/>
  <c r="X76" i="50" s="1"/>
  <c r="AD76" i="50" s="1"/>
  <c r="AJ76" i="50" s="1"/>
  <c r="BS77" i="50"/>
  <c r="AU76" i="51"/>
  <c r="BA76" i="51"/>
  <c r="BS76" i="51"/>
  <c r="K76" i="51"/>
  <c r="AI76" i="51"/>
  <c r="AN77" i="51"/>
  <c r="BM76" i="51"/>
  <c r="L76" i="51"/>
  <c r="R76" i="51" s="1"/>
  <c r="X76" i="51" s="1"/>
  <c r="AD76" i="51" s="1"/>
  <c r="AJ76" i="51" s="1"/>
  <c r="AP76" i="51" s="1"/>
  <c r="AV76" i="51" s="1"/>
  <c r="BB76" i="51" s="1"/>
  <c r="BH76" i="51" s="1"/>
  <c r="BN76" i="51" s="1"/>
  <c r="F77" i="51"/>
  <c r="F77" i="50"/>
  <c r="N84" i="51"/>
  <c r="AJ87" i="51"/>
  <c r="AD88" i="51"/>
  <c r="AF88" i="51" s="1"/>
  <c r="AJ87" i="50"/>
  <c r="AD88" i="50"/>
  <c r="BL77" i="50"/>
  <c r="BM77" i="50" s="1"/>
  <c r="AT77" i="51"/>
  <c r="AU77" i="51" s="1"/>
  <c r="AH77" i="51"/>
  <c r="AI77" i="51" s="1"/>
  <c r="J77" i="51"/>
  <c r="K77" i="51" s="1"/>
  <c r="BR77" i="51"/>
  <c r="BS77" i="51" s="1"/>
  <c r="AZ77" i="51"/>
  <c r="BA77" i="51" s="1"/>
  <c r="X72" i="51"/>
  <c r="X72" i="50"/>
  <c r="BL77" i="51"/>
  <c r="BM77" i="51" s="1"/>
  <c r="Z16" i="50"/>
  <c r="AE16" i="50"/>
  <c r="AJ84" i="50"/>
  <c r="AP84" i="50" s="1"/>
  <c r="AV84" i="50" s="1"/>
  <c r="BT70" i="51"/>
  <c r="AV84" i="51"/>
  <c r="BB84" i="51" s="1"/>
  <c r="BH84" i="51" s="1"/>
  <c r="BN84" i="51" s="1"/>
  <c r="R73" i="50"/>
  <c r="BB70" i="50"/>
  <c r="BH59" i="50"/>
  <c r="AF49" i="51"/>
  <c r="AK49" i="51"/>
  <c r="AL49" i="50"/>
  <c r="AQ49" i="50"/>
  <c r="AF50" i="51"/>
  <c r="AK50" i="51"/>
  <c r="BN51" i="50"/>
  <c r="BT51" i="50" s="1"/>
  <c r="BN49" i="50"/>
  <c r="BT49" i="50" s="1"/>
  <c r="Z70" i="50"/>
  <c r="AE70" i="50"/>
  <c r="AF87" i="51"/>
  <c r="AK87" i="51"/>
  <c r="AK88" i="51" s="1"/>
  <c r="AF74" i="51"/>
  <c r="AK74" i="51"/>
  <c r="AF58" i="51"/>
  <c r="AK58" i="51"/>
  <c r="AF56" i="51"/>
  <c r="AK56" i="51"/>
  <c r="AF39" i="51"/>
  <c r="AK39" i="51"/>
  <c r="AF37" i="51"/>
  <c r="AK37" i="51"/>
  <c r="AF27" i="51"/>
  <c r="AK27" i="51"/>
  <c r="AF25" i="51"/>
  <c r="AK25" i="51"/>
  <c r="AL15" i="51"/>
  <c r="AQ15" i="51"/>
  <c r="AL13" i="51"/>
  <c r="AQ13" i="51"/>
  <c r="AF13" i="50"/>
  <c r="AF13" i="49" s="1"/>
  <c r="AK13" i="50"/>
  <c r="AK13" i="49" s="1"/>
  <c r="Z59" i="51"/>
  <c r="AE59" i="51"/>
  <c r="BT71" i="50"/>
  <c r="AF75" i="51"/>
  <c r="AK75" i="51"/>
  <c r="AF57" i="51"/>
  <c r="AK57" i="51"/>
  <c r="AF55" i="51"/>
  <c r="AK55" i="51"/>
  <c r="AF38" i="51"/>
  <c r="AK38" i="51"/>
  <c r="AF33" i="51"/>
  <c r="AK33" i="51"/>
  <c r="AF31" i="51"/>
  <c r="AK31" i="51"/>
  <c r="AF26" i="51"/>
  <c r="AK26" i="51"/>
  <c r="AF21" i="51"/>
  <c r="AK21" i="51"/>
  <c r="AF19" i="51"/>
  <c r="AK19" i="51"/>
  <c r="BN82" i="50"/>
  <c r="BT82" i="50" s="1"/>
  <c r="AF14" i="50"/>
  <c r="AK14" i="50"/>
  <c r="BS76" i="50"/>
  <c r="BG76" i="50"/>
  <c r="BA76" i="50"/>
  <c r="AO76" i="50"/>
  <c r="AO76" i="51"/>
  <c r="Q76" i="50"/>
  <c r="R568" i="1"/>
  <c r="R253" i="1" s="1"/>
  <c r="Q568" i="1"/>
  <c r="Q253" i="1" s="1"/>
  <c r="P568" i="1"/>
  <c r="P253" i="1" s="1"/>
  <c r="O568" i="1"/>
  <c r="O253" i="1" s="1"/>
  <c r="N568" i="1"/>
  <c r="N253" i="1" s="1"/>
  <c r="M568" i="1"/>
  <c r="M253" i="1" s="1"/>
  <c r="L568" i="1"/>
  <c r="L253" i="1" s="1"/>
  <c r="K568" i="1"/>
  <c r="K253" i="1" s="1"/>
  <c r="J568" i="1"/>
  <c r="J253" i="1" s="1"/>
  <c r="I568" i="1"/>
  <c r="I253" i="1" s="1"/>
  <c r="H568" i="1"/>
  <c r="H253" i="1" s="1"/>
  <c r="G568" i="1"/>
  <c r="R596" i="1"/>
  <c r="R340" i="1" s="1"/>
  <c r="Q596" i="1"/>
  <c r="Q340" i="1" s="1"/>
  <c r="P596" i="1"/>
  <c r="P340" i="1" s="1"/>
  <c r="O596" i="1"/>
  <c r="O340" i="1" s="1"/>
  <c r="N596" i="1"/>
  <c r="N340" i="1" s="1"/>
  <c r="M596" i="1"/>
  <c r="M340" i="1" s="1"/>
  <c r="R567" i="1"/>
  <c r="R252" i="1" s="1"/>
  <c r="Q567" i="1"/>
  <c r="Q252" i="1" s="1"/>
  <c r="P567" i="1"/>
  <c r="P252" i="1" s="1"/>
  <c r="O567" i="1"/>
  <c r="O252" i="1" s="1"/>
  <c r="N567" i="1"/>
  <c r="N252" i="1" s="1"/>
  <c r="M567" i="1"/>
  <c r="M252" i="1" s="1"/>
  <c r="L567" i="1"/>
  <c r="L252" i="1" s="1"/>
  <c r="K567" i="1"/>
  <c r="K252" i="1" s="1"/>
  <c r="J567" i="1"/>
  <c r="J252" i="1" s="1"/>
  <c r="I567" i="1"/>
  <c r="I252" i="1" s="1"/>
  <c r="H567" i="1"/>
  <c r="H252" i="1" s="1"/>
  <c r="G567" i="1"/>
  <c r="R595" i="1"/>
  <c r="R339" i="1" s="1"/>
  <c r="Q595" i="1"/>
  <c r="Q339" i="1" s="1"/>
  <c r="P595" i="1"/>
  <c r="P339" i="1" s="1"/>
  <c r="O595" i="1"/>
  <c r="O339" i="1" s="1"/>
  <c r="N595" i="1"/>
  <c r="N339" i="1" s="1"/>
  <c r="M595" i="1"/>
  <c r="M339" i="1" s="1"/>
  <c r="R238" i="1"/>
  <c r="R566" i="1" s="1"/>
  <c r="Q238" i="1"/>
  <c r="Q566" i="1" s="1"/>
  <c r="P238" i="1"/>
  <c r="P566" i="1" s="1"/>
  <c r="O238" i="1"/>
  <c r="O566" i="1" s="1"/>
  <c r="N238" i="1"/>
  <c r="N566" i="1" s="1"/>
  <c r="M238" i="1"/>
  <c r="L238" i="1"/>
  <c r="L566" i="1" s="1"/>
  <c r="K238" i="1"/>
  <c r="K566" i="1" s="1"/>
  <c r="J238" i="1"/>
  <c r="J566" i="1" s="1"/>
  <c r="I238" i="1"/>
  <c r="I566" i="1" s="1"/>
  <c r="H238" i="1"/>
  <c r="H566" i="1" s="1"/>
  <c r="G238" i="1"/>
  <c r="G238" i="45" s="1"/>
  <c r="R325" i="1"/>
  <c r="Q325" i="1"/>
  <c r="P325" i="1"/>
  <c r="O325" i="1"/>
  <c r="N325" i="1"/>
  <c r="M325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G237" i="45" s="1"/>
  <c r="R324" i="1"/>
  <c r="Q324" i="1"/>
  <c r="P324" i="1"/>
  <c r="O324" i="1"/>
  <c r="N324" i="1"/>
  <c r="M324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G220" i="45" s="1"/>
  <c r="R219" i="1"/>
  <c r="Q219" i="1"/>
  <c r="P219" i="1"/>
  <c r="O219" i="1"/>
  <c r="N219" i="1"/>
  <c r="M219" i="1"/>
  <c r="L219" i="1"/>
  <c r="K219" i="1"/>
  <c r="J219" i="1"/>
  <c r="I219" i="1"/>
  <c r="H219" i="1"/>
  <c r="G219" i="1"/>
  <c r="G219" i="45" s="1"/>
  <c r="R218" i="1"/>
  <c r="Q218" i="1"/>
  <c r="P218" i="1"/>
  <c r="O218" i="1"/>
  <c r="N218" i="1"/>
  <c r="M218" i="1"/>
  <c r="L218" i="1"/>
  <c r="K218" i="1"/>
  <c r="J218" i="1"/>
  <c r="I218" i="1"/>
  <c r="H218" i="1"/>
  <c r="G218" i="1"/>
  <c r="G218" i="45" s="1"/>
  <c r="G210" i="1"/>
  <c r="G209" i="1"/>
  <c r="G208" i="1"/>
  <c r="R205" i="1"/>
  <c r="Q205" i="1"/>
  <c r="P205" i="1"/>
  <c r="O205" i="1"/>
  <c r="N205" i="1"/>
  <c r="M205" i="1"/>
  <c r="L205" i="1"/>
  <c r="K205" i="1"/>
  <c r="J205" i="1"/>
  <c r="I205" i="1"/>
  <c r="H205" i="1"/>
  <c r="R204" i="1"/>
  <c r="Q204" i="1"/>
  <c r="P204" i="1"/>
  <c r="O204" i="1"/>
  <c r="N204" i="1"/>
  <c r="M204" i="1"/>
  <c r="L204" i="1"/>
  <c r="K204" i="1"/>
  <c r="J204" i="1"/>
  <c r="I204" i="1"/>
  <c r="H204" i="1"/>
  <c r="R203" i="1"/>
  <c r="Q203" i="1"/>
  <c r="P203" i="1"/>
  <c r="O203" i="1"/>
  <c r="N203" i="1"/>
  <c r="M203" i="1"/>
  <c r="L203" i="1"/>
  <c r="K203" i="1"/>
  <c r="J203" i="1"/>
  <c r="I203" i="1"/>
  <c r="H203" i="1"/>
  <c r="R725" i="1"/>
  <c r="R248" i="1" s="1"/>
  <c r="Q725" i="1"/>
  <c r="Q248" i="1" s="1"/>
  <c r="P725" i="1"/>
  <c r="P248" i="1" s="1"/>
  <c r="O725" i="1"/>
  <c r="O248" i="1" s="1"/>
  <c r="N725" i="1"/>
  <c r="N248" i="1" s="1"/>
  <c r="M725" i="1"/>
  <c r="L725" i="1"/>
  <c r="L248" i="1" s="1"/>
  <c r="K725" i="1"/>
  <c r="K248" i="1" s="1"/>
  <c r="J725" i="1"/>
  <c r="J248" i="1" s="1"/>
  <c r="I725" i="1"/>
  <c r="I248" i="1" s="1"/>
  <c r="H725" i="1"/>
  <c r="H248" i="1" s="1"/>
  <c r="G725" i="1"/>
  <c r="G725" i="45" s="1"/>
  <c r="R751" i="1"/>
  <c r="Q751" i="1"/>
  <c r="P751" i="1"/>
  <c r="O751" i="1"/>
  <c r="N751" i="1"/>
  <c r="M751" i="1"/>
  <c r="R724" i="1"/>
  <c r="R247" i="1" s="1"/>
  <c r="Q724" i="1"/>
  <c r="Q247" i="1" s="1"/>
  <c r="P724" i="1"/>
  <c r="P247" i="1" s="1"/>
  <c r="O724" i="1"/>
  <c r="O247" i="1" s="1"/>
  <c r="N724" i="1"/>
  <c r="N247" i="1" s="1"/>
  <c r="M724" i="1"/>
  <c r="L724" i="1"/>
  <c r="L247" i="1" s="1"/>
  <c r="K724" i="1"/>
  <c r="K247" i="1" s="1"/>
  <c r="J724" i="1"/>
  <c r="J247" i="1" s="1"/>
  <c r="I724" i="1"/>
  <c r="I247" i="1" s="1"/>
  <c r="H724" i="1"/>
  <c r="H247" i="1" s="1"/>
  <c r="G724" i="1"/>
  <c r="G724" i="45" s="1"/>
  <c r="R750" i="1"/>
  <c r="Q750" i="1"/>
  <c r="P750" i="1"/>
  <c r="O750" i="1"/>
  <c r="N750" i="1"/>
  <c r="M750" i="1"/>
  <c r="R723" i="1"/>
  <c r="R246" i="1" s="1"/>
  <c r="Q723" i="1"/>
  <c r="Q246" i="1" s="1"/>
  <c r="P723" i="1"/>
  <c r="P246" i="1" s="1"/>
  <c r="O723" i="1"/>
  <c r="O246" i="1" s="1"/>
  <c r="N723" i="1"/>
  <c r="N246" i="1" s="1"/>
  <c r="M723" i="1"/>
  <c r="L723" i="1"/>
  <c r="L246" i="1" s="1"/>
  <c r="K723" i="1"/>
  <c r="K246" i="1" s="1"/>
  <c r="J723" i="1"/>
  <c r="J246" i="1" s="1"/>
  <c r="I723" i="1"/>
  <c r="I246" i="1" s="1"/>
  <c r="H723" i="1"/>
  <c r="H246" i="1" s="1"/>
  <c r="G723" i="1"/>
  <c r="G723" i="45" s="1"/>
  <c r="R749" i="1"/>
  <c r="Q749" i="1"/>
  <c r="P749" i="1"/>
  <c r="O749" i="1"/>
  <c r="N749" i="1"/>
  <c r="M749" i="1"/>
  <c r="R722" i="1"/>
  <c r="R245" i="1" s="1"/>
  <c r="Q722" i="1"/>
  <c r="Q245" i="1" s="1"/>
  <c r="P722" i="1"/>
  <c r="P245" i="1" s="1"/>
  <c r="O722" i="1"/>
  <c r="O245" i="1" s="1"/>
  <c r="N722" i="1"/>
  <c r="N245" i="1" s="1"/>
  <c r="M722" i="1"/>
  <c r="L722" i="1"/>
  <c r="L245" i="1" s="1"/>
  <c r="K722" i="1"/>
  <c r="K245" i="1" s="1"/>
  <c r="J722" i="1"/>
  <c r="J245" i="1" s="1"/>
  <c r="I722" i="1"/>
  <c r="I245" i="1" s="1"/>
  <c r="H722" i="1"/>
  <c r="H245" i="1" s="1"/>
  <c r="G722" i="1"/>
  <c r="G722" i="45" s="1"/>
  <c r="R748" i="1"/>
  <c r="Q748" i="1"/>
  <c r="P748" i="1"/>
  <c r="O748" i="1"/>
  <c r="N748" i="1"/>
  <c r="M748" i="1"/>
  <c r="R718" i="1"/>
  <c r="R235" i="1" s="1"/>
  <c r="Q718" i="1"/>
  <c r="Q235" i="1" s="1"/>
  <c r="P718" i="1"/>
  <c r="P235" i="1" s="1"/>
  <c r="O718" i="1"/>
  <c r="O235" i="1" s="1"/>
  <c r="N718" i="1"/>
  <c r="N235" i="1" s="1"/>
  <c r="M718" i="1"/>
  <c r="L718" i="1"/>
  <c r="L235" i="1" s="1"/>
  <c r="K718" i="1"/>
  <c r="K235" i="1" s="1"/>
  <c r="J718" i="1"/>
  <c r="J235" i="1" s="1"/>
  <c r="I718" i="1"/>
  <c r="I235" i="1" s="1"/>
  <c r="H718" i="1"/>
  <c r="H235" i="1" s="1"/>
  <c r="G718" i="1"/>
  <c r="G718" i="45" s="1"/>
  <c r="O743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G717" i="45" s="1"/>
  <c r="N742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G720" i="45" s="1"/>
  <c r="R746" i="1"/>
  <c r="Q746" i="1"/>
  <c r="P746" i="1"/>
  <c r="O746" i="1"/>
  <c r="N746" i="1"/>
  <c r="M746" i="1"/>
  <c r="R721" i="1"/>
  <c r="R244" i="1" s="1"/>
  <c r="R254" i="1" s="1"/>
  <c r="Q721" i="1"/>
  <c r="Q244" i="1" s="1"/>
  <c r="Q254" i="1" s="1"/>
  <c r="P721" i="1"/>
  <c r="P244" i="1" s="1"/>
  <c r="P254" i="1" s="1"/>
  <c r="O721" i="1"/>
  <c r="O244" i="1" s="1"/>
  <c r="O254" i="1" s="1"/>
  <c r="N721" i="1"/>
  <c r="N244" i="1" s="1"/>
  <c r="N254" i="1" s="1"/>
  <c r="M721" i="1"/>
  <c r="L721" i="1"/>
  <c r="L244" i="1" s="1"/>
  <c r="L254" i="1" s="1"/>
  <c r="K721" i="1"/>
  <c r="K244" i="1" s="1"/>
  <c r="K254" i="1" s="1"/>
  <c r="J721" i="1"/>
  <c r="J244" i="1" s="1"/>
  <c r="J254" i="1" s="1"/>
  <c r="I721" i="1"/>
  <c r="I244" i="1" s="1"/>
  <c r="I254" i="1" s="1"/>
  <c r="H721" i="1"/>
  <c r="H244" i="1" s="1"/>
  <c r="H254" i="1" s="1"/>
  <c r="G721" i="1"/>
  <c r="G721" i="45" s="1"/>
  <c r="R747" i="1"/>
  <c r="Q747" i="1"/>
  <c r="P747" i="1"/>
  <c r="O747" i="1"/>
  <c r="N747" i="1"/>
  <c r="M747" i="1"/>
  <c r="R739" i="1"/>
  <c r="Q739" i="1"/>
  <c r="P739" i="1"/>
  <c r="O739" i="1"/>
  <c r="N739" i="1"/>
  <c r="M739" i="1"/>
  <c r="R738" i="1"/>
  <c r="Q738" i="1"/>
  <c r="P738" i="1"/>
  <c r="O738" i="1"/>
  <c r="N738" i="1"/>
  <c r="M738" i="1"/>
  <c r="R737" i="1"/>
  <c r="Q737" i="1"/>
  <c r="P737" i="1"/>
  <c r="O737" i="1"/>
  <c r="N737" i="1"/>
  <c r="M737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R734" i="1"/>
  <c r="Q734" i="1"/>
  <c r="P734" i="1"/>
  <c r="O734" i="1"/>
  <c r="N734" i="1"/>
  <c r="M734" i="1"/>
  <c r="O67" i="46"/>
  <c r="R298" i="1" s="1"/>
  <c r="N67" i="46"/>
  <c r="Q298" i="1" s="1"/>
  <c r="M67" i="46"/>
  <c r="P298" i="1" s="1"/>
  <c r="L67" i="46"/>
  <c r="O298" i="1" s="1"/>
  <c r="K67" i="46"/>
  <c r="N298" i="1" s="1"/>
  <c r="J67" i="46"/>
  <c r="M298" i="1" s="1"/>
  <c r="I67" i="46"/>
  <c r="I22" i="46" s="1"/>
  <c r="H67" i="46"/>
  <c r="H22" i="46" s="1"/>
  <c r="G67" i="46"/>
  <c r="G22" i="46" s="1"/>
  <c r="F67" i="46"/>
  <c r="F22" i="46" s="1"/>
  <c r="E67" i="46"/>
  <c r="E22" i="46" s="1"/>
  <c r="D67" i="46"/>
  <c r="D22" i="46" s="1"/>
  <c r="O59" i="46"/>
  <c r="R297" i="1" s="1"/>
  <c r="N59" i="46"/>
  <c r="Q297" i="1" s="1"/>
  <c r="M59" i="46"/>
  <c r="P297" i="1" s="1"/>
  <c r="L59" i="46"/>
  <c r="O297" i="1" s="1"/>
  <c r="K59" i="46"/>
  <c r="N297" i="1" s="1"/>
  <c r="J59" i="46"/>
  <c r="M297" i="1" s="1"/>
  <c r="I59" i="46"/>
  <c r="I21" i="46" s="1"/>
  <c r="H59" i="46"/>
  <c r="H21" i="46" s="1"/>
  <c r="G59" i="46"/>
  <c r="G21" i="46" s="1"/>
  <c r="F59" i="46"/>
  <c r="F21" i="46" s="1"/>
  <c r="E59" i="46"/>
  <c r="E21" i="46" s="1"/>
  <c r="D59" i="46"/>
  <c r="D21" i="46" s="1"/>
  <c r="M2" i="46"/>
  <c r="L2" i="46"/>
  <c r="K2" i="46"/>
  <c r="J2" i="46"/>
  <c r="I2" i="46"/>
  <c r="H2" i="46"/>
  <c r="G2" i="46"/>
  <c r="F2" i="46"/>
  <c r="E2" i="46"/>
  <c r="D2" i="46"/>
  <c r="C2" i="46"/>
  <c r="B2" i="46"/>
  <c r="A2" i="46"/>
  <c r="G595" i="1"/>
  <c r="H595" i="1"/>
  <c r="H339" i="1" s="1"/>
  <c r="I595" i="1"/>
  <c r="I339" i="1" s="1"/>
  <c r="J595" i="1"/>
  <c r="J339" i="1" s="1"/>
  <c r="K595" i="1"/>
  <c r="K339" i="1" s="1"/>
  <c r="L595" i="1"/>
  <c r="L339" i="1" s="1"/>
  <c r="G540" i="1"/>
  <c r="G193" i="1" s="1"/>
  <c r="H540" i="1"/>
  <c r="H193" i="1" s="1"/>
  <c r="I540" i="1"/>
  <c r="I193" i="1" s="1"/>
  <c r="J540" i="1"/>
  <c r="J193" i="1" s="1"/>
  <c r="K540" i="1"/>
  <c r="K193" i="1" s="1"/>
  <c r="L540" i="1"/>
  <c r="L193" i="1" s="1"/>
  <c r="M540" i="1"/>
  <c r="M193" i="1" s="1"/>
  <c r="N540" i="1"/>
  <c r="N193" i="1" s="1"/>
  <c r="O540" i="1"/>
  <c r="O193" i="1" s="1"/>
  <c r="P540" i="1"/>
  <c r="P193" i="1" s="1"/>
  <c r="Q540" i="1"/>
  <c r="Q193" i="1" s="1"/>
  <c r="R540" i="1"/>
  <c r="R193" i="1" s="1"/>
  <c r="G596" i="1"/>
  <c r="H596" i="1"/>
  <c r="H340" i="1" s="1"/>
  <c r="I596" i="1"/>
  <c r="I340" i="1" s="1"/>
  <c r="J596" i="1"/>
  <c r="J340" i="1" s="1"/>
  <c r="K596" i="1"/>
  <c r="K340" i="1" s="1"/>
  <c r="L596" i="1"/>
  <c r="L340" i="1" s="1"/>
  <c r="G541" i="1"/>
  <c r="H541" i="1"/>
  <c r="H194" i="1" s="1"/>
  <c r="I541" i="1"/>
  <c r="I194" i="1" s="1"/>
  <c r="J541" i="1"/>
  <c r="J194" i="1" s="1"/>
  <c r="K541" i="1"/>
  <c r="K194" i="1" s="1"/>
  <c r="L541" i="1"/>
  <c r="L194" i="1" s="1"/>
  <c r="M541" i="1"/>
  <c r="M194" i="1" s="1"/>
  <c r="N541" i="1"/>
  <c r="N194" i="1" s="1"/>
  <c r="O541" i="1"/>
  <c r="O194" i="1" s="1"/>
  <c r="P541" i="1"/>
  <c r="P194" i="1" s="1"/>
  <c r="Q541" i="1"/>
  <c r="Q194" i="1" s="1"/>
  <c r="R541" i="1"/>
  <c r="R194" i="1" s="1"/>
  <c r="G324" i="1"/>
  <c r="G324" i="45" s="1"/>
  <c r="H324" i="1"/>
  <c r="I324" i="1"/>
  <c r="J324" i="1"/>
  <c r="K324" i="1"/>
  <c r="L324" i="1"/>
  <c r="G178" i="1"/>
  <c r="G178" i="45" s="1"/>
  <c r="H178" i="1"/>
  <c r="I178" i="1"/>
  <c r="J178" i="1"/>
  <c r="K178" i="1"/>
  <c r="L178" i="1"/>
  <c r="M178" i="1"/>
  <c r="N178" i="1"/>
  <c r="O178" i="1"/>
  <c r="P178" i="1"/>
  <c r="Q178" i="1"/>
  <c r="R178" i="1"/>
  <c r="G325" i="1"/>
  <c r="G325" i="45" s="1"/>
  <c r="H325" i="1"/>
  <c r="I325" i="1"/>
  <c r="J325" i="1"/>
  <c r="K325" i="1"/>
  <c r="L325" i="1"/>
  <c r="G179" i="1"/>
  <c r="G179" i="45" s="1"/>
  <c r="H179" i="1"/>
  <c r="H539" i="1" s="1"/>
  <c r="I179" i="1"/>
  <c r="I539" i="1" s="1"/>
  <c r="J179" i="1"/>
  <c r="J539" i="1" s="1"/>
  <c r="K179" i="1"/>
  <c r="K539" i="1" s="1"/>
  <c r="L179" i="1"/>
  <c r="L539" i="1" s="1"/>
  <c r="M179" i="1"/>
  <c r="N179" i="1"/>
  <c r="N539" i="1" s="1"/>
  <c r="O179" i="1"/>
  <c r="O539" i="1" s="1"/>
  <c r="P179" i="1"/>
  <c r="P539" i="1" s="1"/>
  <c r="Q179" i="1"/>
  <c r="Q539" i="1" s="1"/>
  <c r="R179" i="1"/>
  <c r="R539" i="1" s="1"/>
  <c r="AE35" i="50" l="1"/>
  <c r="AF20" i="51"/>
  <c r="AF20" i="49" s="1"/>
  <c r="AP55" i="50"/>
  <c r="AV55" i="50" s="1"/>
  <c r="BB55" i="50" s="1"/>
  <c r="AJ87" i="49"/>
  <c r="AF15" i="50"/>
  <c r="AF15" i="49" s="1"/>
  <c r="Y36" i="50"/>
  <c r="AF32" i="51"/>
  <c r="AF32" i="49" s="1"/>
  <c r="AK15" i="50"/>
  <c r="AK15" i="49" s="1"/>
  <c r="G715" i="45"/>
  <c r="H715" i="45" s="1"/>
  <c r="AE20" i="49"/>
  <c r="AF58" i="50"/>
  <c r="AF58" i="49" s="1"/>
  <c r="AE74" i="49"/>
  <c r="AV57" i="50"/>
  <c r="BB57" i="50" s="1"/>
  <c r="AL57" i="50"/>
  <c r="AE56" i="49"/>
  <c r="AJ57" i="49"/>
  <c r="AK32" i="50"/>
  <c r="AK32" i="49" s="1"/>
  <c r="AK26" i="50"/>
  <c r="AL26" i="50" s="1"/>
  <c r="Z27" i="49"/>
  <c r="AE32" i="49"/>
  <c r="AK20" i="50"/>
  <c r="AQ20" i="50" s="1"/>
  <c r="AK58" i="50"/>
  <c r="AK58" i="49" s="1"/>
  <c r="AE82" i="50"/>
  <c r="AK82" i="50" s="1"/>
  <c r="AL82" i="50" s="1"/>
  <c r="AK38" i="50"/>
  <c r="AK38" i="49" s="1"/>
  <c r="Z70" i="51"/>
  <c r="AK56" i="50"/>
  <c r="AK56" i="49" s="1"/>
  <c r="T70" i="51"/>
  <c r="AF26" i="50"/>
  <c r="AF26" i="49" s="1"/>
  <c r="AF38" i="50"/>
  <c r="AF38" i="49" s="1"/>
  <c r="H76" i="50"/>
  <c r="AF14" i="49"/>
  <c r="T84" i="51"/>
  <c r="AF56" i="49"/>
  <c r="AK87" i="49"/>
  <c r="AE17" i="50"/>
  <c r="AE18" i="50" s="1"/>
  <c r="Z17" i="50"/>
  <c r="AK74" i="49"/>
  <c r="AF57" i="49"/>
  <c r="Z19" i="49"/>
  <c r="AE14" i="49"/>
  <c r="AE75" i="49"/>
  <c r="AK75" i="50"/>
  <c r="AF75" i="50"/>
  <c r="AF75" i="49" s="1"/>
  <c r="AE31" i="49"/>
  <c r="AF31" i="50"/>
  <c r="AF31" i="49" s="1"/>
  <c r="AK31" i="50"/>
  <c r="AV19" i="50"/>
  <c r="AP19" i="49"/>
  <c r="AV31" i="50"/>
  <c r="AP31" i="49"/>
  <c r="AP75" i="50"/>
  <c r="AJ75" i="49"/>
  <c r="AV25" i="50"/>
  <c r="AP25" i="49"/>
  <c r="AV37" i="50"/>
  <c r="AP37" i="49"/>
  <c r="AE25" i="49"/>
  <c r="AF25" i="50"/>
  <c r="AF25" i="49" s="1"/>
  <c r="AK25" i="50"/>
  <c r="AE39" i="49"/>
  <c r="AF39" i="50"/>
  <c r="AF39" i="49" s="1"/>
  <c r="AK39" i="50"/>
  <c r="AJ74" i="50"/>
  <c r="AL74" i="50" s="1"/>
  <c r="AD74" i="49"/>
  <c r="AV21" i="50"/>
  <c r="AP21" i="49"/>
  <c r="AV33" i="50"/>
  <c r="AP33" i="49"/>
  <c r="AV27" i="50"/>
  <c r="AP27" i="49"/>
  <c r="AV39" i="50"/>
  <c r="AP39" i="49"/>
  <c r="AF74" i="50"/>
  <c r="AF74" i="49" s="1"/>
  <c r="AE88" i="50"/>
  <c r="AF88" i="50" s="1"/>
  <c r="AE87" i="49"/>
  <c r="AK55" i="50"/>
  <c r="AE55" i="49"/>
  <c r="AF55" i="50"/>
  <c r="AF55" i="49" s="1"/>
  <c r="AJ15" i="49"/>
  <c r="AP15" i="50"/>
  <c r="AJ32" i="49"/>
  <c r="AP32" i="50"/>
  <c r="AJ58" i="49"/>
  <c r="AP58" i="50"/>
  <c r="AJ26" i="49"/>
  <c r="AP26" i="50"/>
  <c r="AJ13" i="49"/>
  <c r="AP13" i="50"/>
  <c r="AJ20" i="49"/>
  <c r="AP20" i="50"/>
  <c r="AJ56" i="49"/>
  <c r="AP56" i="50"/>
  <c r="AJ14" i="49"/>
  <c r="AP14" i="50"/>
  <c r="AJ38" i="49"/>
  <c r="AP38" i="50"/>
  <c r="AE37" i="49"/>
  <c r="AF37" i="50"/>
  <c r="AF37" i="49" s="1"/>
  <c r="AK37" i="50"/>
  <c r="AE19" i="49"/>
  <c r="AF19" i="50"/>
  <c r="AF19" i="49" s="1"/>
  <c r="AK19" i="50"/>
  <c r="AE33" i="49"/>
  <c r="AF33" i="50"/>
  <c r="AF33" i="49" s="1"/>
  <c r="AK33" i="50"/>
  <c r="AE27" i="49"/>
  <c r="AF27" i="50"/>
  <c r="AF27" i="49" s="1"/>
  <c r="AK27" i="50"/>
  <c r="AE21" i="49"/>
  <c r="AF21" i="50"/>
  <c r="AF21" i="49" s="1"/>
  <c r="AK21" i="50"/>
  <c r="AQ57" i="50"/>
  <c r="AK57" i="49"/>
  <c r="AL51" i="50"/>
  <c r="AF87" i="50"/>
  <c r="AF87" i="49" s="1"/>
  <c r="AB76" i="49"/>
  <c r="AC76" i="49" s="1"/>
  <c r="AO76" i="49"/>
  <c r="Z36" i="50"/>
  <c r="D47" i="46"/>
  <c r="F47" i="46"/>
  <c r="H47" i="46"/>
  <c r="J47" i="46"/>
  <c r="L47" i="46"/>
  <c r="N47" i="46"/>
  <c r="E48" i="46"/>
  <c r="G48" i="46"/>
  <c r="I48" i="46"/>
  <c r="K48" i="46"/>
  <c r="M48" i="46"/>
  <c r="O48" i="46"/>
  <c r="D49" i="46"/>
  <c r="F49" i="46"/>
  <c r="H49" i="46"/>
  <c r="J49" i="46"/>
  <c r="L49" i="46"/>
  <c r="N49" i="46"/>
  <c r="H206" i="1"/>
  <c r="H207" i="1" s="1"/>
  <c r="J206" i="1"/>
  <c r="J207" i="1" s="1"/>
  <c r="L206" i="1"/>
  <c r="L207" i="1" s="1"/>
  <c r="N206" i="1"/>
  <c r="N207" i="1" s="1"/>
  <c r="P206" i="1"/>
  <c r="P207" i="1" s="1"/>
  <c r="R206" i="1"/>
  <c r="R207" i="1" s="1"/>
  <c r="I221" i="1"/>
  <c r="I222" i="1" s="1"/>
  <c r="K221" i="1"/>
  <c r="K222" i="1" s="1"/>
  <c r="M221" i="1"/>
  <c r="M222" i="1" s="1"/>
  <c r="O221" i="1"/>
  <c r="O222" i="1" s="1"/>
  <c r="Q221" i="1"/>
  <c r="Q222" i="1" s="1"/>
  <c r="AC84" i="49"/>
  <c r="BA76" i="49"/>
  <c r="BM84" i="49"/>
  <c r="BA83" i="49"/>
  <c r="E47" i="46"/>
  <c r="G47" i="46"/>
  <c r="I47" i="46"/>
  <c r="K47" i="46"/>
  <c r="M47" i="46"/>
  <c r="O47" i="46"/>
  <c r="D48" i="46"/>
  <c r="F48" i="46"/>
  <c r="H48" i="46"/>
  <c r="J48" i="46"/>
  <c r="L48" i="46"/>
  <c r="N48" i="46"/>
  <c r="E49" i="46"/>
  <c r="G49" i="46"/>
  <c r="I49" i="46"/>
  <c r="K49" i="46"/>
  <c r="M49" i="46"/>
  <c r="O49" i="46"/>
  <c r="G198" i="1"/>
  <c r="P47" i="46"/>
  <c r="I198" i="1"/>
  <c r="I27" i="1" s="1"/>
  <c r="R47" i="46"/>
  <c r="K198" i="1"/>
  <c r="K27" i="1" s="1"/>
  <c r="T47" i="46"/>
  <c r="M198" i="1"/>
  <c r="V47" i="46"/>
  <c r="O198" i="1"/>
  <c r="X47" i="46"/>
  <c r="Q198" i="1"/>
  <c r="Q27" i="1" s="1"/>
  <c r="Z47" i="46"/>
  <c r="H199" i="1"/>
  <c r="Q48" i="46"/>
  <c r="J199" i="1"/>
  <c r="S48" i="46"/>
  <c r="L199" i="1"/>
  <c r="U48" i="46"/>
  <c r="N199" i="1"/>
  <c r="W48" i="46"/>
  <c r="P199" i="1"/>
  <c r="Y48" i="46"/>
  <c r="R199" i="1"/>
  <c r="AA48" i="46"/>
  <c r="P49" i="46"/>
  <c r="G200" i="1"/>
  <c r="G200" i="45" s="1"/>
  <c r="I200" i="1"/>
  <c r="I559" i="1" s="1"/>
  <c r="R49" i="46"/>
  <c r="K200" i="1"/>
  <c r="K229" i="1" s="1"/>
  <c r="T49" i="46"/>
  <c r="M200" i="1"/>
  <c r="M229" i="1" s="1"/>
  <c r="V49" i="46"/>
  <c r="O200" i="1"/>
  <c r="O559" i="1" s="1"/>
  <c r="X49" i="46"/>
  <c r="Q200" i="1"/>
  <c r="Z49" i="46"/>
  <c r="G209" i="45"/>
  <c r="G204" i="1"/>
  <c r="G204" i="45" s="1"/>
  <c r="H204" i="45" s="1"/>
  <c r="I204" i="45" s="1"/>
  <c r="J204" i="45" s="1"/>
  <c r="K204" i="45" s="1"/>
  <c r="L204" i="45" s="1"/>
  <c r="M204" i="45" s="1"/>
  <c r="N204" i="45" s="1"/>
  <c r="O204" i="45" s="1"/>
  <c r="P204" i="45" s="1"/>
  <c r="Q204" i="45" s="1"/>
  <c r="R204" i="45" s="1"/>
  <c r="U204" i="45" s="1"/>
  <c r="I206" i="1"/>
  <c r="I207" i="1" s="1"/>
  <c r="K206" i="1"/>
  <c r="K207" i="1" s="1"/>
  <c r="M206" i="1"/>
  <c r="M207" i="1" s="1"/>
  <c r="O206" i="1"/>
  <c r="O207" i="1" s="1"/>
  <c r="Q206" i="1"/>
  <c r="Q207" i="1" s="1"/>
  <c r="I30" i="1"/>
  <c r="I208" i="1"/>
  <c r="I29" i="1" s="1"/>
  <c r="K30" i="1"/>
  <c r="K208" i="1"/>
  <c r="K29" i="1" s="1"/>
  <c r="M30" i="1"/>
  <c r="M208" i="1"/>
  <c r="M29" i="1" s="1"/>
  <c r="O30" i="1"/>
  <c r="O208" i="1"/>
  <c r="O29" i="1" s="1"/>
  <c r="Q30" i="1"/>
  <c r="Q208" i="1"/>
  <c r="Q29" i="1" s="1"/>
  <c r="H209" i="1"/>
  <c r="J209" i="1"/>
  <c r="L209" i="1"/>
  <c r="N209" i="1"/>
  <c r="P209" i="1"/>
  <c r="R209" i="1"/>
  <c r="I562" i="1"/>
  <c r="I210" i="1"/>
  <c r="I231" i="1" s="1"/>
  <c r="K232" i="1"/>
  <c r="K210" i="1"/>
  <c r="K231" i="1" s="1"/>
  <c r="M232" i="1"/>
  <c r="M210" i="1"/>
  <c r="M231" i="1" s="1"/>
  <c r="O232" i="1"/>
  <c r="O210" i="1"/>
  <c r="O231" i="1" s="1"/>
  <c r="Q562" i="1"/>
  <c r="Q210" i="1"/>
  <c r="Q231" i="1" s="1"/>
  <c r="H221" i="1"/>
  <c r="H222" i="1" s="1"/>
  <c r="J221" i="1"/>
  <c r="J222" i="1" s="1"/>
  <c r="L221" i="1"/>
  <c r="L222" i="1" s="1"/>
  <c r="N221" i="1"/>
  <c r="N222" i="1" s="1"/>
  <c r="P221" i="1"/>
  <c r="P222" i="1" s="1"/>
  <c r="R221" i="1"/>
  <c r="R222" i="1" s="1"/>
  <c r="A50" i="46"/>
  <c r="A48" i="46"/>
  <c r="A49" i="46"/>
  <c r="A47" i="46"/>
  <c r="H198" i="1"/>
  <c r="Q47" i="46"/>
  <c r="J198" i="1"/>
  <c r="S47" i="46"/>
  <c r="L198" i="1"/>
  <c r="L27" i="1" s="1"/>
  <c r="U47" i="46"/>
  <c r="N198" i="1"/>
  <c r="W47" i="46"/>
  <c r="P198" i="1"/>
  <c r="P27" i="1" s="1"/>
  <c r="Y47" i="46"/>
  <c r="R198" i="1"/>
  <c r="AA47" i="46"/>
  <c r="G199" i="1"/>
  <c r="G199" i="45" s="1"/>
  <c r="P48" i="46"/>
  <c r="I199" i="1"/>
  <c r="R48" i="46"/>
  <c r="K199" i="1"/>
  <c r="T48" i="46"/>
  <c r="M199" i="1"/>
  <c r="V48" i="46"/>
  <c r="O199" i="1"/>
  <c r="X48" i="46"/>
  <c r="Q199" i="1"/>
  <c r="Z48" i="46"/>
  <c r="H200" i="1"/>
  <c r="H229" i="1" s="1"/>
  <c r="Q49" i="46"/>
  <c r="J200" i="1"/>
  <c r="J559" i="1" s="1"/>
  <c r="S49" i="46"/>
  <c r="L200" i="1"/>
  <c r="U49" i="46"/>
  <c r="N200" i="1"/>
  <c r="N559" i="1" s="1"/>
  <c r="W49" i="46"/>
  <c r="P200" i="1"/>
  <c r="P559" i="1" s="1"/>
  <c r="Y49" i="46"/>
  <c r="R200" i="1"/>
  <c r="R559" i="1" s="1"/>
  <c r="AA49" i="46"/>
  <c r="G208" i="45"/>
  <c r="G203" i="1"/>
  <c r="G203" i="45" s="1"/>
  <c r="H203" i="45" s="1"/>
  <c r="G210" i="45"/>
  <c r="G205" i="1"/>
  <c r="G205" i="45" s="1"/>
  <c r="H205" i="45" s="1"/>
  <c r="I205" i="45" s="1"/>
  <c r="J205" i="45" s="1"/>
  <c r="K205" i="45" s="1"/>
  <c r="L205" i="45" s="1"/>
  <c r="S205" i="45" s="1"/>
  <c r="H30" i="1"/>
  <c r="H208" i="1"/>
  <c r="J30" i="1"/>
  <c r="J208" i="1"/>
  <c r="J29" i="1" s="1"/>
  <c r="L556" i="1"/>
  <c r="L208" i="1"/>
  <c r="L29" i="1" s="1"/>
  <c r="N30" i="1"/>
  <c r="N208" i="1"/>
  <c r="P30" i="1"/>
  <c r="P208" i="1"/>
  <c r="R30" i="1"/>
  <c r="R208" i="1"/>
  <c r="R555" i="1" s="1"/>
  <c r="I216" i="1"/>
  <c r="I217" i="1" s="1"/>
  <c r="I209" i="1"/>
  <c r="K216" i="1"/>
  <c r="K217" i="1" s="1"/>
  <c r="K209" i="1"/>
  <c r="M216" i="1"/>
  <c r="M217" i="1" s="1"/>
  <c r="M209" i="1"/>
  <c r="O216" i="1"/>
  <c r="O217" i="1" s="1"/>
  <c r="O209" i="1"/>
  <c r="Q216" i="1"/>
  <c r="Q217" i="1" s="1"/>
  <c r="Q209" i="1"/>
  <c r="H232" i="1"/>
  <c r="H210" i="1"/>
  <c r="H231" i="1" s="1"/>
  <c r="J232" i="1"/>
  <c r="J210" i="1"/>
  <c r="J231" i="1" s="1"/>
  <c r="L232" i="1"/>
  <c r="L210" i="1"/>
  <c r="L231" i="1" s="1"/>
  <c r="N232" i="1"/>
  <c r="N210" i="1"/>
  <c r="N231" i="1" s="1"/>
  <c r="P232" i="1"/>
  <c r="P210" i="1"/>
  <c r="P561" i="1" s="1"/>
  <c r="R232" i="1"/>
  <c r="R210" i="1"/>
  <c r="R231" i="1" s="1"/>
  <c r="G213" i="45"/>
  <c r="H213" i="45" s="1"/>
  <c r="G215" i="45"/>
  <c r="G214" i="45"/>
  <c r="G541" i="45"/>
  <c r="H541" i="45" s="1"/>
  <c r="I541" i="45" s="1"/>
  <c r="J541" i="45" s="1"/>
  <c r="K541" i="45" s="1"/>
  <c r="L541" i="45" s="1"/>
  <c r="G194" i="1"/>
  <c r="G194" i="45" s="1"/>
  <c r="H194" i="45" s="1"/>
  <c r="I194" i="45" s="1"/>
  <c r="J194" i="45" s="1"/>
  <c r="K194" i="45" s="1"/>
  <c r="L194" i="45" s="1"/>
  <c r="G596" i="45"/>
  <c r="H596" i="45" s="1"/>
  <c r="G340" i="1"/>
  <c r="G340" i="45" s="1"/>
  <c r="G568" i="45"/>
  <c r="H568" i="45" s="1"/>
  <c r="I568" i="45" s="1"/>
  <c r="J568" i="45" s="1"/>
  <c r="K568" i="45" s="1"/>
  <c r="L568" i="45" s="1"/>
  <c r="M568" i="45" s="1"/>
  <c r="N568" i="45" s="1"/>
  <c r="O568" i="45" s="1"/>
  <c r="P568" i="45" s="1"/>
  <c r="Q568" i="45" s="1"/>
  <c r="R568" i="45" s="1"/>
  <c r="U568" i="45" s="1"/>
  <c r="G253" i="1"/>
  <c r="G253" i="45" s="1"/>
  <c r="H253" i="45" s="1"/>
  <c r="I253" i="45" s="1"/>
  <c r="J253" i="45" s="1"/>
  <c r="K253" i="45" s="1"/>
  <c r="L253" i="45" s="1"/>
  <c r="G595" i="45"/>
  <c r="H595" i="45" s="1"/>
  <c r="G339" i="1"/>
  <c r="G339" i="45" s="1"/>
  <c r="G567" i="45"/>
  <c r="H567" i="45" s="1"/>
  <c r="I567" i="45" s="1"/>
  <c r="J567" i="45" s="1"/>
  <c r="K567" i="45" s="1"/>
  <c r="L567" i="45" s="1"/>
  <c r="M567" i="45" s="1"/>
  <c r="G252" i="1"/>
  <c r="G252" i="45" s="1"/>
  <c r="H252" i="45" s="1"/>
  <c r="I252" i="45" s="1"/>
  <c r="J252" i="45" s="1"/>
  <c r="K252" i="45" s="1"/>
  <c r="L252" i="45" s="1"/>
  <c r="G540" i="45"/>
  <c r="H540" i="45" s="1"/>
  <c r="I540" i="45" s="1"/>
  <c r="J540" i="45" s="1"/>
  <c r="K540" i="45" s="1"/>
  <c r="L540" i="45" s="1"/>
  <c r="T297" i="1"/>
  <c r="M473" i="1"/>
  <c r="M38" i="1"/>
  <c r="M385" i="1"/>
  <c r="M585" i="1"/>
  <c r="O473" i="1"/>
  <c r="O38" i="1"/>
  <c r="O585" i="1"/>
  <c r="O385" i="1"/>
  <c r="Q473" i="1"/>
  <c r="Q38" i="1"/>
  <c r="Q585" i="1"/>
  <c r="Q385" i="1"/>
  <c r="M474" i="1"/>
  <c r="M386" i="1"/>
  <c r="T298" i="1"/>
  <c r="O386" i="1"/>
  <c r="O474" i="1"/>
  <c r="Q474" i="1"/>
  <c r="Q386" i="1"/>
  <c r="N385" i="1"/>
  <c r="N38" i="1"/>
  <c r="N585" i="1"/>
  <c r="N473" i="1"/>
  <c r="P38" i="1"/>
  <c r="P473" i="1"/>
  <c r="P585" i="1"/>
  <c r="P385" i="1"/>
  <c r="R473" i="1"/>
  <c r="R38" i="1"/>
  <c r="R385" i="1"/>
  <c r="R585" i="1"/>
  <c r="N474" i="1"/>
  <c r="N386" i="1"/>
  <c r="P474" i="1"/>
  <c r="P386" i="1"/>
  <c r="R474" i="1"/>
  <c r="R386" i="1"/>
  <c r="BM73" i="49"/>
  <c r="AJ17" i="50"/>
  <c r="AJ18" i="50" s="1"/>
  <c r="AD18" i="50"/>
  <c r="AK35" i="50"/>
  <c r="AF35" i="50"/>
  <c r="AE36" i="50"/>
  <c r="Z34" i="50"/>
  <c r="AE34" i="50"/>
  <c r="AJ41" i="50"/>
  <c r="AD42" i="50"/>
  <c r="S54" i="50"/>
  <c r="T54" i="50" s="1"/>
  <c r="Y53" i="50"/>
  <c r="T53" i="50"/>
  <c r="AE23" i="50"/>
  <c r="Z23" i="50"/>
  <c r="Y24" i="50"/>
  <c r="Z24" i="50" s="1"/>
  <c r="AF22" i="50"/>
  <c r="AK22" i="50"/>
  <c r="AE28" i="50"/>
  <c r="Z28" i="50"/>
  <c r="AE17" i="51"/>
  <c r="Z17" i="51"/>
  <c r="Y18" i="51"/>
  <c r="Z18" i="51" s="1"/>
  <c r="AD54" i="51"/>
  <c r="AJ53" i="51"/>
  <c r="AE29" i="51"/>
  <c r="Z29" i="51"/>
  <c r="Y30" i="51"/>
  <c r="Z30" i="51" s="1"/>
  <c r="AE24" i="51"/>
  <c r="AF23" i="51"/>
  <c r="AK23" i="51"/>
  <c r="AD36" i="50"/>
  <c r="AJ35" i="50"/>
  <c r="Z28" i="51"/>
  <c r="AE28" i="51"/>
  <c r="Y53" i="51"/>
  <c r="T53" i="51"/>
  <c r="S54" i="51"/>
  <c r="T54" i="51" s="1"/>
  <c r="AD54" i="50"/>
  <c r="AJ53" i="50"/>
  <c r="Y30" i="50"/>
  <c r="Z30" i="50" s="1"/>
  <c r="AE29" i="50"/>
  <c r="Z29" i="50"/>
  <c r="AJ29" i="50"/>
  <c r="AD30" i="50"/>
  <c r="T52" i="51"/>
  <c r="Y52" i="51"/>
  <c r="AD42" i="51"/>
  <c r="AJ41" i="51"/>
  <c r="Z17" i="49"/>
  <c r="AE17" i="49"/>
  <c r="AJ23" i="51"/>
  <c r="AD24" i="51"/>
  <c r="Y23" i="49"/>
  <c r="T23" i="49"/>
  <c r="AE28" i="49"/>
  <c r="Z28" i="49"/>
  <c r="Y41" i="49"/>
  <c r="T41" i="49"/>
  <c r="Z16" i="51"/>
  <c r="AE16" i="51"/>
  <c r="Z40" i="51"/>
  <c r="AE40" i="51"/>
  <c r="AV35" i="49"/>
  <c r="BB35" i="49" s="1"/>
  <c r="AD30" i="51"/>
  <c r="AJ29" i="51"/>
  <c r="Z22" i="49"/>
  <c r="AE22" i="49"/>
  <c r="AE34" i="51"/>
  <c r="Z34" i="51"/>
  <c r="Y52" i="50"/>
  <c r="T52" i="50"/>
  <c r="Y36" i="51"/>
  <c r="Z36" i="51" s="1"/>
  <c r="AE35" i="51"/>
  <c r="Z35" i="51"/>
  <c r="Z24" i="51"/>
  <c r="AE22" i="51"/>
  <c r="Z22" i="51"/>
  <c r="AF16" i="49"/>
  <c r="AK16" i="49"/>
  <c r="AE40" i="49"/>
  <c r="Z40" i="49"/>
  <c r="Y35" i="49"/>
  <c r="T35" i="49"/>
  <c r="AJ35" i="51"/>
  <c r="AD36" i="51"/>
  <c r="Y42" i="50"/>
  <c r="Z42" i="50" s="1"/>
  <c r="AE41" i="50"/>
  <c r="Z41" i="50"/>
  <c r="AD24" i="50"/>
  <c r="AJ23" i="50"/>
  <c r="AE41" i="51"/>
  <c r="Z41" i="51"/>
  <c r="Y42" i="51"/>
  <c r="Z42" i="51" s="1"/>
  <c r="AE40" i="50"/>
  <c r="Z40" i="50"/>
  <c r="AD18" i="51"/>
  <c r="AJ17" i="51"/>
  <c r="T29" i="49"/>
  <c r="Y29" i="49"/>
  <c r="Z34" i="49"/>
  <c r="AE34" i="49"/>
  <c r="BA73" i="49"/>
  <c r="BM83" i="49"/>
  <c r="AO84" i="49"/>
  <c r="AO73" i="49"/>
  <c r="BA84" i="49"/>
  <c r="BM76" i="49"/>
  <c r="AO83" i="49"/>
  <c r="P77" i="49"/>
  <c r="Q77" i="49" s="1"/>
  <c r="BF77" i="49"/>
  <c r="BG77" i="49" s="1"/>
  <c r="AN77" i="49"/>
  <c r="AO77" i="49" s="1"/>
  <c r="AZ77" i="49"/>
  <c r="BA77" i="49" s="1"/>
  <c r="V77" i="49"/>
  <c r="W77" i="49" s="1"/>
  <c r="AI72" i="49"/>
  <c r="AH77" i="49"/>
  <c r="AI77" i="49" s="1"/>
  <c r="K72" i="49"/>
  <c r="J77" i="49"/>
  <c r="K77" i="49" s="1"/>
  <c r="AT77" i="49"/>
  <c r="AU77" i="49" s="1"/>
  <c r="BR77" i="49"/>
  <c r="BS77" i="49" s="1"/>
  <c r="BL77" i="49"/>
  <c r="BM77" i="49" s="1"/>
  <c r="AE59" i="50"/>
  <c r="AF59" i="50" s="1"/>
  <c r="Y71" i="51"/>
  <c r="AE71" i="51" s="1"/>
  <c r="AK71" i="51" s="1"/>
  <c r="AK88" i="50"/>
  <c r="V77" i="51"/>
  <c r="W77" i="51" s="1"/>
  <c r="M742" i="1"/>
  <c r="M780" i="1" s="1"/>
  <c r="Q742" i="1"/>
  <c r="Q320" i="1" s="1"/>
  <c r="N743" i="1"/>
  <c r="N321" i="1" s="1"/>
  <c r="R743" i="1"/>
  <c r="R321" i="1" s="1"/>
  <c r="S72" i="51"/>
  <c r="T72" i="51" s="1"/>
  <c r="AB77" i="51"/>
  <c r="AC77" i="51" s="1"/>
  <c r="R742" i="1"/>
  <c r="R320" i="1" s="1"/>
  <c r="AE82" i="51"/>
  <c r="Z82" i="51"/>
  <c r="O742" i="1"/>
  <c r="O780" i="1" s="1"/>
  <c r="P743" i="1"/>
  <c r="P321" i="1" s="1"/>
  <c r="P742" i="1"/>
  <c r="P320" i="1" s="1"/>
  <c r="M743" i="1"/>
  <c r="M321" i="1" s="1"/>
  <c r="Q743" i="1"/>
  <c r="Q781" i="1" s="1"/>
  <c r="H718" i="45"/>
  <c r="I718" i="45" s="1"/>
  <c r="J718" i="45" s="1"/>
  <c r="K718" i="45" s="1"/>
  <c r="L718" i="45" s="1"/>
  <c r="M718" i="45" s="1"/>
  <c r="N718" i="45" s="1"/>
  <c r="O718" i="45" s="1"/>
  <c r="P718" i="45" s="1"/>
  <c r="Q718" i="45" s="1"/>
  <c r="R718" i="45" s="1"/>
  <c r="U718" i="45" s="1"/>
  <c r="H723" i="45"/>
  <c r="I723" i="45" s="1"/>
  <c r="J723" i="45" s="1"/>
  <c r="K723" i="45" s="1"/>
  <c r="L723" i="45" s="1"/>
  <c r="M723" i="45" s="1"/>
  <c r="N723" i="45" s="1"/>
  <c r="O723" i="45" s="1"/>
  <c r="P723" i="45" s="1"/>
  <c r="Q723" i="45" s="1"/>
  <c r="R723" i="45" s="1"/>
  <c r="U723" i="45" s="1"/>
  <c r="H725" i="45"/>
  <c r="I725" i="45" s="1"/>
  <c r="J725" i="45" s="1"/>
  <c r="K725" i="45" s="1"/>
  <c r="L725" i="45" s="1"/>
  <c r="M725" i="45" s="1"/>
  <c r="N725" i="45" s="1"/>
  <c r="O725" i="45" s="1"/>
  <c r="P725" i="45" s="1"/>
  <c r="Q725" i="45" s="1"/>
  <c r="R725" i="45" s="1"/>
  <c r="U725" i="45" s="1"/>
  <c r="H220" i="45"/>
  <c r="I220" i="45" s="1"/>
  <c r="J220" i="45" s="1"/>
  <c r="K220" i="45" s="1"/>
  <c r="L220" i="45" s="1"/>
  <c r="M220" i="45" s="1"/>
  <c r="N220" i="45" s="1"/>
  <c r="O220" i="45" s="1"/>
  <c r="P220" i="45" s="1"/>
  <c r="Q220" i="45" s="1"/>
  <c r="R220" i="45" s="1"/>
  <c r="U220" i="45" s="1"/>
  <c r="H179" i="45"/>
  <c r="I179" i="45" s="1"/>
  <c r="J179" i="45" s="1"/>
  <c r="K179" i="45" s="1"/>
  <c r="L179" i="45" s="1"/>
  <c r="H724" i="45"/>
  <c r="I724" i="45" s="1"/>
  <c r="J724" i="45" s="1"/>
  <c r="K724" i="45" s="1"/>
  <c r="L724" i="45" s="1"/>
  <c r="S724" i="45" s="1"/>
  <c r="H178" i="45"/>
  <c r="G180" i="45"/>
  <c r="G500" i="45"/>
  <c r="H324" i="45"/>
  <c r="G326" i="45"/>
  <c r="G412" i="45"/>
  <c r="H721" i="45"/>
  <c r="I721" i="45" s="1"/>
  <c r="J721" i="45" s="1"/>
  <c r="K721" i="45" s="1"/>
  <c r="L721" i="45" s="1"/>
  <c r="H717" i="45"/>
  <c r="G719" i="45"/>
  <c r="H722" i="45"/>
  <c r="I722" i="45" s="1"/>
  <c r="J722" i="45" s="1"/>
  <c r="K722" i="45" s="1"/>
  <c r="L722" i="45" s="1"/>
  <c r="H218" i="45"/>
  <c r="G221" i="45"/>
  <c r="G222" i="45" s="1"/>
  <c r="H237" i="45"/>
  <c r="G239" i="45"/>
  <c r="H325" i="45"/>
  <c r="G413" i="45"/>
  <c r="G501" i="45"/>
  <c r="H720" i="45"/>
  <c r="G726" i="45"/>
  <c r="H219" i="45"/>
  <c r="I219" i="45" s="1"/>
  <c r="J219" i="45" s="1"/>
  <c r="K219" i="45" s="1"/>
  <c r="L219" i="45" s="1"/>
  <c r="H238" i="45"/>
  <c r="I238" i="45" s="1"/>
  <c r="J238" i="45" s="1"/>
  <c r="K238" i="45" s="1"/>
  <c r="L238" i="45" s="1"/>
  <c r="G716" i="1"/>
  <c r="G716" i="45" s="1"/>
  <c r="I716" i="1"/>
  <c r="K716" i="1"/>
  <c r="M716" i="1"/>
  <c r="O716" i="1"/>
  <c r="Q716" i="1"/>
  <c r="T739" i="1"/>
  <c r="H716" i="1"/>
  <c r="J716" i="1"/>
  <c r="L716" i="1"/>
  <c r="N716" i="1"/>
  <c r="P716" i="1"/>
  <c r="R716" i="1"/>
  <c r="T204" i="1"/>
  <c r="M539" i="1"/>
  <c r="T539" i="1" s="1"/>
  <c r="T179" i="1"/>
  <c r="G539" i="1"/>
  <c r="G539" i="45" s="1"/>
  <c r="H539" i="45" s="1"/>
  <c r="I539" i="45" s="1"/>
  <c r="J539" i="45" s="1"/>
  <c r="K539" i="45" s="1"/>
  <c r="L539" i="45" s="1"/>
  <c r="S179" i="1"/>
  <c r="K594" i="1"/>
  <c r="K652" i="1" s="1"/>
  <c r="K501" i="1"/>
  <c r="K413" i="1"/>
  <c r="I594" i="1"/>
  <c r="I652" i="1" s="1"/>
  <c r="I413" i="1"/>
  <c r="I501" i="1"/>
  <c r="G594" i="1"/>
  <c r="G594" i="45" s="1"/>
  <c r="S325" i="1"/>
  <c r="G501" i="1"/>
  <c r="G413" i="1"/>
  <c r="R180" i="1"/>
  <c r="R538" i="1"/>
  <c r="R542" i="1" s="1"/>
  <c r="P538" i="1"/>
  <c r="P542" i="1" s="1"/>
  <c r="P180" i="1"/>
  <c r="N538" i="1"/>
  <c r="N542" i="1" s="1"/>
  <c r="N180" i="1"/>
  <c r="L538" i="1"/>
  <c r="L542" i="1" s="1"/>
  <c r="L180" i="1"/>
  <c r="J538" i="1"/>
  <c r="J542" i="1" s="1"/>
  <c r="J180" i="1"/>
  <c r="H538" i="1"/>
  <c r="H542" i="1" s="1"/>
  <c r="H180" i="1"/>
  <c r="L593" i="1"/>
  <c r="L500" i="1"/>
  <c r="L326" i="1"/>
  <c r="L412" i="1"/>
  <c r="J593" i="1"/>
  <c r="J326" i="1"/>
  <c r="J412" i="1"/>
  <c r="J500" i="1"/>
  <c r="H593" i="1"/>
  <c r="H500" i="1"/>
  <c r="H326" i="1"/>
  <c r="H412" i="1"/>
  <c r="T541" i="1"/>
  <c r="T194" i="1"/>
  <c r="S541" i="1"/>
  <c r="K428" i="1"/>
  <c r="K654" i="1"/>
  <c r="I428" i="1"/>
  <c r="I654" i="1"/>
  <c r="G625" i="1"/>
  <c r="G654" i="1"/>
  <c r="S596" i="1"/>
  <c r="L427" i="1"/>
  <c r="L653" i="1"/>
  <c r="J653" i="1"/>
  <c r="J427" i="1"/>
  <c r="H427" i="1"/>
  <c r="H653" i="1"/>
  <c r="T737" i="1"/>
  <c r="N331" i="1"/>
  <c r="N341" i="1" s="1"/>
  <c r="N785" i="1"/>
  <c r="P785" i="1"/>
  <c r="P331" i="1"/>
  <c r="P341" i="1" s="1"/>
  <c r="R331" i="1"/>
  <c r="R341" i="1" s="1"/>
  <c r="R785" i="1"/>
  <c r="M330" i="1"/>
  <c r="T746" i="1"/>
  <c r="M752" i="1"/>
  <c r="M784" i="1"/>
  <c r="O330" i="1"/>
  <c r="O784" i="1"/>
  <c r="O752" i="1"/>
  <c r="Q330" i="1"/>
  <c r="Q752" i="1"/>
  <c r="Q784" i="1"/>
  <c r="G726" i="1"/>
  <c r="S720" i="1"/>
  <c r="G243" i="1"/>
  <c r="G243" i="45" s="1"/>
  <c r="I726" i="1"/>
  <c r="I243" i="1"/>
  <c r="K726" i="1"/>
  <c r="K243" i="1"/>
  <c r="T720" i="1"/>
  <c r="M243" i="1"/>
  <c r="M726" i="1"/>
  <c r="O726" i="1"/>
  <c r="O243" i="1"/>
  <c r="Q726" i="1"/>
  <c r="Q243" i="1"/>
  <c r="N320" i="1"/>
  <c r="N780" i="1"/>
  <c r="H719" i="1"/>
  <c r="H234" i="1"/>
  <c r="J719" i="1"/>
  <c r="J234" i="1"/>
  <c r="L719" i="1"/>
  <c r="L234" i="1"/>
  <c r="N719" i="1"/>
  <c r="N234" i="1"/>
  <c r="P719" i="1"/>
  <c r="P234" i="1"/>
  <c r="R719" i="1"/>
  <c r="R234" i="1"/>
  <c r="O321" i="1"/>
  <c r="O781" i="1"/>
  <c r="G235" i="1"/>
  <c r="G235" i="45" s="1"/>
  <c r="H235" i="45" s="1"/>
  <c r="I235" i="45" s="1"/>
  <c r="J235" i="45" s="1"/>
  <c r="K235" i="45" s="1"/>
  <c r="L235" i="45" s="1"/>
  <c r="S718" i="1"/>
  <c r="T718" i="1"/>
  <c r="M235" i="1"/>
  <c r="T235" i="1" s="1"/>
  <c r="N332" i="1"/>
  <c r="N786" i="1"/>
  <c r="P332" i="1"/>
  <c r="P786" i="1"/>
  <c r="R332" i="1"/>
  <c r="R786" i="1"/>
  <c r="M333" i="1"/>
  <c r="M787" i="1"/>
  <c r="T749" i="1"/>
  <c r="O333" i="1"/>
  <c r="O787" i="1"/>
  <c r="Q333" i="1"/>
  <c r="Q787" i="1"/>
  <c r="S723" i="1"/>
  <c r="G246" i="1"/>
  <c r="G246" i="45" s="1"/>
  <c r="H246" i="45" s="1"/>
  <c r="I246" i="45" s="1"/>
  <c r="J246" i="45" s="1"/>
  <c r="K246" i="45" s="1"/>
  <c r="L246" i="45" s="1"/>
  <c r="T723" i="1"/>
  <c r="M246" i="1"/>
  <c r="T246" i="1" s="1"/>
  <c r="N334" i="1"/>
  <c r="N788" i="1"/>
  <c r="P334" i="1"/>
  <c r="P788" i="1"/>
  <c r="R334" i="1"/>
  <c r="R788" i="1"/>
  <c r="M335" i="1"/>
  <c r="M789" i="1"/>
  <c r="T751" i="1"/>
  <c r="O335" i="1"/>
  <c r="O789" i="1"/>
  <c r="Q335" i="1"/>
  <c r="Q789" i="1"/>
  <c r="S725" i="1"/>
  <c r="G248" i="1"/>
  <c r="G248" i="45" s="1"/>
  <c r="H248" i="45" s="1"/>
  <c r="I248" i="45" s="1"/>
  <c r="J248" i="45" s="1"/>
  <c r="K248" i="45" s="1"/>
  <c r="L248" i="45" s="1"/>
  <c r="T725" i="1"/>
  <c r="M248" i="1"/>
  <c r="T248" i="1" s="1"/>
  <c r="G29" i="1"/>
  <c r="G29" i="45" s="1"/>
  <c r="G211" i="1"/>
  <c r="G555" i="1"/>
  <c r="G555" i="45" s="1"/>
  <c r="G561" i="1"/>
  <c r="G561" i="45" s="1"/>
  <c r="G231" i="1"/>
  <c r="G231" i="45" s="1"/>
  <c r="S214" i="1"/>
  <c r="H557" i="1"/>
  <c r="H31" i="1"/>
  <c r="J557" i="1"/>
  <c r="J31" i="1"/>
  <c r="L557" i="1"/>
  <c r="L31" i="1"/>
  <c r="N31" i="1"/>
  <c r="N557" i="1"/>
  <c r="P31" i="1"/>
  <c r="P557" i="1"/>
  <c r="R557" i="1"/>
  <c r="R31" i="1"/>
  <c r="S219" i="1"/>
  <c r="T219" i="1"/>
  <c r="H233" i="1"/>
  <c r="H563" i="1"/>
  <c r="J563" i="1"/>
  <c r="J233" i="1"/>
  <c r="L233" i="1"/>
  <c r="L563" i="1"/>
  <c r="N563" i="1"/>
  <c r="N233" i="1"/>
  <c r="P233" i="1"/>
  <c r="P563" i="1"/>
  <c r="R563" i="1"/>
  <c r="R233" i="1"/>
  <c r="N475" i="1"/>
  <c r="N300" i="1"/>
  <c r="N387" i="1"/>
  <c r="P475" i="1"/>
  <c r="P387" i="1"/>
  <c r="P300" i="1"/>
  <c r="R475" i="1"/>
  <c r="R387" i="1"/>
  <c r="R300" i="1"/>
  <c r="I28" i="1"/>
  <c r="I554" i="1"/>
  <c r="K554" i="1"/>
  <c r="K28" i="1"/>
  <c r="M28" i="1"/>
  <c r="T203" i="1"/>
  <c r="M554" i="1"/>
  <c r="O554" i="1"/>
  <c r="O28" i="1"/>
  <c r="Q28" i="1"/>
  <c r="Q554" i="1"/>
  <c r="I560" i="1"/>
  <c r="I230" i="1"/>
  <c r="K560" i="1"/>
  <c r="K230" i="1"/>
  <c r="M230" i="1"/>
  <c r="M560" i="1"/>
  <c r="T205" i="1"/>
  <c r="O560" i="1"/>
  <c r="O230" i="1"/>
  <c r="Q560" i="1"/>
  <c r="Q230" i="1"/>
  <c r="N593" i="1"/>
  <c r="N326" i="1"/>
  <c r="N412" i="1"/>
  <c r="N500" i="1"/>
  <c r="P593" i="1"/>
  <c r="P500" i="1"/>
  <c r="P326" i="1"/>
  <c r="P412" i="1"/>
  <c r="R593" i="1"/>
  <c r="R326" i="1"/>
  <c r="R412" i="1"/>
  <c r="R500" i="1"/>
  <c r="H565" i="1"/>
  <c r="H569" i="1" s="1"/>
  <c r="H239" i="1"/>
  <c r="J565" i="1"/>
  <c r="J569" i="1" s="1"/>
  <c r="J239" i="1"/>
  <c r="L565" i="1"/>
  <c r="L569" i="1" s="1"/>
  <c r="L239" i="1"/>
  <c r="N565" i="1"/>
  <c r="N239" i="1"/>
  <c r="P565" i="1"/>
  <c r="P239" i="1"/>
  <c r="R565" i="1"/>
  <c r="R239" i="1"/>
  <c r="T325" i="1"/>
  <c r="M594" i="1"/>
  <c r="M413" i="1"/>
  <c r="M501" i="1"/>
  <c r="O594" i="1"/>
  <c r="O652" i="1" s="1"/>
  <c r="O501" i="1"/>
  <c r="O413" i="1"/>
  <c r="Q594" i="1"/>
  <c r="Q652" i="1" s="1"/>
  <c r="Q413" i="1"/>
  <c r="Q501" i="1"/>
  <c r="G566" i="1"/>
  <c r="G566" i="45" s="1"/>
  <c r="H566" i="45" s="1"/>
  <c r="I566" i="45" s="1"/>
  <c r="J566" i="45" s="1"/>
  <c r="K566" i="45" s="1"/>
  <c r="L566" i="45" s="1"/>
  <c r="S238" i="1"/>
  <c r="T238" i="1"/>
  <c r="M566" i="1"/>
  <c r="N653" i="1"/>
  <c r="N427" i="1"/>
  <c r="P427" i="1"/>
  <c r="P653" i="1"/>
  <c r="R427" i="1"/>
  <c r="R653" i="1"/>
  <c r="N625" i="1"/>
  <c r="P625" i="1"/>
  <c r="R625" i="1"/>
  <c r="T596" i="1"/>
  <c r="M654" i="1"/>
  <c r="O428" i="1"/>
  <c r="O654" i="1"/>
  <c r="Q428" i="1"/>
  <c r="Q654" i="1"/>
  <c r="S568" i="1"/>
  <c r="T568" i="1"/>
  <c r="T253" i="1"/>
  <c r="L594" i="1"/>
  <c r="L652" i="1" s="1"/>
  <c r="L501" i="1"/>
  <c r="L413" i="1"/>
  <c r="J594" i="1"/>
  <c r="J652" i="1" s="1"/>
  <c r="J413" i="1"/>
  <c r="J501" i="1"/>
  <c r="H501" i="1"/>
  <c r="H413" i="1"/>
  <c r="H594" i="1"/>
  <c r="H652" i="1" s="1"/>
  <c r="Q538" i="1"/>
  <c r="Q542" i="1" s="1"/>
  <c r="Q180" i="1"/>
  <c r="O180" i="1"/>
  <c r="O538" i="1"/>
  <c r="O542" i="1" s="1"/>
  <c r="M538" i="1"/>
  <c r="M180" i="1"/>
  <c r="T178" i="1"/>
  <c r="K538" i="1"/>
  <c r="K542" i="1" s="1"/>
  <c r="K180" i="1"/>
  <c r="I538" i="1"/>
  <c r="I542" i="1" s="1"/>
  <c r="I180" i="1"/>
  <c r="G180" i="1"/>
  <c r="G538" i="1"/>
  <c r="G538" i="45" s="1"/>
  <c r="S178" i="1"/>
  <c r="K412" i="1"/>
  <c r="K593" i="1"/>
  <c r="K326" i="1"/>
  <c r="I593" i="1"/>
  <c r="I326" i="1"/>
  <c r="I412" i="1"/>
  <c r="I500" i="1"/>
  <c r="G326" i="1"/>
  <c r="S324" i="1"/>
  <c r="G412" i="1"/>
  <c r="G593" i="1"/>
  <c r="G593" i="45" s="1"/>
  <c r="L428" i="1"/>
  <c r="L654" i="1"/>
  <c r="J428" i="1"/>
  <c r="J654" i="1"/>
  <c r="H428" i="1"/>
  <c r="H654" i="1"/>
  <c r="T540" i="1"/>
  <c r="T193" i="1"/>
  <c r="S540" i="1"/>
  <c r="G193" i="45"/>
  <c r="H193" i="45" s="1"/>
  <c r="I193" i="45" s="1"/>
  <c r="J193" i="45" s="1"/>
  <c r="K193" i="45" s="1"/>
  <c r="L193" i="45" s="1"/>
  <c r="K427" i="1"/>
  <c r="K653" i="1"/>
  <c r="I427" i="1"/>
  <c r="I653" i="1"/>
  <c r="G653" i="1"/>
  <c r="G624" i="1"/>
  <c r="S595" i="1"/>
  <c r="T734" i="1"/>
  <c r="S715" i="1"/>
  <c r="T715" i="1"/>
  <c r="T738" i="1"/>
  <c r="M331" i="1"/>
  <c r="M341" i="1" s="1"/>
  <c r="T747" i="1"/>
  <c r="M785" i="1"/>
  <c r="O331" i="1"/>
  <c r="O341" i="1" s="1"/>
  <c r="O785" i="1"/>
  <c r="Q331" i="1"/>
  <c r="Q341" i="1" s="1"/>
  <c r="Q785" i="1"/>
  <c r="S721" i="1"/>
  <c r="G244" i="1"/>
  <c r="T721" i="1"/>
  <c r="M244" i="1"/>
  <c r="M254" i="1" s="1"/>
  <c r="N784" i="1"/>
  <c r="N752" i="1"/>
  <c r="N330" i="1"/>
  <c r="P330" i="1"/>
  <c r="P784" i="1"/>
  <c r="P752" i="1"/>
  <c r="R330" i="1"/>
  <c r="R752" i="1"/>
  <c r="R784" i="1"/>
  <c r="H726" i="1"/>
  <c r="H243" i="1"/>
  <c r="J726" i="1"/>
  <c r="J243" i="1"/>
  <c r="L243" i="1"/>
  <c r="L726" i="1"/>
  <c r="N726" i="1"/>
  <c r="N243" i="1"/>
  <c r="N249" i="1" s="1"/>
  <c r="P726" i="1"/>
  <c r="P243" i="1"/>
  <c r="P249" i="1" s="1"/>
  <c r="R726" i="1"/>
  <c r="R243" i="1"/>
  <c r="R249" i="1" s="1"/>
  <c r="G719" i="1"/>
  <c r="G234" i="1"/>
  <c r="G234" i="45" s="1"/>
  <c r="S717" i="1"/>
  <c r="I719" i="1"/>
  <c r="I234" i="1"/>
  <c r="K719" i="1"/>
  <c r="K234" i="1"/>
  <c r="T717" i="1"/>
  <c r="M234" i="1"/>
  <c r="M719" i="1"/>
  <c r="O719" i="1"/>
  <c r="O234" i="1"/>
  <c r="Q719" i="1"/>
  <c r="Q234" i="1"/>
  <c r="M786" i="1"/>
  <c r="M332" i="1"/>
  <c r="T748" i="1"/>
  <c r="O332" i="1"/>
  <c r="O786" i="1"/>
  <c r="Q332" i="1"/>
  <c r="Q786" i="1"/>
  <c r="G245" i="1"/>
  <c r="G245" i="45" s="1"/>
  <c r="H245" i="45" s="1"/>
  <c r="I245" i="45" s="1"/>
  <c r="J245" i="45" s="1"/>
  <c r="K245" i="45" s="1"/>
  <c r="L245" i="45" s="1"/>
  <c r="S722" i="1"/>
  <c r="T722" i="1"/>
  <c r="M245" i="1"/>
  <c r="T245" i="1" s="1"/>
  <c r="N787" i="1"/>
  <c r="N333" i="1"/>
  <c r="P333" i="1"/>
  <c r="P787" i="1"/>
  <c r="R333" i="1"/>
  <c r="R509" i="1" s="1"/>
  <c r="R787" i="1"/>
  <c r="M334" i="1"/>
  <c r="T750" i="1"/>
  <c r="M788" i="1"/>
  <c r="O334" i="1"/>
  <c r="O788" i="1"/>
  <c r="Q334" i="1"/>
  <c r="Q788" i="1"/>
  <c r="S724" i="1"/>
  <c r="G247" i="1"/>
  <c r="G247" i="45" s="1"/>
  <c r="H247" i="45" s="1"/>
  <c r="I247" i="45" s="1"/>
  <c r="J247" i="45" s="1"/>
  <c r="K247" i="45" s="1"/>
  <c r="L247" i="45" s="1"/>
  <c r="M247" i="1"/>
  <c r="T247" i="1" s="1"/>
  <c r="T724" i="1"/>
  <c r="N335" i="1"/>
  <c r="N789" i="1"/>
  <c r="P789" i="1"/>
  <c r="P335" i="1"/>
  <c r="P511" i="1" s="1"/>
  <c r="R335" i="1"/>
  <c r="R789" i="1"/>
  <c r="I556" i="1"/>
  <c r="Q232" i="1"/>
  <c r="G31" i="1"/>
  <c r="G31" i="45" s="1"/>
  <c r="G221" i="1"/>
  <c r="S218" i="1"/>
  <c r="G557" i="1"/>
  <c r="G557" i="45" s="1"/>
  <c r="I31" i="1"/>
  <c r="I557" i="1"/>
  <c r="K31" i="1"/>
  <c r="K557" i="1"/>
  <c r="M31" i="1"/>
  <c r="M557" i="1"/>
  <c r="T218" i="1"/>
  <c r="O31" i="1"/>
  <c r="O557" i="1"/>
  <c r="Q31" i="1"/>
  <c r="Q557" i="1"/>
  <c r="G563" i="1"/>
  <c r="G563" i="45" s="1"/>
  <c r="G233" i="1"/>
  <c r="G233" i="45" s="1"/>
  <c r="S220" i="1"/>
  <c r="I563" i="1"/>
  <c r="I233" i="1"/>
  <c r="K563" i="1"/>
  <c r="K233" i="1"/>
  <c r="M563" i="1"/>
  <c r="T220" i="1"/>
  <c r="M233" i="1"/>
  <c r="O233" i="1"/>
  <c r="O563" i="1"/>
  <c r="Q233" i="1"/>
  <c r="Q563" i="1"/>
  <c r="M475" i="1"/>
  <c r="M387" i="1"/>
  <c r="T299" i="1"/>
  <c r="M300" i="1"/>
  <c r="O300" i="1"/>
  <c r="O475" i="1"/>
  <c r="O387" i="1"/>
  <c r="Q475" i="1"/>
  <c r="Q300" i="1"/>
  <c r="Q387" i="1"/>
  <c r="H28" i="1"/>
  <c r="H554" i="1"/>
  <c r="J28" i="1"/>
  <c r="J554" i="1"/>
  <c r="L28" i="1"/>
  <c r="L554" i="1"/>
  <c r="N28" i="1"/>
  <c r="N554" i="1"/>
  <c r="P28" i="1"/>
  <c r="P554" i="1"/>
  <c r="R28" i="1"/>
  <c r="R554" i="1"/>
  <c r="H560" i="1"/>
  <c r="H230" i="1"/>
  <c r="J560" i="1"/>
  <c r="J230" i="1"/>
  <c r="L560" i="1"/>
  <c r="L230" i="1"/>
  <c r="N560" i="1"/>
  <c r="N230" i="1"/>
  <c r="P560" i="1"/>
  <c r="P230" i="1"/>
  <c r="R560" i="1"/>
  <c r="R230" i="1"/>
  <c r="M593" i="1"/>
  <c r="M326" i="1"/>
  <c r="M412" i="1"/>
  <c r="T324" i="1"/>
  <c r="M500" i="1"/>
  <c r="O326" i="1"/>
  <c r="O593" i="1"/>
  <c r="O412" i="1"/>
  <c r="Q593" i="1"/>
  <c r="Q500" i="1"/>
  <c r="Q326" i="1"/>
  <c r="Q412" i="1"/>
  <c r="G500" i="1"/>
  <c r="G565" i="1"/>
  <c r="G565" i="45" s="1"/>
  <c r="G239" i="1"/>
  <c r="S237" i="1"/>
  <c r="I565" i="1"/>
  <c r="I239" i="1"/>
  <c r="K500" i="1"/>
  <c r="K239" i="1"/>
  <c r="K565" i="1"/>
  <c r="M565" i="1"/>
  <c r="T237" i="1"/>
  <c r="M239" i="1"/>
  <c r="O500" i="1"/>
  <c r="O565" i="1"/>
  <c r="O239" i="1"/>
  <c r="Q565" i="1"/>
  <c r="Q239" i="1"/>
  <c r="N501" i="1"/>
  <c r="N594" i="1"/>
  <c r="N652" i="1" s="1"/>
  <c r="N413" i="1"/>
  <c r="P501" i="1"/>
  <c r="P413" i="1"/>
  <c r="P594" i="1"/>
  <c r="P652" i="1" s="1"/>
  <c r="R594" i="1"/>
  <c r="R652" i="1" s="1"/>
  <c r="R413" i="1"/>
  <c r="R501" i="1"/>
  <c r="T595" i="1"/>
  <c r="M653" i="1"/>
  <c r="O427" i="1"/>
  <c r="O653" i="1"/>
  <c r="Q653" i="1"/>
  <c r="Q427" i="1"/>
  <c r="S567" i="1"/>
  <c r="T567" i="1"/>
  <c r="O625" i="1"/>
  <c r="Q625" i="1"/>
  <c r="N654" i="1"/>
  <c r="N428" i="1"/>
  <c r="P654" i="1"/>
  <c r="P428" i="1"/>
  <c r="R654" i="1"/>
  <c r="R428" i="1"/>
  <c r="N73" i="50"/>
  <c r="J77" i="50"/>
  <c r="K77" i="50" s="1"/>
  <c r="AH77" i="50"/>
  <c r="AI77" i="50" s="1"/>
  <c r="AO77" i="51"/>
  <c r="AU76" i="50"/>
  <c r="M76" i="50"/>
  <c r="N76" i="50" s="1"/>
  <c r="H76" i="51"/>
  <c r="AK14" i="51"/>
  <c r="AQ14" i="51" s="1"/>
  <c r="N73" i="51"/>
  <c r="V77" i="50"/>
  <c r="W77" i="50" s="1"/>
  <c r="G77" i="51"/>
  <c r="H77" i="51" s="1"/>
  <c r="M76" i="51"/>
  <c r="M77" i="51" s="1"/>
  <c r="N84" i="50"/>
  <c r="BF77" i="51"/>
  <c r="BG77" i="51" s="1"/>
  <c r="AC76" i="50"/>
  <c r="Z50" i="50"/>
  <c r="AE50" i="50"/>
  <c r="AE51" i="51"/>
  <c r="Z51" i="51"/>
  <c r="P77" i="51"/>
  <c r="Q77" i="51" s="1"/>
  <c r="Y71" i="50"/>
  <c r="AE71" i="50" s="1"/>
  <c r="AK71" i="50" s="1"/>
  <c r="N72" i="50"/>
  <c r="S72" i="50"/>
  <c r="K21" i="46"/>
  <c r="N735" i="1" s="1"/>
  <c r="N736" i="1" s="1"/>
  <c r="M21" i="46"/>
  <c r="P735" i="1" s="1"/>
  <c r="P736" i="1" s="1"/>
  <c r="O21" i="46"/>
  <c r="R735" i="1" s="1"/>
  <c r="R736" i="1" s="1"/>
  <c r="K22" i="46"/>
  <c r="N740" i="1" s="1"/>
  <c r="N741" i="1" s="1"/>
  <c r="M22" i="46"/>
  <c r="P740" i="1" s="1"/>
  <c r="P741" i="1" s="1"/>
  <c r="O22" i="46"/>
  <c r="R740" i="1" s="1"/>
  <c r="R741" i="1" s="1"/>
  <c r="J21" i="46"/>
  <c r="M735" i="1" s="1"/>
  <c r="M736" i="1" s="1"/>
  <c r="L21" i="46"/>
  <c r="O735" i="1" s="1"/>
  <c r="O736" i="1" s="1"/>
  <c r="N21" i="46"/>
  <c r="Q735" i="1" s="1"/>
  <c r="Q736" i="1" s="1"/>
  <c r="J22" i="46"/>
  <c r="M740" i="1" s="1"/>
  <c r="L22" i="46"/>
  <c r="O740" i="1" s="1"/>
  <c r="O741" i="1" s="1"/>
  <c r="N22" i="46"/>
  <c r="Q740" i="1" s="1"/>
  <c r="Q741" i="1" s="1"/>
  <c r="R77" i="50"/>
  <c r="L77" i="50"/>
  <c r="R77" i="51"/>
  <c r="L77" i="51"/>
  <c r="AP87" i="50"/>
  <c r="AJ88" i="50"/>
  <c r="AP87" i="51"/>
  <c r="AJ88" i="51"/>
  <c r="AL88" i="51" s="1"/>
  <c r="AD72" i="50"/>
  <c r="X77" i="50"/>
  <c r="AD72" i="51"/>
  <c r="X77" i="51"/>
  <c r="AL14" i="50"/>
  <c r="AQ14" i="50"/>
  <c r="AL19" i="51"/>
  <c r="AQ19" i="51"/>
  <c r="AL21" i="51"/>
  <c r="AQ21" i="51"/>
  <c r="AL26" i="51"/>
  <c r="AQ26" i="51"/>
  <c r="AL31" i="51"/>
  <c r="AQ31" i="51"/>
  <c r="AL33" i="51"/>
  <c r="AQ33" i="51"/>
  <c r="AL38" i="51"/>
  <c r="AQ38" i="51"/>
  <c r="AL55" i="51"/>
  <c r="AQ55" i="51"/>
  <c r="AL57" i="51"/>
  <c r="AQ57" i="51"/>
  <c r="AL75" i="51"/>
  <c r="AQ75" i="51"/>
  <c r="AF70" i="51"/>
  <c r="AK70" i="51"/>
  <c r="AL13" i="50"/>
  <c r="AL13" i="49" s="1"/>
  <c r="AQ13" i="50"/>
  <c r="AQ13" i="49" s="1"/>
  <c r="AW13" i="51"/>
  <c r="AR13" i="51"/>
  <c r="AW15" i="51"/>
  <c r="AR15" i="51"/>
  <c r="AL20" i="51"/>
  <c r="AQ20" i="51"/>
  <c r="AL25" i="51"/>
  <c r="AQ25" i="51"/>
  <c r="AL27" i="51"/>
  <c r="AQ27" i="51"/>
  <c r="AL32" i="51"/>
  <c r="AQ32" i="51"/>
  <c r="AL37" i="51"/>
  <c r="AQ37" i="51"/>
  <c r="AL39" i="51"/>
  <c r="AQ39" i="51"/>
  <c r="AL56" i="51"/>
  <c r="AQ56" i="51"/>
  <c r="AL58" i="51"/>
  <c r="AQ58" i="51"/>
  <c r="AL74" i="51"/>
  <c r="AQ74" i="51"/>
  <c r="AL87" i="51"/>
  <c r="AQ87" i="51"/>
  <c r="AQ88" i="51" s="1"/>
  <c r="AK70" i="50"/>
  <c r="AF70" i="50"/>
  <c r="AK73" i="50"/>
  <c r="BB84" i="50"/>
  <c r="H77" i="50"/>
  <c r="BT76" i="51"/>
  <c r="AP76" i="50"/>
  <c r="AV76" i="50" s="1"/>
  <c r="AL87" i="50"/>
  <c r="AQ87" i="50"/>
  <c r="Z84" i="51"/>
  <c r="AE84" i="51"/>
  <c r="AF59" i="51"/>
  <c r="AK59" i="51"/>
  <c r="AQ74" i="50"/>
  <c r="AL50" i="51"/>
  <c r="AQ50" i="51"/>
  <c r="AR49" i="50"/>
  <c r="AW49" i="50"/>
  <c r="AR51" i="50"/>
  <c r="AW51" i="50"/>
  <c r="AL49" i="51"/>
  <c r="AQ49" i="51"/>
  <c r="BN59" i="50"/>
  <c r="BT59" i="50" s="1"/>
  <c r="T84" i="50"/>
  <c r="Y84" i="50"/>
  <c r="BH70" i="50"/>
  <c r="X73" i="50"/>
  <c r="T73" i="50"/>
  <c r="T73" i="51"/>
  <c r="Y73" i="51"/>
  <c r="BT84" i="51"/>
  <c r="AF16" i="50"/>
  <c r="AK16" i="50"/>
  <c r="AT65" i="51"/>
  <c r="BF65" i="51"/>
  <c r="BR65" i="51"/>
  <c r="E23" i="46"/>
  <c r="E24" i="46" s="1"/>
  <c r="G23" i="46"/>
  <c r="G24" i="46" s="1"/>
  <c r="I23" i="46"/>
  <c r="I24" i="46" s="1"/>
  <c r="Q23" i="46"/>
  <c r="H256" i="1" s="1"/>
  <c r="S23" i="46"/>
  <c r="J256" i="1" s="1"/>
  <c r="U23" i="46"/>
  <c r="L256" i="1" s="1"/>
  <c r="W23" i="46"/>
  <c r="N256" i="1" s="1"/>
  <c r="Y23" i="46"/>
  <c r="P256" i="1" s="1"/>
  <c r="AA23" i="46"/>
  <c r="R256" i="1" s="1"/>
  <c r="D23" i="46"/>
  <c r="D24" i="46" s="1"/>
  <c r="F23" i="46"/>
  <c r="F24" i="46" s="1"/>
  <c r="H23" i="46"/>
  <c r="H24" i="46" s="1"/>
  <c r="P23" i="46"/>
  <c r="G256" i="1" s="1"/>
  <c r="G256" i="45" s="1"/>
  <c r="R23" i="46"/>
  <c r="I256" i="1" s="1"/>
  <c r="T23" i="46"/>
  <c r="K256" i="1" s="1"/>
  <c r="V23" i="46"/>
  <c r="M256" i="1" s="1"/>
  <c r="X23" i="46"/>
  <c r="O256" i="1" s="1"/>
  <c r="Z23" i="46"/>
  <c r="Q256" i="1" s="1"/>
  <c r="AV55" i="49" l="1"/>
  <c r="S208" i="1"/>
  <c r="P732" i="1"/>
  <c r="P733" i="1" s="1"/>
  <c r="H732" i="1"/>
  <c r="H733" i="1" s="1"/>
  <c r="N555" i="1"/>
  <c r="AP55" i="49"/>
  <c r="AL15" i="50"/>
  <c r="AL15" i="49" s="1"/>
  <c r="R732" i="1"/>
  <c r="R733" i="1" s="1"/>
  <c r="N732" i="1"/>
  <c r="N733" i="1" s="1"/>
  <c r="J732" i="1"/>
  <c r="J733" i="1" s="1"/>
  <c r="AQ15" i="50"/>
  <c r="AQ15" i="49" s="1"/>
  <c r="L732" i="1"/>
  <c r="L733" i="1" s="1"/>
  <c r="P730" i="1"/>
  <c r="P731" i="1" s="1"/>
  <c r="L730" i="1"/>
  <c r="L731" i="1" s="1"/>
  <c r="H730" i="1"/>
  <c r="H731" i="1" s="1"/>
  <c r="Q730" i="1"/>
  <c r="Q731" i="1" s="1"/>
  <c r="M730" i="1"/>
  <c r="M731" i="1" s="1"/>
  <c r="I730" i="1"/>
  <c r="I731" i="1" s="1"/>
  <c r="R730" i="1"/>
  <c r="R731" i="1" s="1"/>
  <c r="N730" i="1"/>
  <c r="N731" i="1" s="1"/>
  <c r="J730" i="1"/>
  <c r="J731" i="1" s="1"/>
  <c r="O730" i="1"/>
  <c r="O731" i="1" s="1"/>
  <c r="K730" i="1"/>
  <c r="K731" i="1" s="1"/>
  <c r="Q732" i="1"/>
  <c r="Q733" i="1" s="1"/>
  <c r="O732" i="1"/>
  <c r="O733" i="1" s="1"/>
  <c r="G732" i="1"/>
  <c r="G733" i="1" s="1"/>
  <c r="G732" i="45"/>
  <c r="G733" i="45" s="1"/>
  <c r="G730" i="1"/>
  <c r="G731" i="1" s="1"/>
  <c r="M732" i="1"/>
  <c r="M733" i="1" s="1"/>
  <c r="K732" i="1"/>
  <c r="K733" i="1" s="1"/>
  <c r="I732" i="1"/>
  <c r="I733" i="1" s="1"/>
  <c r="G730" i="45"/>
  <c r="G731" i="45" s="1"/>
  <c r="O778" i="1"/>
  <c r="P778" i="1"/>
  <c r="Q778" i="1"/>
  <c r="R778" i="1"/>
  <c r="N778" i="1"/>
  <c r="AQ82" i="50"/>
  <c r="AR82" i="50" s="1"/>
  <c r="AL32" i="50"/>
  <c r="AL32" i="49" s="1"/>
  <c r="AK26" i="49"/>
  <c r="AV57" i="49"/>
  <c r="AK20" i="49"/>
  <c r="AL57" i="49"/>
  <c r="AL58" i="50"/>
  <c r="AL58" i="49" s="1"/>
  <c r="AQ26" i="50"/>
  <c r="AR26" i="50" s="1"/>
  <c r="AQ32" i="50"/>
  <c r="AR32" i="50" s="1"/>
  <c r="AL20" i="50"/>
  <c r="AL20" i="49" s="1"/>
  <c r="AF82" i="50"/>
  <c r="AL56" i="50"/>
  <c r="AL56" i="49" s="1"/>
  <c r="AQ38" i="50"/>
  <c r="AR38" i="50" s="1"/>
  <c r="AQ74" i="49"/>
  <c r="AQ58" i="50"/>
  <c r="AR58" i="50" s="1"/>
  <c r="AQ56" i="50"/>
  <c r="AR56" i="50" s="1"/>
  <c r="AL38" i="50"/>
  <c r="AL38" i="49" s="1"/>
  <c r="AF17" i="50"/>
  <c r="N23" i="46"/>
  <c r="N24" i="46" s="1"/>
  <c r="K23" i="46"/>
  <c r="K24" i="46" s="1"/>
  <c r="AL74" i="49"/>
  <c r="AQ14" i="49"/>
  <c r="AK17" i="50"/>
  <c r="AK18" i="50" s="1"/>
  <c r="AL18" i="50" s="1"/>
  <c r="AF18" i="50"/>
  <c r="AQ87" i="49"/>
  <c r="R29" i="1"/>
  <c r="M561" i="1"/>
  <c r="AL87" i="49"/>
  <c r="AQ32" i="49"/>
  <c r="AQ20" i="49"/>
  <c r="AL26" i="49"/>
  <c r="AP87" i="49"/>
  <c r="AK14" i="49"/>
  <c r="AQ57" i="49"/>
  <c r="AR57" i="50"/>
  <c r="AW57" i="50"/>
  <c r="AK27" i="49"/>
  <c r="AQ27" i="50"/>
  <c r="AL27" i="50"/>
  <c r="AL27" i="49" s="1"/>
  <c r="AK19" i="49"/>
  <c r="AL19" i="50"/>
  <c r="AL19" i="49" s="1"/>
  <c r="AQ19" i="50"/>
  <c r="AV38" i="50"/>
  <c r="AP38" i="49"/>
  <c r="AV14" i="50"/>
  <c r="AP14" i="49"/>
  <c r="AV56" i="50"/>
  <c r="AP56" i="49"/>
  <c r="AV20" i="50"/>
  <c r="AP20" i="49"/>
  <c r="AV13" i="50"/>
  <c r="AP13" i="49"/>
  <c r="AV26" i="50"/>
  <c r="AP26" i="49"/>
  <c r="AV58" i="50"/>
  <c r="AP58" i="49"/>
  <c r="AV32" i="50"/>
  <c r="AP32" i="49"/>
  <c r="AV15" i="50"/>
  <c r="AP15" i="49"/>
  <c r="AK55" i="49"/>
  <c r="AL55" i="50"/>
  <c r="AL55" i="49" s="1"/>
  <c r="AQ55" i="50"/>
  <c r="AK39" i="49"/>
  <c r="AQ39" i="50"/>
  <c r="AL39" i="50"/>
  <c r="AL39" i="49" s="1"/>
  <c r="AK31" i="49"/>
  <c r="AL31" i="50"/>
  <c r="AL31" i="49" s="1"/>
  <c r="AQ31" i="50"/>
  <c r="AK75" i="49"/>
  <c r="AQ75" i="50"/>
  <c r="AL75" i="50"/>
  <c r="AL75" i="49" s="1"/>
  <c r="AK21" i="49"/>
  <c r="AL21" i="50"/>
  <c r="AL21" i="49" s="1"/>
  <c r="AQ21" i="50"/>
  <c r="AK33" i="49"/>
  <c r="AL33" i="50"/>
  <c r="AL33" i="49" s="1"/>
  <c r="AQ33" i="50"/>
  <c r="AK37" i="49"/>
  <c r="AQ37" i="50"/>
  <c r="AL37" i="50"/>
  <c r="AL37" i="49" s="1"/>
  <c r="BB57" i="49"/>
  <c r="BH57" i="50"/>
  <c r="BB55" i="49"/>
  <c r="BH55" i="50"/>
  <c r="AV39" i="49"/>
  <c r="BB39" i="50"/>
  <c r="AV27" i="49"/>
  <c r="BB27" i="50"/>
  <c r="AV33" i="49"/>
  <c r="BB33" i="50"/>
  <c r="AV21" i="49"/>
  <c r="BB21" i="50"/>
  <c r="AJ74" i="49"/>
  <c r="AP74" i="50"/>
  <c r="AR74" i="50" s="1"/>
  <c r="AK25" i="49"/>
  <c r="AQ25" i="50"/>
  <c r="AL25" i="50"/>
  <c r="AL25" i="49" s="1"/>
  <c r="AV37" i="49"/>
  <c r="BB37" i="50"/>
  <c r="AV25" i="49"/>
  <c r="BB25" i="50"/>
  <c r="AP75" i="49"/>
  <c r="AV75" i="50"/>
  <c r="AV31" i="49"/>
  <c r="BB31" i="50"/>
  <c r="AV19" i="49"/>
  <c r="BB19" i="50"/>
  <c r="S204" i="1"/>
  <c r="U204" i="1" s="1"/>
  <c r="P555" i="1"/>
  <c r="P573" i="1" s="1"/>
  <c r="H555" i="1"/>
  <c r="H555" i="45" s="1"/>
  <c r="O555" i="1"/>
  <c r="H209" i="45"/>
  <c r="I209" i="45" s="1"/>
  <c r="J209" i="45" s="1"/>
  <c r="K209" i="45" s="1"/>
  <c r="L209" i="45" s="1"/>
  <c r="O561" i="1"/>
  <c r="I561" i="1"/>
  <c r="I564" i="1" s="1"/>
  <c r="P231" i="1"/>
  <c r="T231" i="1" s="1"/>
  <c r="N29" i="1"/>
  <c r="AB77" i="49"/>
  <c r="AC77" i="49" s="1"/>
  <c r="T209" i="1"/>
  <c r="T208" i="1"/>
  <c r="S209" i="1"/>
  <c r="G232" i="1"/>
  <c r="G232" i="45" s="1"/>
  <c r="H232" i="45" s="1"/>
  <c r="R561" i="1"/>
  <c r="R573" i="1" s="1"/>
  <c r="N561" i="1"/>
  <c r="J561" i="1"/>
  <c r="P29" i="1"/>
  <c r="P26" i="1" s="1"/>
  <c r="L555" i="1"/>
  <c r="H29" i="1"/>
  <c r="H29" i="45" s="1"/>
  <c r="I29" i="45" s="1"/>
  <c r="J29" i="45" s="1"/>
  <c r="K29" i="45" s="1"/>
  <c r="L29" i="45" s="1"/>
  <c r="G230" i="1"/>
  <c r="G230" i="45" s="1"/>
  <c r="H230" i="45" s="1"/>
  <c r="I230" i="45" s="1"/>
  <c r="J230" i="45" s="1"/>
  <c r="K230" i="45" s="1"/>
  <c r="L230" i="45" s="1"/>
  <c r="Q561" i="1"/>
  <c r="K561" i="1"/>
  <c r="Q555" i="1"/>
  <c r="L224" i="1"/>
  <c r="I232" i="1"/>
  <c r="O223" i="1"/>
  <c r="G223" i="1"/>
  <c r="H208" i="45"/>
  <c r="I208" i="45" s="1"/>
  <c r="H223" i="1"/>
  <c r="M562" i="1"/>
  <c r="M556" i="1"/>
  <c r="G554" i="1"/>
  <c r="G554" i="45" s="1"/>
  <c r="H554" i="45" s="1"/>
  <c r="P562" i="1"/>
  <c r="P564" i="1" s="1"/>
  <c r="G625" i="45"/>
  <c r="O562" i="1"/>
  <c r="K562" i="1"/>
  <c r="G556" i="1"/>
  <c r="G556" i="45" s="1"/>
  <c r="H562" i="1"/>
  <c r="L50" i="46"/>
  <c r="H50" i="46"/>
  <c r="D50" i="46"/>
  <c r="H214" i="45"/>
  <c r="I214" i="45" s="1"/>
  <c r="J214" i="45" s="1"/>
  <c r="K214" i="45" s="1"/>
  <c r="L214" i="45" s="1"/>
  <c r="S214" i="45" s="1"/>
  <c r="N50" i="46"/>
  <c r="J50" i="46"/>
  <c r="F50" i="46"/>
  <c r="P224" i="1"/>
  <c r="H224" i="1"/>
  <c r="H210" i="45"/>
  <c r="I210" i="45" s="1"/>
  <c r="J210" i="45" s="1"/>
  <c r="K210" i="45" s="1"/>
  <c r="L210" i="45" s="1"/>
  <c r="S210" i="45" s="1"/>
  <c r="M224" i="1"/>
  <c r="K224" i="1"/>
  <c r="R223" i="1"/>
  <c r="Q556" i="1"/>
  <c r="Q574" i="1" s="1"/>
  <c r="O556" i="1"/>
  <c r="K556" i="1"/>
  <c r="AP17" i="50"/>
  <c r="AP18" i="50" s="1"/>
  <c r="T213" i="1"/>
  <c r="G30" i="1"/>
  <c r="G30" i="45" s="1"/>
  <c r="H30" i="45" s="1"/>
  <c r="I30" i="45" s="1"/>
  <c r="J30" i="45" s="1"/>
  <c r="K30" i="45" s="1"/>
  <c r="G206" i="1"/>
  <c r="G207" i="1" s="1"/>
  <c r="L562" i="1"/>
  <c r="L574" i="1" s="1"/>
  <c r="T214" i="1"/>
  <c r="U214" i="1" s="1"/>
  <c r="G216" i="45"/>
  <c r="G217" i="45" s="1"/>
  <c r="L225" i="1"/>
  <c r="Q224" i="1"/>
  <c r="O224" i="1"/>
  <c r="I224" i="1"/>
  <c r="J223" i="1"/>
  <c r="G624" i="45"/>
  <c r="S210" i="1"/>
  <c r="G206" i="45"/>
  <c r="G207" i="45" s="1"/>
  <c r="T210" i="1"/>
  <c r="M555" i="1"/>
  <c r="K555" i="1"/>
  <c r="I555" i="1"/>
  <c r="G211" i="45"/>
  <c r="G212" i="45" s="1"/>
  <c r="Q225" i="1"/>
  <c r="R224" i="1"/>
  <c r="N224" i="1"/>
  <c r="J224" i="1"/>
  <c r="M223" i="1"/>
  <c r="AK59" i="50"/>
  <c r="AQ59" i="50" s="1"/>
  <c r="G562" i="1"/>
  <c r="G562" i="45" s="1"/>
  <c r="G216" i="1"/>
  <c r="G217" i="1" s="1"/>
  <c r="L561" i="1"/>
  <c r="H561" i="1"/>
  <c r="H561" i="45" s="1"/>
  <c r="J555" i="1"/>
  <c r="S205" i="1"/>
  <c r="U205" i="1" s="1"/>
  <c r="G560" i="1"/>
  <c r="G560" i="45" s="1"/>
  <c r="H560" i="45" s="1"/>
  <c r="I560" i="45" s="1"/>
  <c r="J560" i="45" s="1"/>
  <c r="K560" i="45" s="1"/>
  <c r="L560" i="45" s="1"/>
  <c r="S203" i="1"/>
  <c r="U203" i="1" s="1"/>
  <c r="G28" i="1"/>
  <c r="G28" i="45" s="1"/>
  <c r="H28" i="45" s="1"/>
  <c r="I28" i="45" s="1"/>
  <c r="J28" i="45" s="1"/>
  <c r="K28" i="45" s="1"/>
  <c r="L28" i="45" s="1"/>
  <c r="G654" i="45"/>
  <c r="M724" i="45"/>
  <c r="N724" i="45" s="1"/>
  <c r="O724" i="45" s="1"/>
  <c r="P724" i="45" s="1"/>
  <c r="Q724" i="45" s="1"/>
  <c r="R724" i="45" s="1"/>
  <c r="U724" i="45" s="1"/>
  <c r="T724" i="45" s="1"/>
  <c r="G224" i="45"/>
  <c r="O50" i="46"/>
  <c r="K50" i="46"/>
  <c r="G50" i="46"/>
  <c r="M50" i="46"/>
  <c r="I50" i="46"/>
  <c r="E50" i="46"/>
  <c r="R216" i="1"/>
  <c r="R217" i="1" s="1"/>
  <c r="P216" i="1"/>
  <c r="P217" i="1" s="1"/>
  <c r="N216" i="1"/>
  <c r="N217" i="1" s="1"/>
  <c r="L216" i="1"/>
  <c r="L217" i="1" s="1"/>
  <c r="J216" i="1"/>
  <c r="J217" i="1" s="1"/>
  <c r="H216" i="1"/>
  <c r="H217" i="1" s="1"/>
  <c r="R201" i="1"/>
  <c r="R202" i="1" s="1"/>
  <c r="N201" i="1"/>
  <c r="N202" i="1" s="1"/>
  <c r="J201" i="1"/>
  <c r="J202" i="1" s="1"/>
  <c r="Z50" i="46"/>
  <c r="X50" i="46"/>
  <c r="V50" i="46"/>
  <c r="T50" i="46"/>
  <c r="R50" i="46"/>
  <c r="P50" i="46"/>
  <c r="J211" i="1"/>
  <c r="J212" i="1" s="1"/>
  <c r="AA50" i="46"/>
  <c r="Y50" i="46"/>
  <c r="W50" i="46"/>
  <c r="U50" i="46"/>
  <c r="S50" i="46"/>
  <c r="Q50" i="46"/>
  <c r="R211" i="1"/>
  <c r="R212" i="1" s="1"/>
  <c r="P211" i="1"/>
  <c r="P212" i="1" s="1"/>
  <c r="N211" i="1"/>
  <c r="N212" i="1" s="1"/>
  <c r="L211" i="1"/>
  <c r="L212" i="1" s="1"/>
  <c r="H211" i="1"/>
  <c r="H212" i="1" s="1"/>
  <c r="Q211" i="1"/>
  <c r="Q212" i="1" s="1"/>
  <c r="O211" i="1"/>
  <c r="O212" i="1" s="1"/>
  <c r="M211" i="1"/>
  <c r="M212" i="1" s="1"/>
  <c r="K211" i="1"/>
  <c r="K212" i="1" s="1"/>
  <c r="I211" i="1"/>
  <c r="I212" i="1" s="1"/>
  <c r="P201" i="1"/>
  <c r="P202" i="1" s="1"/>
  <c r="L201" i="1"/>
  <c r="L202" i="1" s="1"/>
  <c r="H201" i="1"/>
  <c r="H202" i="1" s="1"/>
  <c r="Q201" i="1"/>
  <c r="Q202" i="1" s="1"/>
  <c r="O201" i="1"/>
  <c r="O202" i="1" s="1"/>
  <c r="M201" i="1"/>
  <c r="M202" i="1" s="1"/>
  <c r="K201" i="1"/>
  <c r="K202" i="1" s="1"/>
  <c r="I201" i="1"/>
  <c r="I202" i="1" s="1"/>
  <c r="J23" i="46"/>
  <c r="J24" i="46" s="1"/>
  <c r="O23" i="46"/>
  <c r="O24" i="46" s="1"/>
  <c r="S215" i="1"/>
  <c r="R562" i="1"/>
  <c r="N562" i="1"/>
  <c r="J562" i="1"/>
  <c r="P556" i="1"/>
  <c r="L30" i="1"/>
  <c r="L26" i="1" s="1"/>
  <c r="H556" i="1"/>
  <c r="H215" i="45"/>
  <c r="I215" i="45" s="1"/>
  <c r="J215" i="45" s="1"/>
  <c r="K215" i="45" s="1"/>
  <c r="L215" i="45" s="1"/>
  <c r="M215" i="45" s="1"/>
  <c r="N215" i="45" s="1"/>
  <c r="O215" i="45" s="1"/>
  <c r="P215" i="45" s="1"/>
  <c r="Q215" i="45" s="1"/>
  <c r="R215" i="45" s="1"/>
  <c r="U215" i="45" s="1"/>
  <c r="L23" i="46"/>
  <c r="L24" i="46" s="1"/>
  <c r="M23" i="46"/>
  <c r="M24" i="46" s="1"/>
  <c r="T215" i="1"/>
  <c r="S213" i="1"/>
  <c r="U213" i="1" s="1"/>
  <c r="R556" i="1"/>
  <c r="N556" i="1"/>
  <c r="J556" i="1"/>
  <c r="G653" i="45"/>
  <c r="G244" i="45"/>
  <c r="H244" i="45" s="1"/>
  <c r="I244" i="45" s="1"/>
  <c r="J244" i="45" s="1"/>
  <c r="K244" i="45" s="1"/>
  <c r="L244" i="45" s="1"/>
  <c r="M244" i="45" s="1"/>
  <c r="N244" i="45" s="1"/>
  <c r="O244" i="45" s="1"/>
  <c r="P244" i="45" s="1"/>
  <c r="Q244" i="45" s="1"/>
  <c r="R244" i="45" s="1"/>
  <c r="U244" i="45" s="1"/>
  <c r="G254" i="1"/>
  <c r="G254" i="45" s="1"/>
  <c r="H254" i="45" s="1"/>
  <c r="I254" i="45" s="1"/>
  <c r="J254" i="45" s="1"/>
  <c r="K254" i="45" s="1"/>
  <c r="L254" i="45" s="1"/>
  <c r="T740" i="1"/>
  <c r="Q779" i="1"/>
  <c r="P613" i="1"/>
  <c r="P642" i="1"/>
  <c r="P53" i="1"/>
  <c r="P45" i="1"/>
  <c r="N613" i="1"/>
  <c r="N642" i="1"/>
  <c r="T386" i="1"/>
  <c r="T474" i="1"/>
  <c r="Q642" i="1"/>
  <c r="Q613" i="1"/>
  <c r="O613" i="1"/>
  <c r="O642" i="1"/>
  <c r="T735" i="1"/>
  <c r="M741" i="1"/>
  <c r="R613" i="1"/>
  <c r="R642" i="1"/>
  <c r="R53" i="1"/>
  <c r="R45" i="1"/>
  <c r="N53" i="1"/>
  <c r="N45" i="1"/>
  <c r="Q53" i="1"/>
  <c r="Q45" i="1"/>
  <c r="O53" i="1"/>
  <c r="O45" i="1"/>
  <c r="T585" i="1"/>
  <c r="M613" i="1"/>
  <c r="M642" i="1"/>
  <c r="M53" i="1"/>
  <c r="M45" i="1"/>
  <c r="T38" i="1"/>
  <c r="T473" i="1"/>
  <c r="T385" i="1"/>
  <c r="M320" i="1"/>
  <c r="M496" i="1" s="1"/>
  <c r="R780" i="1"/>
  <c r="AK34" i="49"/>
  <c r="AF34" i="49"/>
  <c r="AK40" i="50"/>
  <c r="AF40" i="50"/>
  <c r="AP23" i="50"/>
  <c r="AJ24" i="50"/>
  <c r="AE42" i="50"/>
  <c r="AF42" i="50" s="1"/>
  <c r="AK41" i="50"/>
  <c r="AF41" i="50"/>
  <c r="AJ36" i="51"/>
  <c r="AP35" i="51"/>
  <c r="AK40" i="49"/>
  <c r="AF40" i="49"/>
  <c r="AK22" i="51"/>
  <c r="AF22" i="51"/>
  <c r="AE36" i="51"/>
  <c r="AF36" i="51" s="1"/>
  <c r="AF35" i="51"/>
  <c r="AK35" i="51"/>
  <c r="AE52" i="50"/>
  <c r="Z52" i="50"/>
  <c r="AK34" i="51"/>
  <c r="AF34" i="51"/>
  <c r="Z41" i="49"/>
  <c r="AE41" i="49"/>
  <c r="AF28" i="49"/>
  <c r="AK28" i="49"/>
  <c r="AE23" i="49"/>
  <c r="Z23" i="49"/>
  <c r="AJ24" i="51"/>
  <c r="AP23" i="51"/>
  <c r="AP41" i="51"/>
  <c r="AJ42" i="51"/>
  <c r="Z52" i="51"/>
  <c r="AE52" i="51"/>
  <c r="AE53" i="51"/>
  <c r="Z53" i="51"/>
  <c r="Y54" i="51"/>
  <c r="Z54" i="51" s="1"/>
  <c r="AQ23" i="51"/>
  <c r="AL23" i="51"/>
  <c r="AK24" i="51"/>
  <c r="AF24" i="51"/>
  <c r="AP53" i="51"/>
  <c r="AJ54" i="51"/>
  <c r="AK17" i="51"/>
  <c r="AF17" i="51"/>
  <c r="AE18" i="51"/>
  <c r="AF18" i="51" s="1"/>
  <c r="AQ22" i="50"/>
  <c r="AL22" i="50"/>
  <c r="AK23" i="50"/>
  <c r="AF23" i="50"/>
  <c r="AE24" i="50"/>
  <c r="AF24" i="50" s="1"/>
  <c r="AJ42" i="50"/>
  <c r="AP41" i="50"/>
  <c r="AF34" i="50"/>
  <c r="AK34" i="50"/>
  <c r="AF36" i="50"/>
  <c r="AK36" i="50"/>
  <c r="AQ35" i="50"/>
  <c r="AL35" i="50"/>
  <c r="Z29" i="49"/>
  <c r="AE29" i="49"/>
  <c r="AP17" i="51"/>
  <c r="AJ18" i="51"/>
  <c r="AK41" i="51"/>
  <c r="AF41" i="51"/>
  <c r="AE42" i="51"/>
  <c r="AF42" i="51" s="1"/>
  <c r="AE35" i="49"/>
  <c r="Z35" i="49"/>
  <c r="AQ16" i="49"/>
  <c r="AL16" i="49"/>
  <c r="AK22" i="49"/>
  <c r="AF22" i="49"/>
  <c r="AP29" i="51"/>
  <c r="AJ30" i="51"/>
  <c r="BH35" i="49"/>
  <c r="BN35" i="49" s="1"/>
  <c r="AF40" i="51"/>
  <c r="AK40" i="51"/>
  <c r="AF16" i="51"/>
  <c r="AK16" i="51"/>
  <c r="AF17" i="49"/>
  <c r="AK17" i="49"/>
  <c r="AJ30" i="50"/>
  <c r="AP29" i="50"/>
  <c r="AE30" i="50"/>
  <c r="AF30" i="50" s="1"/>
  <c r="AK29" i="50"/>
  <c r="AF29" i="50"/>
  <c r="AJ54" i="50"/>
  <c r="AP53" i="50"/>
  <c r="AF28" i="51"/>
  <c r="AK28" i="51"/>
  <c r="AP35" i="50"/>
  <c r="AJ36" i="50"/>
  <c r="AK29" i="51"/>
  <c r="AF29" i="51"/>
  <c r="AE30" i="51"/>
  <c r="AF30" i="51" s="1"/>
  <c r="AK28" i="50"/>
  <c r="AF28" i="50"/>
  <c r="Y54" i="50"/>
  <c r="Z54" i="50" s="1"/>
  <c r="AE53" i="50"/>
  <c r="Z53" i="50"/>
  <c r="AF71" i="51"/>
  <c r="R781" i="1"/>
  <c r="R225" i="1"/>
  <c r="Z71" i="51"/>
  <c r="Q223" i="1"/>
  <c r="Q780" i="1"/>
  <c r="S204" i="45"/>
  <c r="T204" i="45" s="1"/>
  <c r="N781" i="1"/>
  <c r="S253" i="1"/>
  <c r="U253" i="1" s="1"/>
  <c r="S220" i="45"/>
  <c r="T220" i="45" s="1"/>
  <c r="AL88" i="50"/>
  <c r="Y72" i="51"/>
  <c r="AE72" i="51" s="1"/>
  <c r="AK72" i="51" s="1"/>
  <c r="AQ88" i="50"/>
  <c r="U540" i="1"/>
  <c r="N779" i="1"/>
  <c r="G559" i="1"/>
  <c r="G559" i="45" s="1"/>
  <c r="J225" i="1"/>
  <c r="Q321" i="1"/>
  <c r="Q497" i="1" s="1"/>
  <c r="P780" i="1"/>
  <c r="M27" i="1"/>
  <c r="M26" i="1" s="1"/>
  <c r="O320" i="1"/>
  <c r="L229" i="1"/>
  <c r="L236" i="1" s="1"/>
  <c r="L240" i="1" s="1"/>
  <c r="J229" i="1"/>
  <c r="J236" i="1" s="1"/>
  <c r="P223" i="1"/>
  <c r="H27" i="1"/>
  <c r="S725" i="45"/>
  <c r="T725" i="45" s="1"/>
  <c r="H563" i="45"/>
  <c r="I563" i="45" s="1"/>
  <c r="J563" i="45" s="1"/>
  <c r="K563" i="45" s="1"/>
  <c r="L563" i="45" s="1"/>
  <c r="R229" i="1"/>
  <c r="R236" i="1" s="1"/>
  <c r="L559" i="1"/>
  <c r="S568" i="45"/>
  <c r="T568" i="45" s="1"/>
  <c r="S718" i="45"/>
  <c r="T718" i="45" s="1"/>
  <c r="I225" i="1"/>
  <c r="M553" i="1"/>
  <c r="H234" i="45"/>
  <c r="I234" i="45" s="1"/>
  <c r="J234" i="45" s="1"/>
  <c r="K234" i="45" s="1"/>
  <c r="L234" i="45" s="1"/>
  <c r="T742" i="1"/>
  <c r="T780" i="1" s="1"/>
  <c r="N229" i="1"/>
  <c r="N236" i="1" s="1"/>
  <c r="M781" i="1"/>
  <c r="N624" i="1"/>
  <c r="M559" i="1"/>
  <c r="Q553" i="1"/>
  <c r="N225" i="1"/>
  <c r="N553" i="1"/>
  <c r="Q229" i="1"/>
  <c r="N223" i="1"/>
  <c r="S567" i="45"/>
  <c r="Q559" i="1"/>
  <c r="N27" i="1"/>
  <c r="AK82" i="51"/>
  <c r="AF82" i="51"/>
  <c r="AL14" i="51"/>
  <c r="AL14" i="49" s="1"/>
  <c r="L553" i="1"/>
  <c r="H233" i="45"/>
  <c r="I233" i="45" s="1"/>
  <c r="J233" i="45" s="1"/>
  <c r="K233" i="45" s="1"/>
  <c r="L233" i="45" s="1"/>
  <c r="S233" i="45" s="1"/>
  <c r="H31" i="45"/>
  <c r="I31" i="45" s="1"/>
  <c r="J31" i="45" s="1"/>
  <c r="K31" i="45" s="1"/>
  <c r="L31" i="45" s="1"/>
  <c r="O229" i="1"/>
  <c r="O236" i="1" s="1"/>
  <c r="O240" i="1" s="1"/>
  <c r="O553" i="1"/>
  <c r="O571" i="1" s="1"/>
  <c r="K553" i="1"/>
  <c r="P781" i="1"/>
  <c r="H559" i="1"/>
  <c r="L223" i="1"/>
  <c r="J27" i="1"/>
  <c r="J26" i="1" s="1"/>
  <c r="M205" i="45"/>
  <c r="N205" i="45" s="1"/>
  <c r="O205" i="45" s="1"/>
  <c r="P205" i="45" s="1"/>
  <c r="Q205" i="45" s="1"/>
  <c r="R205" i="45" s="1"/>
  <c r="U205" i="45" s="1"/>
  <c r="T205" i="45" s="1"/>
  <c r="S723" i="45"/>
  <c r="T723" i="45" s="1"/>
  <c r="G201" i="1"/>
  <c r="G202" i="1" s="1"/>
  <c r="O779" i="1"/>
  <c r="K559" i="1"/>
  <c r="G229" i="1"/>
  <c r="G229" i="45" s="1"/>
  <c r="O27" i="1"/>
  <c r="O26" i="1" s="1"/>
  <c r="K223" i="1"/>
  <c r="P225" i="1"/>
  <c r="P229" i="1"/>
  <c r="H225" i="1"/>
  <c r="G224" i="1"/>
  <c r="R27" i="1"/>
  <c r="T743" i="1"/>
  <c r="T781" i="1" s="1"/>
  <c r="T716" i="1"/>
  <c r="Q496" i="1"/>
  <c r="R553" i="1"/>
  <c r="R571" i="1" s="1"/>
  <c r="U178" i="1"/>
  <c r="H256" i="45"/>
  <c r="H565" i="45"/>
  <c r="G569" i="45"/>
  <c r="H557" i="45"/>
  <c r="G575" i="45"/>
  <c r="H339" i="45"/>
  <c r="G427" i="45"/>
  <c r="M193" i="45"/>
  <c r="N193" i="45" s="1"/>
  <c r="O193" i="45" s="1"/>
  <c r="P193" i="45" s="1"/>
  <c r="Q193" i="45" s="1"/>
  <c r="R193" i="45" s="1"/>
  <c r="U193" i="45" s="1"/>
  <c r="S193" i="45"/>
  <c r="H593" i="45"/>
  <c r="G651" i="45"/>
  <c r="G622" i="45"/>
  <c r="G597" i="45"/>
  <c r="H538" i="45"/>
  <c r="G542" i="45"/>
  <c r="M566" i="45"/>
  <c r="S566" i="45"/>
  <c r="G573" i="45"/>
  <c r="M248" i="45"/>
  <c r="N248" i="45" s="1"/>
  <c r="O248" i="45" s="1"/>
  <c r="P248" i="45" s="1"/>
  <c r="Q248" i="45" s="1"/>
  <c r="R248" i="45" s="1"/>
  <c r="U248" i="45" s="1"/>
  <c r="S248" i="45"/>
  <c r="H243" i="45"/>
  <c r="M194" i="45"/>
  <c r="N194" i="45" s="1"/>
  <c r="O194" i="45" s="1"/>
  <c r="P194" i="45" s="1"/>
  <c r="Q194" i="45" s="1"/>
  <c r="R194" i="45" s="1"/>
  <c r="U194" i="45" s="1"/>
  <c r="S194" i="45"/>
  <c r="H200" i="45"/>
  <c r="G225" i="45"/>
  <c r="G27" i="1"/>
  <c r="G27" i="45" s="1"/>
  <c r="G198" i="45"/>
  <c r="M238" i="45"/>
  <c r="N238" i="45" s="1"/>
  <c r="O238" i="45" s="1"/>
  <c r="P238" i="45" s="1"/>
  <c r="Q238" i="45" s="1"/>
  <c r="R238" i="45" s="1"/>
  <c r="U238" i="45" s="1"/>
  <c r="S238" i="45"/>
  <c r="I203" i="45"/>
  <c r="H206" i="45"/>
  <c r="H207" i="45" s="1"/>
  <c r="H199" i="45"/>
  <c r="I720" i="45"/>
  <c r="H726" i="45"/>
  <c r="M541" i="45"/>
  <c r="N541" i="45" s="1"/>
  <c r="O541" i="45" s="1"/>
  <c r="P541" i="45" s="1"/>
  <c r="Q541" i="45" s="1"/>
  <c r="R541" i="45" s="1"/>
  <c r="U541" i="45" s="1"/>
  <c r="S541" i="45"/>
  <c r="M179" i="45"/>
  <c r="N179" i="45" s="1"/>
  <c r="O179" i="45" s="1"/>
  <c r="P179" i="45" s="1"/>
  <c r="Q179" i="45" s="1"/>
  <c r="R179" i="45" s="1"/>
  <c r="U179" i="45" s="1"/>
  <c r="S179" i="45"/>
  <c r="M721" i="45"/>
  <c r="N721" i="45" s="1"/>
  <c r="O721" i="45" s="1"/>
  <c r="P721" i="45" s="1"/>
  <c r="Q721" i="45" s="1"/>
  <c r="R721" i="45" s="1"/>
  <c r="U721" i="45" s="1"/>
  <c r="S721" i="45"/>
  <c r="I595" i="45"/>
  <c r="H653" i="45"/>
  <c r="I324" i="45"/>
  <c r="H326" i="45"/>
  <c r="H500" i="45"/>
  <c r="H412" i="45"/>
  <c r="M252" i="45"/>
  <c r="N252" i="45" s="1"/>
  <c r="O252" i="45" s="1"/>
  <c r="P252" i="45" s="1"/>
  <c r="Q252" i="45" s="1"/>
  <c r="R252" i="45" s="1"/>
  <c r="U252" i="45" s="1"/>
  <c r="S252" i="45"/>
  <c r="M247" i="45"/>
  <c r="N247" i="45" s="1"/>
  <c r="O247" i="45" s="1"/>
  <c r="P247" i="45" s="1"/>
  <c r="Q247" i="45" s="1"/>
  <c r="R247" i="45" s="1"/>
  <c r="U247" i="45" s="1"/>
  <c r="S247" i="45"/>
  <c r="M245" i="45"/>
  <c r="N245" i="45" s="1"/>
  <c r="O245" i="45" s="1"/>
  <c r="P245" i="45" s="1"/>
  <c r="Q245" i="45" s="1"/>
  <c r="R245" i="45" s="1"/>
  <c r="U245" i="45" s="1"/>
  <c r="S245" i="45"/>
  <c r="M253" i="45"/>
  <c r="N253" i="45" s="1"/>
  <c r="O253" i="45" s="1"/>
  <c r="P253" i="45" s="1"/>
  <c r="Q253" i="45" s="1"/>
  <c r="R253" i="45" s="1"/>
  <c r="U253" i="45" s="1"/>
  <c r="S253" i="45"/>
  <c r="H231" i="45"/>
  <c r="I231" i="45" s="1"/>
  <c r="J231" i="45" s="1"/>
  <c r="K231" i="45" s="1"/>
  <c r="L231" i="45" s="1"/>
  <c r="M246" i="45"/>
  <c r="N246" i="45" s="1"/>
  <c r="O246" i="45" s="1"/>
  <c r="P246" i="45" s="1"/>
  <c r="Q246" i="45" s="1"/>
  <c r="R246" i="45" s="1"/>
  <c r="U246" i="45" s="1"/>
  <c r="S246" i="45"/>
  <c r="M235" i="45"/>
  <c r="N235" i="45" s="1"/>
  <c r="O235" i="45" s="1"/>
  <c r="P235" i="45" s="1"/>
  <c r="Q235" i="45" s="1"/>
  <c r="R235" i="45" s="1"/>
  <c r="U235" i="45" s="1"/>
  <c r="S235" i="45"/>
  <c r="H340" i="45"/>
  <c r="G428" i="45"/>
  <c r="H594" i="45"/>
  <c r="G623" i="45"/>
  <c r="G652" i="45"/>
  <c r="M539" i="45"/>
  <c r="N539" i="45" s="1"/>
  <c r="O539" i="45" s="1"/>
  <c r="P539" i="45" s="1"/>
  <c r="Q539" i="45" s="1"/>
  <c r="R539" i="45" s="1"/>
  <c r="U539" i="45" s="1"/>
  <c r="S539" i="45"/>
  <c r="H716" i="45"/>
  <c r="I716" i="45" s="1"/>
  <c r="G727" i="45"/>
  <c r="G728" i="45" s="1"/>
  <c r="G729" i="45" s="1"/>
  <c r="M219" i="45"/>
  <c r="N219" i="45" s="1"/>
  <c r="O219" i="45" s="1"/>
  <c r="P219" i="45" s="1"/>
  <c r="Q219" i="45" s="1"/>
  <c r="R219" i="45" s="1"/>
  <c r="U219" i="45" s="1"/>
  <c r="S219" i="45"/>
  <c r="I596" i="45"/>
  <c r="H654" i="45"/>
  <c r="I325" i="45"/>
  <c r="H501" i="45"/>
  <c r="H413" i="45"/>
  <c r="N567" i="45"/>
  <c r="I237" i="45"/>
  <c r="H239" i="45"/>
  <c r="I218" i="45"/>
  <c r="H221" i="45"/>
  <c r="H222" i="45" s="1"/>
  <c r="I213" i="45"/>
  <c r="M722" i="45"/>
  <c r="N722" i="45" s="1"/>
  <c r="O722" i="45" s="1"/>
  <c r="P722" i="45" s="1"/>
  <c r="Q722" i="45" s="1"/>
  <c r="R722" i="45" s="1"/>
  <c r="U722" i="45" s="1"/>
  <c r="S722" i="45"/>
  <c r="I717" i="45"/>
  <c r="H719" i="45"/>
  <c r="I715" i="45"/>
  <c r="M540" i="45"/>
  <c r="N540" i="45" s="1"/>
  <c r="O540" i="45" s="1"/>
  <c r="P540" i="45" s="1"/>
  <c r="Q540" i="45" s="1"/>
  <c r="R540" i="45" s="1"/>
  <c r="U540" i="45" s="1"/>
  <c r="S540" i="45"/>
  <c r="G502" i="45"/>
  <c r="G414" i="45"/>
  <c r="I178" i="45"/>
  <c r="H180" i="45"/>
  <c r="T200" i="1"/>
  <c r="R779" i="1"/>
  <c r="R624" i="1"/>
  <c r="O225" i="1"/>
  <c r="K225" i="1"/>
  <c r="S200" i="1"/>
  <c r="G225" i="1"/>
  <c r="G553" i="1"/>
  <c r="G553" i="45" s="1"/>
  <c r="L727" i="1"/>
  <c r="L728" i="1" s="1"/>
  <c r="L729" i="1" s="1"/>
  <c r="T199" i="1"/>
  <c r="J553" i="1"/>
  <c r="J571" i="1" s="1"/>
  <c r="U179" i="1"/>
  <c r="S198" i="1"/>
  <c r="S716" i="1"/>
  <c r="P779" i="1"/>
  <c r="M625" i="1"/>
  <c r="T625" i="1" s="1"/>
  <c r="T252" i="1"/>
  <c r="P624" i="1"/>
  <c r="M225" i="1"/>
  <c r="I229" i="1"/>
  <c r="T198" i="1"/>
  <c r="I223" i="1"/>
  <c r="I553" i="1"/>
  <c r="Q727" i="1"/>
  <c r="Q728" i="1" s="1"/>
  <c r="Q729" i="1" s="1"/>
  <c r="O727" i="1"/>
  <c r="O728" i="1" s="1"/>
  <c r="O729" i="1" s="1"/>
  <c r="R727" i="1"/>
  <c r="R728" i="1" s="1"/>
  <c r="R729" i="1" s="1"/>
  <c r="P727" i="1"/>
  <c r="P728" i="1" s="1"/>
  <c r="P729" i="1" s="1"/>
  <c r="N727" i="1"/>
  <c r="N728" i="1" s="1"/>
  <c r="N729" i="1" s="1"/>
  <c r="J727" i="1"/>
  <c r="J728" i="1" s="1"/>
  <c r="J729" i="1" s="1"/>
  <c r="H727" i="1"/>
  <c r="H728" i="1" s="1"/>
  <c r="H729" i="1" s="1"/>
  <c r="S199" i="1"/>
  <c r="P553" i="1"/>
  <c r="P571" i="1" s="1"/>
  <c r="H553" i="1"/>
  <c r="T784" i="1"/>
  <c r="U541" i="1"/>
  <c r="T233" i="1"/>
  <c r="S239" i="1"/>
  <c r="U722" i="1"/>
  <c r="R572" i="1"/>
  <c r="N572" i="1"/>
  <c r="J572" i="1"/>
  <c r="N790" i="1"/>
  <c r="U721" i="1"/>
  <c r="K65" i="1"/>
  <c r="Q65" i="1"/>
  <c r="M65" i="1"/>
  <c r="T256" i="1"/>
  <c r="I65" i="1"/>
  <c r="R65" i="1"/>
  <c r="N65" i="1"/>
  <c r="J65" i="1"/>
  <c r="U567" i="1"/>
  <c r="S252" i="1"/>
  <c r="T653" i="1"/>
  <c r="Q569" i="1"/>
  <c r="T565" i="1"/>
  <c r="O569" i="1"/>
  <c r="T239" i="1"/>
  <c r="M569" i="1"/>
  <c r="U237" i="1"/>
  <c r="S565" i="1"/>
  <c r="G569" i="1"/>
  <c r="Q414" i="1"/>
  <c r="Q502" i="1"/>
  <c r="Q651" i="1"/>
  <c r="Q597" i="1"/>
  <c r="O597" i="1"/>
  <c r="O651" i="1"/>
  <c r="M651" i="1"/>
  <c r="M597" i="1"/>
  <c r="T593" i="1"/>
  <c r="T560" i="1"/>
  <c r="R67" i="1"/>
  <c r="P572" i="1"/>
  <c r="N67" i="1"/>
  <c r="L572" i="1"/>
  <c r="J67" i="1"/>
  <c r="H572" i="1"/>
  <c r="Q476" i="1"/>
  <c r="Q301" i="1"/>
  <c r="Q388" i="1"/>
  <c r="M476" i="1"/>
  <c r="M301" i="1"/>
  <c r="M388" i="1"/>
  <c r="U220" i="1"/>
  <c r="S563" i="1"/>
  <c r="Q575" i="1"/>
  <c r="O70" i="1"/>
  <c r="T557" i="1"/>
  <c r="M575" i="1"/>
  <c r="T31" i="1"/>
  <c r="K70" i="1"/>
  <c r="I575" i="1"/>
  <c r="U218" i="1"/>
  <c r="S31" i="1"/>
  <c r="T232" i="1"/>
  <c r="Q69" i="1"/>
  <c r="O69" i="1"/>
  <c r="M69" i="1"/>
  <c r="I69" i="1"/>
  <c r="K236" i="1"/>
  <c r="K26" i="1"/>
  <c r="I26" i="1"/>
  <c r="R511" i="1"/>
  <c r="N511" i="1"/>
  <c r="Q510" i="1"/>
  <c r="T334" i="1"/>
  <c r="T788" i="1"/>
  <c r="S245" i="1"/>
  <c r="U245" i="1" s="1"/>
  <c r="Q508" i="1"/>
  <c r="T786" i="1"/>
  <c r="T332" i="1"/>
  <c r="R497" i="1"/>
  <c r="N497" i="1"/>
  <c r="T234" i="1"/>
  <c r="U717" i="1"/>
  <c r="L249" i="1"/>
  <c r="L251" i="1"/>
  <c r="R790" i="1"/>
  <c r="R506" i="1"/>
  <c r="R336" i="1"/>
  <c r="R338" i="1"/>
  <c r="P790" i="1"/>
  <c r="P506" i="1"/>
  <c r="P336" i="1"/>
  <c r="P337" i="1" s="1"/>
  <c r="P338" i="1"/>
  <c r="N506" i="1"/>
  <c r="N336" i="1"/>
  <c r="N337" i="1" s="1"/>
  <c r="N338" i="1"/>
  <c r="Q507" i="1"/>
  <c r="T331" i="1"/>
  <c r="T785" i="1"/>
  <c r="O65" i="1"/>
  <c r="G65" i="1"/>
  <c r="G65" i="45" s="1"/>
  <c r="S256" i="1"/>
  <c r="P65" i="1"/>
  <c r="L65" i="1"/>
  <c r="H65" i="1"/>
  <c r="M427" i="1"/>
  <c r="T339" i="1"/>
  <c r="T427" i="1" s="1"/>
  <c r="K569" i="1"/>
  <c r="I569" i="1"/>
  <c r="O414" i="1"/>
  <c r="O502" i="1"/>
  <c r="T412" i="1"/>
  <c r="T500" i="1"/>
  <c r="T326" i="1"/>
  <c r="M502" i="1"/>
  <c r="M414" i="1"/>
  <c r="P67" i="1"/>
  <c r="L67" i="1"/>
  <c r="H67" i="1"/>
  <c r="O476" i="1"/>
  <c r="O301" i="1"/>
  <c r="O388" i="1"/>
  <c r="T475" i="1"/>
  <c r="T387" i="1"/>
  <c r="T300" i="1"/>
  <c r="T563" i="1"/>
  <c r="S233" i="1"/>
  <c r="Q70" i="1"/>
  <c r="O575" i="1"/>
  <c r="M70" i="1"/>
  <c r="T221" i="1"/>
  <c r="T222" i="1" s="1"/>
  <c r="K575" i="1"/>
  <c r="I70" i="1"/>
  <c r="G575" i="1"/>
  <c r="S557" i="1"/>
  <c r="G222" i="1"/>
  <c r="S221" i="1"/>
  <c r="S222" i="1" s="1"/>
  <c r="G70" i="1"/>
  <c r="G70" i="45" s="1"/>
  <c r="T30" i="1"/>
  <c r="K69" i="1"/>
  <c r="I574" i="1"/>
  <c r="M236" i="1"/>
  <c r="M240" i="1" s="1"/>
  <c r="Q26" i="1"/>
  <c r="S247" i="1"/>
  <c r="U247" i="1" s="1"/>
  <c r="U724" i="1"/>
  <c r="O510" i="1"/>
  <c r="M510" i="1"/>
  <c r="P509" i="1"/>
  <c r="N509" i="1"/>
  <c r="O508" i="1"/>
  <c r="M508" i="1"/>
  <c r="P497" i="1"/>
  <c r="T719" i="1"/>
  <c r="M727" i="1"/>
  <c r="K727" i="1"/>
  <c r="K728" i="1" s="1"/>
  <c r="K729" i="1" s="1"/>
  <c r="I727" i="1"/>
  <c r="I728" i="1" s="1"/>
  <c r="I729" i="1" s="1"/>
  <c r="S234" i="1"/>
  <c r="S719" i="1"/>
  <c r="G727" i="1"/>
  <c r="R250" i="1"/>
  <c r="R72" i="1" s="1"/>
  <c r="R228" i="1"/>
  <c r="R313" i="1" s="1"/>
  <c r="P228" i="1"/>
  <c r="P313" i="1" s="1"/>
  <c r="P250" i="1"/>
  <c r="P72" i="1" s="1"/>
  <c r="N250" i="1"/>
  <c r="N72" i="1" s="1"/>
  <c r="N228" i="1"/>
  <c r="N313" i="1" s="1"/>
  <c r="J251" i="1"/>
  <c r="J249" i="1"/>
  <c r="H249" i="1"/>
  <c r="H251" i="1"/>
  <c r="T244" i="1"/>
  <c r="T254" i="1"/>
  <c r="S244" i="1"/>
  <c r="O507" i="1"/>
  <c r="M507" i="1"/>
  <c r="U715" i="1"/>
  <c r="M778" i="1"/>
  <c r="T736" i="1"/>
  <c r="S193" i="1"/>
  <c r="U193" i="1" s="1"/>
  <c r="G502" i="1"/>
  <c r="S326" i="1"/>
  <c r="G414" i="1"/>
  <c r="I414" i="1"/>
  <c r="I502" i="1"/>
  <c r="K414" i="1"/>
  <c r="K502" i="1"/>
  <c r="G542" i="1"/>
  <c r="S542" i="1" s="1"/>
  <c r="S538" i="1"/>
  <c r="S180" i="1"/>
  <c r="T180" i="1"/>
  <c r="U568" i="1"/>
  <c r="T654" i="1"/>
  <c r="R251" i="1"/>
  <c r="N251" i="1"/>
  <c r="Q624" i="1"/>
  <c r="T566" i="1"/>
  <c r="M624" i="1"/>
  <c r="U238" i="1"/>
  <c r="S566" i="1"/>
  <c r="T501" i="1"/>
  <c r="T413" i="1"/>
  <c r="R569" i="1"/>
  <c r="P569" i="1"/>
  <c r="N569" i="1"/>
  <c r="R597" i="1"/>
  <c r="R651" i="1"/>
  <c r="P414" i="1"/>
  <c r="P502" i="1"/>
  <c r="P651" i="1"/>
  <c r="P597" i="1"/>
  <c r="N597" i="1"/>
  <c r="N651" i="1"/>
  <c r="T230" i="1"/>
  <c r="Q67" i="1"/>
  <c r="M572" i="1"/>
  <c r="T554" i="1"/>
  <c r="T28" i="1"/>
  <c r="K572" i="1"/>
  <c r="I67" i="1"/>
  <c r="R476" i="1"/>
  <c r="R301" i="1"/>
  <c r="R388" i="1"/>
  <c r="P388" i="1"/>
  <c r="P476" i="1"/>
  <c r="P301" i="1"/>
  <c r="P70" i="1"/>
  <c r="L70" i="1"/>
  <c r="L575" i="1"/>
  <c r="H70" i="1"/>
  <c r="H575" i="1"/>
  <c r="H236" i="1"/>
  <c r="H240" i="1" s="1"/>
  <c r="S248" i="1"/>
  <c r="U248" i="1" s="1"/>
  <c r="U725" i="1"/>
  <c r="O511" i="1"/>
  <c r="M511" i="1"/>
  <c r="S246" i="1"/>
  <c r="U246" i="1" s="1"/>
  <c r="U723" i="1"/>
  <c r="O509" i="1"/>
  <c r="T787" i="1"/>
  <c r="T333" i="1"/>
  <c r="M509" i="1"/>
  <c r="P508" i="1"/>
  <c r="U718" i="1"/>
  <c r="M497" i="1"/>
  <c r="R496" i="1"/>
  <c r="P496" i="1"/>
  <c r="M249" i="1"/>
  <c r="T243" i="1"/>
  <c r="M251" i="1"/>
  <c r="K251" i="1"/>
  <c r="K249" i="1"/>
  <c r="I251" i="1"/>
  <c r="I249" i="1"/>
  <c r="G251" i="1"/>
  <c r="G251" i="45" s="1"/>
  <c r="S243" i="1"/>
  <c r="G249" i="1"/>
  <c r="Q790" i="1"/>
  <c r="M790" i="1"/>
  <c r="T752" i="1"/>
  <c r="M338" i="1"/>
  <c r="M336" i="1"/>
  <c r="M506" i="1"/>
  <c r="S654" i="1"/>
  <c r="U596" i="1"/>
  <c r="J502" i="1"/>
  <c r="J414" i="1"/>
  <c r="S501" i="1"/>
  <c r="U325" i="1"/>
  <c r="S413" i="1"/>
  <c r="S653" i="1"/>
  <c r="U595" i="1"/>
  <c r="S339" i="1"/>
  <c r="G427" i="1"/>
  <c r="G622" i="1"/>
  <c r="S593" i="1"/>
  <c r="G651" i="1"/>
  <c r="G597" i="1"/>
  <c r="S412" i="1"/>
  <c r="S500" i="1"/>
  <c r="U324" i="1"/>
  <c r="I651" i="1"/>
  <c r="I597" i="1"/>
  <c r="K651" i="1"/>
  <c r="K597" i="1"/>
  <c r="M542" i="1"/>
  <c r="T542" i="1" s="1"/>
  <c r="V542" i="1" s="1"/>
  <c r="T538" i="1"/>
  <c r="M428" i="1"/>
  <c r="T340" i="1"/>
  <c r="T428" i="1" s="1"/>
  <c r="P251" i="1"/>
  <c r="O624" i="1"/>
  <c r="T594" i="1"/>
  <c r="M652" i="1"/>
  <c r="R502" i="1"/>
  <c r="R414" i="1"/>
  <c r="N502" i="1"/>
  <c r="N414" i="1"/>
  <c r="Q572" i="1"/>
  <c r="O67" i="1"/>
  <c r="O572" i="1"/>
  <c r="T206" i="1"/>
  <c r="T207" i="1" s="1"/>
  <c r="M67" i="1"/>
  <c r="K67" i="1"/>
  <c r="I572" i="1"/>
  <c r="N476" i="1"/>
  <c r="N301" i="1"/>
  <c r="N388" i="1"/>
  <c r="U219" i="1"/>
  <c r="R70" i="1"/>
  <c r="R575" i="1"/>
  <c r="P575" i="1"/>
  <c r="N575" i="1"/>
  <c r="N70" i="1"/>
  <c r="J70" i="1"/>
  <c r="J575" i="1"/>
  <c r="S231" i="1"/>
  <c r="G573" i="1"/>
  <c r="G212" i="1"/>
  <c r="G68" i="1"/>
  <c r="G68" i="45" s="1"/>
  <c r="Q511" i="1"/>
  <c r="T789" i="1"/>
  <c r="T335" i="1"/>
  <c r="R510" i="1"/>
  <c r="P510" i="1"/>
  <c r="N510" i="1"/>
  <c r="Q509" i="1"/>
  <c r="R508" i="1"/>
  <c r="N508" i="1"/>
  <c r="S235" i="1"/>
  <c r="U235" i="1" s="1"/>
  <c r="O497" i="1"/>
  <c r="N496" i="1"/>
  <c r="Q506" i="1"/>
  <c r="Q251" i="1"/>
  <c r="Q249" i="1"/>
  <c r="O251" i="1"/>
  <c r="O249" i="1"/>
  <c r="T726" i="1"/>
  <c r="U720" i="1"/>
  <c r="S726" i="1"/>
  <c r="Q336" i="1"/>
  <c r="Q338" i="1"/>
  <c r="O790" i="1"/>
  <c r="O338" i="1"/>
  <c r="O336" i="1"/>
  <c r="O506" i="1"/>
  <c r="T330" i="1"/>
  <c r="R507" i="1"/>
  <c r="P507" i="1"/>
  <c r="N507" i="1"/>
  <c r="G428" i="1"/>
  <c r="S340" i="1"/>
  <c r="S194" i="1"/>
  <c r="U194" i="1" s="1"/>
  <c r="H414" i="1"/>
  <c r="H502" i="1"/>
  <c r="H651" i="1"/>
  <c r="H597" i="1"/>
  <c r="H655" i="1" s="1"/>
  <c r="J597" i="1"/>
  <c r="J655" i="1" s="1"/>
  <c r="J651" i="1"/>
  <c r="L414" i="1"/>
  <c r="L502" i="1"/>
  <c r="L651" i="1"/>
  <c r="L597" i="1"/>
  <c r="L655" i="1" s="1"/>
  <c r="S594" i="1"/>
  <c r="G623" i="1"/>
  <c r="G652" i="1"/>
  <c r="S539" i="1"/>
  <c r="U539" i="1" s="1"/>
  <c r="N76" i="51"/>
  <c r="M77" i="50"/>
  <c r="N77" i="50" s="1"/>
  <c r="N77" i="51"/>
  <c r="S76" i="50"/>
  <c r="Y76" i="50" s="1"/>
  <c r="X24" i="46"/>
  <c r="T24" i="46"/>
  <c r="P24" i="46"/>
  <c r="Y24" i="46"/>
  <c r="U24" i="46"/>
  <c r="Q24" i="46"/>
  <c r="Z24" i="46"/>
  <c r="V24" i="46"/>
  <c r="R24" i="46"/>
  <c r="AA24" i="46"/>
  <c r="W24" i="46"/>
  <c r="S24" i="46"/>
  <c r="S76" i="51"/>
  <c r="S77" i="51" s="1"/>
  <c r="T77" i="51" s="1"/>
  <c r="AF71" i="50"/>
  <c r="Z71" i="50"/>
  <c r="AF50" i="50"/>
  <c r="AK50" i="50"/>
  <c r="AF51" i="51"/>
  <c r="AK51" i="51"/>
  <c r="Y72" i="50"/>
  <c r="T72" i="50"/>
  <c r="AV87" i="51"/>
  <c r="AP88" i="51"/>
  <c r="AR88" i="51" s="1"/>
  <c r="AP88" i="50"/>
  <c r="AV87" i="50"/>
  <c r="AJ72" i="51"/>
  <c r="AD77" i="51"/>
  <c r="AD77" i="50"/>
  <c r="AJ72" i="50"/>
  <c r="AD73" i="50"/>
  <c r="Z73" i="50"/>
  <c r="BN70" i="50"/>
  <c r="BT70" i="50" s="1"/>
  <c r="Z84" i="50"/>
  <c r="AE84" i="50"/>
  <c r="AL59" i="51"/>
  <c r="AQ59" i="51"/>
  <c r="BB76" i="50"/>
  <c r="AQ73" i="50"/>
  <c r="AW73" i="50" s="1"/>
  <c r="AX15" i="51"/>
  <c r="BC15" i="51"/>
  <c r="AX13" i="51"/>
  <c r="BC13" i="51"/>
  <c r="AR75" i="51"/>
  <c r="AW75" i="51"/>
  <c r="AW57" i="51"/>
  <c r="AR57" i="51"/>
  <c r="AW55" i="51"/>
  <c r="AR55" i="51"/>
  <c r="AR38" i="51"/>
  <c r="AW38" i="51"/>
  <c r="AW33" i="51"/>
  <c r="AR33" i="51"/>
  <c r="AW31" i="51"/>
  <c r="AR31" i="51"/>
  <c r="AR26" i="51"/>
  <c r="AW26" i="51"/>
  <c r="AW21" i="51"/>
  <c r="AR21" i="51"/>
  <c r="AW19" i="51"/>
  <c r="AR19" i="51"/>
  <c r="AR14" i="51"/>
  <c r="AW14" i="51"/>
  <c r="AL16" i="50"/>
  <c r="AQ16" i="50"/>
  <c r="Z73" i="51"/>
  <c r="AE73" i="51"/>
  <c r="AL71" i="51"/>
  <c r="AQ71" i="51"/>
  <c r="AW49" i="51"/>
  <c r="AR49" i="51"/>
  <c r="BC51" i="50"/>
  <c r="AX51" i="50"/>
  <c r="BC49" i="50"/>
  <c r="AX49" i="50"/>
  <c r="AR50" i="51"/>
  <c r="AW50" i="51"/>
  <c r="AW74" i="50"/>
  <c r="AF84" i="51"/>
  <c r="AK84" i="51"/>
  <c r="AW87" i="50"/>
  <c r="AR87" i="50"/>
  <c r="BH84" i="50"/>
  <c r="AL70" i="50"/>
  <c r="AQ70" i="50"/>
  <c r="AR87" i="51"/>
  <c r="AW87" i="51"/>
  <c r="AW88" i="51" s="1"/>
  <c r="AW74" i="51"/>
  <c r="AR74" i="51"/>
  <c r="AR58" i="51"/>
  <c r="AW58" i="51"/>
  <c r="AR56" i="51"/>
  <c r="AW56" i="51"/>
  <c r="AW39" i="51"/>
  <c r="AR39" i="51"/>
  <c r="AW37" i="51"/>
  <c r="AR37" i="51"/>
  <c r="AR32" i="51"/>
  <c r="AW32" i="51"/>
  <c r="AW27" i="51"/>
  <c r="AR27" i="51"/>
  <c r="AW25" i="51"/>
  <c r="AR25" i="51"/>
  <c r="AR20" i="51"/>
  <c r="AW20" i="51"/>
  <c r="AW58" i="50"/>
  <c r="AW20" i="50"/>
  <c r="AR20" i="50"/>
  <c r="AR13" i="50"/>
  <c r="AR13" i="49" s="1"/>
  <c r="AW13" i="50"/>
  <c r="AW13" i="49" s="1"/>
  <c r="AL71" i="50"/>
  <c r="AQ71" i="50"/>
  <c r="AL70" i="51"/>
  <c r="AQ70" i="51"/>
  <c r="AW14" i="50"/>
  <c r="AR14" i="50"/>
  <c r="BR66" i="51"/>
  <c r="BF66" i="51"/>
  <c r="AT66" i="51"/>
  <c r="BK65" i="51"/>
  <c r="BK66" i="51" s="1"/>
  <c r="BK67" i="51" s="1"/>
  <c r="BK68" i="51" s="1"/>
  <c r="BK69" i="51" s="1"/>
  <c r="AY65" i="51"/>
  <c r="AY66" i="51" s="1"/>
  <c r="AY67" i="51" s="1"/>
  <c r="AY68" i="51" s="1"/>
  <c r="AY69" i="51" s="1"/>
  <c r="AM65" i="51"/>
  <c r="AM66" i="51" s="1"/>
  <c r="AM67" i="51" s="1"/>
  <c r="AM68" i="51" s="1"/>
  <c r="AM69" i="51" s="1"/>
  <c r="BL65" i="51"/>
  <c r="AZ65" i="51"/>
  <c r="AN65" i="51"/>
  <c r="BQ65" i="51"/>
  <c r="BQ66" i="51" s="1"/>
  <c r="BQ67" i="51" s="1"/>
  <c r="BQ68" i="51" s="1"/>
  <c r="BQ69" i="51" s="1"/>
  <c r="BE65" i="51"/>
  <c r="BE66" i="51" s="1"/>
  <c r="BE67" i="51" s="1"/>
  <c r="BE68" i="51" s="1"/>
  <c r="BE69" i="51" s="1"/>
  <c r="AS65" i="51"/>
  <c r="AS66" i="51" s="1"/>
  <c r="AS67" i="51" s="1"/>
  <c r="AS68" i="51" s="1"/>
  <c r="AS69" i="51" s="1"/>
  <c r="BK65" i="50"/>
  <c r="BK66" i="50" s="1"/>
  <c r="BK67" i="50" s="1"/>
  <c r="BK68" i="50" s="1"/>
  <c r="BK69" i="50" s="1"/>
  <c r="AY65" i="50"/>
  <c r="AY66" i="50" s="1"/>
  <c r="AY67" i="50" s="1"/>
  <c r="AY68" i="50" s="1"/>
  <c r="AY69" i="50" s="1"/>
  <c r="AM65" i="50"/>
  <c r="AM66" i="50" s="1"/>
  <c r="AM67" i="50" s="1"/>
  <c r="AM68" i="50" s="1"/>
  <c r="AM69" i="50" s="1"/>
  <c r="BL65" i="50"/>
  <c r="AZ65" i="50"/>
  <c r="AN65" i="50"/>
  <c r="BQ65" i="50"/>
  <c r="BQ66" i="50" s="1"/>
  <c r="BQ67" i="50" s="1"/>
  <c r="BQ68" i="50" s="1"/>
  <c r="BQ69" i="50" s="1"/>
  <c r="BE65" i="50"/>
  <c r="BE66" i="50" s="1"/>
  <c r="BE67" i="50" s="1"/>
  <c r="BE68" i="50" s="1"/>
  <c r="BE69" i="50" s="1"/>
  <c r="AS65" i="50"/>
  <c r="AS66" i="50" s="1"/>
  <c r="AS67" i="50" s="1"/>
  <c r="AS68" i="50" s="1"/>
  <c r="AS69" i="50" s="1"/>
  <c r="BR65" i="50"/>
  <c r="BF65" i="50"/>
  <c r="AT65" i="50"/>
  <c r="U208" i="1" l="1"/>
  <c r="AQ26" i="49"/>
  <c r="AW82" i="50"/>
  <c r="BC82" i="50" s="1"/>
  <c r="N573" i="1"/>
  <c r="AQ38" i="49"/>
  <c r="Q573" i="1"/>
  <c r="U209" i="1"/>
  <c r="AQ58" i="49"/>
  <c r="AQ56" i="49"/>
  <c r="AW32" i="50"/>
  <c r="AW32" i="49" s="1"/>
  <c r="AL17" i="50"/>
  <c r="S732" i="1"/>
  <c r="S733" i="1" s="1"/>
  <c r="T732" i="1"/>
  <c r="T733" i="1" s="1"/>
  <c r="AW15" i="50"/>
  <c r="AW15" i="49" s="1"/>
  <c r="AR15" i="50"/>
  <c r="AR15" i="49" s="1"/>
  <c r="AW26" i="50"/>
  <c r="BC26" i="50" s="1"/>
  <c r="AW56" i="50"/>
  <c r="AW56" i="49" s="1"/>
  <c r="T730" i="1"/>
  <c r="T731" i="1" s="1"/>
  <c r="S730" i="1"/>
  <c r="S731" i="1" s="1"/>
  <c r="H732" i="45"/>
  <c r="H733" i="45" s="1"/>
  <c r="H730" i="45"/>
  <c r="H731" i="45" s="1"/>
  <c r="AW38" i="50"/>
  <c r="AW38" i="49" s="1"/>
  <c r="AR26" i="49"/>
  <c r="AR14" i="49"/>
  <c r="AW14" i="49"/>
  <c r="AR38" i="49"/>
  <c r="J573" i="1"/>
  <c r="L573" i="1"/>
  <c r="S209" i="45"/>
  <c r="M209" i="45"/>
  <c r="N209" i="45" s="1"/>
  <c r="O209" i="45" s="1"/>
  <c r="P209" i="45" s="1"/>
  <c r="Q209" i="45" s="1"/>
  <c r="R209" i="45" s="1"/>
  <c r="U209" i="45" s="1"/>
  <c r="AQ17" i="50"/>
  <c r="AQ18" i="50" s="1"/>
  <c r="AR18" i="50" s="1"/>
  <c r="L564" i="1"/>
  <c r="L570" i="1" s="1"/>
  <c r="T320" i="1"/>
  <c r="T496" i="1" s="1"/>
  <c r="J66" i="1"/>
  <c r="G564" i="45"/>
  <c r="G570" i="45" s="1"/>
  <c r="J226" i="1"/>
  <c r="J227" i="1" s="1"/>
  <c r="M573" i="1"/>
  <c r="R68" i="1"/>
  <c r="AW20" i="49"/>
  <c r="AW58" i="49"/>
  <c r="AR20" i="49"/>
  <c r="AR32" i="49"/>
  <c r="AR56" i="49"/>
  <c r="AR58" i="49"/>
  <c r="AW87" i="49"/>
  <c r="AR74" i="49"/>
  <c r="AV87" i="49"/>
  <c r="AR57" i="49"/>
  <c r="AR87" i="49"/>
  <c r="AW74" i="49"/>
  <c r="AQ25" i="49"/>
  <c r="AW25" i="50"/>
  <c r="AR25" i="50"/>
  <c r="AR25" i="49" s="1"/>
  <c r="AV74" i="50"/>
  <c r="AX74" i="50" s="1"/>
  <c r="AP74" i="49"/>
  <c r="BB21" i="49"/>
  <c r="BH21" i="50"/>
  <c r="BB33" i="49"/>
  <c r="BH33" i="50"/>
  <c r="BB27" i="49"/>
  <c r="BH27" i="50"/>
  <c r="BB39" i="49"/>
  <c r="BH39" i="50"/>
  <c r="BH55" i="49"/>
  <c r="BN55" i="50"/>
  <c r="BH57" i="49"/>
  <c r="BN57" i="50"/>
  <c r="AQ21" i="49"/>
  <c r="AW21" i="50"/>
  <c r="AR21" i="50"/>
  <c r="AR21" i="49" s="1"/>
  <c r="AQ75" i="49"/>
  <c r="AR75" i="50"/>
  <c r="AR75" i="49" s="1"/>
  <c r="AW75" i="50"/>
  <c r="AQ31" i="49"/>
  <c r="AW31" i="50"/>
  <c r="AR31" i="50"/>
  <c r="AR31" i="49" s="1"/>
  <c r="AQ39" i="49"/>
  <c r="AW39" i="50"/>
  <c r="AR39" i="50"/>
  <c r="AR39" i="49" s="1"/>
  <c r="AQ55" i="49"/>
  <c r="AR55" i="50"/>
  <c r="AR55" i="49" s="1"/>
  <c r="AW55" i="50"/>
  <c r="BB15" i="50"/>
  <c r="AV15" i="49"/>
  <c r="BB32" i="50"/>
  <c r="AV32" i="49"/>
  <c r="BB58" i="50"/>
  <c r="AV58" i="49"/>
  <c r="BB26" i="50"/>
  <c r="AV26" i="49"/>
  <c r="BB13" i="50"/>
  <c r="AV13" i="49"/>
  <c r="BB20" i="50"/>
  <c r="AV20" i="49"/>
  <c r="BB56" i="50"/>
  <c r="AV56" i="49"/>
  <c r="BB14" i="50"/>
  <c r="AV14" i="49"/>
  <c r="BB38" i="50"/>
  <c r="AV38" i="49"/>
  <c r="BB19" i="49"/>
  <c r="BH19" i="50"/>
  <c r="BB31" i="49"/>
  <c r="BH31" i="50"/>
  <c r="BB75" i="50"/>
  <c r="AV75" i="49"/>
  <c r="BB25" i="49"/>
  <c r="BH25" i="50"/>
  <c r="BB37" i="49"/>
  <c r="BH37" i="50"/>
  <c r="AQ37" i="49"/>
  <c r="AW37" i="50"/>
  <c r="AR37" i="50"/>
  <c r="AR37" i="49" s="1"/>
  <c r="AQ33" i="49"/>
  <c r="AW33" i="50"/>
  <c r="AR33" i="50"/>
  <c r="AR33" i="49" s="1"/>
  <c r="AQ19" i="49"/>
  <c r="AW19" i="50"/>
  <c r="AR19" i="50"/>
  <c r="AR19" i="49" s="1"/>
  <c r="AQ27" i="49"/>
  <c r="AW27" i="50"/>
  <c r="AR27" i="50"/>
  <c r="AR27" i="49" s="1"/>
  <c r="AW57" i="49"/>
  <c r="AX57" i="50"/>
  <c r="BC57" i="50"/>
  <c r="AV17" i="50"/>
  <c r="AV18" i="50" s="1"/>
  <c r="S230" i="1"/>
  <c r="U230" i="1" s="1"/>
  <c r="R564" i="1"/>
  <c r="R570" i="1" s="1"/>
  <c r="K573" i="1"/>
  <c r="P69" i="1"/>
  <c r="S29" i="1"/>
  <c r="H573" i="1"/>
  <c r="I236" i="1"/>
  <c r="I240" i="1" s="1"/>
  <c r="G574" i="45"/>
  <c r="I573" i="1"/>
  <c r="O573" i="1"/>
  <c r="K68" i="1"/>
  <c r="J69" i="1"/>
  <c r="H68" i="1"/>
  <c r="H68" i="45" s="1"/>
  <c r="M214" i="45"/>
  <c r="N214" i="45" s="1"/>
  <c r="O214" i="45" s="1"/>
  <c r="P214" i="45" s="1"/>
  <c r="Q214" i="45" s="1"/>
  <c r="R214" i="45" s="1"/>
  <c r="U214" i="45" s="1"/>
  <c r="T214" i="45" s="1"/>
  <c r="K564" i="1"/>
  <c r="K570" i="1" s="1"/>
  <c r="L558" i="1"/>
  <c r="L118" i="1" s="1"/>
  <c r="N26" i="1"/>
  <c r="N108" i="1" s="1"/>
  <c r="O564" i="1"/>
  <c r="O570" i="1" s="1"/>
  <c r="T29" i="1"/>
  <c r="I232" i="45"/>
  <c r="J232" i="45" s="1"/>
  <c r="K232" i="45" s="1"/>
  <c r="L232" i="45" s="1"/>
  <c r="M232" i="45" s="1"/>
  <c r="N232" i="45" s="1"/>
  <c r="O232" i="45" s="1"/>
  <c r="P232" i="45" s="1"/>
  <c r="Q232" i="45" s="1"/>
  <c r="R232" i="45" s="1"/>
  <c r="U232" i="45" s="1"/>
  <c r="S232" i="1"/>
  <c r="U232" i="1" s="1"/>
  <c r="O574" i="1"/>
  <c r="Q564" i="1"/>
  <c r="H26" i="1"/>
  <c r="H108" i="1" s="1"/>
  <c r="P574" i="1"/>
  <c r="N564" i="1"/>
  <c r="T555" i="1"/>
  <c r="S561" i="1"/>
  <c r="T561" i="1"/>
  <c r="S556" i="1"/>
  <c r="K574" i="1"/>
  <c r="S28" i="1"/>
  <c r="U28" i="1" s="1"/>
  <c r="S560" i="1"/>
  <c r="U560" i="1" s="1"/>
  <c r="O68" i="1"/>
  <c r="R69" i="1"/>
  <c r="S554" i="1"/>
  <c r="U554" i="1" s="1"/>
  <c r="N68" i="1"/>
  <c r="K66" i="1"/>
  <c r="H226" i="1"/>
  <c r="H227" i="1" s="1"/>
  <c r="G236" i="45"/>
  <c r="G240" i="45" s="1"/>
  <c r="L226" i="1"/>
  <c r="L227" i="1" s="1"/>
  <c r="J564" i="1"/>
  <c r="J570" i="1" s="1"/>
  <c r="S244" i="45"/>
  <c r="T244" i="45" s="1"/>
  <c r="M574" i="1"/>
  <c r="H211" i="45"/>
  <c r="H212" i="45" s="1"/>
  <c r="AL59" i="50"/>
  <c r="M68" i="1"/>
  <c r="Q68" i="1"/>
  <c r="H69" i="1"/>
  <c r="G67" i="1"/>
  <c r="G67" i="45" s="1"/>
  <c r="H67" i="45" s="1"/>
  <c r="I67" i="45" s="1"/>
  <c r="J67" i="45" s="1"/>
  <c r="K67" i="45" s="1"/>
  <c r="L67" i="45" s="1"/>
  <c r="G69" i="1"/>
  <c r="G69" i="45" s="1"/>
  <c r="I66" i="1"/>
  <c r="N558" i="1"/>
  <c r="N577" i="1" s="1"/>
  <c r="N120" i="1" s="1"/>
  <c r="M66" i="1"/>
  <c r="M564" i="1"/>
  <c r="M570" i="1" s="1"/>
  <c r="S215" i="45"/>
  <c r="T215" i="45" s="1"/>
  <c r="Q558" i="1"/>
  <c r="Q118" i="1" s="1"/>
  <c r="M210" i="45"/>
  <c r="N210" i="45" s="1"/>
  <c r="O210" i="45" s="1"/>
  <c r="P210" i="45" s="1"/>
  <c r="Q210" i="45" s="1"/>
  <c r="R210" i="45" s="1"/>
  <c r="U210" i="45" s="1"/>
  <c r="T210" i="45" s="1"/>
  <c r="J574" i="1"/>
  <c r="R574" i="1"/>
  <c r="H574" i="1"/>
  <c r="H562" i="45"/>
  <c r="I562" i="45" s="1"/>
  <c r="J562" i="45" s="1"/>
  <c r="K562" i="45" s="1"/>
  <c r="L562" i="45" s="1"/>
  <c r="M562" i="45" s="1"/>
  <c r="T556" i="1"/>
  <c r="T224" i="1"/>
  <c r="H556" i="45"/>
  <c r="I556" i="45" s="1"/>
  <c r="G572" i="1"/>
  <c r="G574" i="1"/>
  <c r="H558" i="1"/>
  <c r="H577" i="1" s="1"/>
  <c r="H120" i="1" s="1"/>
  <c r="P66" i="1"/>
  <c r="I558" i="1"/>
  <c r="I576" i="1" s="1"/>
  <c r="I119" i="1" s="1"/>
  <c r="O66" i="1"/>
  <c r="G249" i="45"/>
  <c r="G572" i="45"/>
  <c r="S224" i="1"/>
  <c r="M558" i="1"/>
  <c r="M118" i="1" s="1"/>
  <c r="Q226" i="1"/>
  <c r="Q227" i="1" s="1"/>
  <c r="AL24" i="51"/>
  <c r="S30" i="1"/>
  <c r="U30" i="1" s="1"/>
  <c r="S562" i="1"/>
  <c r="N574" i="1"/>
  <c r="R226" i="1"/>
  <c r="R227" i="1" s="1"/>
  <c r="S555" i="1"/>
  <c r="U210" i="1"/>
  <c r="S211" i="1"/>
  <c r="S212" i="1" s="1"/>
  <c r="I68" i="1"/>
  <c r="T211" i="1"/>
  <c r="T212" i="1" s="1"/>
  <c r="S206" i="1"/>
  <c r="S207" i="1" s="1"/>
  <c r="L68" i="1"/>
  <c r="P68" i="1"/>
  <c r="S216" i="1"/>
  <c r="S217" i="1" s="1"/>
  <c r="J68" i="1"/>
  <c r="Q66" i="1"/>
  <c r="K558" i="1"/>
  <c r="K577" i="1" s="1"/>
  <c r="K120" i="1" s="1"/>
  <c r="L30" i="45"/>
  <c r="M30" i="45" s="1"/>
  <c r="N30" i="45" s="1"/>
  <c r="O30" i="45" s="1"/>
  <c r="P30" i="45" s="1"/>
  <c r="Q30" i="45" s="1"/>
  <c r="R30" i="45" s="1"/>
  <c r="U30" i="45" s="1"/>
  <c r="U215" i="1"/>
  <c r="U216" i="1" s="1"/>
  <c r="U217" i="1" s="1"/>
  <c r="T216" i="1"/>
  <c r="T217" i="1" s="1"/>
  <c r="L69" i="1"/>
  <c r="N69" i="1"/>
  <c r="T562" i="1"/>
  <c r="H216" i="45"/>
  <c r="H217" i="45" s="1"/>
  <c r="M779" i="1"/>
  <c r="N571" i="1"/>
  <c r="T741" i="1"/>
  <c r="T779" i="1" s="1"/>
  <c r="T572" i="1"/>
  <c r="O496" i="1"/>
  <c r="G564" i="1"/>
  <c r="G570" i="1" s="1"/>
  <c r="N226" i="1"/>
  <c r="N227" i="1" s="1"/>
  <c r="T45" i="1"/>
  <c r="T53" i="1"/>
  <c r="T642" i="1"/>
  <c r="T613" i="1"/>
  <c r="M302" i="1"/>
  <c r="G66" i="1"/>
  <c r="G66" i="45" s="1"/>
  <c r="AK53" i="50"/>
  <c r="AF53" i="50"/>
  <c r="AE54" i="50"/>
  <c r="AF54" i="50" s="1"/>
  <c r="AL28" i="50"/>
  <c r="AQ28" i="50"/>
  <c r="AK30" i="51"/>
  <c r="AL30" i="51" s="1"/>
  <c r="AQ29" i="51"/>
  <c r="AL29" i="51"/>
  <c r="AQ28" i="51"/>
  <c r="AL28" i="51"/>
  <c r="AP54" i="50"/>
  <c r="AV53" i="50"/>
  <c r="AQ16" i="51"/>
  <c r="AL16" i="51"/>
  <c r="AQ40" i="51"/>
  <c r="AL40" i="51"/>
  <c r="BT35" i="49"/>
  <c r="AW16" i="49"/>
  <c r="AR16" i="49"/>
  <c r="AK35" i="49"/>
  <c r="AF35" i="49"/>
  <c r="AW35" i="50"/>
  <c r="AR35" i="50"/>
  <c r="AQ36" i="50"/>
  <c r="AP54" i="51"/>
  <c r="AV53" i="51"/>
  <c r="AQ24" i="51"/>
  <c r="AW23" i="51"/>
  <c r="AR23" i="51"/>
  <c r="AV23" i="51"/>
  <c r="AP24" i="51"/>
  <c r="AQ28" i="49"/>
  <c r="AL28" i="49"/>
  <c r="AK41" i="49"/>
  <c r="AF41" i="49"/>
  <c r="AV35" i="51"/>
  <c r="AP36" i="51"/>
  <c r="AP36" i="50"/>
  <c r="AV35" i="50"/>
  <c r="AQ29" i="50"/>
  <c r="AL29" i="50"/>
  <c r="AK30" i="50"/>
  <c r="AL30" i="50" s="1"/>
  <c r="AV29" i="50"/>
  <c r="AP30" i="50"/>
  <c r="AL17" i="49"/>
  <c r="AQ17" i="49"/>
  <c r="AP30" i="51"/>
  <c r="AV29" i="51"/>
  <c r="AL22" i="49"/>
  <c r="AQ22" i="49"/>
  <c r="AK42" i="51"/>
  <c r="AL42" i="51" s="1"/>
  <c r="AQ41" i="51"/>
  <c r="AL41" i="51"/>
  <c r="AP18" i="51"/>
  <c r="AV17" i="51"/>
  <c r="AF29" i="49"/>
  <c r="AK29" i="49"/>
  <c r="AL36" i="50"/>
  <c r="AQ34" i="50"/>
  <c r="AL34" i="50"/>
  <c r="AV41" i="50"/>
  <c r="AP42" i="50"/>
  <c r="AK24" i="50"/>
  <c r="AL24" i="50" s="1"/>
  <c r="AQ23" i="50"/>
  <c r="AL23" i="50"/>
  <c r="AR22" i="50"/>
  <c r="AW22" i="50"/>
  <c r="AK18" i="51"/>
  <c r="AL18" i="51" s="1"/>
  <c r="AQ17" i="51"/>
  <c r="AL17" i="51"/>
  <c r="AK53" i="51"/>
  <c r="AF53" i="51"/>
  <c r="AE54" i="51"/>
  <c r="AF54" i="51" s="1"/>
  <c r="AF52" i="51"/>
  <c r="AK52" i="51"/>
  <c r="AP42" i="51"/>
  <c r="AV41" i="51"/>
  <c r="AK23" i="49"/>
  <c r="AF23" i="49"/>
  <c r="AL34" i="51"/>
  <c r="AQ34" i="51"/>
  <c r="AF52" i="50"/>
  <c r="AK52" i="50"/>
  <c r="AQ35" i="51"/>
  <c r="AL35" i="51"/>
  <c r="AK36" i="51"/>
  <c r="AL36" i="51" s="1"/>
  <c r="AL22" i="51"/>
  <c r="AQ22" i="51"/>
  <c r="AQ40" i="49"/>
  <c r="AL40" i="49"/>
  <c r="AQ41" i="50"/>
  <c r="AL41" i="50"/>
  <c r="AK42" i="50"/>
  <c r="AL42" i="50" s="1"/>
  <c r="AP24" i="50"/>
  <c r="AV23" i="50"/>
  <c r="AL40" i="50"/>
  <c r="AQ40" i="50"/>
  <c r="AL34" i="49"/>
  <c r="AQ34" i="49"/>
  <c r="T321" i="1"/>
  <c r="T497" i="1" s="1"/>
  <c r="R26" i="1"/>
  <c r="R558" i="1"/>
  <c r="R577" i="1" s="1"/>
  <c r="R120" i="1" s="1"/>
  <c r="O226" i="1"/>
  <c r="O227" i="1" s="1"/>
  <c r="T229" i="1"/>
  <c r="T236" i="1" s="1"/>
  <c r="AF72" i="51"/>
  <c r="AR88" i="50"/>
  <c r="P236" i="1"/>
  <c r="P240" i="1" s="1"/>
  <c r="I571" i="1"/>
  <c r="Q236" i="1"/>
  <c r="Q240" i="1" s="1"/>
  <c r="I226" i="1"/>
  <c r="I227" i="1" s="1"/>
  <c r="G226" i="1"/>
  <c r="G227" i="1" s="1"/>
  <c r="H559" i="45"/>
  <c r="I559" i="45" s="1"/>
  <c r="O558" i="1"/>
  <c r="O577" i="1" s="1"/>
  <c r="O120" i="1" s="1"/>
  <c r="Z72" i="51"/>
  <c r="T559" i="1"/>
  <c r="L66" i="1"/>
  <c r="AW88" i="50"/>
  <c r="T223" i="1"/>
  <c r="T27" i="1"/>
  <c r="L571" i="1"/>
  <c r="Q571" i="1"/>
  <c r="N66" i="1"/>
  <c r="P226" i="1"/>
  <c r="P227" i="1" s="1"/>
  <c r="K655" i="1"/>
  <c r="L108" i="1"/>
  <c r="T225" i="1"/>
  <c r="M571" i="1"/>
  <c r="R66" i="1"/>
  <c r="H66" i="1"/>
  <c r="H564" i="1"/>
  <c r="K226" i="1"/>
  <c r="K227" i="1" s="1"/>
  <c r="K571" i="1"/>
  <c r="U199" i="1"/>
  <c r="AL82" i="51"/>
  <c r="AQ82" i="51"/>
  <c r="I655" i="1"/>
  <c r="J558" i="1"/>
  <c r="J577" i="1" s="1"/>
  <c r="J120" i="1" s="1"/>
  <c r="G571" i="1"/>
  <c r="S559" i="1"/>
  <c r="G236" i="1"/>
  <c r="G240" i="1" s="1"/>
  <c r="M233" i="45"/>
  <c r="N233" i="45" s="1"/>
  <c r="O233" i="45" s="1"/>
  <c r="P233" i="45" s="1"/>
  <c r="Q233" i="45" s="1"/>
  <c r="R233" i="45" s="1"/>
  <c r="U233" i="45" s="1"/>
  <c r="T233" i="45" s="1"/>
  <c r="H229" i="45"/>
  <c r="H236" i="45" s="1"/>
  <c r="U538" i="1"/>
  <c r="T553" i="1"/>
  <c r="S201" i="1"/>
  <c r="S202" i="1" s="1"/>
  <c r="I108" i="1"/>
  <c r="T201" i="1"/>
  <c r="T202" i="1" s="1"/>
  <c r="U716" i="1"/>
  <c r="J108" i="1"/>
  <c r="N241" i="1"/>
  <c r="N242" i="1" s="1"/>
  <c r="N71" i="1" s="1"/>
  <c r="H571" i="1"/>
  <c r="U244" i="1"/>
  <c r="S223" i="1"/>
  <c r="U239" i="1"/>
  <c r="S225" i="1"/>
  <c r="H251" i="45"/>
  <c r="I251" i="45" s="1"/>
  <c r="J251" i="45" s="1"/>
  <c r="K251" i="45" s="1"/>
  <c r="L251" i="45" s="1"/>
  <c r="S251" i="45" s="1"/>
  <c r="S27" i="1"/>
  <c r="M226" i="1"/>
  <c r="U233" i="1"/>
  <c r="U200" i="1"/>
  <c r="G26" i="1"/>
  <c r="G108" i="1" s="1"/>
  <c r="Q108" i="1"/>
  <c r="U198" i="1"/>
  <c r="R241" i="1"/>
  <c r="R242" i="1" s="1"/>
  <c r="R71" i="1" s="1"/>
  <c r="T652" i="1"/>
  <c r="U653" i="1"/>
  <c r="S553" i="1"/>
  <c r="G558" i="1"/>
  <c r="K108" i="1"/>
  <c r="T219" i="45"/>
  <c r="T539" i="45"/>
  <c r="T245" i="45"/>
  <c r="T247" i="45"/>
  <c r="T721" i="45"/>
  <c r="T238" i="45"/>
  <c r="T194" i="45"/>
  <c r="T248" i="45"/>
  <c r="T193" i="45"/>
  <c r="U566" i="1"/>
  <c r="T651" i="1"/>
  <c r="T722" i="45"/>
  <c r="Q655" i="1"/>
  <c r="T540" i="45"/>
  <c r="H727" i="45"/>
  <c r="H728" i="45" s="1"/>
  <c r="H729" i="45" s="1"/>
  <c r="M625" i="45"/>
  <c r="T235" i="45"/>
  <c r="T179" i="45"/>
  <c r="M254" i="45"/>
  <c r="N254" i="45" s="1"/>
  <c r="O254" i="45" s="1"/>
  <c r="P254" i="45" s="1"/>
  <c r="Q254" i="45" s="1"/>
  <c r="R254" i="45" s="1"/>
  <c r="U254" i="45" s="1"/>
  <c r="S254" i="45"/>
  <c r="H70" i="45"/>
  <c r="I70" i="45" s="1"/>
  <c r="J70" i="45" s="1"/>
  <c r="K70" i="45" s="1"/>
  <c r="L70" i="45" s="1"/>
  <c r="H65" i="45"/>
  <c r="H553" i="45"/>
  <c r="G571" i="45"/>
  <c r="G558" i="45"/>
  <c r="J218" i="45"/>
  <c r="I221" i="45"/>
  <c r="I222" i="45" s="1"/>
  <c r="J325" i="45"/>
  <c r="I413" i="45"/>
  <c r="I501" i="45"/>
  <c r="J596" i="45"/>
  <c r="I654" i="45"/>
  <c r="I594" i="45"/>
  <c r="H652" i="45"/>
  <c r="I340" i="45"/>
  <c r="H428" i="45"/>
  <c r="T246" i="45"/>
  <c r="M231" i="45"/>
  <c r="N231" i="45" s="1"/>
  <c r="O231" i="45" s="1"/>
  <c r="P231" i="45" s="1"/>
  <c r="Q231" i="45" s="1"/>
  <c r="R231" i="45" s="1"/>
  <c r="U231" i="45" s="1"/>
  <c r="S231" i="45"/>
  <c r="M230" i="45"/>
  <c r="N230" i="45" s="1"/>
  <c r="O230" i="45" s="1"/>
  <c r="P230" i="45" s="1"/>
  <c r="Q230" i="45" s="1"/>
  <c r="R230" i="45" s="1"/>
  <c r="U230" i="45" s="1"/>
  <c r="S230" i="45"/>
  <c r="T253" i="45"/>
  <c r="J324" i="45"/>
  <c r="I412" i="45"/>
  <c r="I500" i="45"/>
  <c r="I326" i="45"/>
  <c r="J595" i="45"/>
  <c r="I653" i="45"/>
  <c r="I199" i="45"/>
  <c r="H224" i="45"/>
  <c r="J208" i="45"/>
  <c r="I211" i="45"/>
  <c r="I212" i="45" s="1"/>
  <c r="J203" i="45"/>
  <c r="I206" i="45"/>
  <c r="I207" i="45" s="1"/>
  <c r="H27" i="45"/>
  <c r="G26" i="45"/>
  <c r="G108" i="45" s="1"/>
  <c r="I200" i="45"/>
  <c r="H225" i="45"/>
  <c r="I243" i="45"/>
  <c r="H249" i="45"/>
  <c r="I555" i="45"/>
  <c r="H573" i="45"/>
  <c r="M560" i="45"/>
  <c r="S560" i="45"/>
  <c r="G655" i="45"/>
  <c r="G626" i="45"/>
  <c r="I557" i="45"/>
  <c r="H575" i="45"/>
  <c r="J178" i="45"/>
  <c r="I180" i="45"/>
  <c r="J715" i="45"/>
  <c r="J717" i="45"/>
  <c r="I719" i="45"/>
  <c r="I730" i="45" s="1"/>
  <c r="I731" i="45" s="1"/>
  <c r="J213" i="45"/>
  <c r="I216" i="45"/>
  <c r="I217" i="45" s="1"/>
  <c r="J237" i="45"/>
  <c r="I239" i="45"/>
  <c r="O567" i="45"/>
  <c r="N625" i="45"/>
  <c r="J716" i="45"/>
  <c r="K716" i="45" s="1"/>
  <c r="M29" i="45"/>
  <c r="N29" i="45" s="1"/>
  <c r="O29" i="45" s="1"/>
  <c r="P29" i="45" s="1"/>
  <c r="Q29" i="45" s="1"/>
  <c r="R29" i="45" s="1"/>
  <c r="U29" i="45" s="1"/>
  <c r="S29" i="45"/>
  <c r="M28" i="45"/>
  <c r="N28" i="45" s="1"/>
  <c r="O28" i="45" s="1"/>
  <c r="P28" i="45" s="1"/>
  <c r="Q28" i="45" s="1"/>
  <c r="R28" i="45" s="1"/>
  <c r="U28" i="45" s="1"/>
  <c r="S28" i="45"/>
  <c r="M234" i="45"/>
  <c r="N234" i="45" s="1"/>
  <c r="O234" i="45" s="1"/>
  <c r="P234" i="45" s="1"/>
  <c r="Q234" i="45" s="1"/>
  <c r="R234" i="45" s="1"/>
  <c r="U234" i="45" s="1"/>
  <c r="S234" i="45"/>
  <c r="M31" i="45"/>
  <c r="N31" i="45" s="1"/>
  <c r="O31" i="45" s="1"/>
  <c r="P31" i="45" s="1"/>
  <c r="Q31" i="45" s="1"/>
  <c r="R31" i="45" s="1"/>
  <c r="U31" i="45" s="1"/>
  <c r="S31" i="45"/>
  <c r="T252" i="45"/>
  <c r="H414" i="45"/>
  <c r="H502" i="45"/>
  <c r="T541" i="45"/>
  <c r="J720" i="45"/>
  <c r="I726" i="45"/>
  <c r="H198" i="45"/>
  <c r="G201" i="45"/>
  <c r="G202" i="45" s="1"/>
  <c r="G223" i="45"/>
  <c r="G226" i="45" s="1"/>
  <c r="I561" i="45"/>
  <c r="J561" i="45" s="1"/>
  <c r="K561" i="45" s="1"/>
  <c r="L561" i="45" s="1"/>
  <c r="I554" i="45"/>
  <c r="H572" i="45"/>
  <c r="N566" i="45"/>
  <c r="I538" i="45"/>
  <c r="H542" i="45"/>
  <c r="I593" i="45"/>
  <c r="H651" i="45"/>
  <c r="H597" i="45"/>
  <c r="I339" i="45"/>
  <c r="H427" i="45"/>
  <c r="M563" i="45"/>
  <c r="N563" i="45" s="1"/>
  <c r="O563" i="45" s="1"/>
  <c r="P563" i="45" s="1"/>
  <c r="Q563" i="45" s="1"/>
  <c r="R563" i="45" s="1"/>
  <c r="U563" i="45" s="1"/>
  <c r="S563" i="45"/>
  <c r="I565" i="45"/>
  <c r="H569" i="45"/>
  <c r="I256" i="45"/>
  <c r="P108" i="1"/>
  <c r="T67" i="1"/>
  <c r="U654" i="1"/>
  <c r="S249" i="1"/>
  <c r="P558" i="1"/>
  <c r="P577" i="1" s="1"/>
  <c r="P120" i="1" s="1"/>
  <c r="N655" i="1"/>
  <c r="R655" i="1"/>
  <c r="U234" i="1"/>
  <c r="O108" i="1"/>
  <c r="S229" i="1"/>
  <c r="U256" i="1"/>
  <c r="U565" i="1"/>
  <c r="U252" i="1"/>
  <c r="U231" i="1"/>
  <c r="P655" i="1"/>
  <c r="O655" i="1"/>
  <c r="S428" i="1"/>
  <c r="U340" i="1"/>
  <c r="U428" i="1" s="1"/>
  <c r="U726" i="1"/>
  <c r="T511" i="1"/>
  <c r="P570" i="1"/>
  <c r="N389" i="1"/>
  <c r="N477" i="1"/>
  <c r="N302" i="1"/>
  <c r="G655" i="1"/>
  <c r="S597" i="1"/>
  <c r="G626" i="1"/>
  <c r="U593" i="1"/>
  <c r="S651" i="1"/>
  <c r="M512" i="1"/>
  <c r="T336" i="1"/>
  <c r="T790" i="1"/>
  <c r="S251" i="1"/>
  <c r="U243" i="1"/>
  <c r="T624" i="1"/>
  <c r="U542" i="1"/>
  <c r="S254" i="1"/>
  <c r="U254" i="1" s="1"/>
  <c r="N82" i="1"/>
  <c r="N513" i="1"/>
  <c r="N425" i="1"/>
  <c r="P513" i="1"/>
  <c r="P82" i="1"/>
  <c r="P425" i="1"/>
  <c r="P489" i="1"/>
  <c r="U719" i="1"/>
  <c r="T727" i="1"/>
  <c r="M728" i="1"/>
  <c r="I570" i="1"/>
  <c r="S575" i="1"/>
  <c r="U557" i="1"/>
  <c r="S65" i="1"/>
  <c r="T507" i="1"/>
  <c r="U31" i="1"/>
  <c r="U563" i="1"/>
  <c r="Q389" i="1"/>
  <c r="Q477" i="1"/>
  <c r="Q302" i="1"/>
  <c r="S569" i="1"/>
  <c r="U625" i="1"/>
  <c r="S652" i="1"/>
  <c r="U594" i="1"/>
  <c r="T506" i="1"/>
  <c r="O512" i="1"/>
  <c r="Q512" i="1"/>
  <c r="O228" i="1"/>
  <c r="O313" i="1" s="1"/>
  <c r="O337" i="1"/>
  <c r="O250" i="1"/>
  <c r="O72" i="1" s="1"/>
  <c r="Q337" i="1"/>
  <c r="Q228" i="1"/>
  <c r="Q313" i="1" s="1"/>
  <c r="Q250" i="1"/>
  <c r="Q72" i="1" s="1"/>
  <c r="J240" i="1"/>
  <c r="N240" i="1"/>
  <c r="R240" i="1"/>
  <c r="U500" i="1"/>
  <c r="U412" i="1"/>
  <c r="S427" i="1"/>
  <c r="U339" i="1"/>
  <c r="U427" i="1" s="1"/>
  <c r="U501" i="1"/>
  <c r="U413" i="1"/>
  <c r="T338" i="1"/>
  <c r="T251" i="1"/>
  <c r="M250" i="1"/>
  <c r="M228" i="1"/>
  <c r="M241" i="1" s="1"/>
  <c r="M337" i="1"/>
  <c r="T249" i="1"/>
  <c r="T509" i="1"/>
  <c r="P389" i="1"/>
  <c r="P477" i="1"/>
  <c r="P302" i="1"/>
  <c r="R302" i="1"/>
  <c r="R477" i="1"/>
  <c r="R389" i="1"/>
  <c r="U206" i="1"/>
  <c r="U207" i="1" s="1"/>
  <c r="U180" i="1"/>
  <c r="S414" i="1"/>
  <c r="S502" i="1"/>
  <c r="U326" i="1"/>
  <c r="T778" i="1"/>
  <c r="T341" i="1"/>
  <c r="N489" i="1"/>
  <c r="R489" i="1"/>
  <c r="S727" i="1"/>
  <c r="G728" i="1"/>
  <c r="S70" i="1"/>
  <c r="T70" i="1"/>
  <c r="T388" i="1"/>
  <c r="T476" i="1"/>
  <c r="T301" i="1"/>
  <c r="O302" i="1"/>
  <c r="O389" i="1"/>
  <c r="O477" i="1"/>
  <c r="T414" i="1"/>
  <c r="T502" i="1"/>
  <c r="N512" i="1"/>
  <c r="P512" i="1"/>
  <c r="R337" i="1"/>
  <c r="R512" i="1"/>
  <c r="T508" i="1"/>
  <c r="T510" i="1"/>
  <c r="U221" i="1"/>
  <c r="U222" i="1" s="1"/>
  <c r="T575" i="1"/>
  <c r="M389" i="1"/>
  <c r="M477" i="1"/>
  <c r="M655" i="1"/>
  <c r="T597" i="1"/>
  <c r="K240" i="1"/>
  <c r="T569" i="1"/>
  <c r="T65" i="1"/>
  <c r="M108" i="1"/>
  <c r="S77" i="50"/>
  <c r="T77" i="50" s="1"/>
  <c r="T76" i="51"/>
  <c r="T76" i="50"/>
  <c r="Y76" i="51"/>
  <c r="Y77" i="51" s="1"/>
  <c r="Z77" i="51" s="1"/>
  <c r="AL51" i="51"/>
  <c r="AQ51" i="51"/>
  <c r="AQ50" i="50"/>
  <c r="AL50" i="50"/>
  <c r="Y77" i="50"/>
  <c r="Z77" i="50" s="1"/>
  <c r="AE72" i="50"/>
  <c r="Z72" i="50"/>
  <c r="BB87" i="50"/>
  <c r="AV88" i="50"/>
  <c r="BB87" i="51"/>
  <c r="AV88" i="51"/>
  <c r="AX88" i="51" s="1"/>
  <c r="AJ77" i="51"/>
  <c r="AP72" i="51"/>
  <c r="AJ77" i="50"/>
  <c r="AP72" i="50"/>
  <c r="AX14" i="50"/>
  <c r="BC14" i="50"/>
  <c r="AW70" i="51"/>
  <c r="AR70" i="51"/>
  <c r="AX20" i="50"/>
  <c r="BC20" i="50"/>
  <c r="AX58" i="50"/>
  <c r="BC58" i="50"/>
  <c r="AX25" i="51"/>
  <c r="BC25" i="51"/>
  <c r="AX27" i="51"/>
  <c r="BC27" i="51"/>
  <c r="AX37" i="51"/>
  <c r="BC37" i="51"/>
  <c r="AX39" i="51"/>
  <c r="BC39" i="51"/>
  <c r="AX74" i="51"/>
  <c r="BC74" i="51"/>
  <c r="BN84" i="50"/>
  <c r="BT84" i="50" s="1"/>
  <c r="AX87" i="50"/>
  <c r="BC87" i="50"/>
  <c r="BI49" i="50"/>
  <c r="BD49" i="50"/>
  <c r="BI51" i="50"/>
  <c r="BD51" i="50"/>
  <c r="AX49" i="51"/>
  <c r="BC49" i="51"/>
  <c r="AF73" i="51"/>
  <c r="AK73" i="51"/>
  <c r="AX19" i="51"/>
  <c r="BC19" i="51"/>
  <c r="AX21" i="51"/>
  <c r="BC21" i="51"/>
  <c r="AX31" i="51"/>
  <c r="BC31" i="51"/>
  <c r="AX33" i="51"/>
  <c r="BC33" i="51"/>
  <c r="AX55" i="51"/>
  <c r="BC55" i="51"/>
  <c r="AX57" i="51"/>
  <c r="BC57" i="51"/>
  <c r="BD13" i="51"/>
  <c r="BI13" i="51"/>
  <c r="BD15" i="51"/>
  <c r="BI15" i="51"/>
  <c r="BH76" i="50"/>
  <c r="AW59" i="51"/>
  <c r="AR59" i="51"/>
  <c r="AK84" i="50"/>
  <c r="AF84" i="50"/>
  <c r="AW71" i="50"/>
  <c r="AR71" i="50"/>
  <c r="BC13" i="50"/>
  <c r="BC13" i="49" s="1"/>
  <c r="AX13" i="50"/>
  <c r="AX13" i="49" s="1"/>
  <c r="AX20" i="51"/>
  <c r="BC20" i="51"/>
  <c r="AX32" i="51"/>
  <c r="BC32" i="51"/>
  <c r="AX56" i="51"/>
  <c r="BC56" i="51"/>
  <c r="AX58" i="51"/>
  <c r="BC58" i="51"/>
  <c r="AX87" i="51"/>
  <c r="BC87" i="51"/>
  <c r="BC88" i="51" s="1"/>
  <c r="AR70" i="50"/>
  <c r="AW70" i="50"/>
  <c r="Z76" i="50"/>
  <c r="AE76" i="50"/>
  <c r="AL84" i="51"/>
  <c r="AQ84" i="51"/>
  <c r="BC74" i="50"/>
  <c r="AX50" i="51"/>
  <c r="BC50" i="51"/>
  <c r="AR71" i="51"/>
  <c r="AW71" i="51"/>
  <c r="AL72" i="51"/>
  <c r="AQ72" i="51"/>
  <c r="AW16" i="50"/>
  <c r="AR16" i="50"/>
  <c r="AX14" i="51"/>
  <c r="BC14" i="51"/>
  <c r="AX26" i="51"/>
  <c r="BC26" i="51"/>
  <c r="AX38" i="51"/>
  <c r="BC38" i="51"/>
  <c r="AX75" i="51"/>
  <c r="BC75" i="51"/>
  <c r="BC73" i="50"/>
  <c r="AR59" i="50"/>
  <c r="AW59" i="50"/>
  <c r="AJ73" i="50"/>
  <c r="AF73" i="50"/>
  <c r="BR66" i="50"/>
  <c r="BS65" i="50"/>
  <c r="BS65" i="51"/>
  <c r="BR67" i="51"/>
  <c r="BS66" i="51"/>
  <c r="BL66" i="50"/>
  <c r="BM65" i="50"/>
  <c r="BL66" i="51"/>
  <c r="BM65" i="51"/>
  <c r="BG65" i="51"/>
  <c r="BF66" i="50"/>
  <c r="BG65" i="50"/>
  <c r="BF67" i="51"/>
  <c r="BG66" i="51"/>
  <c r="AZ66" i="50"/>
  <c r="BA65" i="50"/>
  <c r="AZ66" i="51"/>
  <c r="BA65" i="51"/>
  <c r="AU65" i="51"/>
  <c r="AT66" i="50"/>
  <c r="AU65" i="50"/>
  <c r="AT67" i="51"/>
  <c r="AU66" i="51"/>
  <c r="AN66" i="51"/>
  <c r="AO65" i="51"/>
  <c r="AN66" i="50"/>
  <c r="AO65" i="50"/>
  <c r="AX82" i="50" l="1"/>
  <c r="U211" i="1"/>
  <c r="U212" i="1" s="1"/>
  <c r="U224" i="1"/>
  <c r="H69" i="45"/>
  <c r="I69" i="45" s="1"/>
  <c r="J69" i="45" s="1"/>
  <c r="K69" i="45" s="1"/>
  <c r="L69" i="45" s="1"/>
  <c r="M69" i="45" s="1"/>
  <c r="N69" i="45" s="1"/>
  <c r="O69" i="45" s="1"/>
  <c r="P69" i="45" s="1"/>
  <c r="Q69" i="45" s="1"/>
  <c r="R69" i="45" s="1"/>
  <c r="U69" i="45" s="1"/>
  <c r="AW26" i="49"/>
  <c r="AX32" i="50"/>
  <c r="AX32" i="49" s="1"/>
  <c r="BC15" i="50"/>
  <c r="BC15" i="49" s="1"/>
  <c r="AX26" i="50"/>
  <c r="AX26" i="49" s="1"/>
  <c r="AX15" i="50"/>
  <c r="AX15" i="49" s="1"/>
  <c r="BC32" i="50"/>
  <c r="BC32" i="49" s="1"/>
  <c r="BC38" i="50"/>
  <c r="BI38" i="50" s="1"/>
  <c r="BC56" i="50"/>
  <c r="BI56" i="50" s="1"/>
  <c r="AX56" i="50"/>
  <c r="AX56" i="49" s="1"/>
  <c r="U730" i="1"/>
  <c r="U731" i="1" s="1"/>
  <c r="I732" i="45"/>
  <c r="I733" i="45" s="1"/>
  <c r="U732" i="1"/>
  <c r="U733" i="1" s="1"/>
  <c r="AX38" i="50"/>
  <c r="AX38" i="49" s="1"/>
  <c r="AR17" i="50"/>
  <c r="AW17" i="50"/>
  <c r="AW18" i="50" s="1"/>
  <c r="AX18" i="50" s="1"/>
  <c r="S30" i="45"/>
  <c r="T30" i="45" s="1"/>
  <c r="T26" i="1"/>
  <c r="T108" i="1" s="1"/>
  <c r="T209" i="45"/>
  <c r="T69" i="1"/>
  <c r="BC74" i="49"/>
  <c r="U29" i="1"/>
  <c r="BB17" i="50"/>
  <c r="BB18" i="50" s="1"/>
  <c r="BC87" i="49"/>
  <c r="AX74" i="49"/>
  <c r="AX87" i="49"/>
  <c r="BC58" i="49"/>
  <c r="BC20" i="49"/>
  <c r="BC26" i="49"/>
  <c r="BC14" i="49"/>
  <c r="AX57" i="49"/>
  <c r="AX58" i="49"/>
  <c r="AX20" i="49"/>
  <c r="AX14" i="49"/>
  <c r="BB87" i="49"/>
  <c r="AW19" i="49"/>
  <c r="BC19" i="50"/>
  <c r="AX19" i="50"/>
  <c r="AX19" i="49" s="1"/>
  <c r="AW37" i="49"/>
  <c r="BC37" i="50"/>
  <c r="AX37" i="50"/>
  <c r="AX37" i="49" s="1"/>
  <c r="BH37" i="49"/>
  <c r="BN37" i="50"/>
  <c r="BH25" i="49"/>
  <c r="BN25" i="50"/>
  <c r="BH31" i="49"/>
  <c r="BN31" i="50"/>
  <c r="BH19" i="49"/>
  <c r="BN19" i="50"/>
  <c r="AW55" i="49"/>
  <c r="AX55" i="50"/>
  <c r="AX55" i="49" s="1"/>
  <c r="BC55" i="50"/>
  <c r="AW39" i="49"/>
  <c r="BC39" i="50"/>
  <c r="AX39" i="50"/>
  <c r="AX39" i="49" s="1"/>
  <c r="AV74" i="49"/>
  <c r="BB74" i="50"/>
  <c r="BD74" i="50" s="1"/>
  <c r="AW25" i="49"/>
  <c r="BC25" i="50"/>
  <c r="AX25" i="50"/>
  <c r="AX25" i="49" s="1"/>
  <c r="BC57" i="49"/>
  <c r="BD57" i="50"/>
  <c r="BI57" i="50"/>
  <c r="AW27" i="49"/>
  <c r="BC27" i="50"/>
  <c r="AX27" i="50"/>
  <c r="AX27" i="49" s="1"/>
  <c r="AW33" i="49"/>
  <c r="BC33" i="50"/>
  <c r="AX33" i="50"/>
  <c r="AX33" i="49" s="1"/>
  <c r="BH75" i="50"/>
  <c r="BB75" i="49"/>
  <c r="BH38" i="50"/>
  <c r="BB38" i="49"/>
  <c r="BH14" i="50"/>
  <c r="BB14" i="49"/>
  <c r="BH56" i="50"/>
  <c r="BB56" i="49"/>
  <c r="BH20" i="50"/>
  <c r="BB20" i="49"/>
  <c r="BB13" i="49"/>
  <c r="BH13" i="50"/>
  <c r="BH26" i="50"/>
  <c r="BB26" i="49"/>
  <c r="BH58" i="50"/>
  <c r="BB58" i="49"/>
  <c r="BH32" i="50"/>
  <c r="BB32" i="49"/>
  <c r="BB15" i="49"/>
  <c r="BH15" i="50"/>
  <c r="AW31" i="49"/>
  <c r="BC31" i="50"/>
  <c r="AX31" i="50"/>
  <c r="AX31" i="49" s="1"/>
  <c r="AW75" i="49"/>
  <c r="AX75" i="50"/>
  <c r="AX75" i="49" s="1"/>
  <c r="BC75" i="50"/>
  <c r="AW21" i="49"/>
  <c r="BC21" i="50"/>
  <c r="AX21" i="50"/>
  <c r="AX21" i="49" s="1"/>
  <c r="BT57" i="50"/>
  <c r="BT57" i="49" s="1"/>
  <c r="BN57" i="49"/>
  <c r="BT55" i="50"/>
  <c r="BT55" i="49" s="1"/>
  <c r="BN55" i="49"/>
  <c r="BH39" i="49"/>
  <c r="BN39" i="50"/>
  <c r="BH27" i="49"/>
  <c r="BN27" i="50"/>
  <c r="BH33" i="49"/>
  <c r="BN33" i="50"/>
  <c r="BH21" i="49"/>
  <c r="BN21" i="50"/>
  <c r="L577" i="1"/>
  <c r="L120" i="1" s="1"/>
  <c r="T573" i="1"/>
  <c r="L578" i="1"/>
  <c r="L579" i="1" s="1"/>
  <c r="L576" i="1"/>
  <c r="L119" i="1" s="1"/>
  <c r="S232" i="45"/>
  <c r="T232" i="45" s="1"/>
  <c r="T564" i="1"/>
  <c r="I118" i="1"/>
  <c r="S67" i="1"/>
  <c r="U67" i="1" s="1"/>
  <c r="S574" i="1"/>
  <c r="S572" i="1"/>
  <c r="U561" i="1"/>
  <c r="N576" i="1"/>
  <c r="N119" i="1" s="1"/>
  <c r="Q576" i="1"/>
  <c r="Q119" i="1" s="1"/>
  <c r="K576" i="1"/>
  <c r="K119" i="1" s="1"/>
  <c r="N570" i="1"/>
  <c r="N578" i="1" s="1"/>
  <c r="Q570" i="1"/>
  <c r="Q578" i="1" s="1"/>
  <c r="S573" i="1"/>
  <c r="U556" i="1"/>
  <c r="U555" i="1"/>
  <c r="Q577" i="1"/>
  <c r="Q120" i="1" s="1"/>
  <c r="M576" i="1"/>
  <c r="M119" i="1" s="1"/>
  <c r="H118" i="1"/>
  <c r="H564" i="45"/>
  <c r="H570" i="45" s="1"/>
  <c r="H574" i="45"/>
  <c r="M578" i="1"/>
  <c r="M117" i="1" s="1"/>
  <c r="N118" i="1"/>
  <c r="M577" i="1"/>
  <c r="M120" i="1" s="1"/>
  <c r="S69" i="1"/>
  <c r="U27" i="1"/>
  <c r="T574" i="1"/>
  <c r="T68" i="1"/>
  <c r="K578" i="1"/>
  <c r="K579" i="1" s="1"/>
  <c r="I577" i="1"/>
  <c r="I120" i="1" s="1"/>
  <c r="I578" i="1"/>
  <c r="I579" i="1" s="1"/>
  <c r="S562" i="45"/>
  <c r="P241" i="1"/>
  <c r="P242" i="1" s="1"/>
  <c r="P71" i="1" s="1"/>
  <c r="H576" i="1"/>
  <c r="H119" i="1" s="1"/>
  <c r="I68" i="45"/>
  <c r="J68" i="45" s="1"/>
  <c r="K68" i="45" s="1"/>
  <c r="L68" i="45" s="1"/>
  <c r="M68" i="45" s="1"/>
  <c r="N68" i="45" s="1"/>
  <c r="O68" i="45" s="1"/>
  <c r="P68" i="45" s="1"/>
  <c r="Q68" i="45" s="1"/>
  <c r="R68" i="45" s="1"/>
  <c r="U68" i="45" s="1"/>
  <c r="S68" i="1"/>
  <c r="K118" i="1"/>
  <c r="J576" i="1"/>
  <c r="J119" i="1" s="1"/>
  <c r="U562" i="1"/>
  <c r="T571" i="1"/>
  <c r="H66" i="45"/>
  <c r="I66" i="45" s="1"/>
  <c r="J66" i="45" s="1"/>
  <c r="K66" i="45" s="1"/>
  <c r="L66" i="45" s="1"/>
  <c r="M66" i="45" s="1"/>
  <c r="N66" i="45" s="1"/>
  <c r="O66" i="45" s="1"/>
  <c r="P66" i="45" s="1"/>
  <c r="Q66" i="45" s="1"/>
  <c r="R66" i="45" s="1"/>
  <c r="U66" i="45" s="1"/>
  <c r="G576" i="1"/>
  <c r="G119" i="1" s="1"/>
  <c r="M303" i="1"/>
  <c r="M478" i="1"/>
  <c r="M470" i="1"/>
  <c r="M390" i="1"/>
  <c r="U229" i="1"/>
  <c r="R108" i="1"/>
  <c r="AW34" i="49"/>
  <c r="AR34" i="49"/>
  <c r="AQ42" i="50"/>
  <c r="AR42" i="50" s="1"/>
  <c r="AW41" i="50"/>
  <c r="AR41" i="50"/>
  <c r="AW22" i="51"/>
  <c r="AR22" i="51"/>
  <c r="AQ36" i="51"/>
  <c r="AR36" i="51" s="1"/>
  <c r="AW35" i="51"/>
  <c r="AR35" i="51"/>
  <c r="AL52" i="50"/>
  <c r="AQ52" i="50"/>
  <c r="AW34" i="51"/>
  <c r="AR34" i="51"/>
  <c r="BB41" i="51"/>
  <c r="AV42" i="51"/>
  <c r="AW17" i="51"/>
  <c r="AR17" i="51"/>
  <c r="AQ18" i="51"/>
  <c r="AR18" i="51" s="1"/>
  <c r="AW23" i="50"/>
  <c r="AR23" i="50"/>
  <c r="AQ24" i="50"/>
  <c r="AR24" i="50" s="1"/>
  <c r="AV42" i="50"/>
  <c r="BB41" i="50"/>
  <c r="AR34" i="50"/>
  <c r="AW34" i="50"/>
  <c r="AW41" i="51"/>
  <c r="AR41" i="51"/>
  <c r="AQ42" i="51"/>
  <c r="AR42" i="51" s="1"/>
  <c r="AW17" i="49"/>
  <c r="AR17" i="49"/>
  <c r="AL41" i="49"/>
  <c r="AQ41" i="49"/>
  <c r="AW28" i="49"/>
  <c r="AR28" i="49"/>
  <c r="AV24" i="51"/>
  <c r="BB23" i="51"/>
  <c r="BC23" i="51"/>
  <c r="AX23" i="51"/>
  <c r="AW24" i="51"/>
  <c r="BB53" i="51"/>
  <c r="AV54" i="51"/>
  <c r="AQ35" i="49"/>
  <c r="AL35" i="49"/>
  <c r="AX16" i="49"/>
  <c r="BC16" i="49"/>
  <c r="AV54" i="50"/>
  <c r="BB53" i="50"/>
  <c r="AW29" i="51"/>
  <c r="AR29" i="51"/>
  <c r="AQ30" i="51"/>
  <c r="AR30" i="51" s="1"/>
  <c r="AW28" i="50"/>
  <c r="AR28" i="50"/>
  <c r="AW40" i="50"/>
  <c r="AR40" i="50"/>
  <c r="BB23" i="50"/>
  <c r="AV24" i="50"/>
  <c r="AR40" i="49"/>
  <c r="AW40" i="49"/>
  <c r="AQ23" i="49"/>
  <c r="AL23" i="49"/>
  <c r="AQ52" i="51"/>
  <c r="AL52" i="51"/>
  <c r="AK54" i="51"/>
  <c r="AL54" i="51" s="1"/>
  <c r="AQ53" i="51"/>
  <c r="AL53" i="51"/>
  <c r="BC22" i="50"/>
  <c r="AX22" i="50"/>
  <c r="AL29" i="49"/>
  <c r="AQ29" i="49"/>
  <c r="BB17" i="51"/>
  <c r="AV18" i="51"/>
  <c r="AR22" i="49"/>
  <c r="AW22" i="49"/>
  <c r="BB29" i="51"/>
  <c r="AV30" i="51"/>
  <c r="AV30" i="50"/>
  <c r="BB29" i="50"/>
  <c r="AQ30" i="50"/>
  <c r="AR30" i="50" s="1"/>
  <c r="AW29" i="50"/>
  <c r="AR29" i="50"/>
  <c r="BB35" i="50"/>
  <c r="AV36" i="50"/>
  <c r="AV36" i="51"/>
  <c r="BB35" i="51"/>
  <c r="AR24" i="51"/>
  <c r="AR36" i="50"/>
  <c r="AW36" i="50"/>
  <c r="AX35" i="50"/>
  <c r="BC35" i="50"/>
  <c r="AR40" i="51"/>
  <c r="AW40" i="51"/>
  <c r="AR16" i="51"/>
  <c r="AW16" i="51"/>
  <c r="AR28" i="51"/>
  <c r="AW28" i="51"/>
  <c r="AQ53" i="50"/>
  <c r="AL53" i="50"/>
  <c r="AK54" i="50"/>
  <c r="AL54" i="50" s="1"/>
  <c r="S26" i="1"/>
  <c r="S108" i="1" s="1"/>
  <c r="S564" i="1"/>
  <c r="I229" i="45"/>
  <c r="I236" i="45" s="1"/>
  <c r="I240" i="45" s="1"/>
  <c r="S571" i="1"/>
  <c r="R578" i="1"/>
  <c r="R579" i="1" s="1"/>
  <c r="R118" i="1"/>
  <c r="R576" i="1"/>
  <c r="R119" i="1" s="1"/>
  <c r="AX88" i="50"/>
  <c r="J578" i="1"/>
  <c r="J117" i="1" s="1"/>
  <c r="I727" i="45"/>
  <c r="I728" i="45" s="1"/>
  <c r="I729" i="45" s="1"/>
  <c r="M251" i="45"/>
  <c r="N251" i="45" s="1"/>
  <c r="O251" i="45" s="1"/>
  <c r="P251" i="45" s="1"/>
  <c r="Q251" i="45" s="1"/>
  <c r="R251" i="45" s="1"/>
  <c r="U251" i="45" s="1"/>
  <c r="T251" i="45" s="1"/>
  <c r="U624" i="1"/>
  <c r="O578" i="1"/>
  <c r="O579" i="1" s="1"/>
  <c r="O118" i="1"/>
  <c r="O576" i="1"/>
  <c r="O119" i="1" s="1"/>
  <c r="G118" i="1"/>
  <c r="S558" i="1"/>
  <c r="S118" i="1" s="1"/>
  <c r="N255" i="1"/>
  <c r="N73" i="1" s="1"/>
  <c r="G577" i="1"/>
  <c r="G120" i="1" s="1"/>
  <c r="S226" i="1"/>
  <c r="S227" i="1" s="1"/>
  <c r="U559" i="1"/>
  <c r="T66" i="1"/>
  <c r="U223" i="1"/>
  <c r="M227" i="1"/>
  <c r="J118" i="1"/>
  <c r="H570" i="1"/>
  <c r="H578" i="1" s="1"/>
  <c r="H579" i="1" s="1"/>
  <c r="U225" i="1"/>
  <c r="BC88" i="50"/>
  <c r="U553" i="1"/>
  <c r="T226" i="1"/>
  <c r="T227" i="1" s="1"/>
  <c r="U572" i="1"/>
  <c r="G578" i="45"/>
  <c r="G117" i="45" s="1"/>
  <c r="G578" i="1"/>
  <c r="G579" i="1" s="1"/>
  <c r="U201" i="1"/>
  <c r="U202" i="1" s="1"/>
  <c r="R255" i="1"/>
  <c r="R73" i="1" s="1"/>
  <c r="O241" i="1"/>
  <c r="O242" i="1" s="1"/>
  <c r="O255" i="1" s="1"/>
  <c r="O73" i="1" s="1"/>
  <c r="S66" i="1"/>
  <c r="U652" i="1"/>
  <c r="Z76" i="51"/>
  <c r="AR82" i="51"/>
  <c r="AW82" i="51"/>
  <c r="P578" i="1"/>
  <c r="T31" i="45"/>
  <c r="T234" i="45"/>
  <c r="T28" i="45"/>
  <c r="T254" i="45"/>
  <c r="T29" i="45"/>
  <c r="T230" i="45"/>
  <c r="T231" i="45"/>
  <c r="J256" i="45"/>
  <c r="H655" i="45"/>
  <c r="J593" i="45"/>
  <c r="I597" i="45"/>
  <c r="I651" i="45"/>
  <c r="G227" i="45"/>
  <c r="I198" i="45"/>
  <c r="H223" i="45"/>
  <c r="H226" i="45" s="1"/>
  <c r="H201" i="45"/>
  <c r="H202" i="45" s="1"/>
  <c r="K720" i="45"/>
  <c r="J726" i="45"/>
  <c r="J559" i="45"/>
  <c r="I564" i="45"/>
  <c r="L716" i="45"/>
  <c r="P567" i="45"/>
  <c r="O625" i="45"/>
  <c r="K237" i="45"/>
  <c r="J239" i="45"/>
  <c r="K213" i="45"/>
  <c r="J216" i="45"/>
  <c r="J217" i="45" s="1"/>
  <c r="K717" i="45"/>
  <c r="J719" i="45"/>
  <c r="J730" i="45" s="1"/>
  <c r="J731" i="45" s="1"/>
  <c r="M67" i="45"/>
  <c r="N67" i="45" s="1"/>
  <c r="O67" i="45" s="1"/>
  <c r="P67" i="45" s="1"/>
  <c r="Q67" i="45" s="1"/>
  <c r="R67" i="45" s="1"/>
  <c r="U67" i="45" s="1"/>
  <c r="S67" i="45"/>
  <c r="J557" i="45"/>
  <c r="I575" i="45"/>
  <c r="I414" i="45"/>
  <c r="I502" i="45"/>
  <c r="K325" i="45"/>
  <c r="J413" i="45"/>
  <c r="J501" i="45"/>
  <c r="M70" i="45"/>
  <c r="N70" i="45" s="1"/>
  <c r="O70" i="45" s="1"/>
  <c r="P70" i="45" s="1"/>
  <c r="Q70" i="45" s="1"/>
  <c r="R70" i="45" s="1"/>
  <c r="U70" i="45" s="1"/>
  <c r="S70" i="45"/>
  <c r="J565" i="45"/>
  <c r="I569" i="45"/>
  <c r="T563" i="45"/>
  <c r="J556" i="45"/>
  <c r="I574" i="45"/>
  <c r="J339" i="45"/>
  <c r="I427" i="45"/>
  <c r="J538" i="45"/>
  <c r="I542" i="45"/>
  <c r="O566" i="45"/>
  <c r="J554" i="45"/>
  <c r="I572" i="45"/>
  <c r="M561" i="45"/>
  <c r="S561" i="45"/>
  <c r="K715" i="45"/>
  <c r="K178" i="45"/>
  <c r="J180" i="45"/>
  <c r="N562" i="45"/>
  <c r="N560" i="45"/>
  <c r="J555" i="45"/>
  <c r="I573" i="45"/>
  <c r="J243" i="45"/>
  <c r="I249" i="45"/>
  <c r="J200" i="45"/>
  <c r="I225" i="45"/>
  <c r="I27" i="45"/>
  <c r="H26" i="45"/>
  <c r="H108" i="45" s="1"/>
  <c r="K203" i="45"/>
  <c r="J206" i="45"/>
  <c r="J207" i="45" s="1"/>
  <c r="K208" i="45"/>
  <c r="J211" i="45"/>
  <c r="J212" i="45" s="1"/>
  <c r="J199" i="45"/>
  <c r="I224" i="45"/>
  <c r="K595" i="45"/>
  <c r="J653" i="45"/>
  <c r="K324" i="45"/>
  <c r="J500" i="45"/>
  <c r="J412" i="45"/>
  <c r="J326" i="45"/>
  <c r="J340" i="45"/>
  <c r="I428" i="45"/>
  <c r="J594" i="45"/>
  <c r="I652" i="45"/>
  <c r="K596" i="45"/>
  <c r="J654" i="45"/>
  <c r="H240" i="45"/>
  <c r="K218" i="45"/>
  <c r="J221" i="45"/>
  <c r="J222" i="45" s="1"/>
  <c r="G576" i="45"/>
  <c r="G119" i="45" s="1"/>
  <c r="G118" i="45"/>
  <c r="G577" i="45"/>
  <c r="G120" i="45" s="1"/>
  <c r="I553" i="45"/>
  <c r="H571" i="45"/>
  <c r="H558" i="45"/>
  <c r="I65" i="45"/>
  <c r="J65" i="45" s="1"/>
  <c r="K65" i="45" s="1"/>
  <c r="L65" i="45" s="1"/>
  <c r="S236" i="1"/>
  <c r="U236" i="1" s="1"/>
  <c r="T558" i="1"/>
  <c r="T577" i="1" s="1"/>
  <c r="T120" i="1" s="1"/>
  <c r="P576" i="1"/>
  <c r="P119" i="1" s="1"/>
  <c r="U251" i="1"/>
  <c r="U249" i="1"/>
  <c r="P118" i="1"/>
  <c r="U651" i="1"/>
  <c r="T240" i="1"/>
  <c r="S240" i="1"/>
  <c r="R82" i="1"/>
  <c r="R425" i="1"/>
  <c r="R513" i="1"/>
  <c r="R470" i="1"/>
  <c r="R478" i="1"/>
  <c r="R390" i="1"/>
  <c r="R303" i="1"/>
  <c r="M313" i="1"/>
  <c r="T228" i="1"/>
  <c r="Q513" i="1"/>
  <c r="Q82" i="1"/>
  <c r="Q425" i="1"/>
  <c r="O425" i="1"/>
  <c r="O513" i="1"/>
  <c r="O82" i="1"/>
  <c r="S627" i="1"/>
  <c r="U569" i="1"/>
  <c r="U627" i="1" s="1"/>
  <c r="T728" i="1"/>
  <c r="T729" i="1" s="1"/>
  <c r="M729" i="1"/>
  <c r="P92" i="1"/>
  <c r="P103" i="1"/>
  <c r="N92" i="1"/>
  <c r="N103" i="1"/>
  <c r="T512" i="1"/>
  <c r="T627" i="1"/>
  <c r="T655" i="1"/>
  <c r="O478" i="1"/>
  <c r="O390" i="1"/>
  <c r="O470" i="1"/>
  <c r="O303" i="1"/>
  <c r="T477" i="1"/>
  <c r="T389" i="1"/>
  <c r="U70" i="1"/>
  <c r="M242" i="1"/>
  <c r="S728" i="1"/>
  <c r="G729" i="1"/>
  <c r="U414" i="1"/>
  <c r="U502" i="1"/>
  <c r="P470" i="1"/>
  <c r="P478" i="1"/>
  <c r="P390" i="1"/>
  <c r="P303" i="1"/>
  <c r="M425" i="1"/>
  <c r="M82" i="1"/>
  <c r="M513" i="1"/>
  <c r="T337" i="1"/>
  <c r="T250" i="1"/>
  <c r="M72" i="1"/>
  <c r="T72" i="1" s="1"/>
  <c r="Q489" i="1"/>
  <c r="O489" i="1"/>
  <c r="Q470" i="1"/>
  <c r="Q478" i="1"/>
  <c r="Q390" i="1"/>
  <c r="Q303" i="1"/>
  <c r="Q241" i="1"/>
  <c r="Q242" i="1" s="1"/>
  <c r="U65" i="1"/>
  <c r="U575" i="1"/>
  <c r="U727" i="1"/>
  <c r="U597" i="1"/>
  <c r="S655" i="1"/>
  <c r="N470" i="1"/>
  <c r="N478" i="1"/>
  <c r="N390" i="1"/>
  <c r="N303" i="1"/>
  <c r="T302" i="1"/>
  <c r="BC17" i="50"/>
  <c r="BC18" i="50" s="1"/>
  <c r="AE76" i="51"/>
  <c r="AE77" i="51" s="1"/>
  <c r="AF77" i="51" s="1"/>
  <c r="AE77" i="50"/>
  <c r="AF77" i="50" s="1"/>
  <c r="AR51" i="51"/>
  <c r="AW51" i="51"/>
  <c r="AR50" i="50"/>
  <c r="AW50" i="50"/>
  <c r="AK72" i="50"/>
  <c r="AF72" i="50"/>
  <c r="BB88" i="51"/>
  <c r="BD88" i="51" s="1"/>
  <c r="BH87" i="51"/>
  <c r="BH87" i="50"/>
  <c r="BB88" i="50"/>
  <c r="AP77" i="51"/>
  <c r="AV72" i="51"/>
  <c r="AV72" i="50"/>
  <c r="AP77" i="50"/>
  <c r="BI73" i="50"/>
  <c r="BI75" i="51"/>
  <c r="BD75" i="51"/>
  <c r="BI38" i="51"/>
  <c r="BD38" i="51"/>
  <c r="BI26" i="51"/>
  <c r="BD26" i="51"/>
  <c r="BI14" i="51"/>
  <c r="BD14" i="51"/>
  <c r="AX16" i="50"/>
  <c r="BC16" i="50"/>
  <c r="AW84" i="51"/>
  <c r="AR84" i="51"/>
  <c r="AK76" i="50"/>
  <c r="AF76" i="50"/>
  <c r="BC70" i="50"/>
  <c r="AX70" i="50"/>
  <c r="BI87" i="51"/>
  <c r="BI88" i="51" s="1"/>
  <c r="BD87" i="51"/>
  <c r="BI58" i="51"/>
  <c r="BD58" i="51"/>
  <c r="BI56" i="51"/>
  <c r="BD56" i="51"/>
  <c r="BI32" i="51"/>
  <c r="BD32" i="51"/>
  <c r="BI20" i="51"/>
  <c r="BD20" i="51"/>
  <c r="AL84" i="50"/>
  <c r="AQ84" i="50"/>
  <c r="BN76" i="50"/>
  <c r="BT76" i="50" s="1"/>
  <c r="BJ15" i="51"/>
  <c r="BO15" i="51"/>
  <c r="BJ13" i="51"/>
  <c r="BO13" i="51"/>
  <c r="BD49" i="51"/>
  <c r="BI49" i="51"/>
  <c r="BD87" i="50"/>
  <c r="BI87" i="50"/>
  <c r="BI87" i="49" s="1"/>
  <c r="BD74" i="51"/>
  <c r="BI74" i="51"/>
  <c r="BD39" i="51"/>
  <c r="BI39" i="51"/>
  <c r="BD37" i="51"/>
  <c r="BI37" i="51"/>
  <c r="BD27" i="51"/>
  <c r="BI27" i="51"/>
  <c r="BD25" i="51"/>
  <c r="BI25" i="51"/>
  <c r="BD58" i="50"/>
  <c r="BD58" i="49" s="1"/>
  <c r="BI58" i="50"/>
  <c r="BD20" i="50"/>
  <c r="BI20" i="50"/>
  <c r="BD26" i="50"/>
  <c r="BI26" i="50"/>
  <c r="BD14" i="50"/>
  <c r="BI14" i="50"/>
  <c r="AP73" i="50"/>
  <c r="AL73" i="50"/>
  <c r="BC59" i="50"/>
  <c r="AX59" i="50"/>
  <c r="BI82" i="50"/>
  <c r="BD82" i="50"/>
  <c r="AW72" i="51"/>
  <c r="AR72" i="51"/>
  <c r="AX71" i="51"/>
  <c r="BC71" i="51"/>
  <c r="BI50" i="51"/>
  <c r="BD50" i="51"/>
  <c r="BI74" i="50"/>
  <c r="BI13" i="50"/>
  <c r="BI13" i="49" s="1"/>
  <c r="BD13" i="50"/>
  <c r="BD13" i="49" s="1"/>
  <c r="AX71" i="50"/>
  <c r="BC71" i="50"/>
  <c r="AX59" i="51"/>
  <c r="BC59" i="51"/>
  <c r="BD57" i="51"/>
  <c r="BI57" i="51"/>
  <c r="BD55" i="51"/>
  <c r="BI55" i="51"/>
  <c r="BD33" i="51"/>
  <c r="BI33" i="51"/>
  <c r="BD31" i="51"/>
  <c r="BI31" i="51"/>
  <c r="BD21" i="51"/>
  <c r="BI21" i="51"/>
  <c r="BD19" i="51"/>
  <c r="BI19" i="51"/>
  <c r="AL73" i="51"/>
  <c r="AQ73" i="51"/>
  <c r="BO51" i="50"/>
  <c r="BJ51" i="50"/>
  <c r="BO49" i="50"/>
  <c r="BJ49" i="50"/>
  <c r="AX70" i="51"/>
  <c r="BC70" i="51"/>
  <c r="BR68" i="51"/>
  <c r="BR69" i="51" s="1"/>
  <c r="BS69" i="51" s="1"/>
  <c r="BS67" i="51"/>
  <c r="BR67" i="50"/>
  <c r="BS66" i="50"/>
  <c r="BL67" i="51"/>
  <c r="BM66" i="51"/>
  <c r="BL67" i="50"/>
  <c r="BM66" i="50"/>
  <c r="BF68" i="51"/>
  <c r="BF69" i="51" s="1"/>
  <c r="BG69" i="51" s="1"/>
  <c r="BG67" i="51"/>
  <c r="BF67" i="50"/>
  <c r="BG66" i="50"/>
  <c r="AZ67" i="51"/>
  <c r="BA66" i="51"/>
  <c r="AZ67" i="50"/>
  <c r="BA66" i="50"/>
  <c r="AT67" i="50"/>
  <c r="AU66" i="50"/>
  <c r="AT68" i="51"/>
  <c r="AT69" i="51" s="1"/>
  <c r="AU69" i="51" s="1"/>
  <c r="AU67" i="51"/>
  <c r="AN67" i="51"/>
  <c r="AO66" i="51"/>
  <c r="AN67" i="50"/>
  <c r="AO66" i="50"/>
  <c r="U573" i="1" l="1"/>
  <c r="BD56" i="50"/>
  <c r="BD56" i="49" s="1"/>
  <c r="AX17" i="50"/>
  <c r="BI15" i="50"/>
  <c r="BI15" i="49" s="1"/>
  <c r="BD38" i="50"/>
  <c r="BC56" i="49"/>
  <c r="BH17" i="50"/>
  <c r="BN17" i="50" s="1"/>
  <c r="BI58" i="49"/>
  <c r="BD87" i="49"/>
  <c r="BD15" i="50"/>
  <c r="BD15" i="49" s="1"/>
  <c r="BI32" i="50"/>
  <c r="BI32" i="49" s="1"/>
  <c r="BC38" i="49"/>
  <c r="BD32" i="50"/>
  <c r="BD32" i="49" s="1"/>
  <c r="BI38" i="49"/>
  <c r="BI14" i="49"/>
  <c r="BI26" i="49"/>
  <c r="BI20" i="49"/>
  <c r="BI56" i="49"/>
  <c r="BD14" i="49"/>
  <c r="BD26" i="49"/>
  <c r="BD38" i="49"/>
  <c r="BD20" i="49"/>
  <c r="J732" i="45"/>
  <c r="J733" i="45" s="1"/>
  <c r="M579" i="1"/>
  <c r="U69" i="1"/>
  <c r="AX24" i="51"/>
  <c r="BH18" i="50"/>
  <c r="BD18" i="50"/>
  <c r="L117" i="1"/>
  <c r="BI74" i="49"/>
  <c r="BH87" i="49"/>
  <c r="BD74" i="49"/>
  <c r="BD57" i="49"/>
  <c r="BT21" i="50"/>
  <c r="BT21" i="49" s="1"/>
  <c r="BN21" i="49"/>
  <c r="BT33" i="50"/>
  <c r="BT33" i="49" s="1"/>
  <c r="BN33" i="49"/>
  <c r="BT27" i="50"/>
  <c r="BT27" i="49" s="1"/>
  <c r="BN27" i="49"/>
  <c r="BT39" i="50"/>
  <c r="BT39" i="49" s="1"/>
  <c r="BN39" i="49"/>
  <c r="BN32" i="50"/>
  <c r="BH32" i="49"/>
  <c r="BN58" i="50"/>
  <c r="BH58" i="49"/>
  <c r="BN26" i="50"/>
  <c r="BH26" i="49"/>
  <c r="BN20" i="50"/>
  <c r="BH20" i="49"/>
  <c r="BN56" i="50"/>
  <c r="BH56" i="49"/>
  <c r="BN14" i="50"/>
  <c r="BH14" i="49"/>
  <c r="BN38" i="50"/>
  <c r="BH38" i="49"/>
  <c r="BN75" i="50"/>
  <c r="BH75" i="49"/>
  <c r="BC33" i="49"/>
  <c r="BI33" i="50"/>
  <c r="BD33" i="50"/>
  <c r="BD33" i="49" s="1"/>
  <c r="BC25" i="49"/>
  <c r="BI25" i="50"/>
  <c r="BD25" i="50"/>
  <c r="BD25" i="49" s="1"/>
  <c r="BB74" i="49"/>
  <c r="BH74" i="50"/>
  <c r="BT19" i="50"/>
  <c r="BT19" i="49" s="1"/>
  <c r="BN19" i="49"/>
  <c r="BT31" i="50"/>
  <c r="BT31" i="49" s="1"/>
  <c r="BN31" i="49"/>
  <c r="BT25" i="50"/>
  <c r="BT25" i="49" s="1"/>
  <c r="BN25" i="49"/>
  <c r="BT37" i="50"/>
  <c r="BT37" i="49" s="1"/>
  <c r="BN37" i="49"/>
  <c r="BC19" i="49"/>
  <c r="BI19" i="50"/>
  <c r="BD19" i="50"/>
  <c r="BD19" i="49" s="1"/>
  <c r="AX36" i="50"/>
  <c r="BC21" i="49"/>
  <c r="BI21" i="50"/>
  <c r="BD21" i="50"/>
  <c r="BD21" i="49" s="1"/>
  <c r="BC75" i="49"/>
  <c r="BD75" i="50"/>
  <c r="BD75" i="49" s="1"/>
  <c r="BI75" i="50"/>
  <c r="BC31" i="49"/>
  <c r="BI31" i="50"/>
  <c r="BD31" i="50"/>
  <c r="BD31" i="49" s="1"/>
  <c r="BH15" i="49"/>
  <c r="BN15" i="50"/>
  <c r="BH13" i="49"/>
  <c r="BN13" i="50"/>
  <c r="BC27" i="49"/>
  <c r="BI27" i="50"/>
  <c r="BD27" i="50"/>
  <c r="BD27" i="49" s="1"/>
  <c r="BI57" i="49"/>
  <c r="BJ57" i="50"/>
  <c r="BO57" i="50"/>
  <c r="BC39" i="49"/>
  <c r="BI39" i="50"/>
  <c r="BD39" i="50"/>
  <c r="BD39" i="49" s="1"/>
  <c r="BC55" i="49"/>
  <c r="BD55" i="50"/>
  <c r="BD55" i="49" s="1"/>
  <c r="BI55" i="50"/>
  <c r="BC37" i="49"/>
  <c r="BI37" i="50"/>
  <c r="BD37" i="50"/>
  <c r="BD37" i="49" s="1"/>
  <c r="U564" i="1"/>
  <c r="I117" i="1"/>
  <c r="T570" i="1"/>
  <c r="T578" i="1" s="1"/>
  <c r="T579" i="1" s="1"/>
  <c r="S68" i="45"/>
  <c r="T68" i="45" s="1"/>
  <c r="U574" i="1"/>
  <c r="K117" i="1"/>
  <c r="S69" i="45"/>
  <c r="T69" i="45" s="1"/>
  <c r="Q579" i="1"/>
  <c r="Q117" i="1"/>
  <c r="N117" i="1"/>
  <c r="N579" i="1"/>
  <c r="J229" i="45"/>
  <c r="J236" i="45" s="1"/>
  <c r="J240" i="45" s="1"/>
  <c r="U68" i="1"/>
  <c r="P255" i="1"/>
  <c r="P73" i="1" s="1"/>
  <c r="J579" i="1"/>
  <c r="U26" i="1"/>
  <c r="U108" i="1" s="1"/>
  <c r="O117" i="1"/>
  <c r="M80" i="1"/>
  <c r="M304" i="1"/>
  <c r="M391" i="1"/>
  <c r="M479" i="1"/>
  <c r="R117" i="1"/>
  <c r="S576" i="1"/>
  <c r="S119" i="1" s="1"/>
  <c r="AW53" i="50"/>
  <c r="AR53" i="50"/>
  <c r="AQ54" i="50"/>
  <c r="AR54" i="50" s="1"/>
  <c r="BC16" i="51"/>
  <c r="AX16" i="51"/>
  <c r="BC40" i="51"/>
  <c r="AX40" i="51"/>
  <c r="BC36" i="50"/>
  <c r="BI35" i="50"/>
  <c r="BD35" i="50"/>
  <c r="BB36" i="51"/>
  <c r="BH35" i="51"/>
  <c r="BC22" i="49"/>
  <c r="AX22" i="49"/>
  <c r="AW29" i="49"/>
  <c r="AR29" i="49"/>
  <c r="BI22" i="50"/>
  <c r="BD22" i="50"/>
  <c r="AR52" i="51"/>
  <c r="AW52" i="51"/>
  <c r="AR23" i="49"/>
  <c r="AW23" i="49"/>
  <c r="AX28" i="50"/>
  <c r="BC28" i="50"/>
  <c r="AW30" i="51"/>
  <c r="AX30" i="51" s="1"/>
  <c r="BC29" i="51"/>
  <c r="AX29" i="51"/>
  <c r="BH53" i="50"/>
  <c r="BB54" i="50"/>
  <c r="AW35" i="49"/>
  <c r="AR35" i="49"/>
  <c r="BI23" i="51"/>
  <c r="BD23" i="51"/>
  <c r="BC24" i="51"/>
  <c r="AX28" i="49"/>
  <c r="BC28" i="49"/>
  <c r="BC34" i="50"/>
  <c r="AX34" i="50"/>
  <c r="BB42" i="50"/>
  <c r="BH41" i="50"/>
  <c r="AW24" i="50"/>
  <c r="AX24" i="50" s="1"/>
  <c r="BC23" i="50"/>
  <c r="AX23" i="50"/>
  <c r="BH41" i="51"/>
  <c r="BB42" i="51"/>
  <c r="AX34" i="51"/>
  <c r="BC34" i="51"/>
  <c r="BC28" i="51"/>
  <c r="AX28" i="51"/>
  <c r="BH35" i="50"/>
  <c r="BB36" i="50"/>
  <c r="BC29" i="50"/>
  <c r="AX29" i="50"/>
  <c r="AW30" i="50"/>
  <c r="AX30" i="50" s="1"/>
  <c r="BB30" i="50"/>
  <c r="BH29" i="50"/>
  <c r="BH29" i="51"/>
  <c r="BB30" i="51"/>
  <c r="BH17" i="51"/>
  <c r="BB18" i="51"/>
  <c r="AW53" i="51"/>
  <c r="AR53" i="51"/>
  <c r="AQ54" i="51"/>
  <c r="AR54" i="51" s="1"/>
  <c r="AX40" i="49"/>
  <c r="BC40" i="49"/>
  <c r="BH23" i="50"/>
  <c r="BB24" i="50"/>
  <c r="AX40" i="50"/>
  <c r="BC40" i="50"/>
  <c r="BI16" i="49"/>
  <c r="BD16" i="49"/>
  <c r="BB54" i="51"/>
  <c r="BH53" i="51"/>
  <c r="BB24" i="51"/>
  <c r="BH23" i="51"/>
  <c r="AR41" i="49"/>
  <c r="AW41" i="49"/>
  <c r="BC17" i="49"/>
  <c r="AX17" i="49"/>
  <c r="AW42" i="51"/>
  <c r="AX42" i="51" s="1"/>
  <c r="BC41" i="51"/>
  <c r="AX41" i="51"/>
  <c r="AW18" i="51"/>
  <c r="AX18" i="51" s="1"/>
  <c r="BC17" i="51"/>
  <c r="AX17" i="51"/>
  <c r="AR52" i="50"/>
  <c r="AW52" i="50"/>
  <c r="BC35" i="51"/>
  <c r="AX35" i="51"/>
  <c r="AW36" i="51"/>
  <c r="AX36" i="51" s="1"/>
  <c r="AX22" i="51"/>
  <c r="BC22" i="51"/>
  <c r="BC41" i="50"/>
  <c r="AX41" i="50"/>
  <c r="AW42" i="50"/>
  <c r="AX42" i="50" s="1"/>
  <c r="BC34" i="49"/>
  <c r="AX34" i="49"/>
  <c r="H117" i="1"/>
  <c r="S570" i="1"/>
  <c r="S578" i="1" s="1"/>
  <c r="S117" i="1" s="1"/>
  <c r="S577" i="1"/>
  <c r="S120" i="1" s="1"/>
  <c r="S66" i="45"/>
  <c r="T66" i="45" s="1"/>
  <c r="G579" i="45"/>
  <c r="U571" i="1"/>
  <c r="U226" i="1"/>
  <c r="U227" i="1" s="1"/>
  <c r="U66" i="1"/>
  <c r="O71" i="1"/>
  <c r="BD88" i="50"/>
  <c r="G117" i="1"/>
  <c r="BI88" i="50"/>
  <c r="U558" i="1"/>
  <c r="U577" i="1" s="1"/>
  <c r="U120" i="1" s="1"/>
  <c r="U655" i="1"/>
  <c r="P117" i="1"/>
  <c r="T118" i="1"/>
  <c r="BC82" i="51"/>
  <c r="AX82" i="51"/>
  <c r="P579" i="1"/>
  <c r="T576" i="1"/>
  <c r="T119" i="1" s="1"/>
  <c r="V569" i="1"/>
  <c r="T67" i="45"/>
  <c r="U240" i="1"/>
  <c r="J727" i="45"/>
  <c r="J728" i="45" s="1"/>
  <c r="J729" i="45" s="1"/>
  <c r="M65" i="45"/>
  <c r="N65" i="45" s="1"/>
  <c r="O65" i="45" s="1"/>
  <c r="P65" i="45" s="1"/>
  <c r="Q65" i="45" s="1"/>
  <c r="R65" i="45" s="1"/>
  <c r="S65" i="45"/>
  <c r="L218" i="45"/>
  <c r="K221" i="45"/>
  <c r="K222" i="45" s="1"/>
  <c r="L324" i="45"/>
  <c r="K500" i="45"/>
  <c r="K412" i="45"/>
  <c r="K326" i="45"/>
  <c r="L595" i="45"/>
  <c r="K653" i="45"/>
  <c r="K199" i="45"/>
  <c r="J224" i="45"/>
  <c r="L208" i="45"/>
  <c r="K211" i="45"/>
  <c r="K212" i="45" s="1"/>
  <c r="L203" i="45"/>
  <c r="K206" i="45"/>
  <c r="K207" i="45" s="1"/>
  <c r="J27" i="45"/>
  <c r="I26" i="45"/>
  <c r="I108" i="45" s="1"/>
  <c r="K200" i="45"/>
  <c r="J225" i="45"/>
  <c r="K243" i="45"/>
  <c r="J249" i="45"/>
  <c r="K555" i="45"/>
  <c r="J573" i="45"/>
  <c r="O560" i="45"/>
  <c r="O562" i="45"/>
  <c r="L178" i="45"/>
  <c r="K180" i="45"/>
  <c r="N561" i="45"/>
  <c r="K554" i="45"/>
  <c r="J572" i="45"/>
  <c r="P566" i="45"/>
  <c r="K538" i="45"/>
  <c r="J542" i="45"/>
  <c r="K339" i="45"/>
  <c r="J427" i="45"/>
  <c r="K556" i="45"/>
  <c r="J574" i="45"/>
  <c r="L325" i="45"/>
  <c r="K413" i="45"/>
  <c r="K501" i="45"/>
  <c r="K557" i="45"/>
  <c r="J575" i="45"/>
  <c r="I570" i="45"/>
  <c r="J198" i="45"/>
  <c r="I201" i="45"/>
  <c r="I202" i="45" s="1"/>
  <c r="I223" i="45"/>
  <c r="I226" i="45" s="1"/>
  <c r="I655" i="45"/>
  <c r="H576" i="45"/>
  <c r="H119" i="45" s="1"/>
  <c r="H577" i="45"/>
  <c r="H120" i="45" s="1"/>
  <c r="H118" i="45"/>
  <c r="J553" i="45"/>
  <c r="I571" i="45"/>
  <c r="I558" i="45"/>
  <c r="L596" i="45"/>
  <c r="K654" i="45"/>
  <c r="K594" i="45"/>
  <c r="J652" i="45"/>
  <c r="K340" i="45"/>
  <c r="J428" i="45"/>
  <c r="J502" i="45"/>
  <c r="J414" i="45"/>
  <c r="L715" i="45"/>
  <c r="H578" i="45"/>
  <c r="K565" i="45"/>
  <c r="J569" i="45"/>
  <c r="T70" i="45"/>
  <c r="L717" i="45"/>
  <c r="K719" i="45"/>
  <c r="K730" i="45" s="1"/>
  <c r="K731" i="45" s="1"/>
  <c r="L213" i="45"/>
  <c r="K216" i="45"/>
  <c r="K217" i="45" s="1"/>
  <c r="L237" i="45"/>
  <c r="K239" i="45"/>
  <c r="Q567" i="45"/>
  <c r="P625" i="45"/>
  <c r="M716" i="45"/>
  <c r="N716" i="45" s="1"/>
  <c r="O716" i="45" s="1"/>
  <c r="S716" i="45"/>
  <c r="K559" i="45"/>
  <c r="J564" i="45"/>
  <c r="L720" i="45"/>
  <c r="K726" i="45"/>
  <c r="K732" i="45" s="1"/>
  <c r="K733" i="45" s="1"/>
  <c r="H227" i="45"/>
  <c r="K593" i="45"/>
  <c r="J651" i="45"/>
  <c r="J597" i="45"/>
  <c r="K256" i="45"/>
  <c r="N479" i="1"/>
  <c r="N391" i="1"/>
  <c r="N304" i="1"/>
  <c r="N80" i="1"/>
  <c r="P80" i="1"/>
  <c r="P391" i="1"/>
  <c r="P304" i="1"/>
  <c r="P479" i="1"/>
  <c r="T242" i="1"/>
  <c r="M71" i="1"/>
  <c r="M255" i="1"/>
  <c r="M489" i="1"/>
  <c r="T313" i="1"/>
  <c r="R304" i="1"/>
  <c r="R80" i="1"/>
  <c r="R479" i="1"/>
  <c r="R391" i="1"/>
  <c r="T470" i="1"/>
  <c r="T478" i="1"/>
  <c r="T390" i="1"/>
  <c r="T303" i="1"/>
  <c r="Q71" i="1"/>
  <c r="Q255" i="1"/>
  <c r="Q73" i="1" s="1"/>
  <c r="Q479" i="1"/>
  <c r="Q304" i="1"/>
  <c r="Q391" i="1"/>
  <c r="Q80" i="1"/>
  <c r="T513" i="1"/>
  <c r="T425" i="1"/>
  <c r="T82" i="1"/>
  <c r="M103" i="1"/>
  <c r="M92" i="1"/>
  <c r="S729" i="1"/>
  <c r="U728" i="1"/>
  <c r="U729" i="1" s="1"/>
  <c r="T241" i="1"/>
  <c r="O479" i="1"/>
  <c r="O304" i="1"/>
  <c r="O391" i="1"/>
  <c r="O80" i="1"/>
  <c r="O92" i="1"/>
  <c r="O103" i="1"/>
  <c r="Q92" i="1"/>
  <c r="Q103" i="1"/>
  <c r="R103" i="1"/>
  <c r="R92" i="1"/>
  <c r="AF76" i="51"/>
  <c r="BI17" i="50"/>
  <c r="BI18" i="50" s="1"/>
  <c r="BD17" i="50"/>
  <c r="AK76" i="51"/>
  <c r="AK77" i="51" s="1"/>
  <c r="AL77" i="51" s="1"/>
  <c r="AK77" i="50"/>
  <c r="AL77" i="50" s="1"/>
  <c r="AX50" i="50"/>
  <c r="BC50" i="50"/>
  <c r="AX51" i="51"/>
  <c r="BC51" i="51"/>
  <c r="AQ72" i="50"/>
  <c r="AL72" i="50"/>
  <c r="BN87" i="51"/>
  <c r="BH88" i="51"/>
  <c r="BJ88" i="51" s="1"/>
  <c r="BN87" i="50"/>
  <c r="BH88" i="50"/>
  <c r="AV77" i="50"/>
  <c r="BB72" i="50"/>
  <c r="BB72" i="51"/>
  <c r="AV77" i="51"/>
  <c r="BD70" i="51"/>
  <c r="BI70" i="51"/>
  <c r="AR73" i="51"/>
  <c r="AW73" i="51"/>
  <c r="BJ19" i="51"/>
  <c r="BO19" i="51"/>
  <c r="BJ21" i="51"/>
  <c r="BO21" i="51"/>
  <c r="BJ31" i="51"/>
  <c r="BO31" i="51"/>
  <c r="BJ33" i="51"/>
  <c r="BO33" i="51"/>
  <c r="BJ55" i="51"/>
  <c r="BO55" i="51"/>
  <c r="BJ57" i="51"/>
  <c r="BO57" i="51"/>
  <c r="BD59" i="51"/>
  <c r="BI59" i="51"/>
  <c r="BO13" i="50"/>
  <c r="BO13" i="49" s="1"/>
  <c r="BJ13" i="50"/>
  <c r="BJ13" i="49" s="1"/>
  <c r="BO15" i="50"/>
  <c r="BO15" i="49" s="1"/>
  <c r="BO74" i="50"/>
  <c r="BO50" i="51"/>
  <c r="BJ50" i="51"/>
  <c r="AX72" i="51"/>
  <c r="BC72" i="51"/>
  <c r="BO82" i="50"/>
  <c r="BJ82" i="50"/>
  <c r="BI59" i="50"/>
  <c r="BD59" i="50"/>
  <c r="AR73" i="50"/>
  <c r="AV73" i="50"/>
  <c r="BJ14" i="50"/>
  <c r="BO14" i="50"/>
  <c r="BJ26" i="50"/>
  <c r="BO26" i="50"/>
  <c r="BJ38" i="50"/>
  <c r="BO38" i="50"/>
  <c r="BJ20" i="50"/>
  <c r="BO20" i="50"/>
  <c r="BJ56" i="50"/>
  <c r="BO56" i="50"/>
  <c r="BJ58" i="50"/>
  <c r="BO58" i="50"/>
  <c r="BJ25" i="51"/>
  <c r="BO25" i="51"/>
  <c r="BJ27" i="51"/>
  <c r="BO27" i="51"/>
  <c r="BJ37" i="51"/>
  <c r="BO37" i="51"/>
  <c r="BJ39" i="51"/>
  <c r="BO39" i="51"/>
  <c r="BJ74" i="51"/>
  <c r="BO74" i="51"/>
  <c r="BU13" i="51"/>
  <c r="BV13" i="51" s="1"/>
  <c r="BP13" i="51"/>
  <c r="BU15" i="51"/>
  <c r="BV15" i="51" s="1"/>
  <c r="BP15" i="51"/>
  <c r="AR84" i="50"/>
  <c r="AW84" i="50"/>
  <c r="BJ20" i="51"/>
  <c r="BO20" i="51"/>
  <c r="BJ32" i="51"/>
  <c r="BO32" i="51"/>
  <c r="BJ56" i="51"/>
  <c r="BO56" i="51"/>
  <c r="BJ58" i="51"/>
  <c r="BO58" i="51"/>
  <c r="BJ87" i="51"/>
  <c r="BO87" i="51"/>
  <c r="BO88" i="51" s="1"/>
  <c r="BI70" i="50"/>
  <c r="BD70" i="50"/>
  <c r="AQ76" i="50"/>
  <c r="AL76" i="50"/>
  <c r="AX84" i="51"/>
  <c r="BC84" i="51"/>
  <c r="BD16" i="50"/>
  <c r="BI16" i="50"/>
  <c r="BO73" i="50"/>
  <c r="BU73" i="50" s="1"/>
  <c r="BP49" i="50"/>
  <c r="BU49" i="50"/>
  <c r="BV49" i="50" s="1"/>
  <c r="BP51" i="50"/>
  <c r="BU51" i="50"/>
  <c r="BV51" i="50" s="1"/>
  <c r="BD71" i="50"/>
  <c r="BI71" i="50"/>
  <c r="BI71" i="51"/>
  <c r="BD71" i="51"/>
  <c r="BJ87" i="50"/>
  <c r="BO87" i="50"/>
  <c r="BJ49" i="51"/>
  <c r="BO49" i="51"/>
  <c r="BJ14" i="51"/>
  <c r="BO14" i="51"/>
  <c r="BJ26" i="51"/>
  <c r="BO26" i="51"/>
  <c r="BJ38" i="51"/>
  <c r="BO38" i="51"/>
  <c r="BJ75" i="51"/>
  <c r="BO75" i="51"/>
  <c r="BR68" i="50"/>
  <c r="BR69" i="50" s="1"/>
  <c r="BS69" i="50" s="1"/>
  <c r="BS67" i="50"/>
  <c r="BS68" i="51"/>
  <c r="BL68" i="50"/>
  <c r="BL69" i="50" s="1"/>
  <c r="BM69" i="50" s="1"/>
  <c r="BM67" i="50"/>
  <c r="BL68" i="51"/>
  <c r="BL69" i="51" s="1"/>
  <c r="BM69" i="51" s="1"/>
  <c r="BM67" i="51"/>
  <c r="BF68" i="50"/>
  <c r="BF69" i="50" s="1"/>
  <c r="BG69" i="50" s="1"/>
  <c r="BG67" i="50"/>
  <c r="BG68" i="51"/>
  <c r="AZ68" i="50"/>
  <c r="AZ69" i="50" s="1"/>
  <c r="BA69" i="50" s="1"/>
  <c r="BA67" i="50"/>
  <c r="AZ68" i="51"/>
  <c r="AZ69" i="51" s="1"/>
  <c r="BA69" i="51" s="1"/>
  <c r="BA67" i="51"/>
  <c r="AU68" i="51"/>
  <c r="AT68" i="50"/>
  <c r="AT69" i="50" s="1"/>
  <c r="AU69" i="50" s="1"/>
  <c r="AU67" i="50"/>
  <c r="AN68" i="50"/>
  <c r="AN69" i="50" s="1"/>
  <c r="AO69" i="50" s="1"/>
  <c r="AO67" i="50"/>
  <c r="AN68" i="51"/>
  <c r="AN69" i="51" s="1"/>
  <c r="AO69" i="51" s="1"/>
  <c r="AO67" i="51"/>
  <c r="BJ15" i="50" l="1"/>
  <c r="BJ15" i="49" s="1"/>
  <c r="BN87" i="49"/>
  <c r="BO32" i="50"/>
  <c r="BO32" i="49" s="1"/>
  <c r="BJ32" i="50"/>
  <c r="BJ32" i="49" s="1"/>
  <c r="BJ18" i="50"/>
  <c r="K229" i="45"/>
  <c r="K236" i="45" s="1"/>
  <c r="BN18" i="50"/>
  <c r="BO87" i="49"/>
  <c r="BJ38" i="49"/>
  <c r="BJ26" i="49"/>
  <c r="BJ14" i="49"/>
  <c r="BJ58" i="49"/>
  <c r="BJ56" i="49"/>
  <c r="BJ20" i="49"/>
  <c r="BJ87" i="49"/>
  <c r="BO58" i="49"/>
  <c r="BO56" i="49"/>
  <c r="BO20" i="49"/>
  <c r="BO38" i="49"/>
  <c r="BO26" i="49"/>
  <c r="BO14" i="49"/>
  <c r="BO74" i="49"/>
  <c r="BJ57" i="49"/>
  <c r="BI31" i="49"/>
  <c r="BO31" i="50"/>
  <c r="BJ31" i="50"/>
  <c r="BJ31" i="49" s="1"/>
  <c r="BI75" i="49"/>
  <c r="BJ75" i="50"/>
  <c r="BJ75" i="49" s="1"/>
  <c r="BO75" i="50"/>
  <c r="BI21" i="49"/>
  <c r="BO21" i="50"/>
  <c r="BJ21" i="50"/>
  <c r="BJ21" i="49" s="1"/>
  <c r="BI19" i="49"/>
  <c r="BO19" i="50"/>
  <c r="BJ19" i="50"/>
  <c r="BJ19" i="49" s="1"/>
  <c r="BH74" i="49"/>
  <c r="BN74" i="50"/>
  <c r="BI33" i="49"/>
  <c r="BO33" i="50"/>
  <c r="BJ33" i="50"/>
  <c r="BJ33" i="49" s="1"/>
  <c r="BJ74" i="50"/>
  <c r="BJ74" i="49" s="1"/>
  <c r="BI37" i="49"/>
  <c r="BO37" i="50"/>
  <c r="BJ37" i="50"/>
  <c r="BJ37" i="49" s="1"/>
  <c r="BI55" i="49"/>
  <c r="BJ55" i="50"/>
  <c r="BJ55" i="49" s="1"/>
  <c r="BO55" i="50"/>
  <c r="BI39" i="49"/>
  <c r="BO39" i="50"/>
  <c r="BJ39" i="50"/>
  <c r="BJ39" i="49" s="1"/>
  <c r="BO57" i="49"/>
  <c r="BP57" i="50"/>
  <c r="BU57" i="50"/>
  <c r="BI27" i="49"/>
  <c r="BO27" i="50"/>
  <c r="BJ27" i="50"/>
  <c r="BJ27" i="49" s="1"/>
  <c r="BT13" i="50"/>
  <c r="BT13" i="49" s="1"/>
  <c r="BN13" i="49"/>
  <c r="BT15" i="50"/>
  <c r="BT15" i="49" s="1"/>
  <c r="BN15" i="49"/>
  <c r="BI25" i="49"/>
  <c r="BO25" i="50"/>
  <c r="BJ25" i="50"/>
  <c r="BJ25" i="49" s="1"/>
  <c r="BN75" i="49"/>
  <c r="BT75" i="50"/>
  <c r="BT75" i="49" s="1"/>
  <c r="BN38" i="49"/>
  <c r="BT38" i="50"/>
  <c r="BT38" i="49" s="1"/>
  <c r="BN14" i="49"/>
  <c r="BT14" i="50"/>
  <c r="BT14" i="49" s="1"/>
  <c r="BN56" i="49"/>
  <c r="BT56" i="50"/>
  <c r="BT56" i="49" s="1"/>
  <c r="BN20" i="49"/>
  <c r="BT20" i="50"/>
  <c r="BT20" i="49" s="1"/>
  <c r="BN26" i="49"/>
  <c r="BT26" i="50"/>
  <c r="BT26" i="49" s="1"/>
  <c r="BN58" i="49"/>
  <c r="BT58" i="50"/>
  <c r="BT58" i="49" s="1"/>
  <c r="BN32" i="49"/>
  <c r="BT32" i="50"/>
  <c r="BT32" i="49" s="1"/>
  <c r="U570" i="1"/>
  <c r="U578" i="1" s="1"/>
  <c r="U579" i="1" s="1"/>
  <c r="S579" i="1"/>
  <c r="J655" i="45"/>
  <c r="M101" i="1"/>
  <c r="M90" i="1"/>
  <c r="M392" i="1"/>
  <c r="M480" i="1"/>
  <c r="BD34" i="49"/>
  <c r="BI34" i="49"/>
  <c r="BI41" i="50"/>
  <c r="BD41" i="50"/>
  <c r="BC42" i="50"/>
  <c r="BD42" i="50" s="1"/>
  <c r="AX52" i="50"/>
  <c r="BC52" i="50"/>
  <c r="BC42" i="51"/>
  <c r="BD42" i="51" s="1"/>
  <c r="BI41" i="51"/>
  <c r="BD41" i="51"/>
  <c r="BC41" i="49"/>
  <c r="AX41" i="49"/>
  <c r="BH24" i="51"/>
  <c r="BN23" i="51"/>
  <c r="BH54" i="51"/>
  <c r="BN53" i="51"/>
  <c r="BO16" i="49"/>
  <c r="BJ16" i="49"/>
  <c r="BH24" i="50"/>
  <c r="BN23" i="50"/>
  <c r="BD40" i="49"/>
  <c r="BI40" i="49"/>
  <c r="AW54" i="51"/>
  <c r="AX54" i="51" s="1"/>
  <c r="BC53" i="51"/>
  <c r="AX53" i="51"/>
  <c r="BN17" i="51"/>
  <c r="BH18" i="51"/>
  <c r="BN29" i="51"/>
  <c r="BH30" i="51"/>
  <c r="BN29" i="50"/>
  <c r="BH30" i="50"/>
  <c r="BI29" i="50"/>
  <c r="BD29" i="50"/>
  <c r="BC30" i="50"/>
  <c r="BD30" i="50" s="1"/>
  <c r="BH36" i="50"/>
  <c r="BN35" i="50"/>
  <c r="BN41" i="51"/>
  <c r="BH42" i="51"/>
  <c r="BI34" i="50"/>
  <c r="BD34" i="50"/>
  <c r="BD24" i="51"/>
  <c r="BO23" i="51"/>
  <c r="BJ23" i="51"/>
  <c r="BI24" i="51"/>
  <c r="BN53" i="50"/>
  <c r="BH54" i="50"/>
  <c r="BC30" i="51"/>
  <c r="BD30" i="51" s="1"/>
  <c r="BI29" i="51"/>
  <c r="BD29" i="51"/>
  <c r="BD28" i="50"/>
  <c r="BI28" i="50"/>
  <c r="AX23" i="49"/>
  <c r="BC23" i="49"/>
  <c r="BC52" i="51"/>
  <c r="AX52" i="51"/>
  <c r="BC29" i="49"/>
  <c r="AX29" i="49"/>
  <c r="BH36" i="51"/>
  <c r="BN35" i="51"/>
  <c r="BD36" i="50"/>
  <c r="BI40" i="51"/>
  <c r="BD40" i="51"/>
  <c r="BI16" i="51"/>
  <c r="BD16" i="51"/>
  <c r="BD22" i="51"/>
  <c r="BI22" i="51"/>
  <c r="BI35" i="51"/>
  <c r="BD35" i="51"/>
  <c r="BC36" i="51"/>
  <c r="BD36" i="51" s="1"/>
  <c r="BC18" i="51"/>
  <c r="BD18" i="51" s="1"/>
  <c r="BI17" i="51"/>
  <c r="BD17" i="51"/>
  <c r="BI17" i="49"/>
  <c r="BD17" i="49"/>
  <c r="BD40" i="50"/>
  <c r="BI40" i="50"/>
  <c r="BI28" i="51"/>
  <c r="BD28" i="51"/>
  <c r="BD34" i="51"/>
  <c r="BI34" i="51"/>
  <c r="BC24" i="50"/>
  <c r="BD24" i="50" s="1"/>
  <c r="BI23" i="50"/>
  <c r="BD23" i="50"/>
  <c r="BN41" i="50"/>
  <c r="BH42" i="50"/>
  <c r="BI28" i="49"/>
  <c r="BD28" i="49"/>
  <c r="BC35" i="49"/>
  <c r="AX35" i="49"/>
  <c r="BJ22" i="50"/>
  <c r="BO22" i="50"/>
  <c r="BD22" i="49"/>
  <c r="BI22" i="49"/>
  <c r="BO35" i="50"/>
  <c r="BJ35" i="50"/>
  <c r="BI36" i="50"/>
  <c r="BC53" i="50"/>
  <c r="AX53" i="50"/>
  <c r="AW54" i="50"/>
  <c r="AX54" i="50" s="1"/>
  <c r="BJ88" i="50"/>
  <c r="BO88" i="50"/>
  <c r="T117" i="1"/>
  <c r="U576" i="1"/>
  <c r="U119" i="1" s="1"/>
  <c r="U118" i="1"/>
  <c r="BI82" i="51"/>
  <c r="BD82" i="51"/>
  <c r="L593" i="45"/>
  <c r="K597" i="45"/>
  <c r="K651" i="45"/>
  <c r="M720" i="45"/>
  <c r="S720" i="45"/>
  <c r="L726" i="45"/>
  <c r="L559" i="45"/>
  <c r="K564" i="45"/>
  <c r="K727" i="45"/>
  <c r="K728" i="45" s="1"/>
  <c r="K729" i="45" s="1"/>
  <c r="M715" i="45"/>
  <c r="S715" i="45"/>
  <c r="L340" i="45"/>
  <c r="K428" i="45"/>
  <c r="L594" i="45"/>
  <c r="K652" i="45"/>
  <c r="M596" i="45"/>
  <c r="L654" i="45"/>
  <c r="S596" i="45"/>
  <c r="S654" i="45" s="1"/>
  <c r="I227" i="45"/>
  <c r="K198" i="45"/>
  <c r="J223" i="45"/>
  <c r="J226" i="45" s="1"/>
  <c r="J201" i="45"/>
  <c r="J202" i="45" s="1"/>
  <c r="I578" i="45"/>
  <c r="M325" i="45"/>
  <c r="L501" i="45"/>
  <c r="S501" i="45" s="1"/>
  <c r="S325" i="45"/>
  <c r="L413" i="45"/>
  <c r="S413" i="45" s="1"/>
  <c r="L556" i="45"/>
  <c r="K574" i="45"/>
  <c r="L339" i="45"/>
  <c r="K427" i="45"/>
  <c r="L538" i="45"/>
  <c r="K542" i="45"/>
  <c r="Q566" i="45"/>
  <c r="L554" i="45"/>
  <c r="K572" i="45"/>
  <c r="O561" i="45"/>
  <c r="M178" i="45"/>
  <c r="S178" i="45"/>
  <c r="L180" i="45"/>
  <c r="P562" i="45"/>
  <c r="P560" i="45"/>
  <c r="L555" i="45"/>
  <c r="K573" i="45"/>
  <c r="L243" i="45"/>
  <c r="K249" i="45"/>
  <c r="L200" i="45"/>
  <c r="K225" i="45"/>
  <c r="K27" i="45"/>
  <c r="J26" i="45"/>
  <c r="J108" i="45" s="1"/>
  <c r="M203" i="45"/>
  <c r="L206" i="45"/>
  <c r="S203" i="45"/>
  <c r="M208" i="45"/>
  <c r="S208" i="45"/>
  <c r="L211" i="45"/>
  <c r="L199" i="45"/>
  <c r="K224" i="45"/>
  <c r="M595" i="45"/>
  <c r="S595" i="45"/>
  <c r="S653" i="45" s="1"/>
  <c r="L653" i="45"/>
  <c r="M324" i="45"/>
  <c r="S324" i="45"/>
  <c r="L500" i="45"/>
  <c r="S500" i="45" s="1"/>
  <c r="L326" i="45"/>
  <c r="L412" i="45"/>
  <c r="S412" i="45" s="1"/>
  <c r="M218" i="45"/>
  <c r="L221" i="45"/>
  <c r="S218" i="45"/>
  <c r="L256" i="45"/>
  <c r="J570" i="45"/>
  <c r="P716" i="45"/>
  <c r="Q716" i="45" s="1"/>
  <c r="R716" i="45" s="1"/>
  <c r="R567" i="45"/>
  <c r="Q625" i="45"/>
  <c r="M237" i="45"/>
  <c r="L239" i="45"/>
  <c r="S237" i="45"/>
  <c r="M213" i="45"/>
  <c r="L216" i="45"/>
  <c r="S213" i="45"/>
  <c r="M717" i="45"/>
  <c r="L719" i="45"/>
  <c r="L730" i="45" s="1"/>
  <c r="L731" i="45" s="1"/>
  <c r="S717" i="45"/>
  <c r="L565" i="45"/>
  <c r="K569" i="45"/>
  <c r="H579" i="45"/>
  <c r="H117" i="45"/>
  <c r="I577" i="45"/>
  <c r="I120" i="45" s="1"/>
  <c r="I576" i="45"/>
  <c r="I119" i="45" s="1"/>
  <c r="I118" i="45"/>
  <c r="K553" i="45"/>
  <c r="J571" i="45"/>
  <c r="J558" i="45"/>
  <c r="L557" i="45"/>
  <c r="K575" i="45"/>
  <c r="K502" i="45"/>
  <c r="K414" i="45"/>
  <c r="U65" i="45"/>
  <c r="BJ17" i="50"/>
  <c r="O90" i="1"/>
  <c r="O101" i="1"/>
  <c r="O480" i="1"/>
  <c r="O392" i="1"/>
  <c r="Q101" i="1"/>
  <c r="Q90" i="1"/>
  <c r="Q480" i="1"/>
  <c r="Q392" i="1"/>
  <c r="R480" i="1"/>
  <c r="R392" i="1"/>
  <c r="T71" i="1"/>
  <c r="N392" i="1"/>
  <c r="N480" i="1"/>
  <c r="T92" i="1"/>
  <c r="T103" i="1"/>
  <c r="T304" i="1"/>
  <c r="T391" i="1"/>
  <c r="T479" i="1"/>
  <c r="R90" i="1"/>
  <c r="R101" i="1"/>
  <c r="T489" i="1"/>
  <c r="T255" i="1"/>
  <c r="M73" i="1"/>
  <c r="T73" i="1" s="1"/>
  <c r="P392" i="1"/>
  <c r="P480" i="1"/>
  <c r="P101" i="1"/>
  <c r="P90" i="1"/>
  <c r="N90" i="1"/>
  <c r="N101" i="1"/>
  <c r="T80" i="1"/>
  <c r="BO17" i="50"/>
  <c r="BO18" i="50" s="1"/>
  <c r="AQ76" i="51"/>
  <c r="AQ77" i="51" s="1"/>
  <c r="AR77" i="51" s="1"/>
  <c r="AL76" i="51"/>
  <c r="AQ77" i="50"/>
  <c r="AR77" i="50" s="1"/>
  <c r="BD51" i="51"/>
  <c r="BI51" i="51"/>
  <c r="BD50" i="50"/>
  <c r="BI50" i="50"/>
  <c r="BT17" i="50"/>
  <c r="AW72" i="50"/>
  <c r="AR72" i="50"/>
  <c r="BT87" i="51"/>
  <c r="BN88" i="51"/>
  <c r="BP88" i="51" s="1"/>
  <c r="BN88" i="50"/>
  <c r="BT87" i="50"/>
  <c r="BH72" i="51"/>
  <c r="BB77" i="51"/>
  <c r="BB77" i="50"/>
  <c r="BH72" i="50"/>
  <c r="BJ71" i="51"/>
  <c r="BO71" i="51"/>
  <c r="AR76" i="50"/>
  <c r="AW76" i="50"/>
  <c r="BO70" i="50"/>
  <c r="BJ70" i="50"/>
  <c r="BU74" i="51"/>
  <c r="BV74" i="51" s="1"/>
  <c r="BP74" i="51"/>
  <c r="BU39" i="51"/>
  <c r="BV39" i="51" s="1"/>
  <c r="BP39" i="51"/>
  <c r="BU37" i="51"/>
  <c r="BV37" i="51" s="1"/>
  <c r="BP37" i="51"/>
  <c r="BU27" i="51"/>
  <c r="BV27" i="51" s="1"/>
  <c r="BP27" i="51"/>
  <c r="BU25" i="51"/>
  <c r="BV25" i="51" s="1"/>
  <c r="BP25" i="51"/>
  <c r="BU58" i="50"/>
  <c r="BP58" i="50"/>
  <c r="BU56" i="50"/>
  <c r="BP56" i="50"/>
  <c r="BU20" i="50"/>
  <c r="BP20" i="50"/>
  <c r="BU38" i="50"/>
  <c r="BP38" i="50"/>
  <c r="BU26" i="50"/>
  <c r="BP26" i="50"/>
  <c r="BU14" i="50"/>
  <c r="BP14" i="50"/>
  <c r="BB73" i="50"/>
  <c r="AX73" i="50"/>
  <c r="BD72" i="51"/>
  <c r="BI72" i="51"/>
  <c r="BJ59" i="51"/>
  <c r="BO59" i="51"/>
  <c r="BU57" i="51"/>
  <c r="BV57" i="51" s="1"/>
  <c r="BP57" i="51"/>
  <c r="BU55" i="51"/>
  <c r="BV55" i="51" s="1"/>
  <c r="BP55" i="51"/>
  <c r="BU33" i="51"/>
  <c r="BV33" i="51" s="1"/>
  <c r="BP33" i="51"/>
  <c r="BU31" i="51"/>
  <c r="BV31" i="51" s="1"/>
  <c r="BP31" i="51"/>
  <c r="BU21" i="51"/>
  <c r="BV21" i="51" s="1"/>
  <c r="BP21" i="51"/>
  <c r="BU19" i="51"/>
  <c r="BV19" i="51" s="1"/>
  <c r="BP19" i="51"/>
  <c r="AX73" i="51"/>
  <c r="BC73" i="51"/>
  <c r="BJ70" i="51"/>
  <c r="BO70" i="51"/>
  <c r="BP75" i="51"/>
  <c r="BU75" i="51"/>
  <c r="BV75" i="51" s="1"/>
  <c r="BP38" i="51"/>
  <c r="BU38" i="51"/>
  <c r="BV38" i="51" s="1"/>
  <c r="BP26" i="51"/>
  <c r="BU26" i="51"/>
  <c r="BV26" i="51" s="1"/>
  <c r="BP14" i="51"/>
  <c r="BU14" i="51"/>
  <c r="BV14" i="51" s="1"/>
  <c r="BU49" i="51"/>
  <c r="BV49" i="51" s="1"/>
  <c r="BP49" i="51"/>
  <c r="BU87" i="50"/>
  <c r="BP87" i="50"/>
  <c r="BJ71" i="50"/>
  <c r="BO71" i="50"/>
  <c r="BJ16" i="50"/>
  <c r="BO16" i="50"/>
  <c r="BD84" i="51"/>
  <c r="BI84" i="51"/>
  <c r="BP87" i="51"/>
  <c r="BU87" i="51"/>
  <c r="BP58" i="51"/>
  <c r="BU58" i="51"/>
  <c r="BV58" i="51" s="1"/>
  <c r="BP56" i="51"/>
  <c r="BU56" i="51"/>
  <c r="BV56" i="51" s="1"/>
  <c r="BP32" i="51"/>
  <c r="BU32" i="51"/>
  <c r="BV32" i="51" s="1"/>
  <c r="BP20" i="51"/>
  <c r="BU20" i="51"/>
  <c r="BV20" i="51" s="1"/>
  <c r="BC84" i="50"/>
  <c r="AX84" i="50"/>
  <c r="BO59" i="50"/>
  <c r="BJ59" i="50"/>
  <c r="BP82" i="50"/>
  <c r="BU82" i="50"/>
  <c r="BV82" i="50" s="1"/>
  <c r="BP50" i="51"/>
  <c r="BU50" i="51"/>
  <c r="BV50" i="51" s="1"/>
  <c r="BU74" i="50"/>
  <c r="BP15" i="50"/>
  <c r="BP15" i="49" s="1"/>
  <c r="BU15" i="50"/>
  <c r="BP13" i="50"/>
  <c r="BP13" i="49" s="1"/>
  <c r="BU13" i="50"/>
  <c r="BS68" i="50"/>
  <c r="BM68" i="51"/>
  <c r="BM68" i="50"/>
  <c r="BG68" i="50"/>
  <c r="BA68" i="51"/>
  <c r="BA68" i="50"/>
  <c r="AU68" i="50"/>
  <c r="AO68" i="51"/>
  <c r="AO68" i="50"/>
  <c r="BP32" i="50" l="1"/>
  <c r="BP32" i="49" s="1"/>
  <c r="BU32" i="50"/>
  <c r="BU32" i="49" s="1"/>
  <c r="L229" i="45"/>
  <c r="M229" i="45" s="1"/>
  <c r="S726" i="45"/>
  <c r="L732" i="45"/>
  <c r="L733" i="45" s="1"/>
  <c r="BT18" i="50"/>
  <c r="BP18" i="50"/>
  <c r="BP87" i="49"/>
  <c r="BP14" i="49"/>
  <c r="BP26" i="49"/>
  <c r="BP38" i="49"/>
  <c r="BT87" i="49"/>
  <c r="BP20" i="49"/>
  <c r="BP56" i="49"/>
  <c r="BP58" i="49"/>
  <c r="BU87" i="49"/>
  <c r="BP57" i="49"/>
  <c r="BV13" i="50"/>
  <c r="BV13" i="49" s="1"/>
  <c r="BU13" i="49"/>
  <c r="BV15" i="50"/>
  <c r="BV15" i="49" s="1"/>
  <c r="BU15" i="49"/>
  <c r="BU74" i="49"/>
  <c r="BO27" i="49"/>
  <c r="BP27" i="50"/>
  <c r="BP27" i="49" s="1"/>
  <c r="BU27" i="50"/>
  <c r="BV57" i="50"/>
  <c r="BV57" i="49" s="1"/>
  <c r="BU57" i="49"/>
  <c r="BO39" i="49"/>
  <c r="BP39" i="50"/>
  <c r="BP39" i="49" s="1"/>
  <c r="BU39" i="50"/>
  <c r="BO55" i="49"/>
  <c r="BP55" i="50"/>
  <c r="BP55" i="49" s="1"/>
  <c r="BU55" i="50"/>
  <c r="BO37" i="49"/>
  <c r="BP37" i="50"/>
  <c r="BP37" i="49" s="1"/>
  <c r="BU37" i="50"/>
  <c r="BO33" i="49"/>
  <c r="BP33" i="50"/>
  <c r="BP33" i="49" s="1"/>
  <c r="BU33" i="50"/>
  <c r="BT74" i="50"/>
  <c r="BT74" i="49" s="1"/>
  <c r="BN74" i="49"/>
  <c r="BO21" i="49"/>
  <c r="BP21" i="50"/>
  <c r="BP21" i="49" s="1"/>
  <c r="BU21" i="50"/>
  <c r="BO75" i="49"/>
  <c r="BU75" i="50"/>
  <c r="BP75" i="50"/>
  <c r="BP75" i="49" s="1"/>
  <c r="BO31" i="49"/>
  <c r="BP31" i="50"/>
  <c r="BP31" i="49" s="1"/>
  <c r="BU31" i="50"/>
  <c r="BP74" i="50"/>
  <c r="BP74" i="49" s="1"/>
  <c r="BV14" i="50"/>
  <c r="BV14" i="49" s="1"/>
  <c r="BU14" i="49"/>
  <c r="BV26" i="50"/>
  <c r="BV26" i="49" s="1"/>
  <c r="BU26" i="49"/>
  <c r="BV38" i="50"/>
  <c r="BV38" i="49" s="1"/>
  <c r="BU38" i="49"/>
  <c r="BV20" i="50"/>
  <c r="BV20" i="49" s="1"/>
  <c r="BU20" i="49"/>
  <c r="BV32" i="50"/>
  <c r="BV32" i="49" s="1"/>
  <c r="BV56" i="50"/>
  <c r="BV56" i="49" s="1"/>
  <c r="BU56" i="49"/>
  <c r="BV58" i="50"/>
  <c r="BV58" i="49" s="1"/>
  <c r="BU58" i="49"/>
  <c r="BO25" i="49"/>
  <c r="BP25" i="50"/>
  <c r="BP25" i="49" s="1"/>
  <c r="BU25" i="50"/>
  <c r="BO19" i="49"/>
  <c r="BP19" i="50"/>
  <c r="BP19" i="49" s="1"/>
  <c r="BU19" i="50"/>
  <c r="BJ36" i="50"/>
  <c r="BJ24" i="51"/>
  <c r="BP88" i="50"/>
  <c r="BC54" i="50"/>
  <c r="BD54" i="50" s="1"/>
  <c r="BI53" i="50"/>
  <c r="BD53" i="50"/>
  <c r="BJ22" i="49"/>
  <c r="BO22" i="49"/>
  <c r="BI35" i="49"/>
  <c r="BD35" i="49"/>
  <c r="BO28" i="49"/>
  <c r="BJ28" i="49"/>
  <c r="BJ34" i="51"/>
  <c r="BO34" i="51"/>
  <c r="BJ17" i="49"/>
  <c r="BO17" i="49"/>
  <c r="BO35" i="51"/>
  <c r="BJ35" i="51"/>
  <c r="BI36" i="51"/>
  <c r="BJ36" i="51" s="1"/>
  <c r="BN36" i="51"/>
  <c r="BT35" i="51"/>
  <c r="BT36" i="51" s="1"/>
  <c r="BI29" i="49"/>
  <c r="BD29" i="49"/>
  <c r="BD23" i="49"/>
  <c r="BI23" i="49"/>
  <c r="BI30" i="51"/>
  <c r="BJ30" i="51" s="1"/>
  <c r="BO29" i="51"/>
  <c r="BJ29" i="51"/>
  <c r="BU23" i="51"/>
  <c r="BP23" i="51"/>
  <c r="BO24" i="51"/>
  <c r="BT35" i="50"/>
  <c r="BT36" i="50" s="1"/>
  <c r="BN36" i="50"/>
  <c r="BI30" i="50"/>
  <c r="BJ30" i="50" s="1"/>
  <c r="BO29" i="50"/>
  <c r="BJ29" i="50"/>
  <c r="BN30" i="50"/>
  <c r="BT29" i="50"/>
  <c r="BT30" i="50" s="1"/>
  <c r="BT29" i="51"/>
  <c r="BT30" i="51" s="1"/>
  <c r="BN30" i="51"/>
  <c r="BT17" i="51"/>
  <c r="BT18" i="51" s="1"/>
  <c r="BN18" i="51"/>
  <c r="BT23" i="50"/>
  <c r="BT24" i="50" s="1"/>
  <c r="BN24" i="50"/>
  <c r="BT53" i="51"/>
  <c r="BT54" i="51" s="1"/>
  <c r="BN54" i="51"/>
  <c r="BN24" i="51"/>
  <c r="BT23" i="51"/>
  <c r="BT24" i="51" s="1"/>
  <c r="BO34" i="49"/>
  <c r="BJ34" i="49"/>
  <c r="BO36" i="50"/>
  <c r="BU35" i="50"/>
  <c r="BP35" i="50"/>
  <c r="BU22" i="50"/>
  <c r="BV22" i="50" s="1"/>
  <c r="BP22" i="50"/>
  <c r="BN42" i="50"/>
  <c r="BT41" i="50"/>
  <c r="BT42" i="50" s="1"/>
  <c r="BO23" i="50"/>
  <c r="BJ23" i="50"/>
  <c r="BI24" i="50"/>
  <c r="BJ24" i="50" s="1"/>
  <c r="BO28" i="51"/>
  <c r="BJ28" i="51"/>
  <c r="BO40" i="50"/>
  <c r="BJ40" i="50"/>
  <c r="BI18" i="51"/>
  <c r="BJ18" i="51" s="1"/>
  <c r="BO17" i="51"/>
  <c r="BJ17" i="51"/>
  <c r="BJ22" i="51"/>
  <c r="BO22" i="51"/>
  <c r="BO16" i="51"/>
  <c r="BJ16" i="51"/>
  <c r="BO40" i="51"/>
  <c r="BJ40" i="51"/>
  <c r="BD52" i="51"/>
  <c r="BI52" i="51"/>
  <c r="BO28" i="50"/>
  <c r="BJ28" i="50"/>
  <c r="BT53" i="50"/>
  <c r="BT54" i="50" s="1"/>
  <c r="BN54" i="50"/>
  <c r="BJ34" i="50"/>
  <c r="BO34" i="50"/>
  <c r="BT41" i="51"/>
  <c r="BT42" i="51" s="1"/>
  <c r="BN42" i="51"/>
  <c r="BI53" i="51"/>
  <c r="BD53" i="51"/>
  <c r="BC54" i="51"/>
  <c r="BD54" i="51" s="1"/>
  <c r="BO40" i="49"/>
  <c r="BJ40" i="49"/>
  <c r="BP16" i="49"/>
  <c r="BU16" i="49"/>
  <c r="BV16" i="49" s="1"/>
  <c r="BD41" i="49"/>
  <c r="BI41" i="49"/>
  <c r="BI42" i="51"/>
  <c r="BJ42" i="51" s="1"/>
  <c r="BO41" i="51"/>
  <c r="BJ41" i="51"/>
  <c r="BI52" i="50"/>
  <c r="BD52" i="50"/>
  <c r="BI42" i="50"/>
  <c r="BJ42" i="50" s="1"/>
  <c r="BO41" i="50"/>
  <c r="BJ41" i="50"/>
  <c r="BT88" i="51"/>
  <c r="BP17" i="50"/>
  <c r="BT88" i="50"/>
  <c r="U117" i="1"/>
  <c r="BU17" i="50"/>
  <c r="BO82" i="51"/>
  <c r="BJ82" i="51"/>
  <c r="AW76" i="51"/>
  <c r="AW77" i="51" s="1"/>
  <c r="AX77" i="51" s="1"/>
  <c r="M557" i="45"/>
  <c r="L575" i="45"/>
  <c r="S557" i="45"/>
  <c r="S575" i="45" s="1"/>
  <c r="M565" i="45"/>
  <c r="S565" i="45"/>
  <c r="L569" i="45"/>
  <c r="S569" i="45" s="1"/>
  <c r="S719" i="45"/>
  <c r="S730" i="45" s="1"/>
  <c r="S731" i="45" s="1"/>
  <c r="L727" i="45"/>
  <c r="N213" i="45"/>
  <c r="M216" i="45"/>
  <c r="M217" i="45" s="1"/>
  <c r="S239" i="45"/>
  <c r="N218" i="45"/>
  <c r="M221" i="45"/>
  <c r="M222" i="45" s="1"/>
  <c r="L414" i="45"/>
  <c r="S414" i="45" s="1"/>
  <c r="L502" i="45"/>
  <c r="S502" i="45" s="1"/>
  <c r="S326" i="45"/>
  <c r="N595" i="45"/>
  <c r="M653" i="45"/>
  <c r="M199" i="45"/>
  <c r="S199" i="45"/>
  <c r="L224" i="45"/>
  <c r="S224" i="45" s="1"/>
  <c r="N203" i="45"/>
  <c r="M206" i="45"/>
  <c r="M207" i="45" s="1"/>
  <c r="L27" i="45"/>
  <c r="K26" i="45"/>
  <c r="K108" i="45" s="1"/>
  <c r="M200" i="45"/>
  <c r="L225" i="45"/>
  <c r="S225" i="45" s="1"/>
  <c r="S200" i="45"/>
  <c r="M243" i="45"/>
  <c r="S243" i="45"/>
  <c r="L249" i="45"/>
  <c r="S249" i="45" s="1"/>
  <c r="M555" i="45"/>
  <c r="S555" i="45"/>
  <c r="S573" i="45" s="1"/>
  <c r="L573" i="45"/>
  <c r="Q560" i="45"/>
  <c r="Q562" i="45"/>
  <c r="I117" i="45"/>
  <c r="I579" i="45"/>
  <c r="J227" i="45"/>
  <c r="N596" i="45"/>
  <c r="M654" i="45"/>
  <c r="M594" i="45"/>
  <c r="L652" i="45"/>
  <c r="S594" i="45"/>
  <c r="S652" i="45" s="1"/>
  <c r="M340" i="45"/>
  <c r="S340" i="45"/>
  <c r="L428" i="45"/>
  <c r="S428" i="45" s="1"/>
  <c r="N715" i="45"/>
  <c r="K570" i="45"/>
  <c r="N720" i="45"/>
  <c r="M726" i="45"/>
  <c r="K655" i="45"/>
  <c r="T65" i="45"/>
  <c r="J578" i="45"/>
  <c r="J118" i="45"/>
  <c r="J577" i="45"/>
  <c r="J120" i="45" s="1"/>
  <c r="J576" i="45"/>
  <c r="J119" i="45" s="1"/>
  <c r="L553" i="45"/>
  <c r="K571" i="45"/>
  <c r="K558" i="45"/>
  <c r="N717" i="45"/>
  <c r="M719" i="45"/>
  <c r="M730" i="45" s="1"/>
  <c r="M731" i="45" s="1"/>
  <c r="S216" i="45"/>
  <c r="S217" i="45" s="1"/>
  <c r="L217" i="45"/>
  <c r="N237" i="45"/>
  <c r="M239" i="45"/>
  <c r="R625" i="45"/>
  <c r="T625" i="45" s="1"/>
  <c r="U567" i="45"/>
  <c r="U716" i="45"/>
  <c r="T716" i="45" s="1"/>
  <c r="M256" i="45"/>
  <c r="S256" i="45"/>
  <c r="L222" i="45"/>
  <c r="S221" i="45"/>
  <c r="S222" i="45" s="1"/>
  <c r="N324" i="45"/>
  <c r="M500" i="45"/>
  <c r="M326" i="45"/>
  <c r="M412" i="45"/>
  <c r="L212" i="45"/>
  <c r="S211" i="45"/>
  <c r="S212" i="45" s="1"/>
  <c r="N208" i="45"/>
  <c r="M211" i="45"/>
  <c r="M212" i="45" s="1"/>
  <c r="L207" i="45"/>
  <c r="S206" i="45"/>
  <c r="S207" i="45" s="1"/>
  <c r="S180" i="45"/>
  <c r="N178" i="45"/>
  <c r="M180" i="45"/>
  <c r="P561" i="45"/>
  <c r="M554" i="45"/>
  <c r="L572" i="45"/>
  <c r="S554" i="45"/>
  <c r="S572" i="45" s="1"/>
  <c r="R566" i="45"/>
  <c r="M538" i="45"/>
  <c r="L542" i="45"/>
  <c r="S542" i="45" s="1"/>
  <c r="V542" i="45" s="1"/>
  <c r="S538" i="45"/>
  <c r="M339" i="45"/>
  <c r="L427" i="45"/>
  <c r="S427" i="45" s="1"/>
  <c r="S339" i="45"/>
  <c r="M556" i="45"/>
  <c r="L574" i="45"/>
  <c r="S556" i="45"/>
  <c r="S574" i="45" s="1"/>
  <c r="N325" i="45"/>
  <c r="M413" i="45"/>
  <c r="M501" i="45"/>
  <c r="L198" i="45"/>
  <c r="K201" i="45"/>
  <c r="K202" i="45" s="1"/>
  <c r="K223" i="45"/>
  <c r="K226" i="45" s="1"/>
  <c r="K240" i="45"/>
  <c r="M559" i="45"/>
  <c r="S559" i="45"/>
  <c r="L564" i="45"/>
  <c r="M593" i="45"/>
  <c r="L651" i="45"/>
  <c r="S593" i="45"/>
  <c r="L597" i="45"/>
  <c r="AR76" i="51"/>
  <c r="T90" i="1"/>
  <c r="T101" i="1"/>
  <c r="T480" i="1"/>
  <c r="T392" i="1"/>
  <c r="AW77" i="50"/>
  <c r="AX77" i="50" s="1"/>
  <c r="BO51" i="51"/>
  <c r="BJ51" i="51"/>
  <c r="BJ50" i="50"/>
  <c r="BO50" i="50"/>
  <c r="BC72" i="50"/>
  <c r="AX72" i="50"/>
  <c r="BV87" i="51"/>
  <c r="BU88" i="51"/>
  <c r="BV87" i="50"/>
  <c r="BU88" i="50"/>
  <c r="BN72" i="51"/>
  <c r="BH77" i="51"/>
  <c r="BH77" i="50"/>
  <c r="BN72" i="50"/>
  <c r="BJ84" i="51"/>
  <c r="BO84" i="51"/>
  <c r="BU16" i="50"/>
  <c r="BV16" i="50" s="1"/>
  <c r="BP16" i="50"/>
  <c r="BI73" i="51"/>
  <c r="BD73" i="51"/>
  <c r="BU59" i="51"/>
  <c r="BV59" i="51" s="1"/>
  <c r="BP59" i="51"/>
  <c r="BJ72" i="51"/>
  <c r="BO72" i="51"/>
  <c r="BC76" i="50"/>
  <c r="AX76" i="50"/>
  <c r="BP71" i="51"/>
  <c r="BU71" i="51"/>
  <c r="BV71" i="51" s="1"/>
  <c r="BP59" i="50"/>
  <c r="BU59" i="50"/>
  <c r="BV59" i="50" s="1"/>
  <c r="BI84" i="50"/>
  <c r="BD84" i="50"/>
  <c r="BU71" i="50"/>
  <c r="BV71" i="50" s="1"/>
  <c r="BP71" i="50"/>
  <c r="BU70" i="51"/>
  <c r="BV70" i="51" s="1"/>
  <c r="BP70" i="51"/>
  <c r="BH73" i="50"/>
  <c r="BD73" i="50"/>
  <c r="BP70" i="50"/>
  <c r="BU70" i="50"/>
  <c r="BV70" i="50" s="1"/>
  <c r="H265" i="1"/>
  <c r="I265" i="1"/>
  <c r="J265" i="1"/>
  <c r="K265" i="1"/>
  <c r="L265" i="1"/>
  <c r="M265" i="1"/>
  <c r="N265" i="1"/>
  <c r="O265" i="1"/>
  <c r="P265" i="1"/>
  <c r="Q265" i="1"/>
  <c r="R265" i="1"/>
  <c r="H144" i="1"/>
  <c r="I144" i="1"/>
  <c r="J144" i="1"/>
  <c r="K144" i="1"/>
  <c r="L144" i="1"/>
  <c r="M144" i="1"/>
  <c r="N144" i="1"/>
  <c r="O144" i="1"/>
  <c r="P144" i="1"/>
  <c r="Q144" i="1"/>
  <c r="R144" i="1"/>
  <c r="H266" i="1"/>
  <c r="I266" i="1"/>
  <c r="J266" i="1"/>
  <c r="K266" i="1"/>
  <c r="L266" i="1"/>
  <c r="M266" i="1"/>
  <c r="N266" i="1"/>
  <c r="O266" i="1"/>
  <c r="O442" i="1" s="1"/>
  <c r="P266" i="1"/>
  <c r="Q266" i="1"/>
  <c r="Q442" i="1" s="1"/>
  <c r="R266" i="1"/>
  <c r="H145" i="1"/>
  <c r="I145" i="1"/>
  <c r="J145" i="1"/>
  <c r="K145" i="1"/>
  <c r="L145" i="1"/>
  <c r="M145" i="1"/>
  <c r="H267" i="1"/>
  <c r="I267" i="1"/>
  <c r="J267" i="1"/>
  <c r="K267" i="1"/>
  <c r="L267" i="1"/>
  <c r="M267" i="1"/>
  <c r="N267" i="1"/>
  <c r="O267" i="1"/>
  <c r="P267" i="1"/>
  <c r="Q267" i="1"/>
  <c r="R267" i="1"/>
  <c r="H146" i="1"/>
  <c r="I146" i="1"/>
  <c r="J146" i="1"/>
  <c r="K146" i="1"/>
  <c r="L146" i="1"/>
  <c r="M146" i="1"/>
  <c r="N146" i="1"/>
  <c r="O146" i="1"/>
  <c r="P146" i="1"/>
  <c r="Q146" i="1"/>
  <c r="R146" i="1"/>
  <c r="H273" i="1"/>
  <c r="I273" i="1"/>
  <c r="J273" i="1"/>
  <c r="K273" i="1"/>
  <c r="L273" i="1"/>
  <c r="M273" i="1"/>
  <c r="N273" i="1"/>
  <c r="O273" i="1"/>
  <c r="P273" i="1"/>
  <c r="Q273" i="1"/>
  <c r="R273" i="1"/>
  <c r="H149" i="1"/>
  <c r="I149" i="1"/>
  <c r="J149" i="1"/>
  <c r="K149" i="1"/>
  <c r="L149" i="1"/>
  <c r="M149" i="1"/>
  <c r="N149" i="1"/>
  <c r="O149" i="1"/>
  <c r="P149" i="1"/>
  <c r="Q149" i="1"/>
  <c r="R149" i="1"/>
  <c r="H274" i="1"/>
  <c r="I274" i="1"/>
  <c r="J274" i="1"/>
  <c r="K274" i="1"/>
  <c r="L274" i="1"/>
  <c r="M274" i="1"/>
  <c r="N274" i="1"/>
  <c r="N450" i="1" s="1"/>
  <c r="O274" i="1"/>
  <c r="P274" i="1"/>
  <c r="P450" i="1" s="1"/>
  <c r="Q274" i="1"/>
  <c r="R274" i="1"/>
  <c r="R450" i="1" s="1"/>
  <c r="H150" i="1"/>
  <c r="I150" i="1"/>
  <c r="J150" i="1"/>
  <c r="K150" i="1"/>
  <c r="L150" i="1"/>
  <c r="M150" i="1"/>
  <c r="H275" i="1"/>
  <c r="I275" i="1"/>
  <c r="J275" i="1"/>
  <c r="K275" i="1"/>
  <c r="L275" i="1"/>
  <c r="M275" i="1"/>
  <c r="N275" i="1"/>
  <c r="O275" i="1"/>
  <c r="P275" i="1"/>
  <c r="Q275" i="1"/>
  <c r="R275" i="1"/>
  <c r="H151" i="1"/>
  <c r="I151" i="1"/>
  <c r="J151" i="1"/>
  <c r="K151" i="1"/>
  <c r="L151" i="1"/>
  <c r="M151" i="1"/>
  <c r="N151" i="1"/>
  <c r="O151" i="1"/>
  <c r="P151" i="1"/>
  <c r="Q151" i="1"/>
  <c r="R15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G282" i="1"/>
  <c r="H282" i="1"/>
  <c r="I282" i="1"/>
  <c r="J282" i="1"/>
  <c r="K282" i="1"/>
  <c r="L282" i="1"/>
  <c r="M282" i="1"/>
  <c r="N282" i="1"/>
  <c r="N458" i="1" s="1"/>
  <c r="O282" i="1"/>
  <c r="P282" i="1"/>
  <c r="P458" i="1" s="1"/>
  <c r="Q282" i="1"/>
  <c r="R282" i="1"/>
  <c r="R458" i="1" s="1"/>
  <c r="G155" i="1"/>
  <c r="H155" i="1"/>
  <c r="I155" i="1"/>
  <c r="J155" i="1"/>
  <c r="K155" i="1"/>
  <c r="L155" i="1"/>
  <c r="M155" i="1"/>
  <c r="N155" i="1"/>
  <c r="O155" i="1"/>
  <c r="P155" i="1"/>
  <c r="Q155" i="1"/>
  <c r="R155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G289" i="1"/>
  <c r="G289" i="45" s="1"/>
  <c r="H289" i="1"/>
  <c r="I289" i="1"/>
  <c r="J289" i="1"/>
  <c r="K289" i="1"/>
  <c r="L289" i="1"/>
  <c r="M289" i="1"/>
  <c r="N289" i="1"/>
  <c r="O289" i="1"/>
  <c r="P289" i="1"/>
  <c r="Q289" i="1"/>
  <c r="R289" i="1"/>
  <c r="H159" i="1"/>
  <c r="I159" i="1"/>
  <c r="J159" i="1"/>
  <c r="K159" i="1"/>
  <c r="L159" i="1"/>
  <c r="M159" i="1"/>
  <c r="N159" i="1"/>
  <c r="O159" i="1"/>
  <c r="P159" i="1"/>
  <c r="Q159" i="1"/>
  <c r="R159" i="1"/>
  <c r="G290" i="1"/>
  <c r="G290" i="45" s="1"/>
  <c r="H290" i="1"/>
  <c r="I290" i="1"/>
  <c r="J290" i="1"/>
  <c r="K290" i="1"/>
  <c r="L290" i="1"/>
  <c r="M290" i="1"/>
  <c r="N290" i="1"/>
  <c r="N466" i="1" s="1"/>
  <c r="O290" i="1"/>
  <c r="P290" i="1"/>
  <c r="P466" i="1" s="1"/>
  <c r="Q290" i="1"/>
  <c r="R290" i="1"/>
  <c r="R466" i="1" s="1"/>
  <c r="G160" i="1"/>
  <c r="G160" i="45" s="1"/>
  <c r="H160" i="1"/>
  <c r="I160" i="1"/>
  <c r="J160" i="1"/>
  <c r="K160" i="1"/>
  <c r="L160" i="1"/>
  <c r="M160" i="1"/>
  <c r="G291" i="1"/>
  <c r="G291" i="45" s="1"/>
  <c r="H291" i="1"/>
  <c r="I291" i="1"/>
  <c r="J291" i="1"/>
  <c r="K291" i="1"/>
  <c r="L291" i="1"/>
  <c r="M291" i="1"/>
  <c r="N291" i="1"/>
  <c r="O291" i="1"/>
  <c r="P291" i="1"/>
  <c r="Q291" i="1"/>
  <c r="R291" i="1"/>
  <c r="G161" i="1"/>
  <c r="G161" i="45" s="1"/>
  <c r="H161" i="1"/>
  <c r="I161" i="1"/>
  <c r="J161" i="1"/>
  <c r="K161" i="1"/>
  <c r="L161" i="1"/>
  <c r="M161" i="1"/>
  <c r="N161" i="1"/>
  <c r="O161" i="1"/>
  <c r="P161" i="1"/>
  <c r="Q161" i="1"/>
  <c r="R161" i="1"/>
  <c r="G299" i="45"/>
  <c r="S229" i="45" l="1"/>
  <c r="BV87" i="49"/>
  <c r="L236" i="45"/>
  <c r="L240" i="45" s="1"/>
  <c r="S240" i="45" s="1"/>
  <c r="M732" i="45"/>
  <c r="M733" i="45" s="1"/>
  <c r="S732" i="45"/>
  <c r="S733" i="45" s="1"/>
  <c r="BV25" i="50"/>
  <c r="BV25" i="49" s="1"/>
  <c r="BU25" i="49"/>
  <c r="BV31" i="50"/>
  <c r="BV31" i="49" s="1"/>
  <c r="BU31" i="49"/>
  <c r="BV75" i="50"/>
  <c r="BV75" i="49" s="1"/>
  <c r="BU75" i="49"/>
  <c r="BV21" i="50"/>
  <c r="BV21" i="49" s="1"/>
  <c r="BU21" i="49"/>
  <c r="BV37" i="50"/>
  <c r="BV37" i="49" s="1"/>
  <c r="BU37" i="49"/>
  <c r="BV39" i="50"/>
  <c r="BV39" i="49" s="1"/>
  <c r="BU39" i="49"/>
  <c r="BV19" i="50"/>
  <c r="BV19" i="49" s="1"/>
  <c r="BU19" i="49"/>
  <c r="BV33" i="50"/>
  <c r="BV33" i="49" s="1"/>
  <c r="BU33" i="49"/>
  <c r="BV55" i="50"/>
  <c r="BV55" i="49" s="1"/>
  <c r="BU55" i="49"/>
  <c r="BV27" i="50"/>
  <c r="BV27" i="49" s="1"/>
  <c r="BU27" i="49"/>
  <c r="BV74" i="50"/>
  <c r="BV74" i="49" s="1"/>
  <c r="L152" i="1"/>
  <c r="L153" i="1" s="1"/>
  <c r="J152" i="1"/>
  <c r="J153" i="1" s="1"/>
  <c r="H152" i="1"/>
  <c r="H153" i="1" s="1"/>
  <c r="Q157" i="1"/>
  <c r="Q158" i="1" s="1"/>
  <c r="O157" i="1"/>
  <c r="O158" i="1" s="1"/>
  <c r="M157" i="1"/>
  <c r="M158" i="1" s="1"/>
  <c r="K157" i="1"/>
  <c r="K158" i="1" s="1"/>
  <c r="I157" i="1"/>
  <c r="I158" i="1" s="1"/>
  <c r="K284" i="1"/>
  <c r="K285" i="1" s="1"/>
  <c r="I284" i="1"/>
  <c r="I285" i="1" s="1"/>
  <c r="Q318" i="1"/>
  <c r="Q494" i="1" s="1"/>
  <c r="Q591" i="1"/>
  <c r="Q649" i="1" s="1"/>
  <c r="Q467" i="1"/>
  <c r="P160" i="1"/>
  <c r="P378" i="1" s="1"/>
  <c r="G159" i="1"/>
  <c r="G159" i="45" s="1"/>
  <c r="Q465" i="1"/>
  <c r="Q37" i="1"/>
  <c r="Q52" i="1" s="1"/>
  <c r="Q584" i="1"/>
  <c r="O37" i="1"/>
  <c r="O52" i="1" s="1"/>
  <c r="O584" i="1"/>
  <c r="O465" i="1"/>
  <c r="M37" i="1"/>
  <c r="T289" i="1"/>
  <c r="M465" i="1"/>
  <c r="M584" i="1"/>
  <c r="R459" i="1"/>
  <c r="R590" i="1"/>
  <c r="R648" i="1" s="1"/>
  <c r="R317" i="1"/>
  <c r="P317" i="1"/>
  <c r="P493" i="1" s="1"/>
  <c r="P590" i="1"/>
  <c r="P648" i="1" s="1"/>
  <c r="P459" i="1"/>
  <c r="N317" i="1"/>
  <c r="N493" i="1" s="1"/>
  <c r="N590" i="1"/>
  <c r="N648" i="1" s="1"/>
  <c r="N459" i="1"/>
  <c r="Q284" i="1"/>
  <c r="Q458" i="1"/>
  <c r="O284" i="1"/>
  <c r="O458" i="1"/>
  <c r="M284" i="1"/>
  <c r="T282" i="1"/>
  <c r="T458" i="1" s="1"/>
  <c r="M458" i="1"/>
  <c r="R157" i="1"/>
  <c r="R158" i="1" s="1"/>
  <c r="P157" i="1"/>
  <c r="P158" i="1" s="1"/>
  <c r="N157" i="1"/>
  <c r="N158" i="1" s="1"/>
  <c r="L157" i="1"/>
  <c r="L158" i="1" s="1"/>
  <c r="J157" i="1"/>
  <c r="J158" i="1" s="1"/>
  <c r="H157" i="1"/>
  <c r="H158" i="1" s="1"/>
  <c r="R284" i="1"/>
  <c r="R36" i="1"/>
  <c r="R51" i="1" s="1"/>
  <c r="R457" i="1"/>
  <c r="R583" i="1"/>
  <c r="P284" i="1"/>
  <c r="P583" i="1"/>
  <c r="P36" i="1"/>
  <c r="P51" i="1" s="1"/>
  <c r="P457" i="1"/>
  <c r="N284" i="1"/>
  <c r="N36" i="1"/>
  <c r="N51" i="1" s="1"/>
  <c r="N457" i="1"/>
  <c r="N583" i="1"/>
  <c r="L284" i="1"/>
  <c r="L285" i="1" s="1"/>
  <c r="J284" i="1"/>
  <c r="J285" i="1" s="1"/>
  <c r="H284" i="1"/>
  <c r="H285" i="1" s="1"/>
  <c r="G156" i="45"/>
  <c r="H156" i="45" s="1"/>
  <c r="I156" i="45" s="1"/>
  <c r="J156" i="45" s="1"/>
  <c r="K156" i="45" s="1"/>
  <c r="L156" i="45" s="1"/>
  <c r="G151" i="1"/>
  <c r="G151" i="45" s="1"/>
  <c r="H151" i="45" s="1"/>
  <c r="I151" i="45" s="1"/>
  <c r="J151" i="45" s="1"/>
  <c r="K151" i="45" s="1"/>
  <c r="L151" i="45" s="1"/>
  <c r="Q589" i="1"/>
  <c r="Q647" i="1" s="1"/>
  <c r="Q316" i="1"/>
  <c r="Q492" i="1" s="1"/>
  <c r="Q451" i="1"/>
  <c r="O316" i="1"/>
  <c r="O492" i="1" s="1"/>
  <c r="O451" i="1"/>
  <c r="O589" i="1"/>
  <c r="O647" i="1" s="1"/>
  <c r="T275" i="1"/>
  <c r="T451" i="1" s="1"/>
  <c r="M589" i="1"/>
  <c r="M316" i="1"/>
  <c r="M451" i="1"/>
  <c r="G283" i="45"/>
  <c r="H283" i="45" s="1"/>
  <c r="G275" i="1"/>
  <c r="G275" i="45" s="1"/>
  <c r="R370" i="1"/>
  <c r="R150" i="1"/>
  <c r="R152" i="1" s="1"/>
  <c r="R153" i="1" s="1"/>
  <c r="P370" i="1"/>
  <c r="P150" i="1"/>
  <c r="P152" i="1" s="1"/>
  <c r="P153" i="1" s="1"/>
  <c r="N370" i="1"/>
  <c r="N150" i="1"/>
  <c r="N152" i="1" s="1"/>
  <c r="N153" i="1" s="1"/>
  <c r="M152" i="1"/>
  <c r="M153" i="1" s="1"/>
  <c r="K152" i="1"/>
  <c r="K153" i="1" s="1"/>
  <c r="I152" i="1"/>
  <c r="I153" i="1" s="1"/>
  <c r="G154" i="45"/>
  <c r="H154" i="45" s="1"/>
  <c r="G149" i="1"/>
  <c r="G23" i="1" s="1"/>
  <c r="G23" i="45" s="1"/>
  <c r="Q582" i="1"/>
  <c r="Q35" i="1"/>
  <c r="Q50" i="1" s="1"/>
  <c r="Q449" i="1"/>
  <c r="O35" i="1"/>
  <c r="O50" i="1" s="1"/>
  <c r="O582" i="1"/>
  <c r="O449" i="1"/>
  <c r="M35" i="1"/>
  <c r="M582" i="1"/>
  <c r="M449" i="1"/>
  <c r="T273" i="1"/>
  <c r="G281" i="45"/>
  <c r="H281" i="45" s="1"/>
  <c r="G273" i="1"/>
  <c r="G273" i="45" s="1"/>
  <c r="R315" i="1"/>
  <c r="R491" i="1" s="1"/>
  <c r="R443" i="1"/>
  <c r="R588" i="1"/>
  <c r="R646" i="1" s="1"/>
  <c r="P588" i="1"/>
  <c r="P646" i="1" s="1"/>
  <c r="P443" i="1"/>
  <c r="P315" i="1"/>
  <c r="P491" i="1" s="1"/>
  <c r="N443" i="1"/>
  <c r="N588" i="1"/>
  <c r="N646" i="1" s="1"/>
  <c r="N315" i="1"/>
  <c r="N491" i="1" s="1"/>
  <c r="Q145" i="1"/>
  <c r="Q527" i="1" s="1"/>
  <c r="O145" i="1"/>
  <c r="O527" i="1" s="1"/>
  <c r="M147" i="1"/>
  <c r="M148" i="1" s="1"/>
  <c r="K147" i="1"/>
  <c r="K148" i="1" s="1"/>
  <c r="I147" i="1"/>
  <c r="I148" i="1" s="1"/>
  <c r="G145" i="1"/>
  <c r="G145" i="45" s="1"/>
  <c r="H145" i="45" s="1"/>
  <c r="I145" i="45" s="1"/>
  <c r="J145" i="45" s="1"/>
  <c r="K145" i="45" s="1"/>
  <c r="L145" i="45" s="1"/>
  <c r="T266" i="1"/>
  <c r="T442" i="1" s="1"/>
  <c r="M442" i="1"/>
  <c r="G266" i="1"/>
  <c r="G266" i="45" s="1"/>
  <c r="H266" i="45" s="1"/>
  <c r="L147" i="1"/>
  <c r="L148" i="1" s="1"/>
  <c r="J147" i="1"/>
  <c r="J148" i="1" s="1"/>
  <c r="H147" i="1"/>
  <c r="H148" i="1" s="1"/>
  <c r="R34" i="1"/>
  <c r="R49" i="1" s="1"/>
  <c r="R441" i="1"/>
  <c r="R581" i="1"/>
  <c r="P441" i="1"/>
  <c r="P34" i="1"/>
  <c r="P49" i="1" s="1"/>
  <c r="P581" i="1"/>
  <c r="N34" i="1"/>
  <c r="N49" i="1" s="1"/>
  <c r="N441" i="1"/>
  <c r="N581" i="1"/>
  <c r="Z49" i="16"/>
  <c r="Q141" i="1"/>
  <c r="X49" i="16"/>
  <c r="O141" i="1"/>
  <c r="V49" i="16"/>
  <c r="M141" i="1"/>
  <c r="T49" i="16"/>
  <c r="K141" i="1"/>
  <c r="R49" i="16"/>
  <c r="I141" i="1"/>
  <c r="P49" i="16"/>
  <c r="G141" i="1"/>
  <c r="G141" i="45" s="1"/>
  <c r="Q259" i="1"/>
  <c r="N49" i="16"/>
  <c r="O259" i="1"/>
  <c r="L49" i="16"/>
  <c r="M259" i="1"/>
  <c r="J49" i="16"/>
  <c r="K259" i="1"/>
  <c r="H49" i="16"/>
  <c r="I259" i="1"/>
  <c r="F49" i="16"/>
  <c r="G259" i="1"/>
  <c r="G259" i="45" s="1"/>
  <c r="D49" i="16"/>
  <c r="AA48" i="16"/>
  <c r="R140" i="1"/>
  <c r="Y48" i="16"/>
  <c r="P140" i="1"/>
  <c r="W48" i="16"/>
  <c r="N140" i="1"/>
  <c r="U48" i="16"/>
  <c r="L140" i="1"/>
  <c r="L165" i="1" s="1"/>
  <c r="S48" i="16"/>
  <c r="J140" i="1"/>
  <c r="J165" i="1" s="1"/>
  <c r="Q48" i="16"/>
  <c r="H140" i="1"/>
  <c r="H165" i="1" s="1"/>
  <c r="R258" i="1"/>
  <c r="O48" i="16"/>
  <c r="P258" i="1"/>
  <c r="M48" i="16"/>
  <c r="N258" i="1"/>
  <c r="K48" i="16"/>
  <c r="L258" i="1"/>
  <c r="I48" i="16"/>
  <c r="J258" i="1"/>
  <c r="G48" i="16"/>
  <c r="H258" i="1"/>
  <c r="E48" i="16"/>
  <c r="Z47" i="16"/>
  <c r="Q139" i="1"/>
  <c r="X47" i="16"/>
  <c r="O139" i="1"/>
  <c r="V47" i="16"/>
  <c r="M139" i="1"/>
  <c r="T47" i="16"/>
  <c r="K139" i="1"/>
  <c r="R47" i="16"/>
  <c r="I139" i="1"/>
  <c r="P47" i="16"/>
  <c r="G139" i="1"/>
  <c r="G139" i="45" s="1"/>
  <c r="Q257" i="1"/>
  <c r="N47" i="16"/>
  <c r="O257" i="1"/>
  <c r="L47" i="16"/>
  <c r="M257" i="1"/>
  <c r="J47" i="16"/>
  <c r="K257" i="1"/>
  <c r="H47" i="16"/>
  <c r="I257" i="1"/>
  <c r="F47" i="16"/>
  <c r="G257" i="1"/>
  <c r="G257" i="45" s="1"/>
  <c r="D47" i="16"/>
  <c r="O318" i="1"/>
  <c r="O494" i="1" s="1"/>
  <c r="O591" i="1"/>
  <c r="O649" i="1" s="1"/>
  <c r="O467" i="1"/>
  <c r="M591" i="1"/>
  <c r="T291" i="1"/>
  <c r="T467" i="1" s="1"/>
  <c r="M318" i="1"/>
  <c r="M467" i="1"/>
  <c r="R160" i="1"/>
  <c r="R378" i="1" s="1"/>
  <c r="N160" i="1"/>
  <c r="N378" i="1" s="1"/>
  <c r="R318" i="1"/>
  <c r="R494" i="1" s="1"/>
  <c r="R591" i="1"/>
  <c r="R649" i="1" s="1"/>
  <c r="R467" i="1"/>
  <c r="P591" i="1"/>
  <c r="P649" i="1" s="1"/>
  <c r="P318" i="1"/>
  <c r="P494" i="1" s="1"/>
  <c r="P467" i="1"/>
  <c r="N591" i="1"/>
  <c r="N649" i="1" s="1"/>
  <c r="N467" i="1"/>
  <c r="N318" i="1"/>
  <c r="N494" i="1" s="1"/>
  <c r="Q160" i="1"/>
  <c r="Q378" i="1" s="1"/>
  <c r="O160" i="1"/>
  <c r="O378" i="1" s="1"/>
  <c r="Q292" i="1"/>
  <c r="Q466" i="1"/>
  <c r="O292" i="1"/>
  <c r="O466" i="1"/>
  <c r="M292" i="1"/>
  <c r="M466" i="1"/>
  <c r="T290" i="1"/>
  <c r="T466" i="1" s="1"/>
  <c r="K292" i="1"/>
  <c r="K293" i="1" s="1"/>
  <c r="I292" i="1"/>
  <c r="I293" i="1" s="1"/>
  <c r="R292" i="1"/>
  <c r="R465" i="1"/>
  <c r="R584" i="1"/>
  <c r="R37" i="1"/>
  <c r="R52" i="1" s="1"/>
  <c r="P292" i="1"/>
  <c r="P465" i="1"/>
  <c r="P584" i="1"/>
  <c r="P37" i="1"/>
  <c r="P52" i="1" s="1"/>
  <c r="N292" i="1"/>
  <c r="N465" i="1"/>
  <c r="N584" i="1"/>
  <c r="N37" i="1"/>
  <c r="N52" i="1" s="1"/>
  <c r="L292" i="1"/>
  <c r="L293" i="1" s="1"/>
  <c r="J292" i="1"/>
  <c r="J293" i="1" s="1"/>
  <c r="H292" i="1"/>
  <c r="H293" i="1" s="1"/>
  <c r="Q590" i="1"/>
  <c r="Q648" i="1" s="1"/>
  <c r="Q317" i="1"/>
  <c r="Q493" i="1" s="1"/>
  <c r="Q459" i="1"/>
  <c r="O590" i="1"/>
  <c r="O648" i="1" s="1"/>
  <c r="O317" i="1"/>
  <c r="O493" i="1" s="1"/>
  <c r="O459" i="1"/>
  <c r="M590" i="1"/>
  <c r="M459" i="1"/>
  <c r="M317" i="1"/>
  <c r="M493" i="1" s="1"/>
  <c r="T283" i="1"/>
  <c r="T459" i="1" s="1"/>
  <c r="Q457" i="1"/>
  <c r="Q583" i="1"/>
  <c r="Q36" i="1"/>
  <c r="Q51" i="1" s="1"/>
  <c r="O36" i="1"/>
  <c r="O51" i="1" s="1"/>
  <c r="O583" i="1"/>
  <c r="O457" i="1"/>
  <c r="M583" i="1"/>
  <c r="M36" i="1"/>
  <c r="M457" i="1"/>
  <c r="T281" i="1"/>
  <c r="R451" i="1"/>
  <c r="R316" i="1"/>
  <c r="R492" i="1" s="1"/>
  <c r="R589" i="1"/>
  <c r="R647" i="1" s="1"/>
  <c r="P316" i="1"/>
  <c r="P492" i="1" s="1"/>
  <c r="P589" i="1"/>
  <c r="P647" i="1" s="1"/>
  <c r="P451" i="1"/>
  <c r="N451" i="1"/>
  <c r="N316" i="1"/>
  <c r="N492" i="1" s="1"/>
  <c r="N589" i="1"/>
  <c r="N647" i="1" s="1"/>
  <c r="Q370" i="1"/>
  <c r="Q150" i="1"/>
  <c r="Q362" i="1" s="1"/>
  <c r="O370" i="1"/>
  <c r="O150" i="1"/>
  <c r="O152" i="1" s="1"/>
  <c r="O153" i="1" s="1"/>
  <c r="G155" i="45"/>
  <c r="H155" i="45" s="1"/>
  <c r="I155" i="45" s="1"/>
  <c r="J155" i="45" s="1"/>
  <c r="K155" i="45" s="1"/>
  <c r="L155" i="45" s="1"/>
  <c r="G150" i="1"/>
  <c r="G150" i="45" s="1"/>
  <c r="Q276" i="1"/>
  <c r="Q450" i="1"/>
  <c r="O276" i="1"/>
  <c r="O450" i="1"/>
  <c r="M276" i="1"/>
  <c r="T274" i="1"/>
  <c r="T450" i="1" s="1"/>
  <c r="M450" i="1"/>
  <c r="K276" i="1"/>
  <c r="K277" i="1" s="1"/>
  <c r="I276" i="1"/>
  <c r="I277" i="1" s="1"/>
  <c r="G282" i="45"/>
  <c r="H282" i="45" s="1"/>
  <c r="G274" i="1"/>
  <c r="G274" i="45" s="1"/>
  <c r="R276" i="1"/>
  <c r="R449" i="1"/>
  <c r="R582" i="1"/>
  <c r="R35" i="1"/>
  <c r="R50" i="1" s="1"/>
  <c r="P276" i="1"/>
  <c r="P582" i="1"/>
  <c r="P449" i="1"/>
  <c r="P35" i="1"/>
  <c r="P50" i="1" s="1"/>
  <c r="N276" i="1"/>
  <c r="N582" i="1"/>
  <c r="N449" i="1"/>
  <c r="N35" i="1"/>
  <c r="N50" i="1" s="1"/>
  <c r="L276" i="1"/>
  <c r="L277" i="1" s="1"/>
  <c r="J276" i="1"/>
  <c r="J277" i="1" s="1"/>
  <c r="H276" i="1"/>
  <c r="H277" i="1" s="1"/>
  <c r="G146" i="1"/>
  <c r="G146" i="45" s="1"/>
  <c r="H146" i="45" s="1"/>
  <c r="I146" i="45" s="1"/>
  <c r="J146" i="45" s="1"/>
  <c r="K146" i="45" s="1"/>
  <c r="L146" i="45" s="1"/>
  <c r="Q315" i="1"/>
  <c r="Q491" i="1" s="1"/>
  <c r="Q443" i="1"/>
  <c r="Q588" i="1"/>
  <c r="Q646" i="1" s="1"/>
  <c r="O443" i="1"/>
  <c r="O315" i="1"/>
  <c r="O491" i="1" s="1"/>
  <c r="O588" i="1"/>
  <c r="O646" i="1" s="1"/>
  <c r="T267" i="1"/>
  <c r="T443" i="1" s="1"/>
  <c r="M443" i="1"/>
  <c r="M588" i="1"/>
  <c r="M315" i="1"/>
  <c r="G267" i="1"/>
  <c r="G267" i="45" s="1"/>
  <c r="G443" i="45" s="1"/>
  <c r="R145" i="1"/>
  <c r="R354" i="1" s="1"/>
  <c r="P145" i="1"/>
  <c r="P354" i="1" s="1"/>
  <c r="N145" i="1"/>
  <c r="N354" i="1" s="1"/>
  <c r="R268" i="1"/>
  <c r="R442" i="1"/>
  <c r="P268" i="1"/>
  <c r="P442" i="1"/>
  <c r="N268" i="1"/>
  <c r="N442" i="1"/>
  <c r="L268" i="1"/>
  <c r="L269" i="1" s="1"/>
  <c r="J268" i="1"/>
  <c r="J269" i="1" s="1"/>
  <c r="H268" i="1"/>
  <c r="H269" i="1" s="1"/>
  <c r="G149" i="45"/>
  <c r="H149" i="45" s="1"/>
  <c r="G144" i="1"/>
  <c r="G144" i="45" s="1"/>
  <c r="H144" i="45" s="1"/>
  <c r="Q268" i="1"/>
  <c r="Q34" i="1"/>
  <c r="Q49" i="1" s="1"/>
  <c r="Q581" i="1"/>
  <c r="Q441" i="1"/>
  <c r="O268" i="1"/>
  <c r="O581" i="1"/>
  <c r="O441" i="1"/>
  <c r="O34" i="1"/>
  <c r="O49" i="1" s="1"/>
  <c r="M268" i="1"/>
  <c r="M581" i="1"/>
  <c r="M441" i="1"/>
  <c r="T265" i="1"/>
  <c r="M34" i="1"/>
  <c r="K268" i="1"/>
  <c r="K269" i="1" s="1"/>
  <c r="I268" i="1"/>
  <c r="I269" i="1" s="1"/>
  <c r="G265" i="1"/>
  <c r="G265" i="45" s="1"/>
  <c r="H265" i="45" s="1"/>
  <c r="R141" i="1"/>
  <c r="AA49" i="16"/>
  <c r="P141" i="1"/>
  <c r="Y49" i="16"/>
  <c r="N141" i="1"/>
  <c r="W49" i="16"/>
  <c r="L141" i="1"/>
  <c r="U49" i="16"/>
  <c r="J141" i="1"/>
  <c r="S49" i="16"/>
  <c r="H141" i="1"/>
  <c r="Q49" i="16"/>
  <c r="R259" i="1"/>
  <c r="O49" i="16"/>
  <c r="P259" i="1"/>
  <c r="M49" i="16"/>
  <c r="N259" i="1"/>
  <c r="K49" i="16"/>
  <c r="L259" i="1"/>
  <c r="I49" i="16"/>
  <c r="J259" i="1"/>
  <c r="G49" i="16"/>
  <c r="H259" i="1"/>
  <c r="E49" i="16"/>
  <c r="Q140" i="1"/>
  <c r="Z48" i="16"/>
  <c r="O140" i="1"/>
  <c r="X48" i="16"/>
  <c r="M140" i="1"/>
  <c r="V48" i="16"/>
  <c r="K140" i="1"/>
  <c r="K165" i="1" s="1"/>
  <c r="T48" i="16"/>
  <c r="I140" i="1"/>
  <c r="I165" i="1" s="1"/>
  <c r="R48" i="16"/>
  <c r="G140" i="1"/>
  <c r="G140" i="45" s="1"/>
  <c r="P48" i="16"/>
  <c r="Q258" i="1"/>
  <c r="N48" i="16"/>
  <c r="O258" i="1"/>
  <c r="L48" i="16"/>
  <c r="M258" i="1"/>
  <c r="J48" i="16"/>
  <c r="K258" i="1"/>
  <c r="H48" i="16"/>
  <c r="I258" i="1"/>
  <c r="F48" i="16"/>
  <c r="G258" i="1"/>
  <c r="G258" i="45" s="1"/>
  <c r="D48" i="16"/>
  <c r="R139" i="1"/>
  <c r="AA47" i="16"/>
  <c r="P139" i="1"/>
  <c r="Y47" i="16"/>
  <c r="N139" i="1"/>
  <c r="W47" i="16"/>
  <c r="L139" i="1"/>
  <c r="U47" i="16"/>
  <c r="J139" i="1"/>
  <c r="S47" i="16"/>
  <c r="H139" i="1"/>
  <c r="Q47" i="16"/>
  <c r="R257" i="1"/>
  <c r="O47" i="16"/>
  <c r="P257" i="1"/>
  <c r="M47" i="16"/>
  <c r="N257" i="1"/>
  <c r="K47" i="16"/>
  <c r="L257" i="1"/>
  <c r="I47" i="16"/>
  <c r="J257" i="1"/>
  <c r="G47" i="16"/>
  <c r="H257" i="1"/>
  <c r="E47" i="16"/>
  <c r="A50" i="16"/>
  <c r="A48" i="16"/>
  <c r="A49" i="16"/>
  <c r="A47" i="16"/>
  <c r="BV88" i="51"/>
  <c r="BP36" i="50"/>
  <c r="BU41" i="50"/>
  <c r="BP41" i="50"/>
  <c r="BO42" i="50"/>
  <c r="BP42" i="50" s="1"/>
  <c r="BO52" i="50"/>
  <c r="BJ52" i="50"/>
  <c r="BO42" i="51"/>
  <c r="BP42" i="51" s="1"/>
  <c r="BU41" i="51"/>
  <c r="BP41" i="51"/>
  <c r="BP40" i="49"/>
  <c r="BU40" i="49"/>
  <c r="BV40" i="49" s="1"/>
  <c r="BO53" i="51"/>
  <c r="BJ53" i="51"/>
  <c r="BI54" i="51"/>
  <c r="BJ54" i="51" s="1"/>
  <c r="BP28" i="50"/>
  <c r="BU28" i="50"/>
  <c r="BV28" i="50" s="1"/>
  <c r="BJ52" i="51"/>
  <c r="BO52" i="51"/>
  <c r="BU40" i="51"/>
  <c r="BV40" i="51" s="1"/>
  <c r="BP40" i="51"/>
  <c r="BU16" i="51"/>
  <c r="BV16" i="51" s="1"/>
  <c r="BP16" i="51"/>
  <c r="BP22" i="51"/>
  <c r="BU22" i="51"/>
  <c r="BV22" i="51" s="1"/>
  <c r="BO18" i="51"/>
  <c r="BP18" i="51" s="1"/>
  <c r="BU17" i="51"/>
  <c r="BP17" i="51"/>
  <c r="BU34" i="49"/>
  <c r="BV34" i="49" s="1"/>
  <c r="BP34" i="49"/>
  <c r="BU29" i="50"/>
  <c r="BP29" i="50"/>
  <c r="BO30" i="50"/>
  <c r="BP30" i="50" s="1"/>
  <c r="BO23" i="49"/>
  <c r="BJ23" i="49"/>
  <c r="BU35" i="51"/>
  <c r="BP35" i="51"/>
  <c r="BO36" i="51"/>
  <c r="BP36" i="51" s="1"/>
  <c r="BP34" i="51"/>
  <c r="BU34" i="51"/>
  <c r="BV34" i="51" s="1"/>
  <c r="BP28" i="49"/>
  <c r="BU28" i="49"/>
  <c r="BV28" i="49" s="1"/>
  <c r="BU22" i="49"/>
  <c r="BV22" i="49" s="1"/>
  <c r="BP22" i="49"/>
  <c r="BV17" i="50"/>
  <c r="BU18" i="50"/>
  <c r="BV18" i="50" s="1"/>
  <c r="BJ41" i="49"/>
  <c r="BO41" i="49"/>
  <c r="BU34" i="50"/>
  <c r="BV34" i="50" s="1"/>
  <c r="BP34" i="50"/>
  <c r="BP40" i="50"/>
  <c r="BU40" i="50"/>
  <c r="BV40" i="50" s="1"/>
  <c r="BU28" i="51"/>
  <c r="BV28" i="51" s="1"/>
  <c r="BP28" i="51"/>
  <c r="BO24" i="50"/>
  <c r="BP24" i="50" s="1"/>
  <c r="BU23" i="50"/>
  <c r="BP23" i="50"/>
  <c r="BV35" i="50"/>
  <c r="BU36" i="50"/>
  <c r="BV36" i="50" s="1"/>
  <c r="BP24" i="51"/>
  <c r="BV23" i="51"/>
  <c r="BU24" i="51"/>
  <c r="BV24" i="51" s="1"/>
  <c r="BO30" i="51"/>
  <c r="BP30" i="51" s="1"/>
  <c r="BU29" i="51"/>
  <c r="BP29" i="51"/>
  <c r="BJ29" i="49"/>
  <c r="BO29" i="49"/>
  <c r="BP17" i="49"/>
  <c r="BU17" i="49"/>
  <c r="BV17" i="49" s="1"/>
  <c r="BO35" i="49"/>
  <c r="BJ35" i="49"/>
  <c r="BI54" i="50"/>
  <c r="BJ54" i="50" s="1"/>
  <c r="BO53" i="50"/>
  <c r="BJ53" i="50"/>
  <c r="BV88" i="50"/>
  <c r="AX76" i="51"/>
  <c r="BP82" i="51"/>
  <c r="BU82" i="51"/>
  <c r="BV82" i="51" s="1"/>
  <c r="BC76" i="51"/>
  <c r="BC77" i="51" s="1"/>
  <c r="BD77" i="51" s="1"/>
  <c r="H160" i="45"/>
  <c r="I160" i="45" s="1"/>
  <c r="J160" i="45" s="1"/>
  <c r="K160" i="45" s="1"/>
  <c r="L160" i="45" s="1"/>
  <c r="M160" i="45" s="1"/>
  <c r="M727" i="45"/>
  <c r="M728" i="45" s="1"/>
  <c r="M729" i="45" s="1"/>
  <c r="H299" i="45"/>
  <c r="G475" i="45"/>
  <c r="G387" i="45"/>
  <c r="H161" i="45"/>
  <c r="I161" i="45" s="1"/>
  <c r="J161" i="45" s="1"/>
  <c r="K161" i="45" s="1"/>
  <c r="L161" i="45" s="1"/>
  <c r="H291" i="45"/>
  <c r="G467" i="45"/>
  <c r="G379" i="45"/>
  <c r="H289" i="45"/>
  <c r="G292" i="45"/>
  <c r="G465" i="45"/>
  <c r="S651" i="45"/>
  <c r="N593" i="45"/>
  <c r="M597" i="45"/>
  <c r="M651" i="45"/>
  <c r="S564" i="45"/>
  <c r="L570" i="45"/>
  <c r="S570" i="45" s="1"/>
  <c r="N559" i="45"/>
  <c r="M564" i="45"/>
  <c r="O325" i="45"/>
  <c r="N413" i="45"/>
  <c r="N501" i="45"/>
  <c r="N229" i="45"/>
  <c r="M236" i="45"/>
  <c r="M240" i="45" s="1"/>
  <c r="N538" i="45"/>
  <c r="M542" i="45"/>
  <c r="M624" i="45"/>
  <c r="U566" i="45"/>
  <c r="O208" i="45"/>
  <c r="N211" i="45"/>
  <c r="N212" i="45" s="1"/>
  <c r="N256" i="45"/>
  <c r="O237" i="45"/>
  <c r="N239" i="45"/>
  <c r="O717" i="45"/>
  <c r="N719" i="45"/>
  <c r="N730" i="45" s="1"/>
  <c r="N731" i="45" s="1"/>
  <c r="O720" i="45"/>
  <c r="N726" i="45"/>
  <c r="N340" i="45"/>
  <c r="M428" i="45"/>
  <c r="R562" i="45"/>
  <c r="R560" i="45"/>
  <c r="N243" i="45"/>
  <c r="M249" i="45"/>
  <c r="N199" i="45"/>
  <c r="M224" i="45"/>
  <c r="O595" i="45"/>
  <c r="N653" i="45"/>
  <c r="O218" i="45"/>
  <c r="N221" i="45"/>
  <c r="N222" i="45" s="1"/>
  <c r="O213" i="45"/>
  <c r="N216" i="45"/>
  <c r="N217" i="45" s="1"/>
  <c r="V569" i="45"/>
  <c r="S627" i="45"/>
  <c r="N565" i="45"/>
  <c r="M569" i="45"/>
  <c r="H290" i="45"/>
  <c r="G466" i="45"/>
  <c r="G378" i="45"/>
  <c r="S597" i="45"/>
  <c r="S655" i="45" s="1"/>
  <c r="L655" i="45"/>
  <c r="K227" i="45"/>
  <c r="M198" i="45"/>
  <c r="L223" i="45"/>
  <c r="S198" i="45"/>
  <c r="L201" i="45"/>
  <c r="N556" i="45"/>
  <c r="M574" i="45"/>
  <c r="N339" i="45"/>
  <c r="M427" i="45"/>
  <c r="N554" i="45"/>
  <c r="M572" i="45"/>
  <c r="Q561" i="45"/>
  <c r="O178" i="45"/>
  <c r="N180" i="45"/>
  <c r="M414" i="45"/>
  <c r="M502" i="45"/>
  <c r="O324" i="45"/>
  <c r="N500" i="45"/>
  <c r="N412" i="45"/>
  <c r="N326" i="45"/>
  <c r="U625" i="45"/>
  <c r="T567" i="45"/>
  <c r="K576" i="45"/>
  <c r="K119" i="45" s="1"/>
  <c r="K577" i="45"/>
  <c r="K120" i="45" s="1"/>
  <c r="K578" i="45"/>
  <c r="K118" i="45"/>
  <c r="M553" i="45"/>
  <c r="L558" i="45"/>
  <c r="L571" i="45"/>
  <c r="S553" i="45"/>
  <c r="S571" i="45" s="1"/>
  <c r="J117" i="45"/>
  <c r="J579" i="45"/>
  <c r="O715" i="45"/>
  <c r="N594" i="45"/>
  <c r="M652" i="45"/>
  <c r="O596" i="45"/>
  <c r="N654" i="45"/>
  <c r="N555" i="45"/>
  <c r="M573" i="45"/>
  <c r="N200" i="45"/>
  <c r="M225" i="45"/>
  <c r="M27" i="45"/>
  <c r="L26" i="45"/>
  <c r="S27" i="45"/>
  <c r="O203" i="45"/>
  <c r="N206" i="45"/>
  <c r="N207" i="45" s="1"/>
  <c r="S727" i="45"/>
  <c r="L728" i="45"/>
  <c r="N557" i="45"/>
  <c r="M575" i="45"/>
  <c r="O171" i="1"/>
  <c r="O533" i="1"/>
  <c r="O619" i="1" s="1"/>
  <c r="O355" i="1"/>
  <c r="K171" i="1"/>
  <c r="K533" i="1"/>
  <c r="I533" i="1"/>
  <c r="I171" i="1"/>
  <c r="I588" i="1"/>
  <c r="I646" i="1" s="1"/>
  <c r="I355" i="1"/>
  <c r="I315" i="1"/>
  <c r="I443" i="1"/>
  <c r="L442" i="1"/>
  <c r="L354" i="1"/>
  <c r="H442" i="1"/>
  <c r="H354" i="1"/>
  <c r="O22" i="1"/>
  <c r="O353" i="1"/>
  <c r="K527" i="1"/>
  <c r="K22" i="1"/>
  <c r="K441" i="1"/>
  <c r="K34" i="1"/>
  <c r="K49" i="1" s="1"/>
  <c r="K353" i="1"/>
  <c r="K581" i="1"/>
  <c r="I34" i="1"/>
  <c r="I49" i="1" s="1"/>
  <c r="I581" i="1"/>
  <c r="I353" i="1"/>
  <c r="I441" i="1"/>
  <c r="L475" i="1"/>
  <c r="L387" i="1"/>
  <c r="J475" i="1"/>
  <c r="J387" i="1"/>
  <c r="R171" i="1"/>
  <c r="R533" i="1"/>
  <c r="R619" i="1" s="1"/>
  <c r="R355" i="1"/>
  <c r="P533" i="1"/>
  <c r="P619" i="1" s="1"/>
  <c r="P171" i="1"/>
  <c r="P355" i="1"/>
  <c r="N171" i="1"/>
  <c r="N533" i="1"/>
  <c r="N619" i="1" s="1"/>
  <c r="N355" i="1"/>
  <c r="L533" i="1"/>
  <c r="L171" i="1"/>
  <c r="J171" i="1"/>
  <c r="J533" i="1"/>
  <c r="H171" i="1"/>
  <c r="H533" i="1"/>
  <c r="L443" i="1"/>
  <c r="L355" i="1"/>
  <c r="L588" i="1"/>
  <c r="L646" i="1" s="1"/>
  <c r="L315" i="1"/>
  <c r="J443" i="1"/>
  <c r="J315" i="1"/>
  <c r="J588" i="1"/>
  <c r="J646" i="1" s="1"/>
  <c r="J355" i="1"/>
  <c r="H588" i="1"/>
  <c r="H646" i="1" s="1"/>
  <c r="H315" i="1"/>
  <c r="H443" i="1"/>
  <c r="H355" i="1"/>
  <c r="M354" i="1"/>
  <c r="K354" i="1"/>
  <c r="K442" i="1"/>
  <c r="I442" i="1"/>
  <c r="I354" i="1"/>
  <c r="R22" i="1"/>
  <c r="R353" i="1"/>
  <c r="P22" i="1"/>
  <c r="P353" i="1"/>
  <c r="N22" i="1"/>
  <c r="N353" i="1"/>
  <c r="L22" i="1"/>
  <c r="L527" i="1"/>
  <c r="J22" i="1"/>
  <c r="J527" i="1"/>
  <c r="H22" i="1"/>
  <c r="H527" i="1"/>
  <c r="L34" i="1"/>
  <c r="L441" i="1"/>
  <c r="L581" i="1"/>
  <c r="L353" i="1"/>
  <c r="J353" i="1"/>
  <c r="J34" i="1"/>
  <c r="J581" i="1"/>
  <c r="J441" i="1"/>
  <c r="H34" i="1"/>
  <c r="H441" i="1"/>
  <c r="H353" i="1"/>
  <c r="H581" i="1"/>
  <c r="K475" i="1"/>
  <c r="K387" i="1"/>
  <c r="I475" i="1"/>
  <c r="I387" i="1"/>
  <c r="G475" i="1"/>
  <c r="S299" i="1"/>
  <c r="G387" i="1"/>
  <c r="Q536" i="1"/>
  <c r="Q622" i="1" s="1"/>
  <c r="Q174" i="1"/>
  <c r="Q379" i="1"/>
  <c r="O174" i="1"/>
  <c r="O536" i="1"/>
  <c r="O622" i="1" s="1"/>
  <c r="O379" i="1"/>
  <c r="T161" i="1"/>
  <c r="M536" i="1"/>
  <c r="M174" i="1"/>
  <c r="M379" i="1"/>
  <c r="K174" i="1"/>
  <c r="K536" i="1"/>
  <c r="I536" i="1"/>
  <c r="I174" i="1"/>
  <c r="G174" i="1"/>
  <c r="G174" i="45" s="1"/>
  <c r="G536" i="1"/>
  <c r="G536" i="45" s="1"/>
  <c r="S161" i="1"/>
  <c r="K318" i="1"/>
  <c r="K467" i="1"/>
  <c r="K379" i="1"/>
  <c r="K591" i="1"/>
  <c r="K649" i="1" s="1"/>
  <c r="I591" i="1"/>
  <c r="I649" i="1" s="1"/>
  <c r="I318" i="1"/>
  <c r="I379" i="1"/>
  <c r="I467" i="1"/>
  <c r="G318" i="1"/>
  <c r="G318" i="45" s="1"/>
  <c r="G467" i="1"/>
  <c r="S291" i="1"/>
  <c r="G591" i="1"/>
  <c r="G591" i="45" s="1"/>
  <c r="G379" i="1"/>
  <c r="L466" i="1"/>
  <c r="L378" i="1"/>
  <c r="J378" i="1"/>
  <c r="J466" i="1"/>
  <c r="H466" i="1"/>
  <c r="H378" i="1"/>
  <c r="Q25" i="1"/>
  <c r="Q377" i="1"/>
  <c r="O25" i="1"/>
  <c r="O377" i="1"/>
  <c r="M25" i="1"/>
  <c r="T159" i="1"/>
  <c r="M162" i="1"/>
  <c r="M530" i="1"/>
  <c r="M377" i="1"/>
  <c r="K162" i="1"/>
  <c r="K25" i="1"/>
  <c r="K530" i="1"/>
  <c r="I25" i="1"/>
  <c r="I162" i="1"/>
  <c r="I530" i="1"/>
  <c r="K37" i="1"/>
  <c r="K584" i="1"/>
  <c r="K465" i="1"/>
  <c r="K377" i="1"/>
  <c r="I37" i="1"/>
  <c r="I465" i="1"/>
  <c r="I377" i="1"/>
  <c r="I584" i="1"/>
  <c r="G37" i="1"/>
  <c r="G37" i="45" s="1"/>
  <c r="G465" i="1"/>
  <c r="G584" i="1"/>
  <c r="G584" i="45" s="1"/>
  <c r="G292" i="1"/>
  <c r="S289" i="1"/>
  <c r="Q173" i="1"/>
  <c r="Q535" i="1"/>
  <c r="Q371" i="1"/>
  <c r="O173" i="1"/>
  <c r="O535" i="1"/>
  <c r="O371" i="1"/>
  <c r="M535" i="1"/>
  <c r="T156" i="1"/>
  <c r="M173" i="1"/>
  <c r="M371" i="1"/>
  <c r="K173" i="1"/>
  <c r="K535" i="1"/>
  <c r="I535" i="1"/>
  <c r="I173" i="1"/>
  <c r="G173" i="1"/>
  <c r="G173" i="45" s="1"/>
  <c r="G535" i="1"/>
  <c r="G535" i="45" s="1"/>
  <c r="S156" i="1"/>
  <c r="K590" i="1"/>
  <c r="K648" i="1" s="1"/>
  <c r="K317" i="1"/>
  <c r="K371" i="1"/>
  <c r="K459" i="1"/>
  <c r="I590" i="1"/>
  <c r="I648" i="1" s="1"/>
  <c r="I459" i="1"/>
  <c r="I371" i="1"/>
  <c r="I317" i="1"/>
  <c r="G590" i="1"/>
  <c r="G590" i="45" s="1"/>
  <c r="G317" i="1"/>
  <c r="G317" i="45" s="1"/>
  <c r="S283" i="1"/>
  <c r="G371" i="1"/>
  <c r="G459" i="1"/>
  <c r="L458" i="1"/>
  <c r="L370" i="1"/>
  <c r="J458" i="1"/>
  <c r="J370" i="1"/>
  <c r="H458" i="1"/>
  <c r="H370" i="1"/>
  <c r="Q369" i="1"/>
  <c r="Q24" i="1"/>
  <c r="Q529" i="1"/>
  <c r="O24" i="1"/>
  <c r="O529" i="1"/>
  <c r="O369" i="1"/>
  <c r="M369" i="1"/>
  <c r="M529" i="1"/>
  <c r="M24" i="1"/>
  <c r="T154" i="1"/>
  <c r="K24" i="1"/>
  <c r="K529" i="1"/>
  <c r="I369" i="1"/>
  <c r="I24" i="1"/>
  <c r="I529" i="1"/>
  <c r="G24" i="1"/>
  <c r="G24" i="45" s="1"/>
  <c r="G157" i="1"/>
  <c r="G529" i="1"/>
  <c r="G529" i="45" s="1"/>
  <c r="S154" i="1"/>
  <c r="K583" i="1"/>
  <c r="K36" i="1"/>
  <c r="K369" i="1"/>
  <c r="K457" i="1"/>
  <c r="I457" i="1"/>
  <c r="I583" i="1"/>
  <c r="I36" i="1"/>
  <c r="G284" i="1"/>
  <c r="G583" i="1"/>
  <c r="G583" i="45" s="1"/>
  <c r="G36" i="1"/>
  <c r="G36" i="45" s="1"/>
  <c r="G369" i="1"/>
  <c r="S281" i="1"/>
  <c r="G457" i="1"/>
  <c r="R172" i="1"/>
  <c r="R534" i="1"/>
  <c r="R620" i="1" s="1"/>
  <c r="R363" i="1"/>
  <c r="P534" i="1"/>
  <c r="P620" i="1" s="1"/>
  <c r="P172" i="1"/>
  <c r="P363" i="1"/>
  <c r="N172" i="1"/>
  <c r="N534" i="1"/>
  <c r="N620" i="1" s="1"/>
  <c r="N363" i="1"/>
  <c r="L534" i="1"/>
  <c r="L172" i="1"/>
  <c r="J172" i="1"/>
  <c r="J534" i="1"/>
  <c r="H534" i="1"/>
  <c r="H172" i="1"/>
  <c r="L363" i="1"/>
  <c r="L589" i="1"/>
  <c r="L647" i="1" s="1"/>
  <c r="L316" i="1"/>
  <c r="L451" i="1"/>
  <c r="J451" i="1"/>
  <c r="J589" i="1"/>
  <c r="J647" i="1" s="1"/>
  <c r="J316" i="1"/>
  <c r="J363" i="1"/>
  <c r="H589" i="1"/>
  <c r="H647" i="1" s="1"/>
  <c r="H316" i="1"/>
  <c r="H363" i="1"/>
  <c r="H451" i="1"/>
  <c r="M362" i="1"/>
  <c r="K450" i="1"/>
  <c r="K362" i="1"/>
  <c r="I450" i="1"/>
  <c r="I362" i="1"/>
  <c r="R23" i="1"/>
  <c r="R361" i="1"/>
  <c r="P23" i="1"/>
  <c r="P361" i="1"/>
  <c r="N23" i="1"/>
  <c r="N361" i="1"/>
  <c r="L528" i="1"/>
  <c r="L23" i="1"/>
  <c r="J23" i="1"/>
  <c r="J528" i="1"/>
  <c r="H23" i="1"/>
  <c r="H528" i="1"/>
  <c r="L449" i="1"/>
  <c r="L361" i="1"/>
  <c r="L35" i="1"/>
  <c r="L582" i="1"/>
  <c r="J449" i="1"/>
  <c r="J35" i="1"/>
  <c r="J582" i="1"/>
  <c r="J361" i="1"/>
  <c r="H582" i="1"/>
  <c r="H449" i="1"/>
  <c r="H35" i="1"/>
  <c r="H361" i="1"/>
  <c r="Q533" i="1"/>
  <c r="Q619" i="1" s="1"/>
  <c r="Q171" i="1"/>
  <c r="Q355" i="1"/>
  <c r="T146" i="1"/>
  <c r="M533" i="1"/>
  <c r="M171" i="1"/>
  <c r="M355" i="1"/>
  <c r="K588" i="1"/>
  <c r="K646" i="1" s="1"/>
  <c r="K315" i="1"/>
  <c r="K355" i="1"/>
  <c r="K443" i="1"/>
  <c r="J442" i="1"/>
  <c r="J354" i="1"/>
  <c r="Q22" i="1"/>
  <c r="Q353" i="1"/>
  <c r="M527" i="1"/>
  <c r="T144" i="1"/>
  <c r="M22" i="1"/>
  <c r="M353" i="1"/>
  <c r="I527" i="1"/>
  <c r="I22" i="1"/>
  <c r="H475" i="1"/>
  <c r="H387" i="1"/>
  <c r="R174" i="1"/>
  <c r="R536" i="1"/>
  <c r="R622" i="1" s="1"/>
  <c r="R379" i="1"/>
  <c r="P174" i="1"/>
  <c r="P536" i="1"/>
  <c r="P622" i="1" s="1"/>
  <c r="P379" i="1"/>
  <c r="N174" i="1"/>
  <c r="N536" i="1"/>
  <c r="N622" i="1" s="1"/>
  <c r="N379" i="1"/>
  <c r="L536" i="1"/>
  <c r="L174" i="1"/>
  <c r="J174" i="1"/>
  <c r="J536" i="1"/>
  <c r="H174" i="1"/>
  <c r="H536" i="1"/>
  <c r="L467" i="1"/>
  <c r="L379" i="1"/>
  <c r="L318" i="1"/>
  <c r="L591" i="1"/>
  <c r="L649" i="1" s="1"/>
  <c r="J591" i="1"/>
  <c r="J649" i="1" s="1"/>
  <c r="J318" i="1"/>
  <c r="J467" i="1"/>
  <c r="J379" i="1"/>
  <c r="H379" i="1"/>
  <c r="H591" i="1"/>
  <c r="H649" i="1" s="1"/>
  <c r="H318" i="1"/>
  <c r="H467" i="1"/>
  <c r="M378" i="1"/>
  <c r="S160" i="1"/>
  <c r="K378" i="1"/>
  <c r="K466" i="1"/>
  <c r="I466" i="1"/>
  <c r="I378" i="1"/>
  <c r="G466" i="1"/>
  <c r="S290" i="1"/>
  <c r="G378" i="1"/>
  <c r="R25" i="1"/>
  <c r="R377" i="1"/>
  <c r="P25" i="1"/>
  <c r="P377" i="1"/>
  <c r="N25" i="1"/>
  <c r="N377" i="1"/>
  <c r="L530" i="1"/>
  <c r="L25" i="1"/>
  <c r="L162" i="1"/>
  <c r="J162" i="1"/>
  <c r="J25" i="1"/>
  <c r="J530" i="1"/>
  <c r="H530" i="1"/>
  <c r="H25" i="1"/>
  <c r="H162" i="1"/>
  <c r="L465" i="1"/>
  <c r="L377" i="1"/>
  <c r="L584" i="1"/>
  <c r="L37" i="1"/>
  <c r="J377" i="1"/>
  <c r="J584" i="1"/>
  <c r="J37" i="1"/>
  <c r="J465" i="1"/>
  <c r="H584" i="1"/>
  <c r="H465" i="1"/>
  <c r="H37" i="1"/>
  <c r="H377" i="1"/>
  <c r="R535" i="1"/>
  <c r="R173" i="1"/>
  <c r="R371" i="1"/>
  <c r="P173" i="1"/>
  <c r="P535" i="1"/>
  <c r="P371" i="1"/>
  <c r="N535" i="1"/>
  <c r="N173" i="1"/>
  <c r="N371" i="1"/>
  <c r="L173" i="1"/>
  <c r="L535" i="1"/>
  <c r="J173" i="1"/>
  <c r="J535" i="1"/>
  <c r="H173" i="1"/>
  <c r="H535" i="1"/>
  <c r="L459" i="1"/>
  <c r="L317" i="1"/>
  <c r="L590" i="1"/>
  <c r="L648" i="1" s="1"/>
  <c r="L371" i="1"/>
  <c r="J459" i="1"/>
  <c r="J590" i="1"/>
  <c r="J648" i="1" s="1"/>
  <c r="J317" i="1"/>
  <c r="J371" i="1"/>
  <c r="H459" i="1"/>
  <c r="H371" i="1"/>
  <c r="H590" i="1"/>
  <c r="H317" i="1"/>
  <c r="T155" i="1"/>
  <c r="M370" i="1"/>
  <c r="G370" i="1"/>
  <c r="S155" i="1"/>
  <c r="K370" i="1"/>
  <c r="K458" i="1"/>
  <c r="I370" i="1"/>
  <c r="I458" i="1"/>
  <c r="G458" i="1"/>
  <c r="S282" i="1"/>
  <c r="R24" i="1"/>
  <c r="R529" i="1"/>
  <c r="R369" i="1"/>
  <c r="P24" i="1"/>
  <c r="P529" i="1"/>
  <c r="P369" i="1"/>
  <c r="N24" i="1"/>
  <c r="N529" i="1"/>
  <c r="N369" i="1"/>
  <c r="L24" i="1"/>
  <c r="L529" i="1"/>
  <c r="J24" i="1"/>
  <c r="J529" i="1"/>
  <c r="H24" i="1"/>
  <c r="H529" i="1"/>
  <c r="L36" i="1"/>
  <c r="L583" i="1"/>
  <c r="L457" i="1"/>
  <c r="L369" i="1"/>
  <c r="J36" i="1"/>
  <c r="J369" i="1"/>
  <c r="J457" i="1"/>
  <c r="J583" i="1"/>
  <c r="H36" i="1"/>
  <c r="H583" i="1"/>
  <c r="H369" i="1"/>
  <c r="H457" i="1"/>
  <c r="Q534" i="1"/>
  <c r="Q620" i="1" s="1"/>
  <c r="Q172" i="1"/>
  <c r="Q363" i="1"/>
  <c r="O172" i="1"/>
  <c r="O534" i="1"/>
  <c r="O620" i="1" s="1"/>
  <c r="O363" i="1"/>
  <c r="M534" i="1"/>
  <c r="M172" i="1"/>
  <c r="T151" i="1"/>
  <c r="M363" i="1"/>
  <c r="K172" i="1"/>
  <c r="K534" i="1"/>
  <c r="I534" i="1"/>
  <c r="I172" i="1"/>
  <c r="K589" i="1"/>
  <c r="K647" i="1" s="1"/>
  <c r="K316" i="1"/>
  <c r="K451" i="1"/>
  <c r="K363" i="1"/>
  <c r="I316" i="1"/>
  <c r="I589" i="1"/>
  <c r="I647" i="1" s="1"/>
  <c r="I451" i="1"/>
  <c r="I363" i="1"/>
  <c r="L362" i="1"/>
  <c r="L450" i="1"/>
  <c r="J362" i="1"/>
  <c r="J450" i="1"/>
  <c r="H362" i="1"/>
  <c r="H450" i="1"/>
  <c r="Q23" i="1"/>
  <c r="Q361" i="1"/>
  <c r="O23" i="1"/>
  <c r="O361" i="1"/>
  <c r="T149" i="1"/>
  <c r="M23" i="1"/>
  <c r="M528" i="1"/>
  <c r="M361" i="1"/>
  <c r="K23" i="1"/>
  <c r="K528" i="1"/>
  <c r="I23" i="1"/>
  <c r="I528" i="1"/>
  <c r="K35" i="1"/>
  <c r="K449" i="1"/>
  <c r="K582" i="1"/>
  <c r="K361" i="1"/>
  <c r="I449" i="1"/>
  <c r="I582" i="1"/>
  <c r="I361" i="1"/>
  <c r="I35" i="1"/>
  <c r="BC77" i="50"/>
  <c r="BD77" i="50" s="1"/>
  <c r="BP50" i="50"/>
  <c r="BU50" i="50"/>
  <c r="BV50" i="50" s="1"/>
  <c r="BU51" i="51"/>
  <c r="BV51" i="51" s="1"/>
  <c r="BP51" i="51"/>
  <c r="BI72" i="50"/>
  <c r="BD72" i="50"/>
  <c r="BN77" i="51"/>
  <c r="BT72" i="51"/>
  <c r="BT77" i="51" s="1"/>
  <c r="BT72" i="50"/>
  <c r="BT77" i="50" s="1"/>
  <c r="BN77" i="50"/>
  <c r="BN73" i="50"/>
  <c r="BJ73" i="50"/>
  <c r="BU72" i="51"/>
  <c r="BP72" i="51"/>
  <c r="BU84" i="51"/>
  <c r="BV84" i="51" s="1"/>
  <c r="BP84" i="51"/>
  <c r="BO84" i="50"/>
  <c r="BJ84" i="50"/>
  <c r="BI76" i="50"/>
  <c r="BD76" i="50"/>
  <c r="BJ73" i="51"/>
  <c r="BO73" i="51"/>
  <c r="S236" i="45" l="1"/>
  <c r="N732" i="45"/>
  <c r="N733" i="45" s="1"/>
  <c r="G588" i="1"/>
  <c r="G588" i="45" s="1"/>
  <c r="G646" i="45" s="1"/>
  <c r="G582" i="1"/>
  <c r="G582" i="45" s="1"/>
  <c r="H582" i="45" s="1"/>
  <c r="O43" i="1"/>
  <c r="T371" i="1"/>
  <c r="G377" i="1"/>
  <c r="S159" i="1"/>
  <c r="S377" i="1" s="1"/>
  <c r="I546" i="1"/>
  <c r="O404" i="1"/>
  <c r="Q404" i="1"/>
  <c r="T370" i="1"/>
  <c r="N405" i="1"/>
  <c r="R405" i="1"/>
  <c r="P162" i="1"/>
  <c r="P163" i="1" s="1"/>
  <c r="P530" i="1"/>
  <c r="P548" i="1" s="1"/>
  <c r="Q528" i="1"/>
  <c r="Q610" i="1" s="1"/>
  <c r="G451" i="1"/>
  <c r="G527" i="1"/>
  <c r="G527" i="45" s="1"/>
  <c r="H527" i="45" s="1"/>
  <c r="G589" i="1"/>
  <c r="G589" i="45" s="1"/>
  <c r="Q530" i="1"/>
  <c r="Q548" i="1" s="1"/>
  <c r="P527" i="1"/>
  <c r="P609" i="1" s="1"/>
  <c r="G441" i="1"/>
  <c r="G22" i="1"/>
  <c r="G22" i="45" s="1"/>
  <c r="H22" i="45" s="1"/>
  <c r="I22" i="45" s="1"/>
  <c r="J22" i="45" s="1"/>
  <c r="K22" i="45" s="1"/>
  <c r="L22" i="45" s="1"/>
  <c r="O41" i="1"/>
  <c r="G369" i="45"/>
  <c r="S275" i="1"/>
  <c r="S451" i="1" s="1"/>
  <c r="G534" i="1"/>
  <c r="G534" i="45" s="1"/>
  <c r="G618" i="45" s="1"/>
  <c r="N162" i="1"/>
  <c r="N163" i="1" s="1"/>
  <c r="Q41" i="1"/>
  <c r="T355" i="1"/>
  <c r="Q403" i="1"/>
  <c r="P528" i="1"/>
  <c r="P546" i="1" s="1"/>
  <c r="S150" i="1"/>
  <c r="T150" i="1"/>
  <c r="T362" i="1" s="1"/>
  <c r="Q43" i="1"/>
  <c r="O405" i="1"/>
  <c r="T379" i="1"/>
  <c r="G34" i="1"/>
  <c r="G34" i="45" s="1"/>
  <c r="G49" i="45" s="1"/>
  <c r="S144" i="1"/>
  <c r="U144" i="1" s="1"/>
  <c r="G315" i="1"/>
  <c r="G315" i="45" s="1"/>
  <c r="G491" i="45" s="1"/>
  <c r="O403" i="1"/>
  <c r="G458" i="45"/>
  <c r="G441" i="45"/>
  <c r="G457" i="45"/>
  <c r="H267" i="45"/>
  <c r="I267" i="45" s="1"/>
  <c r="N160" i="45"/>
  <c r="O160" i="45" s="1"/>
  <c r="P160" i="45" s="1"/>
  <c r="Q160" i="45" s="1"/>
  <c r="R160" i="45" s="1"/>
  <c r="U160" i="45" s="1"/>
  <c r="S149" i="1"/>
  <c r="R162" i="1"/>
  <c r="R61" i="1" s="1"/>
  <c r="T160" i="1"/>
  <c r="T378" i="1" s="1"/>
  <c r="P406" i="1"/>
  <c r="O530" i="1"/>
  <c r="O548" i="1" s="1"/>
  <c r="O162" i="1"/>
  <c r="O61" i="1" s="1"/>
  <c r="Q406" i="1"/>
  <c r="N41" i="1"/>
  <c r="G442" i="1"/>
  <c r="G459" i="45"/>
  <c r="G361" i="1"/>
  <c r="G276" i="1"/>
  <c r="G452" i="1" s="1"/>
  <c r="Q42" i="1"/>
  <c r="N42" i="1"/>
  <c r="S274" i="1"/>
  <c r="S450" i="1" s="1"/>
  <c r="G25" i="1"/>
  <c r="G25" i="45" s="1"/>
  <c r="G44" i="45" s="1"/>
  <c r="G354" i="1"/>
  <c r="T145" i="1"/>
  <c r="T354" i="1" s="1"/>
  <c r="K546" i="1"/>
  <c r="S273" i="1"/>
  <c r="U273" i="1" s="1"/>
  <c r="G449" i="1"/>
  <c r="G35" i="1"/>
  <c r="G35" i="45" s="1"/>
  <c r="H35" i="45" s="1"/>
  <c r="T361" i="1"/>
  <c r="O42" i="1"/>
  <c r="M404" i="1"/>
  <c r="N43" i="1"/>
  <c r="R43" i="1"/>
  <c r="P405" i="1"/>
  <c r="R530" i="1"/>
  <c r="R612" i="1" s="1"/>
  <c r="N406" i="1"/>
  <c r="R406" i="1"/>
  <c r="G533" i="1"/>
  <c r="G533" i="45" s="1"/>
  <c r="G617" i="45" s="1"/>
  <c r="P42" i="1"/>
  <c r="R42" i="1"/>
  <c r="G450" i="1"/>
  <c r="N404" i="1"/>
  <c r="R404" i="1"/>
  <c r="Q405" i="1"/>
  <c r="G530" i="1"/>
  <c r="G530" i="45" s="1"/>
  <c r="G612" i="45" s="1"/>
  <c r="G162" i="1"/>
  <c r="G163" i="1" s="1"/>
  <c r="O44" i="1"/>
  <c r="Q44" i="1"/>
  <c r="P41" i="1"/>
  <c r="R41" i="1"/>
  <c r="S266" i="1"/>
  <c r="U266" i="1" s="1"/>
  <c r="P403" i="1"/>
  <c r="G371" i="45"/>
  <c r="G442" i="45"/>
  <c r="E50" i="16"/>
  <c r="G50" i="16"/>
  <c r="I50" i="16"/>
  <c r="K50" i="16"/>
  <c r="M50" i="16"/>
  <c r="O50" i="16"/>
  <c r="F50" i="16"/>
  <c r="H50" i="16"/>
  <c r="J50" i="16"/>
  <c r="L50" i="16"/>
  <c r="N50" i="16"/>
  <c r="I548" i="1"/>
  <c r="H273" i="45"/>
  <c r="I273" i="45" s="1"/>
  <c r="G449" i="45"/>
  <c r="G353" i="1"/>
  <c r="G157" i="45"/>
  <c r="G158" i="45" s="1"/>
  <c r="G147" i="45"/>
  <c r="G148" i="45" s="1"/>
  <c r="G355" i="45"/>
  <c r="J142" i="1"/>
  <c r="J143" i="1" s="1"/>
  <c r="Q50" i="16"/>
  <c r="S50" i="16"/>
  <c r="U50" i="16"/>
  <c r="W50" i="16"/>
  <c r="Y50" i="16"/>
  <c r="AA50" i="16"/>
  <c r="P50" i="16"/>
  <c r="R50" i="16"/>
  <c r="T50" i="16"/>
  <c r="V50" i="16"/>
  <c r="X50" i="16"/>
  <c r="Z50" i="16"/>
  <c r="G268" i="45"/>
  <c r="G444" i="45" s="1"/>
  <c r="L548" i="1"/>
  <c r="K548" i="1"/>
  <c r="G361" i="45"/>
  <c r="H275" i="45"/>
  <c r="H363" i="45" s="1"/>
  <c r="G363" i="45"/>
  <c r="G451" i="45"/>
  <c r="G528" i="1"/>
  <c r="G528" i="45" s="1"/>
  <c r="H528" i="45" s="1"/>
  <c r="G152" i="1"/>
  <c r="G59" i="1" s="1"/>
  <c r="G59" i="45" s="1"/>
  <c r="O528" i="1"/>
  <c r="O610" i="1" s="1"/>
  <c r="G316" i="1"/>
  <c r="G316" i="45" s="1"/>
  <c r="H316" i="45" s="1"/>
  <c r="G363" i="1"/>
  <c r="S151" i="1"/>
  <c r="U151" i="1" s="1"/>
  <c r="G172" i="1"/>
  <c r="G172" i="45" s="1"/>
  <c r="H172" i="45" s="1"/>
  <c r="I172" i="45" s="1"/>
  <c r="J172" i="45" s="1"/>
  <c r="K172" i="45" s="1"/>
  <c r="L172" i="45" s="1"/>
  <c r="M172" i="45" s="1"/>
  <c r="N172" i="45" s="1"/>
  <c r="O172" i="45" s="1"/>
  <c r="P172" i="45" s="1"/>
  <c r="Q172" i="45" s="1"/>
  <c r="R172" i="45" s="1"/>
  <c r="U172" i="45" s="1"/>
  <c r="P43" i="1"/>
  <c r="N530" i="1"/>
  <c r="N612" i="1" s="1"/>
  <c r="S146" i="1"/>
  <c r="U146" i="1" s="1"/>
  <c r="G171" i="1"/>
  <c r="G171" i="45" s="1"/>
  <c r="H171" i="45" s="1"/>
  <c r="I171" i="45" s="1"/>
  <c r="J171" i="45" s="1"/>
  <c r="K171" i="45" s="1"/>
  <c r="L171" i="45" s="1"/>
  <c r="S171" i="45" s="1"/>
  <c r="N528" i="1"/>
  <c r="N546" i="1" s="1"/>
  <c r="R528" i="1"/>
  <c r="R546" i="1" s="1"/>
  <c r="G362" i="1"/>
  <c r="Q162" i="1"/>
  <c r="Q61" i="1" s="1"/>
  <c r="O406" i="1"/>
  <c r="N527" i="1"/>
  <c r="R527" i="1"/>
  <c r="R609" i="1" s="1"/>
  <c r="S145" i="1"/>
  <c r="N403" i="1"/>
  <c r="R403" i="1"/>
  <c r="S265" i="1"/>
  <c r="S441" i="1" s="1"/>
  <c r="G268" i="1"/>
  <c r="G269" i="1" s="1"/>
  <c r="G581" i="1"/>
  <c r="G581" i="45" s="1"/>
  <c r="H581" i="45" s="1"/>
  <c r="G147" i="1"/>
  <c r="G148" i="1" s="1"/>
  <c r="G355" i="1"/>
  <c r="S267" i="1"/>
  <c r="U267" i="1" s="1"/>
  <c r="G443" i="1"/>
  <c r="G370" i="45"/>
  <c r="G353" i="45"/>
  <c r="G284" i="45"/>
  <c r="G285" i="45" s="1"/>
  <c r="G354" i="45"/>
  <c r="N362" i="1"/>
  <c r="P362" i="1"/>
  <c r="R362" i="1"/>
  <c r="G152" i="45"/>
  <c r="G153" i="45" s="1"/>
  <c r="H150" i="45"/>
  <c r="I150" i="45" s="1"/>
  <c r="J150" i="45" s="1"/>
  <c r="K150" i="45" s="1"/>
  <c r="L150" i="45" s="1"/>
  <c r="M150" i="45" s="1"/>
  <c r="N150" i="45" s="1"/>
  <c r="O150" i="45" s="1"/>
  <c r="P150" i="45" s="1"/>
  <c r="Q150" i="45" s="1"/>
  <c r="R150" i="45" s="1"/>
  <c r="U150" i="45" s="1"/>
  <c r="G450" i="45"/>
  <c r="G362" i="45"/>
  <c r="H274" i="45"/>
  <c r="I274" i="45" s="1"/>
  <c r="G276" i="45"/>
  <c r="G452" i="45" s="1"/>
  <c r="G162" i="45"/>
  <c r="G163" i="45" s="1"/>
  <c r="H159" i="45"/>
  <c r="H377" i="45" s="1"/>
  <c r="G377" i="45"/>
  <c r="J260" i="1"/>
  <c r="J261" i="1" s="1"/>
  <c r="N260" i="1"/>
  <c r="N305" i="1"/>
  <c r="N433" i="1"/>
  <c r="N33" i="1"/>
  <c r="N580" i="1"/>
  <c r="P305" i="1"/>
  <c r="P481" i="1" s="1"/>
  <c r="P433" i="1"/>
  <c r="P33" i="1"/>
  <c r="P580" i="1"/>
  <c r="R260" i="1"/>
  <c r="R305" i="1"/>
  <c r="R580" i="1"/>
  <c r="R33" i="1"/>
  <c r="R433" i="1"/>
  <c r="M306" i="1"/>
  <c r="AN62" i="56" s="1"/>
  <c r="AO62" i="56" s="1"/>
  <c r="M434" i="1"/>
  <c r="T258" i="1"/>
  <c r="T434" i="1" s="1"/>
  <c r="O306" i="1"/>
  <c r="AZ62" i="56" s="1"/>
  <c r="BA62" i="56" s="1"/>
  <c r="O434" i="1"/>
  <c r="Q306" i="1"/>
  <c r="BL62" i="56" s="1"/>
  <c r="BM62" i="56" s="1"/>
  <c r="Q434" i="1"/>
  <c r="N307" i="1"/>
  <c r="N483" i="1" s="1"/>
  <c r="N587" i="1"/>
  <c r="N435" i="1"/>
  <c r="N314" i="1"/>
  <c r="N490" i="1" s="1"/>
  <c r="P587" i="1"/>
  <c r="P314" i="1"/>
  <c r="P490" i="1" s="1"/>
  <c r="P307" i="1"/>
  <c r="P435" i="1"/>
  <c r="R587" i="1"/>
  <c r="R307" i="1"/>
  <c r="R483" i="1" s="1"/>
  <c r="R435" i="1"/>
  <c r="R314" i="1"/>
  <c r="R490" i="1" s="1"/>
  <c r="T441" i="1"/>
  <c r="T268" i="1"/>
  <c r="M638" i="1"/>
  <c r="T581" i="1"/>
  <c r="M600" i="1"/>
  <c r="M658" i="1" s="1"/>
  <c r="M269" i="1"/>
  <c r="M444" i="1"/>
  <c r="Q269" i="1"/>
  <c r="Q444" i="1"/>
  <c r="M491" i="1"/>
  <c r="T315" i="1"/>
  <c r="T491" i="1" s="1"/>
  <c r="N639" i="1"/>
  <c r="N601" i="1"/>
  <c r="N659" i="1" s="1"/>
  <c r="N277" i="1"/>
  <c r="N452" i="1"/>
  <c r="R277" i="1"/>
  <c r="R452" i="1"/>
  <c r="M640" i="1"/>
  <c r="M602" i="1"/>
  <c r="M660" i="1" s="1"/>
  <c r="T583" i="1"/>
  <c r="N293" i="1"/>
  <c r="N468" i="1"/>
  <c r="P641" i="1"/>
  <c r="P603" i="1"/>
  <c r="P661" i="1" s="1"/>
  <c r="R293" i="1"/>
  <c r="R468" i="1"/>
  <c r="M494" i="1"/>
  <c r="T318" i="1"/>
  <c r="T494" i="1" s="1"/>
  <c r="M649" i="1"/>
  <c r="T591" i="1"/>
  <c r="T649" i="1" s="1"/>
  <c r="D50" i="16"/>
  <c r="I142" i="1"/>
  <c r="I143" i="1" s="1"/>
  <c r="K142" i="1"/>
  <c r="K143" i="1" s="1"/>
  <c r="M142" i="1"/>
  <c r="M143" i="1" s="1"/>
  <c r="O142" i="1"/>
  <c r="O143" i="1" s="1"/>
  <c r="Q142" i="1"/>
  <c r="Q143" i="1" s="1"/>
  <c r="H142" i="1"/>
  <c r="H143" i="1" s="1"/>
  <c r="L142" i="1"/>
  <c r="L143" i="1" s="1"/>
  <c r="N142" i="1"/>
  <c r="N143" i="1" s="1"/>
  <c r="P142" i="1"/>
  <c r="P143" i="1" s="1"/>
  <c r="R142" i="1"/>
  <c r="R143" i="1" s="1"/>
  <c r="N147" i="1"/>
  <c r="N148" i="1" s="1"/>
  <c r="R147" i="1"/>
  <c r="R148" i="1" s="1"/>
  <c r="O147" i="1"/>
  <c r="O148" i="1" s="1"/>
  <c r="O354" i="1"/>
  <c r="Q147" i="1"/>
  <c r="Q148" i="1" s="1"/>
  <c r="Q354" i="1"/>
  <c r="M50" i="1"/>
  <c r="T35" i="1"/>
  <c r="T50" i="1" s="1"/>
  <c r="Q639" i="1"/>
  <c r="Q601" i="1"/>
  <c r="Q659" i="1" s="1"/>
  <c r="Q152" i="1"/>
  <c r="Q153" i="1" s="1"/>
  <c r="T316" i="1"/>
  <c r="T492" i="1" s="1"/>
  <c r="M492" i="1"/>
  <c r="P602" i="1"/>
  <c r="P660" i="1" s="1"/>
  <c r="P640" i="1"/>
  <c r="P285" i="1"/>
  <c r="P460" i="1"/>
  <c r="M285" i="1"/>
  <c r="M460" i="1"/>
  <c r="O285" i="1"/>
  <c r="O460" i="1"/>
  <c r="Q285" i="1"/>
  <c r="Q460" i="1"/>
  <c r="M641" i="1"/>
  <c r="M603" i="1"/>
  <c r="M661" i="1" s="1"/>
  <c r="T584" i="1"/>
  <c r="T465" i="1"/>
  <c r="T292" i="1"/>
  <c r="O641" i="1"/>
  <c r="O603" i="1"/>
  <c r="O661" i="1" s="1"/>
  <c r="M49" i="1"/>
  <c r="T34" i="1"/>
  <c r="T49" i="1" s="1"/>
  <c r="O600" i="1"/>
  <c r="O658" i="1" s="1"/>
  <c r="O638" i="1"/>
  <c r="O269" i="1"/>
  <c r="O444" i="1"/>
  <c r="Q600" i="1"/>
  <c r="Q658" i="1" s="1"/>
  <c r="Q638" i="1"/>
  <c r="N269" i="1"/>
  <c r="N444" i="1"/>
  <c r="P269" i="1"/>
  <c r="P444" i="1"/>
  <c r="R269" i="1"/>
  <c r="R444" i="1"/>
  <c r="T588" i="1"/>
  <c r="T646" i="1" s="1"/>
  <c r="M646" i="1"/>
  <c r="P601" i="1"/>
  <c r="P659" i="1" s="1"/>
  <c r="P639" i="1"/>
  <c r="P277" i="1"/>
  <c r="P452" i="1"/>
  <c r="R639" i="1"/>
  <c r="R601" i="1"/>
  <c r="R659" i="1" s="1"/>
  <c r="M277" i="1"/>
  <c r="M452" i="1"/>
  <c r="O277" i="1"/>
  <c r="O452" i="1"/>
  <c r="Q277" i="1"/>
  <c r="Q452" i="1"/>
  <c r="T457" i="1"/>
  <c r="T284" i="1"/>
  <c r="T36" i="1"/>
  <c r="T51" i="1" s="1"/>
  <c r="M51" i="1"/>
  <c r="O640" i="1"/>
  <c r="O602" i="1"/>
  <c r="O660" i="1" s="1"/>
  <c r="Q640" i="1"/>
  <c r="Q602" i="1"/>
  <c r="Q660" i="1" s="1"/>
  <c r="M648" i="1"/>
  <c r="T590" i="1"/>
  <c r="T648" i="1" s="1"/>
  <c r="N603" i="1"/>
  <c r="N661" i="1" s="1"/>
  <c r="N641" i="1"/>
  <c r="P293" i="1"/>
  <c r="P468" i="1"/>
  <c r="R641" i="1"/>
  <c r="R603" i="1"/>
  <c r="R661" i="1" s="1"/>
  <c r="M293" i="1"/>
  <c r="M468" i="1"/>
  <c r="O293" i="1"/>
  <c r="O468" i="1"/>
  <c r="Q293" i="1"/>
  <c r="Q468" i="1"/>
  <c r="I260" i="1"/>
  <c r="I261" i="1" s="1"/>
  <c r="K260" i="1"/>
  <c r="K261" i="1" s="1"/>
  <c r="M260" i="1"/>
  <c r="M33" i="1"/>
  <c r="M433" i="1"/>
  <c r="T257" i="1"/>
  <c r="M305" i="1"/>
  <c r="M580" i="1"/>
  <c r="O260" i="1"/>
  <c r="O33" i="1"/>
  <c r="O433" i="1"/>
  <c r="O580" i="1"/>
  <c r="O305" i="1"/>
  <c r="Q260" i="1"/>
  <c r="Q33" i="1"/>
  <c r="Q305" i="1"/>
  <c r="Q433" i="1"/>
  <c r="Q580" i="1"/>
  <c r="H260" i="1"/>
  <c r="H261" i="1" s="1"/>
  <c r="L260" i="1"/>
  <c r="L261" i="1" s="1"/>
  <c r="N434" i="1"/>
  <c r="N306" i="1"/>
  <c r="AT62" i="56" s="1"/>
  <c r="AU62" i="56" s="1"/>
  <c r="P260" i="1"/>
  <c r="P306" i="1"/>
  <c r="BF62" i="56" s="1"/>
  <c r="BG62" i="56" s="1"/>
  <c r="P434" i="1"/>
  <c r="R306" i="1"/>
  <c r="BR62" i="56" s="1"/>
  <c r="BS62" i="56" s="1"/>
  <c r="R434" i="1"/>
  <c r="M587" i="1"/>
  <c r="T259" i="1"/>
  <c r="T435" i="1" s="1"/>
  <c r="M307" i="1"/>
  <c r="M314" i="1"/>
  <c r="M435" i="1"/>
  <c r="O307" i="1"/>
  <c r="O483" i="1" s="1"/>
  <c r="O587" i="1"/>
  <c r="O435" i="1"/>
  <c r="O314" i="1"/>
  <c r="O490" i="1" s="1"/>
  <c r="Q314" i="1"/>
  <c r="Q490" i="1" s="1"/>
  <c r="Q307" i="1"/>
  <c r="Q483" i="1" s="1"/>
  <c r="Q587" i="1"/>
  <c r="Q435" i="1"/>
  <c r="N638" i="1"/>
  <c r="N600" i="1"/>
  <c r="N658" i="1" s="1"/>
  <c r="P638" i="1"/>
  <c r="P600" i="1"/>
  <c r="P658" i="1" s="1"/>
  <c r="R638" i="1"/>
  <c r="R600" i="1"/>
  <c r="R658" i="1" s="1"/>
  <c r="P147" i="1"/>
  <c r="P148" i="1" s="1"/>
  <c r="O362" i="1"/>
  <c r="T276" i="1"/>
  <c r="T449" i="1"/>
  <c r="M601" i="1"/>
  <c r="M659" i="1" s="1"/>
  <c r="M639" i="1"/>
  <c r="T582" i="1"/>
  <c r="O639" i="1"/>
  <c r="O601" i="1"/>
  <c r="O659" i="1" s="1"/>
  <c r="M647" i="1"/>
  <c r="T589" i="1"/>
  <c r="T647" i="1" s="1"/>
  <c r="N602" i="1"/>
  <c r="N660" i="1" s="1"/>
  <c r="N640" i="1"/>
  <c r="N285" i="1"/>
  <c r="N460" i="1"/>
  <c r="R602" i="1"/>
  <c r="R660" i="1" s="1"/>
  <c r="R640" i="1"/>
  <c r="R285" i="1"/>
  <c r="R460" i="1"/>
  <c r="T317" i="1"/>
  <c r="T493" i="1" s="1"/>
  <c r="R493" i="1"/>
  <c r="M52" i="1"/>
  <c r="T37" i="1"/>
  <c r="T52" i="1" s="1"/>
  <c r="Q603" i="1"/>
  <c r="Q661" i="1" s="1"/>
  <c r="Q641" i="1"/>
  <c r="BO54" i="50"/>
  <c r="BP54" i="50" s="1"/>
  <c r="BU53" i="50"/>
  <c r="BP53" i="50"/>
  <c r="BP29" i="49"/>
  <c r="BU29" i="49"/>
  <c r="BV29" i="49" s="1"/>
  <c r="BV35" i="51"/>
  <c r="BU36" i="51"/>
  <c r="BV36" i="51" s="1"/>
  <c r="BU23" i="49"/>
  <c r="BV23" i="49" s="1"/>
  <c r="BP23" i="49"/>
  <c r="BV29" i="50"/>
  <c r="BU30" i="50"/>
  <c r="BV30" i="50" s="1"/>
  <c r="BU52" i="51"/>
  <c r="BV52" i="51" s="1"/>
  <c r="BP52" i="51"/>
  <c r="BV41" i="51"/>
  <c r="BU42" i="51"/>
  <c r="BV42" i="51" s="1"/>
  <c r="BV41" i="50"/>
  <c r="BU42" i="50"/>
  <c r="BV42" i="50" s="1"/>
  <c r="BU35" i="49"/>
  <c r="BV35" i="49" s="1"/>
  <c r="BP35" i="49"/>
  <c r="BV29" i="51"/>
  <c r="BU30" i="51"/>
  <c r="BV30" i="51" s="1"/>
  <c r="BV23" i="50"/>
  <c r="BU24" i="50"/>
  <c r="BV24" i="50" s="1"/>
  <c r="BP41" i="49"/>
  <c r="BU41" i="49"/>
  <c r="BV41" i="49" s="1"/>
  <c r="BV17" i="51"/>
  <c r="BU18" i="51"/>
  <c r="BV18" i="51" s="1"/>
  <c r="BO54" i="51"/>
  <c r="BP54" i="51" s="1"/>
  <c r="BU53" i="51"/>
  <c r="BP53" i="51"/>
  <c r="BU52" i="50"/>
  <c r="BV52" i="50" s="1"/>
  <c r="BP52" i="50"/>
  <c r="BD76" i="51"/>
  <c r="H546" i="1"/>
  <c r="BI76" i="51"/>
  <c r="BI77" i="51" s="1"/>
  <c r="BJ77" i="51" s="1"/>
  <c r="H533" i="45"/>
  <c r="I533" i="45" s="1"/>
  <c r="J533" i="45" s="1"/>
  <c r="K533" i="45" s="1"/>
  <c r="L533" i="45" s="1"/>
  <c r="S533" i="45" s="1"/>
  <c r="M151" i="45"/>
  <c r="N151" i="45" s="1"/>
  <c r="O151" i="45" s="1"/>
  <c r="P151" i="45" s="1"/>
  <c r="Q151" i="45" s="1"/>
  <c r="R151" i="45" s="1"/>
  <c r="U151" i="45" s="1"/>
  <c r="S151" i="45"/>
  <c r="S155" i="45"/>
  <c r="M155" i="45"/>
  <c r="N155" i="45" s="1"/>
  <c r="O155" i="45" s="1"/>
  <c r="P155" i="45" s="1"/>
  <c r="Q155" i="45" s="1"/>
  <c r="R155" i="45" s="1"/>
  <c r="U155" i="45" s="1"/>
  <c r="J547" i="1"/>
  <c r="J546" i="1"/>
  <c r="L545" i="1"/>
  <c r="H23" i="45"/>
  <c r="I23" i="45" s="1"/>
  <c r="J23" i="45" s="1"/>
  <c r="K23" i="45" s="1"/>
  <c r="L23" i="45" s="1"/>
  <c r="J548" i="1"/>
  <c r="J545" i="1"/>
  <c r="S160" i="45"/>
  <c r="I41" i="1"/>
  <c r="K547" i="1"/>
  <c r="K545" i="1"/>
  <c r="H545" i="1"/>
  <c r="S146" i="45"/>
  <c r="M146" i="45"/>
  <c r="N146" i="45" s="1"/>
  <c r="O146" i="45" s="1"/>
  <c r="P146" i="45" s="1"/>
  <c r="Q146" i="45" s="1"/>
  <c r="R146" i="45" s="1"/>
  <c r="U146" i="45" s="1"/>
  <c r="U156" i="1"/>
  <c r="H258" i="45"/>
  <c r="G434" i="45"/>
  <c r="G346" i="45"/>
  <c r="H257" i="45"/>
  <c r="G260" i="45"/>
  <c r="G345" i="45"/>
  <c r="G433" i="45"/>
  <c r="H259" i="45"/>
  <c r="G307" i="45"/>
  <c r="G435" i="45"/>
  <c r="G347" i="45"/>
  <c r="H583" i="45"/>
  <c r="G611" i="45"/>
  <c r="G602" i="45"/>
  <c r="G640" i="45"/>
  <c r="H529" i="45"/>
  <c r="G547" i="45"/>
  <c r="H24" i="45"/>
  <c r="I24" i="45" s="1"/>
  <c r="J24" i="45" s="1"/>
  <c r="K24" i="45" s="1"/>
  <c r="L24" i="45" s="1"/>
  <c r="H317" i="45"/>
  <c r="G493" i="45"/>
  <c r="G405" i="45"/>
  <c r="H173" i="45"/>
  <c r="I173" i="45" s="1"/>
  <c r="J173" i="45" s="1"/>
  <c r="K173" i="45" s="1"/>
  <c r="L173" i="45" s="1"/>
  <c r="H584" i="45"/>
  <c r="G641" i="45"/>
  <c r="G603" i="45"/>
  <c r="H37" i="45"/>
  <c r="G52" i="45"/>
  <c r="H318" i="45"/>
  <c r="G494" i="45"/>
  <c r="G406" i="45"/>
  <c r="H536" i="45"/>
  <c r="I536" i="45" s="1"/>
  <c r="J536" i="45" s="1"/>
  <c r="K536" i="45" s="1"/>
  <c r="L536" i="45" s="1"/>
  <c r="S728" i="45"/>
  <c r="S729" i="45" s="1"/>
  <c r="L729" i="45"/>
  <c r="N27" i="45"/>
  <c r="M26" i="45"/>
  <c r="M108" i="45" s="1"/>
  <c r="O200" i="45"/>
  <c r="N225" i="45"/>
  <c r="O555" i="45"/>
  <c r="N573" i="45"/>
  <c r="P596" i="45"/>
  <c r="O654" i="45"/>
  <c r="O594" i="45"/>
  <c r="N652" i="45"/>
  <c r="N553" i="45"/>
  <c r="M571" i="45"/>
  <c r="M558" i="45"/>
  <c r="K579" i="45"/>
  <c r="K117" i="45"/>
  <c r="N502" i="45"/>
  <c r="N414" i="45"/>
  <c r="P178" i="45"/>
  <c r="O180" i="45"/>
  <c r="R561" i="45"/>
  <c r="O554" i="45"/>
  <c r="N572" i="45"/>
  <c r="O339" i="45"/>
  <c r="N427" i="45"/>
  <c r="O556" i="45"/>
  <c r="N574" i="45"/>
  <c r="N198" i="45"/>
  <c r="M201" i="45"/>
  <c r="M202" i="45" s="1"/>
  <c r="M223" i="45"/>
  <c r="M226" i="45" s="1"/>
  <c r="I282" i="45"/>
  <c r="H458" i="45"/>
  <c r="H370" i="45"/>
  <c r="I265" i="45"/>
  <c r="H441" i="45"/>
  <c r="H353" i="45"/>
  <c r="M250" i="45"/>
  <c r="N727" i="45"/>
  <c r="N728" i="45" s="1"/>
  <c r="N729" i="45" s="1"/>
  <c r="T566" i="45"/>
  <c r="P325" i="45"/>
  <c r="O501" i="45"/>
  <c r="O413" i="45"/>
  <c r="M570" i="45"/>
  <c r="M655" i="45"/>
  <c r="I283" i="45"/>
  <c r="H371" i="45"/>
  <c r="H459" i="45"/>
  <c r="I289" i="45"/>
  <c r="H465" i="45"/>
  <c r="H292" i="45"/>
  <c r="M161" i="45"/>
  <c r="N161" i="45" s="1"/>
  <c r="O161" i="45" s="1"/>
  <c r="P161" i="45" s="1"/>
  <c r="Q161" i="45" s="1"/>
  <c r="R161" i="45" s="1"/>
  <c r="U161" i="45" s="1"/>
  <c r="S161" i="45"/>
  <c r="I266" i="45"/>
  <c r="H354" i="45"/>
  <c r="H442" i="45"/>
  <c r="I144" i="45"/>
  <c r="H147" i="45"/>
  <c r="H148" i="45" s="1"/>
  <c r="H140" i="45"/>
  <c r="G165" i="45"/>
  <c r="U155" i="1"/>
  <c r="H139" i="45"/>
  <c r="G142" i="45"/>
  <c r="G143" i="45" s="1"/>
  <c r="G164" i="45"/>
  <c r="H141" i="45"/>
  <c r="G166" i="45"/>
  <c r="H36" i="45"/>
  <c r="G43" i="45"/>
  <c r="G51" i="45"/>
  <c r="H590" i="45"/>
  <c r="G619" i="45"/>
  <c r="G648" i="45"/>
  <c r="H535" i="45"/>
  <c r="I535" i="45" s="1"/>
  <c r="J535" i="45" s="1"/>
  <c r="K535" i="45" s="1"/>
  <c r="L535" i="45" s="1"/>
  <c r="H591" i="45"/>
  <c r="G649" i="45"/>
  <c r="G620" i="45"/>
  <c r="H174" i="45"/>
  <c r="I174" i="45" s="1"/>
  <c r="J174" i="45" s="1"/>
  <c r="K174" i="45" s="1"/>
  <c r="L174" i="45" s="1"/>
  <c r="O557" i="45"/>
  <c r="N575" i="45"/>
  <c r="P203" i="45"/>
  <c r="O206" i="45"/>
  <c r="O207" i="45" s="1"/>
  <c r="S26" i="45"/>
  <c r="S108" i="45" s="1"/>
  <c r="L108" i="45"/>
  <c r="P715" i="45"/>
  <c r="L577" i="45"/>
  <c r="L120" i="45" s="1"/>
  <c r="S558" i="45"/>
  <c r="L576" i="45"/>
  <c r="L119" i="45" s="1"/>
  <c r="L118" i="45"/>
  <c r="L578" i="45"/>
  <c r="P324" i="45"/>
  <c r="O500" i="45"/>
  <c r="O326" i="45"/>
  <c r="O412" i="45"/>
  <c r="S201" i="45"/>
  <c r="S202" i="45" s="1"/>
  <c r="L202" i="45"/>
  <c r="S223" i="45"/>
  <c r="L226" i="45"/>
  <c r="I290" i="45"/>
  <c r="H378" i="45"/>
  <c r="H466" i="45"/>
  <c r="O565" i="45"/>
  <c r="N569" i="45"/>
  <c r="P213" i="45"/>
  <c r="O216" i="45"/>
  <c r="O217" i="45" s="1"/>
  <c r="P218" i="45"/>
  <c r="O221" i="45"/>
  <c r="O222" i="45" s="1"/>
  <c r="P595" i="45"/>
  <c r="O653" i="45"/>
  <c r="O199" i="45"/>
  <c r="N224" i="45"/>
  <c r="O243" i="45"/>
  <c r="N249" i="45"/>
  <c r="U560" i="45"/>
  <c r="U562" i="45"/>
  <c r="O340" i="45"/>
  <c r="N428" i="45"/>
  <c r="P720" i="45"/>
  <c r="O726" i="45"/>
  <c r="P717" i="45"/>
  <c r="O719" i="45"/>
  <c r="O730" i="45" s="1"/>
  <c r="O731" i="45" s="1"/>
  <c r="P237" i="45"/>
  <c r="O239" i="45"/>
  <c r="O256" i="45"/>
  <c r="P208" i="45"/>
  <c r="O211" i="45"/>
  <c r="O212" i="45" s="1"/>
  <c r="O538" i="45"/>
  <c r="N542" i="45"/>
  <c r="N624" i="45"/>
  <c r="O229" i="45"/>
  <c r="N236" i="45"/>
  <c r="N240" i="45" s="1"/>
  <c r="O559" i="45"/>
  <c r="N564" i="45"/>
  <c r="O593" i="45"/>
  <c r="N651" i="45"/>
  <c r="N597" i="45"/>
  <c r="I281" i="45"/>
  <c r="H457" i="45"/>
  <c r="H369" i="45"/>
  <c r="H284" i="45"/>
  <c r="I154" i="45"/>
  <c r="H157" i="45"/>
  <c r="H158" i="45" s="1"/>
  <c r="M156" i="45"/>
  <c r="N156" i="45" s="1"/>
  <c r="O156" i="45" s="1"/>
  <c r="P156" i="45" s="1"/>
  <c r="Q156" i="45" s="1"/>
  <c r="R156" i="45" s="1"/>
  <c r="U156" i="45" s="1"/>
  <c r="S156" i="45"/>
  <c r="G468" i="45"/>
  <c r="G293" i="45"/>
  <c r="I291" i="45"/>
  <c r="H379" i="45"/>
  <c r="H467" i="45"/>
  <c r="I299" i="45"/>
  <c r="H387" i="45"/>
  <c r="H475" i="45"/>
  <c r="M145" i="45"/>
  <c r="N145" i="45" s="1"/>
  <c r="O145" i="45" s="1"/>
  <c r="P145" i="45" s="1"/>
  <c r="Q145" i="45" s="1"/>
  <c r="R145" i="45" s="1"/>
  <c r="U145" i="45" s="1"/>
  <c r="S145" i="45"/>
  <c r="I149" i="45"/>
  <c r="H548" i="1"/>
  <c r="U161" i="1"/>
  <c r="H547" i="1"/>
  <c r="L547" i="1"/>
  <c r="I545" i="1"/>
  <c r="I547" i="1"/>
  <c r="H580" i="1"/>
  <c r="H345" i="1"/>
  <c r="H433" i="1"/>
  <c r="H33" i="1"/>
  <c r="L580" i="1"/>
  <c r="L33" i="1"/>
  <c r="L345" i="1"/>
  <c r="L433" i="1"/>
  <c r="J21" i="1"/>
  <c r="J20" i="1" s="1"/>
  <c r="J526" i="1"/>
  <c r="J164" i="1"/>
  <c r="N21" i="1"/>
  <c r="N526" i="1"/>
  <c r="N164" i="1"/>
  <c r="N345" i="1"/>
  <c r="R21" i="1"/>
  <c r="R164" i="1"/>
  <c r="R526" i="1"/>
  <c r="R345" i="1"/>
  <c r="I434" i="1"/>
  <c r="I346" i="1"/>
  <c r="G165" i="1"/>
  <c r="S165" i="1" s="1"/>
  <c r="S140" i="1"/>
  <c r="O165" i="1"/>
  <c r="O346" i="1"/>
  <c r="H435" i="1"/>
  <c r="H347" i="1"/>
  <c r="H587" i="1"/>
  <c r="H314" i="1"/>
  <c r="H307" i="1"/>
  <c r="L587" i="1"/>
  <c r="L314" i="1"/>
  <c r="L307" i="1"/>
  <c r="L435" i="1"/>
  <c r="L347" i="1"/>
  <c r="J170" i="1"/>
  <c r="J532" i="1"/>
  <c r="J537" i="1" s="1"/>
  <c r="J543" i="1" s="1"/>
  <c r="J166" i="1"/>
  <c r="N532" i="1"/>
  <c r="N166" i="1"/>
  <c r="N170" i="1"/>
  <c r="N347" i="1"/>
  <c r="R170" i="1"/>
  <c r="R532" i="1"/>
  <c r="R166" i="1"/>
  <c r="R347" i="1"/>
  <c r="I639" i="1"/>
  <c r="I601" i="1"/>
  <c r="I610" i="1"/>
  <c r="K42" i="1"/>
  <c r="K50" i="1"/>
  <c r="I59" i="1"/>
  <c r="M59" i="1"/>
  <c r="M364" i="1"/>
  <c r="O59" i="1"/>
  <c r="O364" i="1"/>
  <c r="I404" i="1"/>
  <c r="I492" i="1"/>
  <c r="T363" i="1"/>
  <c r="T534" i="1"/>
  <c r="M620" i="1"/>
  <c r="T620" i="1" s="1"/>
  <c r="H640" i="1"/>
  <c r="H602" i="1"/>
  <c r="H611" i="1"/>
  <c r="H51" i="1"/>
  <c r="H43" i="1"/>
  <c r="J611" i="1"/>
  <c r="J640" i="1"/>
  <c r="J602" i="1"/>
  <c r="J51" i="1"/>
  <c r="J43" i="1"/>
  <c r="L460" i="1"/>
  <c r="L372" i="1"/>
  <c r="L51" i="1"/>
  <c r="L43" i="1"/>
  <c r="N60" i="1"/>
  <c r="N372" i="1"/>
  <c r="R60" i="1"/>
  <c r="R372" i="1"/>
  <c r="S370" i="1"/>
  <c r="S458" i="1"/>
  <c r="U282" i="1"/>
  <c r="H493" i="1"/>
  <c r="H405" i="1"/>
  <c r="L405" i="1"/>
  <c r="L493" i="1"/>
  <c r="H612" i="1"/>
  <c r="H603" i="1"/>
  <c r="H641" i="1"/>
  <c r="J44" i="1"/>
  <c r="J52" i="1"/>
  <c r="J380" i="1"/>
  <c r="J468" i="1"/>
  <c r="L380" i="1"/>
  <c r="L468" i="1"/>
  <c r="J61" i="1"/>
  <c r="J163" i="1"/>
  <c r="P44" i="1"/>
  <c r="J406" i="1"/>
  <c r="J494" i="1"/>
  <c r="I58" i="1"/>
  <c r="M58" i="1"/>
  <c r="M356" i="1"/>
  <c r="M545" i="1"/>
  <c r="M609" i="1"/>
  <c r="T171" i="1"/>
  <c r="M403" i="1"/>
  <c r="G33" i="1"/>
  <c r="G33" i="45" s="1"/>
  <c r="G580" i="1"/>
  <c r="G580" i="45" s="1"/>
  <c r="S257" i="1"/>
  <c r="G260" i="1"/>
  <c r="G433" i="1"/>
  <c r="G345" i="1"/>
  <c r="K33" i="1"/>
  <c r="K433" i="1"/>
  <c r="K580" i="1"/>
  <c r="K345" i="1"/>
  <c r="I526" i="1"/>
  <c r="I21" i="1"/>
  <c r="I20" i="1" s="1"/>
  <c r="I164" i="1"/>
  <c r="M526" i="1"/>
  <c r="M21" i="1"/>
  <c r="M164" i="1"/>
  <c r="T139" i="1"/>
  <c r="M345" i="1"/>
  <c r="Q526" i="1"/>
  <c r="Q21" i="1"/>
  <c r="Q164" i="1"/>
  <c r="Q345" i="1"/>
  <c r="J434" i="1"/>
  <c r="J346" i="1"/>
  <c r="P165" i="1"/>
  <c r="P346" i="1"/>
  <c r="G314" i="1"/>
  <c r="G314" i="45" s="1"/>
  <c r="G435" i="1"/>
  <c r="G587" i="1"/>
  <c r="G587" i="45" s="1"/>
  <c r="G307" i="1"/>
  <c r="G347" i="1"/>
  <c r="S259" i="1"/>
  <c r="K587" i="1"/>
  <c r="K347" i="1"/>
  <c r="K435" i="1"/>
  <c r="K314" i="1"/>
  <c r="K307" i="1"/>
  <c r="I532" i="1"/>
  <c r="I537" i="1" s="1"/>
  <c r="I543" i="1" s="1"/>
  <c r="I170" i="1"/>
  <c r="I166" i="1"/>
  <c r="M532" i="1"/>
  <c r="M166" i="1"/>
  <c r="T141" i="1"/>
  <c r="M170" i="1"/>
  <c r="M347" i="1"/>
  <c r="Q532" i="1"/>
  <c r="Q618" i="1" s="1"/>
  <c r="Q170" i="1"/>
  <c r="Q166" i="1"/>
  <c r="Q347" i="1"/>
  <c r="H42" i="1"/>
  <c r="H50" i="1"/>
  <c r="H364" i="1"/>
  <c r="H452" i="1"/>
  <c r="J452" i="1"/>
  <c r="J364" i="1"/>
  <c r="J50" i="1"/>
  <c r="J42" i="1"/>
  <c r="L364" i="1"/>
  <c r="L452" i="1"/>
  <c r="H59" i="1"/>
  <c r="P59" i="1"/>
  <c r="P364" i="1"/>
  <c r="R59" i="1"/>
  <c r="R364" i="1"/>
  <c r="H492" i="1"/>
  <c r="H404" i="1"/>
  <c r="T172" i="1"/>
  <c r="P404" i="1"/>
  <c r="S369" i="1"/>
  <c r="S457" i="1"/>
  <c r="U281" i="1"/>
  <c r="S284" i="1"/>
  <c r="G602" i="1"/>
  <c r="G640" i="1"/>
  <c r="G611" i="1"/>
  <c r="S583" i="1"/>
  <c r="I460" i="1"/>
  <c r="I372" i="1"/>
  <c r="I602" i="1"/>
  <c r="I611" i="1"/>
  <c r="I640" i="1"/>
  <c r="K372" i="1"/>
  <c r="K460" i="1"/>
  <c r="U154" i="1"/>
  <c r="S157" i="1"/>
  <c r="S158" i="1" s="1"/>
  <c r="G372" i="1"/>
  <c r="G60" i="1"/>
  <c r="G60" i="45" s="1"/>
  <c r="G158" i="1"/>
  <c r="I60" i="1"/>
  <c r="T157" i="1"/>
  <c r="T369" i="1"/>
  <c r="T24" i="1"/>
  <c r="M43" i="1"/>
  <c r="O60" i="1"/>
  <c r="O372" i="1"/>
  <c r="Q60" i="1"/>
  <c r="Q372" i="1"/>
  <c r="G493" i="1"/>
  <c r="S317" i="1"/>
  <c r="G405" i="1"/>
  <c r="S535" i="1"/>
  <c r="T173" i="1"/>
  <c r="M405" i="1"/>
  <c r="T535" i="1"/>
  <c r="G468" i="1"/>
  <c r="G293" i="1"/>
  <c r="I52" i="1"/>
  <c r="I44" i="1"/>
  <c r="K641" i="1"/>
  <c r="K603" i="1"/>
  <c r="K612" i="1"/>
  <c r="K380" i="1"/>
  <c r="K468" i="1"/>
  <c r="M61" i="1"/>
  <c r="M163" i="1"/>
  <c r="M380" i="1"/>
  <c r="T25" i="1"/>
  <c r="M44" i="1"/>
  <c r="G649" i="1"/>
  <c r="S591" i="1"/>
  <c r="G620" i="1"/>
  <c r="G406" i="1"/>
  <c r="S318" i="1"/>
  <c r="G494" i="1"/>
  <c r="K406" i="1"/>
  <c r="K494" i="1"/>
  <c r="S536" i="1"/>
  <c r="T174" i="1"/>
  <c r="M406" i="1"/>
  <c r="H609" i="1"/>
  <c r="H638" i="1"/>
  <c r="H600" i="1"/>
  <c r="H41" i="1"/>
  <c r="H49" i="1"/>
  <c r="J609" i="1"/>
  <c r="J638" i="1"/>
  <c r="J600" i="1"/>
  <c r="L356" i="1"/>
  <c r="L444" i="1"/>
  <c r="L41" i="1"/>
  <c r="L49" i="1"/>
  <c r="J58" i="1"/>
  <c r="H403" i="1"/>
  <c r="H491" i="1"/>
  <c r="J491" i="1"/>
  <c r="J403" i="1"/>
  <c r="L491" i="1"/>
  <c r="L403" i="1"/>
  <c r="I444" i="1"/>
  <c r="I356" i="1"/>
  <c r="K638" i="1"/>
  <c r="K609" i="1"/>
  <c r="K600" i="1"/>
  <c r="K41" i="1"/>
  <c r="K58" i="1"/>
  <c r="O545" i="1"/>
  <c r="O609" i="1"/>
  <c r="I491" i="1"/>
  <c r="I403" i="1"/>
  <c r="J33" i="1"/>
  <c r="J580" i="1"/>
  <c r="J345" i="1"/>
  <c r="J433" i="1"/>
  <c r="H21" i="1"/>
  <c r="H20" i="1" s="1"/>
  <c r="H526" i="1"/>
  <c r="H164" i="1"/>
  <c r="L21" i="1"/>
  <c r="L20" i="1" s="1"/>
  <c r="L164" i="1"/>
  <c r="L526" i="1"/>
  <c r="P21" i="1"/>
  <c r="P526" i="1"/>
  <c r="P164" i="1"/>
  <c r="P345" i="1"/>
  <c r="G434" i="1"/>
  <c r="S258" i="1"/>
  <c r="G346" i="1"/>
  <c r="K434" i="1"/>
  <c r="K346" i="1"/>
  <c r="T140" i="1"/>
  <c r="M165" i="1"/>
  <c r="M346" i="1"/>
  <c r="Q165" i="1"/>
  <c r="Q346" i="1"/>
  <c r="J435" i="1"/>
  <c r="J347" i="1"/>
  <c r="J587" i="1"/>
  <c r="J314" i="1"/>
  <c r="J307" i="1"/>
  <c r="H532" i="1"/>
  <c r="H537" i="1" s="1"/>
  <c r="H543" i="1" s="1"/>
  <c r="H166" i="1"/>
  <c r="H170" i="1"/>
  <c r="L170" i="1"/>
  <c r="L166" i="1"/>
  <c r="L532" i="1"/>
  <c r="L537" i="1" s="1"/>
  <c r="L543" i="1" s="1"/>
  <c r="P532" i="1"/>
  <c r="P166" i="1"/>
  <c r="P170" i="1"/>
  <c r="P347" i="1"/>
  <c r="I50" i="1"/>
  <c r="I42" i="1"/>
  <c r="I452" i="1"/>
  <c r="I364" i="1"/>
  <c r="K610" i="1"/>
  <c r="K639" i="1"/>
  <c r="K601" i="1"/>
  <c r="K452" i="1"/>
  <c r="K364" i="1"/>
  <c r="S23" i="1"/>
  <c r="K59" i="1"/>
  <c r="M546" i="1"/>
  <c r="M610" i="1"/>
  <c r="T23" i="1"/>
  <c r="M42" i="1"/>
  <c r="K492" i="1"/>
  <c r="K404" i="1"/>
  <c r="H460" i="1"/>
  <c r="H372" i="1"/>
  <c r="J372" i="1"/>
  <c r="J460" i="1"/>
  <c r="L640" i="1"/>
  <c r="L602" i="1"/>
  <c r="L611" i="1"/>
  <c r="H60" i="1"/>
  <c r="J60" i="1"/>
  <c r="L60" i="1"/>
  <c r="N547" i="1"/>
  <c r="N611" i="1"/>
  <c r="P547" i="1"/>
  <c r="P611" i="1"/>
  <c r="P60" i="1"/>
  <c r="P372" i="1"/>
  <c r="R547" i="1"/>
  <c r="R611" i="1"/>
  <c r="S590" i="1"/>
  <c r="H648" i="1"/>
  <c r="J405" i="1"/>
  <c r="J493" i="1"/>
  <c r="H52" i="1"/>
  <c r="H44" i="1"/>
  <c r="H468" i="1"/>
  <c r="H380" i="1"/>
  <c r="J603" i="1"/>
  <c r="J641" i="1"/>
  <c r="J612" i="1"/>
  <c r="L52" i="1"/>
  <c r="L44" i="1"/>
  <c r="L603" i="1"/>
  <c r="L612" i="1"/>
  <c r="L641" i="1"/>
  <c r="H61" i="1"/>
  <c r="H163" i="1"/>
  <c r="L61" i="1"/>
  <c r="L163" i="1"/>
  <c r="N44" i="1"/>
  <c r="R44" i="1"/>
  <c r="S466" i="1"/>
  <c r="U290" i="1"/>
  <c r="S378" i="1"/>
  <c r="H406" i="1"/>
  <c r="H494" i="1"/>
  <c r="L406" i="1"/>
  <c r="L494" i="1"/>
  <c r="S174" i="1"/>
  <c r="T22" i="1"/>
  <c r="M41" i="1"/>
  <c r="T353" i="1"/>
  <c r="Q545" i="1"/>
  <c r="Q609" i="1"/>
  <c r="K403" i="1"/>
  <c r="K491" i="1"/>
  <c r="T533" i="1"/>
  <c r="M619" i="1"/>
  <c r="T619" i="1" s="1"/>
  <c r="I433" i="1"/>
  <c r="I345" i="1"/>
  <c r="I33" i="1"/>
  <c r="I580" i="1"/>
  <c r="G526" i="1"/>
  <c r="G526" i="45" s="1"/>
  <c r="G21" i="1"/>
  <c r="G21" i="45" s="1"/>
  <c r="S139" i="1"/>
  <c r="G164" i="1"/>
  <c r="G142" i="1"/>
  <c r="K526" i="1"/>
  <c r="K21" i="1"/>
  <c r="K20" i="1" s="1"/>
  <c r="K164" i="1"/>
  <c r="O526" i="1"/>
  <c r="O21" i="1"/>
  <c r="O164" i="1"/>
  <c r="O345" i="1"/>
  <c r="H434" i="1"/>
  <c r="H346" i="1"/>
  <c r="L346" i="1"/>
  <c r="L434" i="1"/>
  <c r="N165" i="1"/>
  <c r="N346" i="1"/>
  <c r="R165" i="1"/>
  <c r="R346" i="1"/>
  <c r="I587" i="1"/>
  <c r="I314" i="1"/>
  <c r="I347" i="1"/>
  <c r="I307" i="1"/>
  <c r="I435" i="1"/>
  <c r="G532" i="1"/>
  <c r="G532" i="45" s="1"/>
  <c r="G166" i="1"/>
  <c r="S141" i="1"/>
  <c r="G170" i="1"/>
  <c r="G170" i="45" s="1"/>
  <c r="K532" i="1"/>
  <c r="K537" i="1" s="1"/>
  <c r="K543" i="1" s="1"/>
  <c r="K170" i="1"/>
  <c r="K166" i="1"/>
  <c r="O532" i="1"/>
  <c r="O166" i="1"/>
  <c r="O170" i="1"/>
  <c r="O347" i="1"/>
  <c r="H639" i="1"/>
  <c r="H610" i="1"/>
  <c r="H601" i="1"/>
  <c r="J601" i="1"/>
  <c r="J610" i="1"/>
  <c r="J639" i="1"/>
  <c r="L601" i="1"/>
  <c r="L639" i="1"/>
  <c r="L610" i="1"/>
  <c r="L42" i="1"/>
  <c r="L50" i="1"/>
  <c r="J59" i="1"/>
  <c r="L59" i="1"/>
  <c r="N59" i="1"/>
  <c r="N364" i="1"/>
  <c r="J492" i="1"/>
  <c r="J404" i="1"/>
  <c r="L492" i="1"/>
  <c r="L404" i="1"/>
  <c r="L546" i="1"/>
  <c r="S36" i="1"/>
  <c r="G43" i="1"/>
  <c r="G51" i="1"/>
  <c r="G285" i="1"/>
  <c r="G461" i="1" s="1"/>
  <c r="G460" i="1"/>
  <c r="I51" i="1"/>
  <c r="I43" i="1"/>
  <c r="K51" i="1"/>
  <c r="K43" i="1"/>
  <c r="K602" i="1"/>
  <c r="K640" i="1"/>
  <c r="K611" i="1"/>
  <c r="G547" i="1"/>
  <c r="S529" i="1"/>
  <c r="S24" i="1"/>
  <c r="K60" i="1"/>
  <c r="M60" i="1"/>
  <c r="M372" i="1"/>
  <c r="M547" i="1"/>
  <c r="T529" i="1"/>
  <c r="M611" i="1"/>
  <c r="O611" i="1"/>
  <c r="O547" i="1"/>
  <c r="Q547" i="1"/>
  <c r="Q611" i="1"/>
  <c r="S371" i="1"/>
  <c r="S459" i="1"/>
  <c r="U283" i="1"/>
  <c r="G648" i="1"/>
  <c r="G619" i="1"/>
  <c r="I405" i="1"/>
  <c r="I493" i="1"/>
  <c r="K493" i="1"/>
  <c r="K405" i="1"/>
  <c r="S173" i="1"/>
  <c r="S465" i="1"/>
  <c r="U289" i="1"/>
  <c r="S292" i="1"/>
  <c r="G603" i="1"/>
  <c r="G641" i="1"/>
  <c r="S584" i="1"/>
  <c r="G52" i="1"/>
  <c r="S37" i="1"/>
  <c r="I612" i="1"/>
  <c r="I641" i="1"/>
  <c r="I603" i="1"/>
  <c r="I380" i="1"/>
  <c r="I468" i="1"/>
  <c r="K52" i="1"/>
  <c r="K44" i="1"/>
  <c r="I163" i="1"/>
  <c r="I61" i="1"/>
  <c r="K163" i="1"/>
  <c r="K61" i="1"/>
  <c r="M548" i="1"/>
  <c r="M612" i="1"/>
  <c r="M616" i="1"/>
  <c r="T377" i="1"/>
  <c r="S467" i="1"/>
  <c r="U291" i="1"/>
  <c r="S379" i="1"/>
  <c r="I406" i="1"/>
  <c r="I494" i="1"/>
  <c r="T536" i="1"/>
  <c r="M622" i="1"/>
  <c r="S387" i="1"/>
  <c r="S475" i="1"/>
  <c r="U299" i="1"/>
  <c r="H356" i="1"/>
  <c r="H444" i="1"/>
  <c r="J356" i="1"/>
  <c r="J444" i="1"/>
  <c r="J49" i="1"/>
  <c r="J41" i="1"/>
  <c r="L609" i="1"/>
  <c r="L638" i="1"/>
  <c r="L600" i="1"/>
  <c r="H58" i="1"/>
  <c r="L58" i="1"/>
  <c r="I600" i="1"/>
  <c r="I638" i="1"/>
  <c r="I609" i="1"/>
  <c r="K444" i="1"/>
  <c r="K356" i="1"/>
  <c r="BI77" i="50"/>
  <c r="BJ77" i="50" s="1"/>
  <c r="BO72" i="50"/>
  <c r="BJ72" i="50"/>
  <c r="BV72" i="51"/>
  <c r="BO76" i="50"/>
  <c r="BJ76" i="50"/>
  <c r="BP84" i="50"/>
  <c r="BU84" i="50"/>
  <c r="BV84" i="50" s="1"/>
  <c r="BP73" i="51"/>
  <c r="BU73" i="51"/>
  <c r="BV73" i="51" s="1"/>
  <c r="BP73" i="50"/>
  <c r="BT73" i="50"/>
  <c r="BV73" i="50" s="1"/>
  <c r="G734" i="1"/>
  <c r="G734" i="45" s="1"/>
  <c r="H734" i="1"/>
  <c r="I734" i="1"/>
  <c r="J734" i="1"/>
  <c r="K734" i="1"/>
  <c r="L734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G737" i="1"/>
  <c r="G737" i="45" s="1"/>
  <c r="H737" i="1"/>
  <c r="I737" i="1"/>
  <c r="J737" i="1"/>
  <c r="K737" i="1"/>
  <c r="L737" i="1"/>
  <c r="G697" i="1"/>
  <c r="G697" i="45" s="1"/>
  <c r="H697" i="1"/>
  <c r="I697" i="1"/>
  <c r="J697" i="1"/>
  <c r="K697" i="1"/>
  <c r="L697" i="1"/>
  <c r="M697" i="1"/>
  <c r="N697" i="1"/>
  <c r="O697" i="1"/>
  <c r="O761" i="1" s="1"/>
  <c r="P697" i="1"/>
  <c r="Q697" i="1"/>
  <c r="Q761" i="1" s="1"/>
  <c r="R697" i="1"/>
  <c r="G738" i="1"/>
  <c r="H738" i="1"/>
  <c r="I738" i="1"/>
  <c r="J738" i="1"/>
  <c r="K738" i="1"/>
  <c r="L738" i="1"/>
  <c r="G739" i="1"/>
  <c r="G739" i="45" s="1"/>
  <c r="H739" i="1"/>
  <c r="I739" i="1"/>
  <c r="J739" i="1"/>
  <c r="K739" i="1"/>
  <c r="L739" i="1"/>
  <c r="G747" i="1"/>
  <c r="G747" i="45" s="1"/>
  <c r="H747" i="1"/>
  <c r="I747" i="1"/>
  <c r="J747" i="1"/>
  <c r="K747" i="1"/>
  <c r="L747" i="1"/>
  <c r="G702" i="1"/>
  <c r="G702" i="45" s="1"/>
  <c r="H702" i="1"/>
  <c r="H185" i="1" s="1"/>
  <c r="H195" i="1" s="1"/>
  <c r="I702" i="1"/>
  <c r="I185" i="1" s="1"/>
  <c r="I195" i="1" s="1"/>
  <c r="J702" i="1"/>
  <c r="J185" i="1" s="1"/>
  <c r="J195" i="1" s="1"/>
  <c r="K702" i="1"/>
  <c r="K185" i="1" s="1"/>
  <c r="K195" i="1" s="1"/>
  <c r="L702" i="1"/>
  <c r="L185" i="1" s="1"/>
  <c r="L195" i="1" s="1"/>
  <c r="M702" i="1"/>
  <c r="N702" i="1"/>
  <c r="O702" i="1"/>
  <c r="P702" i="1"/>
  <c r="Q702" i="1"/>
  <c r="R702" i="1"/>
  <c r="G746" i="1"/>
  <c r="G746" i="45" s="1"/>
  <c r="H746" i="1"/>
  <c r="I746" i="1"/>
  <c r="J746" i="1"/>
  <c r="K746" i="1"/>
  <c r="L746" i="1"/>
  <c r="G701" i="1"/>
  <c r="G701" i="45" s="1"/>
  <c r="H701" i="1"/>
  <c r="I701" i="1"/>
  <c r="J701" i="1"/>
  <c r="K701" i="1"/>
  <c r="L701" i="1"/>
  <c r="M701" i="1"/>
  <c r="N701" i="1"/>
  <c r="O701" i="1"/>
  <c r="P701" i="1"/>
  <c r="Q701" i="1"/>
  <c r="R701" i="1"/>
  <c r="G742" i="1"/>
  <c r="G742" i="45" s="1"/>
  <c r="H742" i="1"/>
  <c r="I742" i="1"/>
  <c r="J742" i="1"/>
  <c r="K742" i="1"/>
  <c r="L742" i="1"/>
  <c r="G698" i="1"/>
  <c r="G698" i="45" s="1"/>
  <c r="H698" i="1"/>
  <c r="I698" i="1"/>
  <c r="J698" i="1"/>
  <c r="K698" i="1"/>
  <c r="L698" i="1"/>
  <c r="M698" i="1"/>
  <c r="N698" i="1"/>
  <c r="O698" i="1"/>
  <c r="P698" i="1"/>
  <c r="Q698" i="1"/>
  <c r="R698" i="1"/>
  <c r="G743" i="1"/>
  <c r="G743" i="45" s="1"/>
  <c r="H743" i="1"/>
  <c r="I743" i="1"/>
  <c r="J743" i="1"/>
  <c r="K743" i="1"/>
  <c r="L743" i="1"/>
  <c r="G699" i="1"/>
  <c r="G699" i="45" s="1"/>
  <c r="H699" i="1"/>
  <c r="H176" i="1" s="1"/>
  <c r="I699" i="1"/>
  <c r="I176" i="1" s="1"/>
  <c r="J699" i="1"/>
  <c r="J176" i="1" s="1"/>
  <c r="K699" i="1"/>
  <c r="K176" i="1" s="1"/>
  <c r="L699" i="1"/>
  <c r="L176" i="1" s="1"/>
  <c r="M699" i="1"/>
  <c r="N699" i="1"/>
  <c r="O699" i="1"/>
  <c r="P699" i="1"/>
  <c r="Q699" i="1"/>
  <c r="R699" i="1"/>
  <c r="G751" i="1"/>
  <c r="G751" i="45" s="1"/>
  <c r="H751" i="1"/>
  <c r="I751" i="1"/>
  <c r="J751" i="1"/>
  <c r="K751" i="1"/>
  <c r="L751" i="1"/>
  <c r="G706" i="1"/>
  <c r="G706" i="45" s="1"/>
  <c r="H706" i="1"/>
  <c r="H189" i="1" s="1"/>
  <c r="I706" i="1"/>
  <c r="I189" i="1" s="1"/>
  <c r="J706" i="1"/>
  <c r="J189" i="1" s="1"/>
  <c r="K706" i="1"/>
  <c r="K189" i="1" s="1"/>
  <c r="L706" i="1"/>
  <c r="L189" i="1" s="1"/>
  <c r="M706" i="1"/>
  <c r="N706" i="1"/>
  <c r="O706" i="1"/>
  <c r="P706" i="1"/>
  <c r="Q706" i="1"/>
  <c r="R706" i="1"/>
  <c r="G601" i="45" l="1"/>
  <c r="S162" i="1"/>
  <c r="S163" i="1" s="1"/>
  <c r="G646" i="1"/>
  <c r="S581" i="1"/>
  <c r="U581" i="1" s="1"/>
  <c r="Q546" i="1"/>
  <c r="Q630" i="1" s="1"/>
  <c r="H588" i="45"/>
  <c r="H646" i="45" s="1"/>
  <c r="S582" i="1"/>
  <c r="U582" i="1" s="1"/>
  <c r="G639" i="45"/>
  <c r="S588" i="1"/>
  <c r="S646" i="1" s="1"/>
  <c r="G545" i="45"/>
  <c r="G638" i="45"/>
  <c r="G639" i="1"/>
  <c r="G738" i="45"/>
  <c r="H738" i="45" s="1"/>
  <c r="I738" i="45" s="1"/>
  <c r="J738" i="45" s="1"/>
  <c r="K738" i="45" s="1"/>
  <c r="L738" i="45" s="1"/>
  <c r="O732" i="45"/>
  <c r="O733" i="45" s="1"/>
  <c r="G696" i="45"/>
  <c r="H696" i="45" s="1"/>
  <c r="R163" i="1"/>
  <c r="R381" i="1" s="1"/>
  <c r="P380" i="1"/>
  <c r="P58" i="1"/>
  <c r="G61" i="1"/>
  <c r="G61" i="45" s="1"/>
  <c r="H61" i="45" s="1"/>
  <c r="I61" i="45" s="1"/>
  <c r="J61" i="45" s="1"/>
  <c r="K61" i="45" s="1"/>
  <c r="L61" i="45" s="1"/>
  <c r="P61" i="1"/>
  <c r="S533" i="1"/>
  <c r="U533" i="1" s="1"/>
  <c r="U619" i="1" s="1"/>
  <c r="Q364" i="1"/>
  <c r="R40" i="1"/>
  <c r="R39" i="1" s="1"/>
  <c r="S527" i="1"/>
  <c r="G609" i="1"/>
  <c r="P610" i="1"/>
  <c r="N61" i="1"/>
  <c r="G153" i="1"/>
  <c r="G491" i="1"/>
  <c r="G49" i="1"/>
  <c r="O380" i="1"/>
  <c r="G277" i="1"/>
  <c r="G380" i="45"/>
  <c r="G269" i="45"/>
  <c r="G357" i="45" s="1"/>
  <c r="H315" i="45"/>
  <c r="H403" i="45" s="1"/>
  <c r="H451" i="45"/>
  <c r="U159" i="1"/>
  <c r="U377" i="1" s="1"/>
  <c r="O612" i="1"/>
  <c r="S530" i="1"/>
  <c r="S548" i="1" s="1"/>
  <c r="R548" i="1"/>
  <c r="R632" i="1" s="1"/>
  <c r="N616" i="1"/>
  <c r="G647" i="1"/>
  <c r="H534" i="45"/>
  <c r="I534" i="45" s="1"/>
  <c r="J534" i="45" s="1"/>
  <c r="K534" i="45" s="1"/>
  <c r="L534" i="45" s="1"/>
  <c r="M534" i="45" s="1"/>
  <c r="P545" i="1"/>
  <c r="P629" i="1" s="1"/>
  <c r="P612" i="1"/>
  <c r="H443" i="45"/>
  <c r="H449" i="45"/>
  <c r="H589" i="45"/>
  <c r="I589" i="45" s="1"/>
  <c r="S276" i="1"/>
  <c r="S452" i="1" s="1"/>
  <c r="G618" i="1"/>
  <c r="G548" i="45"/>
  <c r="G632" i="45" s="1"/>
  <c r="G41" i="45"/>
  <c r="S22" i="1"/>
  <c r="U22" i="1" s="1"/>
  <c r="S353" i="1"/>
  <c r="S362" i="1"/>
  <c r="P616" i="1"/>
  <c r="S589" i="1"/>
  <c r="G601" i="1"/>
  <c r="G659" i="1" s="1"/>
  <c r="G647" i="45"/>
  <c r="H268" i="45"/>
  <c r="H444" i="45" s="1"/>
  <c r="G545" i="1"/>
  <c r="U265" i="1"/>
  <c r="U268" i="1" s="1"/>
  <c r="R545" i="1"/>
  <c r="R629" i="1" s="1"/>
  <c r="S25" i="1"/>
  <c r="U25" i="1" s="1"/>
  <c r="Q629" i="1"/>
  <c r="T147" i="1"/>
  <c r="T356" i="1" s="1"/>
  <c r="G50" i="1"/>
  <c r="S449" i="1"/>
  <c r="T346" i="1"/>
  <c r="G617" i="1"/>
  <c r="O58" i="1"/>
  <c r="O629" i="1"/>
  <c r="N356" i="1"/>
  <c r="Q612" i="1"/>
  <c r="O163" i="1"/>
  <c r="O381" i="1" s="1"/>
  <c r="G380" i="1"/>
  <c r="T43" i="1"/>
  <c r="N610" i="1"/>
  <c r="Q58" i="1"/>
  <c r="T152" i="1"/>
  <c r="T153" i="1" s="1"/>
  <c r="S316" i="1"/>
  <c r="S492" i="1" s="1"/>
  <c r="G364" i="1"/>
  <c r="H34" i="45"/>
  <c r="H49" i="45" s="1"/>
  <c r="G50" i="45"/>
  <c r="I275" i="45"/>
  <c r="I276" i="45" s="1"/>
  <c r="H450" i="45"/>
  <c r="G600" i="45"/>
  <c r="G658" i="45" s="1"/>
  <c r="G492" i="45"/>
  <c r="P630" i="1"/>
  <c r="S363" i="1"/>
  <c r="G600" i="1"/>
  <c r="G658" i="1" s="1"/>
  <c r="G638" i="1"/>
  <c r="P356" i="1"/>
  <c r="M632" i="1"/>
  <c r="G44" i="1"/>
  <c r="O395" i="1"/>
  <c r="R380" i="1"/>
  <c r="P632" i="1"/>
  <c r="N380" i="1"/>
  <c r="U275" i="1"/>
  <c r="U363" i="1" s="1"/>
  <c r="M630" i="1"/>
  <c r="S35" i="1"/>
  <c r="S50" i="1" s="1"/>
  <c r="G42" i="1"/>
  <c r="S315" i="1"/>
  <c r="U315" i="1" s="1"/>
  <c r="O356" i="1"/>
  <c r="G41" i="1"/>
  <c r="S34" i="1"/>
  <c r="S49" i="1" s="1"/>
  <c r="N58" i="1"/>
  <c r="T406" i="1"/>
  <c r="Q616" i="1"/>
  <c r="T44" i="1"/>
  <c r="T347" i="1"/>
  <c r="Q356" i="1"/>
  <c r="G492" i="1"/>
  <c r="Q59" i="1"/>
  <c r="T59" i="1" s="1"/>
  <c r="R395" i="1"/>
  <c r="H25" i="45"/>
  <c r="I25" i="45" s="1"/>
  <c r="J25" i="45" s="1"/>
  <c r="K25" i="45" s="1"/>
  <c r="L25" i="45" s="1"/>
  <c r="M25" i="45" s="1"/>
  <c r="N25" i="45" s="1"/>
  <c r="O25" i="45" s="1"/>
  <c r="P25" i="45" s="1"/>
  <c r="Q25" i="45" s="1"/>
  <c r="R25" i="45" s="1"/>
  <c r="U25" i="45" s="1"/>
  <c r="G42" i="45"/>
  <c r="G609" i="45"/>
  <c r="T160" i="45"/>
  <c r="U145" i="1"/>
  <c r="U147" i="1" s="1"/>
  <c r="U148" i="1" s="1"/>
  <c r="U150" i="1"/>
  <c r="S152" i="1"/>
  <c r="S153" i="1" s="1"/>
  <c r="S442" i="1"/>
  <c r="R394" i="1"/>
  <c r="N394" i="1"/>
  <c r="Q394" i="1"/>
  <c r="P40" i="1"/>
  <c r="P39" i="1" s="1"/>
  <c r="G403" i="1"/>
  <c r="R616" i="1"/>
  <c r="S534" i="1"/>
  <c r="U534" i="1" s="1"/>
  <c r="U620" i="1" s="1"/>
  <c r="H355" i="45"/>
  <c r="S361" i="1"/>
  <c r="G58" i="1"/>
  <c r="G58" i="45" s="1"/>
  <c r="H58" i="45" s="1"/>
  <c r="I58" i="45" s="1"/>
  <c r="J58" i="45" s="1"/>
  <c r="K58" i="45" s="1"/>
  <c r="L58" i="45" s="1"/>
  <c r="M58" i="45" s="1"/>
  <c r="G356" i="1"/>
  <c r="R58" i="1"/>
  <c r="Q163" i="1"/>
  <c r="Q381" i="1" s="1"/>
  <c r="T162" i="1"/>
  <c r="T163" i="1" s="1"/>
  <c r="G612" i="1"/>
  <c r="U274" i="1"/>
  <c r="U450" i="1" s="1"/>
  <c r="U149" i="1"/>
  <c r="U361" i="1" s="1"/>
  <c r="O616" i="1"/>
  <c r="G548" i="1"/>
  <c r="G632" i="1" s="1"/>
  <c r="U160" i="1"/>
  <c r="O546" i="1"/>
  <c r="O630" i="1" s="1"/>
  <c r="G546" i="1"/>
  <c r="O394" i="1"/>
  <c r="N40" i="1"/>
  <c r="N39" i="1" s="1"/>
  <c r="G356" i="45"/>
  <c r="H276" i="45"/>
  <c r="H452" i="45" s="1"/>
  <c r="G546" i="45"/>
  <c r="G372" i="45"/>
  <c r="H530" i="45"/>
  <c r="I530" i="45" s="1"/>
  <c r="G610" i="45"/>
  <c r="H361" i="45"/>
  <c r="S147" i="1"/>
  <c r="S148" i="1" s="1"/>
  <c r="T527" i="1"/>
  <c r="T609" i="1" s="1"/>
  <c r="S355" i="1"/>
  <c r="S268" i="1"/>
  <c r="S444" i="1" s="1"/>
  <c r="S354" i="1"/>
  <c r="N545" i="1"/>
  <c r="N629" i="1" s="1"/>
  <c r="Q380" i="1"/>
  <c r="O631" i="1"/>
  <c r="M631" i="1"/>
  <c r="R610" i="1"/>
  <c r="T42" i="1"/>
  <c r="Q632" i="1"/>
  <c r="O632" i="1"/>
  <c r="M629" i="1"/>
  <c r="N548" i="1"/>
  <c r="N632" i="1" s="1"/>
  <c r="G460" i="45"/>
  <c r="G364" i="45"/>
  <c r="R630" i="1"/>
  <c r="S443" i="1"/>
  <c r="G444" i="1"/>
  <c r="R356" i="1"/>
  <c r="N609" i="1"/>
  <c r="T530" i="1"/>
  <c r="T612" i="1" s="1"/>
  <c r="Q631" i="1"/>
  <c r="S171" i="1"/>
  <c r="T41" i="1"/>
  <c r="R631" i="1"/>
  <c r="P631" i="1"/>
  <c r="N631" i="1"/>
  <c r="T528" i="1"/>
  <c r="T546" i="1" s="1"/>
  <c r="T404" i="1"/>
  <c r="N630" i="1"/>
  <c r="P394" i="1"/>
  <c r="T403" i="1"/>
  <c r="S172" i="1"/>
  <c r="U172" i="1" s="1"/>
  <c r="G404" i="1"/>
  <c r="S528" i="1"/>
  <c r="G610" i="1"/>
  <c r="H152" i="45"/>
  <c r="H153" i="45" s="1"/>
  <c r="G403" i="45"/>
  <c r="H162" i="45"/>
  <c r="H163" i="45" s="1"/>
  <c r="S150" i="45"/>
  <c r="T150" i="45" s="1"/>
  <c r="G277" i="45"/>
  <c r="G453" i="45" s="1"/>
  <c r="G404" i="45"/>
  <c r="I159" i="45"/>
  <c r="I162" i="45" s="1"/>
  <c r="I163" i="45" s="1"/>
  <c r="H362" i="45"/>
  <c r="P395" i="1"/>
  <c r="Q395" i="1"/>
  <c r="N395" i="1"/>
  <c r="R461" i="1"/>
  <c r="N461" i="1"/>
  <c r="O592" i="1"/>
  <c r="O645" i="1"/>
  <c r="M483" i="1"/>
  <c r="T307" i="1"/>
  <c r="T483" i="1" s="1"/>
  <c r="M592" i="1"/>
  <c r="T587" i="1"/>
  <c r="T645" i="1" s="1"/>
  <c r="M645" i="1"/>
  <c r="BR62" i="49"/>
  <c r="BS62" i="49" s="1"/>
  <c r="R482" i="1"/>
  <c r="P482" i="1"/>
  <c r="BF62" i="49"/>
  <c r="BG62" i="49" s="1"/>
  <c r="AT62" i="49"/>
  <c r="AU62" i="49" s="1"/>
  <c r="N482" i="1"/>
  <c r="Q586" i="1"/>
  <c r="Q637" i="1"/>
  <c r="Q599" i="1"/>
  <c r="Q657" i="1" s="1"/>
  <c r="Q308" i="1"/>
  <c r="Q481" i="1"/>
  <c r="Q261" i="1"/>
  <c r="Q349" i="1" s="1"/>
  <c r="Q436" i="1"/>
  <c r="O586" i="1"/>
  <c r="O599" i="1"/>
  <c r="O657" i="1" s="1"/>
  <c r="O637" i="1"/>
  <c r="O32" i="1"/>
  <c r="O48" i="1"/>
  <c r="O47" i="1" s="1"/>
  <c r="O261" i="1"/>
  <c r="O349" i="1" s="1"/>
  <c r="O436" i="1"/>
  <c r="M481" i="1"/>
  <c r="M308" i="1"/>
  <c r="T305" i="1"/>
  <c r="T481" i="1" s="1"/>
  <c r="M261" i="1"/>
  <c r="M349" i="1" s="1"/>
  <c r="M436" i="1"/>
  <c r="P469" i="1"/>
  <c r="T285" i="1"/>
  <c r="T461" i="1" s="1"/>
  <c r="T460" i="1"/>
  <c r="P453" i="1"/>
  <c r="T293" i="1"/>
  <c r="T469" i="1" s="1"/>
  <c r="T468" i="1"/>
  <c r="T603" i="1"/>
  <c r="T661" i="1" s="1"/>
  <c r="T641" i="1"/>
  <c r="Q461" i="1"/>
  <c r="O461" i="1"/>
  <c r="M461" i="1"/>
  <c r="P461" i="1"/>
  <c r="R469" i="1"/>
  <c r="N469" i="1"/>
  <c r="R453" i="1"/>
  <c r="N453" i="1"/>
  <c r="R592" i="1"/>
  <c r="R645" i="1"/>
  <c r="P308" i="1"/>
  <c r="P483" i="1"/>
  <c r="P645" i="1"/>
  <c r="P592" i="1"/>
  <c r="Q482" i="1"/>
  <c r="BL62" i="49"/>
  <c r="BM62" i="49" s="1"/>
  <c r="AZ62" i="49"/>
  <c r="BA62" i="49" s="1"/>
  <c r="O482" i="1"/>
  <c r="R599" i="1"/>
  <c r="R657" i="1" s="1"/>
  <c r="R637" i="1"/>
  <c r="R586" i="1"/>
  <c r="P586" i="1"/>
  <c r="P637" i="1"/>
  <c r="P599" i="1"/>
  <c r="P657" i="1" s="1"/>
  <c r="N32" i="1"/>
  <c r="N48" i="1"/>
  <c r="N47" i="1" s="1"/>
  <c r="N481" i="1"/>
  <c r="N308" i="1"/>
  <c r="N261" i="1"/>
  <c r="N349" i="1" s="1"/>
  <c r="N436" i="1"/>
  <c r="T639" i="1"/>
  <c r="T601" i="1"/>
  <c r="T659" i="1" s="1"/>
  <c r="T277" i="1"/>
  <c r="T453" i="1" s="1"/>
  <c r="T452" i="1"/>
  <c r="Q645" i="1"/>
  <c r="Q592" i="1"/>
  <c r="M490" i="1"/>
  <c r="T314" i="1"/>
  <c r="T490" i="1" s="1"/>
  <c r="P261" i="1"/>
  <c r="P349" i="1" s="1"/>
  <c r="P436" i="1"/>
  <c r="Q32" i="1"/>
  <c r="Q48" i="1"/>
  <c r="Q47" i="1" s="1"/>
  <c r="O481" i="1"/>
  <c r="O308" i="1"/>
  <c r="M637" i="1"/>
  <c r="M586" i="1"/>
  <c r="T580" i="1"/>
  <c r="M599" i="1"/>
  <c r="M657" i="1" s="1"/>
  <c r="T260" i="1"/>
  <c r="T433" i="1"/>
  <c r="M32" i="1"/>
  <c r="M48" i="1"/>
  <c r="M47" i="1" s="1"/>
  <c r="T33" i="1"/>
  <c r="T48" i="1" s="1"/>
  <c r="Q469" i="1"/>
  <c r="O469" i="1"/>
  <c r="M469" i="1"/>
  <c r="Q453" i="1"/>
  <c r="O453" i="1"/>
  <c r="M453" i="1"/>
  <c r="R445" i="1"/>
  <c r="P445" i="1"/>
  <c r="N445" i="1"/>
  <c r="O445" i="1"/>
  <c r="T602" i="1"/>
  <c r="T660" i="1" s="1"/>
  <c r="T640" i="1"/>
  <c r="Q445" i="1"/>
  <c r="M445" i="1"/>
  <c r="T600" i="1"/>
  <c r="T658" i="1" s="1"/>
  <c r="T638" i="1"/>
  <c r="T269" i="1"/>
  <c r="T445" i="1" s="1"/>
  <c r="T444" i="1"/>
  <c r="N592" i="1"/>
  <c r="N645" i="1"/>
  <c r="M482" i="1"/>
  <c r="AN62" i="49"/>
  <c r="AO62" i="49" s="1"/>
  <c r="T306" i="1"/>
  <c r="T482" i="1" s="1"/>
  <c r="R32" i="1"/>
  <c r="R48" i="1"/>
  <c r="R47" i="1" s="1"/>
  <c r="R481" i="1"/>
  <c r="R308" i="1"/>
  <c r="R261" i="1"/>
  <c r="R349" i="1" s="1"/>
  <c r="R436" i="1"/>
  <c r="P48" i="1"/>
  <c r="P47" i="1" s="1"/>
  <c r="P32" i="1"/>
  <c r="N586" i="1"/>
  <c r="N599" i="1"/>
  <c r="N657" i="1" s="1"/>
  <c r="N637" i="1"/>
  <c r="Q705" i="1"/>
  <c r="Q188" i="1" s="1"/>
  <c r="Q422" i="1" s="1"/>
  <c r="BK64" i="49"/>
  <c r="O705" i="1"/>
  <c r="O770" i="1" s="1"/>
  <c r="AY64" i="49"/>
  <c r="M705" i="1"/>
  <c r="M188" i="1" s="1"/>
  <c r="AM64" i="49"/>
  <c r="K705" i="1"/>
  <c r="K188" i="1" s="1"/>
  <c r="AA64" i="49"/>
  <c r="I705" i="1"/>
  <c r="I188" i="1" s="1"/>
  <c r="O64" i="49"/>
  <c r="G705" i="1"/>
  <c r="G705" i="45" s="1"/>
  <c r="F64" i="49"/>
  <c r="BL64" i="49"/>
  <c r="AZ64" i="49"/>
  <c r="AN64" i="49"/>
  <c r="K750" i="1"/>
  <c r="K334" i="1" s="1"/>
  <c r="K510" i="1" s="1"/>
  <c r="K623" i="1" s="1"/>
  <c r="AB64" i="49"/>
  <c r="I750" i="1"/>
  <c r="I334" i="1" s="1"/>
  <c r="P64" i="49"/>
  <c r="G750" i="1"/>
  <c r="G750" i="45" s="1"/>
  <c r="G788" i="45" s="1"/>
  <c r="G64" i="49"/>
  <c r="R704" i="1"/>
  <c r="R769" i="1" s="1"/>
  <c r="BQ61" i="49"/>
  <c r="P704" i="1"/>
  <c r="P769" i="1" s="1"/>
  <c r="BE61" i="49"/>
  <c r="N704" i="1"/>
  <c r="N187" i="1" s="1"/>
  <c r="N421" i="1" s="1"/>
  <c r="AS61" i="49"/>
  <c r="L704" i="1"/>
  <c r="L187" i="1" s="1"/>
  <c r="AG61" i="49"/>
  <c r="J704" i="1"/>
  <c r="J187" i="1" s="1"/>
  <c r="U61" i="49"/>
  <c r="H704" i="1"/>
  <c r="H187" i="1" s="1"/>
  <c r="I61" i="49"/>
  <c r="BR61" i="49"/>
  <c r="BF61" i="49"/>
  <c r="AT61" i="49"/>
  <c r="L749" i="1"/>
  <c r="L787" i="1" s="1"/>
  <c r="AH61" i="49"/>
  <c r="J749" i="1"/>
  <c r="J787" i="1" s="1"/>
  <c r="V61" i="49"/>
  <c r="H749" i="1"/>
  <c r="H333" i="1" s="1"/>
  <c r="J61" i="49"/>
  <c r="Q703" i="1"/>
  <c r="Q186" i="1" s="1"/>
  <c r="Q420" i="1" s="1"/>
  <c r="BK60" i="49"/>
  <c r="O703" i="1"/>
  <c r="O768" i="1" s="1"/>
  <c r="AY60" i="49"/>
  <c r="M703" i="1"/>
  <c r="M186" i="1" s="1"/>
  <c r="AM60" i="49"/>
  <c r="K703" i="1"/>
  <c r="K186" i="1" s="1"/>
  <c r="AA60" i="49"/>
  <c r="I703" i="1"/>
  <c r="I186" i="1" s="1"/>
  <c r="O60" i="49"/>
  <c r="G703" i="1"/>
  <c r="G703" i="45" s="1"/>
  <c r="F60" i="49"/>
  <c r="BL60" i="49"/>
  <c r="AZ60" i="49"/>
  <c r="AN60" i="49"/>
  <c r="K748" i="1"/>
  <c r="K786" i="1" s="1"/>
  <c r="AB60" i="49"/>
  <c r="I748" i="1"/>
  <c r="I332" i="1" s="1"/>
  <c r="P60" i="49"/>
  <c r="G748" i="1"/>
  <c r="G748" i="45" s="1"/>
  <c r="G786" i="45" s="1"/>
  <c r="G60" i="49"/>
  <c r="BV53" i="51"/>
  <c r="BU54" i="51"/>
  <c r="BV54" i="51" s="1"/>
  <c r="BV53" i="50"/>
  <c r="BU54" i="50"/>
  <c r="BV54" i="50" s="1"/>
  <c r="R705" i="1"/>
  <c r="R770" i="1" s="1"/>
  <c r="BQ64" i="49"/>
  <c r="P705" i="1"/>
  <c r="P770" i="1" s="1"/>
  <c r="BE64" i="49"/>
  <c r="N705" i="1"/>
  <c r="N770" i="1" s="1"/>
  <c r="AS64" i="49"/>
  <c r="L705" i="1"/>
  <c r="L188" i="1" s="1"/>
  <c r="AG64" i="49"/>
  <c r="J705" i="1"/>
  <c r="J188" i="1" s="1"/>
  <c r="U64" i="49"/>
  <c r="H705" i="1"/>
  <c r="H188" i="1" s="1"/>
  <c r="I64" i="49"/>
  <c r="BR64" i="49"/>
  <c r="BF64" i="49"/>
  <c r="AT64" i="49"/>
  <c r="L750" i="1"/>
  <c r="L788" i="1" s="1"/>
  <c r="AH64" i="49"/>
  <c r="J750" i="1"/>
  <c r="J334" i="1" s="1"/>
  <c r="V64" i="49"/>
  <c r="H750" i="1"/>
  <c r="H334" i="1" s="1"/>
  <c r="J64" i="49"/>
  <c r="Q704" i="1"/>
  <c r="Q769" i="1" s="1"/>
  <c r="BK61" i="49"/>
  <c r="O704" i="1"/>
  <c r="O769" i="1" s="1"/>
  <c r="AY61" i="49"/>
  <c r="M704" i="1"/>
  <c r="M187" i="1" s="1"/>
  <c r="AM61" i="49"/>
  <c r="K704" i="1"/>
  <c r="K187" i="1" s="1"/>
  <c r="AA61" i="49"/>
  <c r="I704" i="1"/>
  <c r="I187" i="1" s="1"/>
  <c r="O61" i="49"/>
  <c r="G704" i="1"/>
  <c r="G704" i="45" s="1"/>
  <c r="F61" i="49"/>
  <c r="BL61" i="49"/>
  <c r="AZ61" i="49"/>
  <c r="AN61" i="49"/>
  <c r="K749" i="1"/>
  <c r="K333" i="1" s="1"/>
  <c r="AB61" i="49"/>
  <c r="I749" i="1"/>
  <c r="I333" i="1" s="1"/>
  <c r="P61" i="49"/>
  <c r="G749" i="1"/>
  <c r="G749" i="45" s="1"/>
  <c r="G61" i="49"/>
  <c r="R703" i="1"/>
  <c r="R768" i="1" s="1"/>
  <c r="BQ60" i="49"/>
  <c r="P703" i="1"/>
  <c r="P768" i="1" s="1"/>
  <c r="BE60" i="49"/>
  <c r="N703" i="1"/>
  <c r="N768" i="1" s="1"/>
  <c r="AS60" i="49"/>
  <c r="L703" i="1"/>
  <c r="L186" i="1" s="1"/>
  <c r="AG60" i="49"/>
  <c r="J703" i="1"/>
  <c r="J186" i="1" s="1"/>
  <c r="U60" i="49"/>
  <c r="H703" i="1"/>
  <c r="H186" i="1" s="1"/>
  <c r="I60" i="49"/>
  <c r="BR60" i="49"/>
  <c r="BF60" i="49"/>
  <c r="AT60" i="49"/>
  <c r="L748" i="1"/>
  <c r="L786" i="1" s="1"/>
  <c r="AH60" i="49"/>
  <c r="J748" i="1"/>
  <c r="J332" i="1" s="1"/>
  <c r="V60" i="49"/>
  <c r="H748" i="1"/>
  <c r="H786" i="1" s="1"/>
  <c r="J60" i="49"/>
  <c r="BO77" i="50"/>
  <c r="BP77" i="50" s="1"/>
  <c r="O727" i="45"/>
  <c r="O728" i="45" s="1"/>
  <c r="O729" i="45" s="1"/>
  <c r="H59" i="45"/>
  <c r="I59" i="45" s="1"/>
  <c r="J59" i="45" s="1"/>
  <c r="K59" i="45" s="1"/>
  <c r="L59" i="45" s="1"/>
  <c r="M533" i="45"/>
  <c r="N533" i="45" s="1"/>
  <c r="BJ76" i="51"/>
  <c r="U24" i="1"/>
  <c r="N20" i="1"/>
  <c r="M171" i="45"/>
  <c r="N171" i="45" s="1"/>
  <c r="O171" i="45" s="1"/>
  <c r="P171" i="45" s="1"/>
  <c r="Q171" i="45" s="1"/>
  <c r="R171" i="45" s="1"/>
  <c r="U171" i="45" s="1"/>
  <c r="T171" i="45" s="1"/>
  <c r="T151" i="45"/>
  <c r="BO76" i="51"/>
  <c r="BO77" i="51" s="1"/>
  <c r="BP77" i="51" s="1"/>
  <c r="U141" i="1"/>
  <c r="U157" i="1"/>
  <c r="U158" i="1" s="1"/>
  <c r="S172" i="45"/>
  <c r="T172" i="45" s="1"/>
  <c r="T155" i="45"/>
  <c r="U536" i="1"/>
  <c r="U622" i="1" s="1"/>
  <c r="Q537" i="1"/>
  <c r="Q623" i="1" s="1"/>
  <c r="Q626" i="1" s="1"/>
  <c r="R20" i="1"/>
  <c r="S23" i="45"/>
  <c r="M23" i="45"/>
  <c r="N23" i="45" s="1"/>
  <c r="O23" i="45" s="1"/>
  <c r="P23" i="45" s="1"/>
  <c r="Q23" i="45" s="1"/>
  <c r="R23" i="45" s="1"/>
  <c r="U23" i="45" s="1"/>
  <c r="U174" i="1"/>
  <c r="S59" i="1"/>
  <c r="H706" i="45"/>
  <c r="I706" i="45" s="1"/>
  <c r="J706" i="45" s="1"/>
  <c r="K706" i="45" s="1"/>
  <c r="L706" i="45" s="1"/>
  <c r="H699" i="45"/>
  <c r="I699" i="45" s="1"/>
  <c r="J699" i="45" s="1"/>
  <c r="K699" i="45" s="1"/>
  <c r="L699" i="45" s="1"/>
  <c r="T156" i="45"/>
  <c r="H739" i="45"/>
  <c r="I739" i="45" s="1"/>
  <c r="J739" i="45" s="1"/>
  <c r="K739" i="45" s="1"/>
  <c r="L739" i="45" s="1"/>
  <c r="N655" i="45"/>
  <c r="T146" i="45"/>
  <c r="H751" i="45"/>
  <c r="G771" i="45"/>
  <c r="G789" i="45"/>
  <c r="H743" i="45"/>
  <c r="G763" i="45"/>
  <c r="G781" i="45"/>
  <c r="H701" i="45"/>
  <c r="H746" i="45"/>
  <c r="G784" i="45"/>
  <c r="G766" i="45"/>
  <c r="H697" i="45"/>
  <c r="H737" i="45"/>
  <c r="H532" i="45"/>
  <c r="G537" i="45"/>
  <c r="G543" i="45" s="1"/>
  <c r="H21" i="45"/>
  <c r="G20" i="45"/>
  <c r="H33" i="45"/>
  <c r="G48" i="45"/>
  <c r="G40" i="45"/>
  <c r="J267" i="45"/>
  <c r="I443" i="45"/>
  <c r="I355" i="45"/>
  <c r="J149" i="45"/>
  <c r="I152" i="45"/>
  <c r="I153" i="45" s="1"/>
  <c r="T145" i="45"/>
  <c r="J291" i="45"/>
  <c r="I379" i="45"/>
  <c r="I467" i="45"/>
  <c r="H460" i="45"/>
  <c r="H285" i="45"/>
  <c r="H372" i="45"/>
  <c r="J281" i="45"/>
  <c r="I284" i="45"/>
  <c r="I369" i="45"/>
  <c r="I457" i="45"/>
  <c r="P559" i="45"/>
  <c r="O564" i="45"/>
  <c r="P229" i="45"/>
  <c r="O236" i="45"/>
  <c r="O240" i="45" s="1"/>
  <c r="Q208" i="45"/>
  <c r="P211" i="45"/>
  <c r="P212" i="45" s="1"/>
  <c r="P256" i="45"/>
  <c r="Q237" i="45"/>
  <c r="P239" i="45"/>
  <c r="Q717" i="45"/>
  <c r="P719" i="45"/>
  <c r="P730" i="45" s="1"/>
  <c r="P731" i="45" s="1"/>
  <c r="Q720" i="45"/>
  <c r="P726" i="45"/>
  <c r="P340" i="45"/>
  <c r="O428" i="45"/>
  <c r="T562" i="45"/>
  <c r="T560" i="45"/>
  <c r="P243" i="45"/>
  <c r="O249" i="45"/>
  <c r="P199" i="45"/>
  <c r="O224" i="45"/>
  <c r="Q595" i="45"/>
  <c r="P653" i="45"/>
  <c r="Q218" i="45"/>
  <c r="P221" i="45"/>
  <c r="P222" i="45" s="1"/>
  <c r="Q213" i="45"/>
  <c r="P216" i="45"/>
  <c r="P217" i="45" s="1"/>
  <c r="J290" i="45"/>
  <c r="I378" i="45"/>
  <c r="I466" i="45"/>
  <c r="J273" i="45"/>
  <c r="I449" i="45"/>
  <c r="I361" i="45"/>
  <c r="S576" i="45"/>
  <c r="S119" i="45" s="1"/>
  <c r="S577" i="45"/>
  <c r="S120" i="45" s="1"/>
  <c r="S578" i="45"/>
  <c r="S118" i="45"/>
  <c r="Q715" i="45"/>
  <c r="Q203" i="45"/>
  <c r="P206" i="45"/>
  <c r="P207" i="45" s="1"/>
  <c r="P557" i="45"/>
  <c r="O575" i="45"/>
  <c r="I591" i="45"/>
  <c r="H649" i="45"/>
  <c r="M535" i="45"/>
  <c r="N535" i="45" s="1"/>
  <c r="O535" i="45" s="1"/>
  <c r="P535" i="45" s="1"/>
  <c r="Q535" i="45" s="1"/>
  <c r="R535" i="45" s="1"/>
  <c r="U535" i="45" s="1"/>
  <c r="S535" i="45"/>
  <c r="I36" i="45"/>
  <c r="H51" i="45"/>
  <c r="H43" i="45"/>
  <c r="I141" i="45"/>
  <c r="H166" i="45"/>
  <c r="I528" i="45"/>
  <c r="T161" i="45"/>
  <c r="J283" i="45"/>
  <c r="I459" i="45"/>
  <c r="I371" i="45"/>
  <c r="G373" i="45"/>
  <c r="G461" i="45"/>
  <c r="J274" i="45"/>
  <c r="I450" i="45"/>
  <c r="I362" i="45"/>
  <c r="Q325" i="45"/>
  <c r="P413" i="45"/>
  <c r="P501" i="45"/>
  <c r="J282" i="45"/>
  <c r="I370" i="45"/>
  <c r="I458" i="45"/>
  <c r="M227" i="45"/>
  <c r="O198" i="45"/>
  <c r="N223" i="45"/>
  <c r="N226" i="45" s="1"/>
  <c r="N201" i="45"/>
  <c r="N202" i="45" s="1"/>
  <c r="P556" i="45"/>
  <c r="O574" i="45"/>
  <c r="P339" i="45"/>
  <c r="O427" i="45"/>
  <c r="P554" i="45"/>
  <c r="O572" i="45"/>
  <c r="U561" i="45"/>
  <c r="Q178" i="45"/>
  <c r="P180" i="45"/>
  <c r="M578" i="45"/>
  <c r="M577" i="45"/>
  <c r="M120" i="45" s="1"/>
  <c r="M576" i="45"/>
  <c r="M119" i="45" s="1"/>
  <c r="M118" i="45"/>
  <c r="O553" i="45"/>
  <c r="N558" i="45"/>
  <c r="N571" i="45"/>
  <c r="P594" i="45"/>
  <c r="O652" i="45"/>
  <c r="Q596" i="45"/>
  <c r="P654" i="45"/>
  <c r="P555" i="45"/>
  <c r="O573" i="45"/>
  <c r="P200" i="45"/>
  <c r="O225" i="45"/>
  <c r="O27" i="45"/>
  <c r="N26" i="45"/>
  <c r="N108" i="45" s="1"/>
  <c r="I581" i="45"/>
  <c r="H638" i="45"/>
  <c r="H609" i="45"/>
  <c r="I318" i="45"/>
  <c r="H406" i="45"/>
  <c r="H494" i="45"/>
  <c r="G661" i="45"/>
  <c r="M173" i="45"/>
  <c r="N173" i="45" s="1"/>
  <c r="O173" i="45" s="1"/>
  <c r="P173" i="45" s="1"/>
  <c r="Q173" i="45" s="1"/>
  <c r="R173" i="45" s="1"/>
  <c r="U173" i="45" s="1"/>
  <c r="S173" i="45"/>
  <c r="M24" i="45"/>
  <c r="N24" i="45" s="1"/>
  <c r="O24" i="45" s="1"/>
  <c r="P24" i="45" s="1"/>
  <c r="Q24" i="45" s="1"/>
  <c r="R24" i="45" s="1"/>
  <c r="U24" i="45" s="1"/>
  <c r="S24" i="45"/>
  <c r="I529" i="45"/>
  <c r="H547" i="45"/>
  <c r="G631" i="45"/>
  <c r="G660" i="45"/>
  <c r="I583" i="45"/>
  <c r="H611" i="45"/>
  <c r="H640" i="45"/>
  <c r="H602" i="45"/>
  <c r="I259" i="45"/>
  <c r="H435" i="45"/>
  <c r="H307" i="45"/>
  <c r="H347" i="45"/>
  <c r="I257" i="45"/>
  <c r="H433" i="45"/>
  <c r="H260" i="45"/>
  <c r="H345" i="45"/>
  <c r="G659" i="45"/>
  <c r="H698" i="45"/>
  <c r="G700" i="45"/>
  <c r="H742" i="45"/>
  <c r="G780" i="45"/>
  <c r="G762" i="45"/>
  <c r="H702" i="45"/>
  <c r="I702" i="45" s="1"/>
  <c r="J702" i="45" s="1"/>
  <c r="K702" i="45" s="1"/>
  <c r="L702" i="45" s="1"/>
  <c r="H747" i="45"/>
  <c r="G767" i="45"/>
  <c r="G785" i="45"/>
  <c r="H734" i="45"/>
  <c r="H170" i="45"/>
  <c r="H526" i="45"/>
  <c r="G544" i="45"/>
  <c r="G531" i="45"/>
  <c r="H60" i="45"/>
  <c r="I60" i="45" s="1"/>
  <c r="J60" i="45" s="1"/>
  <c r="K60" i="45" s="1"/>
  <c r="L60" i="45" s="1"/>
  <c r="H587" i="45"/>
  <c r="G592" i="45"/>
  <c r="G616" i="45"/>
  <c r="G645" i="45"/>
  <c r="H314" i="45"/>
  <c r="G490" i="45"/>
  <c r="G402" i="45"/>
  <c r="H580" i="45"/>
  <c r="G608" i="45"/>
  <c r="G637" i="45"/>
  <c r="G599" i="45"/>
  <c r="J299" i="45"/>
  <c r="I475" i="45"/>
  <c r="I387" i="45"/>
  <c r="G469" i="45"/>
  <c r="G381" i="45"/>
  <c r="J154" i="45"/>
  <c r="I157" i="45"/>
  <c r="I158" i="45" s="1"/>
  <c r="P593" i="45"/>
  <c r="O651" i="45"/>
  <c r="O597" i="45"/>
  <c r="N570" i="45"/>
  <c r="P538" i="45"/>
  <c r="O542" i="45"/>
  <c r="O624" i="45"/>
  <c r="N250" i="45"/>
  <c r="P565" i="45"/>
  <c r="O569" i="45"/>
  <c r="L227" i="45"/>
  <c r="S226" i="45"/>
  <c r="S227" i="45" s="1"/>
  <c r="O414" i="45"/>
  <c r="O502" i="45"/>
  <c r="Q324" i="45"/>
  <c r="P500" i="45"/>
  <c r="P412" i="45"/>
  <c r="P326" i="45"/>
  <c r="L579" i="45"/>
  <c r="L117" i="45"/>
  <c r="M22" i="45"/>
  <c r="N22" i="45" s="1"/>
  <c r="O22" i="45" s="1"/>
  <c r="P22" i="45" s="1"/>
  <c r="Q22" i="45" s="1"/>
  <c r="R22" i="45" s="1"/>
  <c r="U22" i="45" s="1"/>
  <c r="S22" i="45"/>
  <c r="I527" i="45"/>
  <c r="H545" i="45"/>
  <c r="M174" i="45"/>
  <c r="N174" i="45" s="1"/>
  <c r="O174" i="45" s="1"/>
  <c r="P174" i="45" s="1"/>
  <c r="Q174" i="45" s="1"/>
  <c r="R174" i="45" s="1"/>
  <c r="U174" i="45" s="1"/>
  <c r="S174" i="45"/>
  <c r="I590" i="45"/>
  <c r="H648" i="45"/>
  <c r="G167" i="45"/>
  <c r="G168" i="45" s="1"/>
  <c r="I139" i="45"/>
  <c r="H164" i="45"/>
  <c r="H142" i="45"/>
  <c r="H143" i="45" s="1"/>
  <c r="I35" i="45"/>
  <c r="H50" i="45"/>
  <c r="H42" i="45"/>
  <c r="I140" i="45"/>
  <c r="H165" i="45"/>
  <c r="J144" i="45"/>
  <c r="I147" i="45"/>
  <c r="I148" i="45" s="1"/>
  <c r="J266" i="45"/>
  <c r="I354" i="45"/>
  <c r="I442" i="45"/>
  <c r="H293" i="45"/>
  <c r="H468" i="45"/>
  <c r="J289" i="45"/>
  <c r="I465" i="45"/>
  <c r="I292" i="45"/>
  <c r="J265" i="45"/>
  <c r="I268" i="45"/>
  <c r="I353" i="45"/>
  <c r="I441" i="45"/>
  <c r="M536" i="45"/>
  <c r="S536" i="45"/>
  <c r="I37" i="45"/>
  <c r="H52" i="45"/>
  <c r="I584" i="45"/>
  <c r="H641" i="45"/>
  <c r="H603" i="45"/>
  <c r="I317" i="45"/>
  <c r="H493" i="45"/>
  <c r="H405" i="45"/>
  <c r="G483" i="45"/>
  <c r="G395" i="45"/>
  <c r="G348" i="45"/>
  <c r="G436" i="45"/>
  <c r="G261" i="45"/>
  <c r="I316" i="45"/>
  <c r="H492" i="45"/>
  <c r="H404" i="45"/>
  <c r="I582" i="45"/>
  <c r="H639" i="45"/>
  <c r="H610" i="45"/>
  <c r="I258" i="45"/>
  <c r="H434" i="45"/>
  <c r="H346" i="45"/>
  <c r="S166" i="1"/>
  <c r="K167" i="1"/>
  <c r="K168" i="1" s="1"/>
  <c r="U23" i="1"/>
  <c r="L167" i="1"/>
  <c r="L168" i="1" s="1"/>
  <c r="R189" i="1"/>
  <c r="R423" i="1" s="1"/>
  <c r="R771" i="1"/>
  <c r="J335" i="1"/>
  <c r="J771" i="1"/>
  <c r="J789" i="1"/>
  <c r="Q189" i="1"/>
  <c r="Q771" i="1"/>
  <c r="O189" i="1"/>
  <c r="O423" i="1" s="1"/>
  <c r="O771" i="1"/>
  <c r="T706" i="1"/>
  <c r="T771" i="1" s="1"/>
  <c r="M189" i="1"/>
  <c r="M771" i="1"/>
  <c r="G189" i="1"/>
  <c r="G189" i="45" s="1"/>
  <c r="H189" i="45" s="1"/>
  <c r="I189" i="45" s="1"/>
  <c r="J189" i="45" s="1"/>
  <c r="K189" i="45" s="1"/>
  <c r="L189" i="45" s="1"/>
  <c r="S706" i="1"/>
  <c r="K335" i="1"/>
  <c r="K789" i="1"/>
  <c r="K771" i="1"/>
  <c r="I335" i="1"/>
  <c r="I771" i="1"/>
  <c r="I789" i="1"/>
  <c r="G335" i="1"/>
  <c r="G335" i="45" s="1"/>
  <c r="G771" i="1"/>
  <c r="G789" i="1"/>
  <c r="S751" i="1"/>
  <c r="Q176" i="1"/>
  <c r="Q409" i="1" s="1"/>
  <c r="Q763" i="1"/>
  <c r="O176" i="1"/>
  <c r="O409" i="1" s="1"/>
  <c r="O763" i="1"/>
  <c r="T699" i="1"/>
  <c r="T763" i="1" s="1"/>
  <c r="M176" i="1"/>
  <c r="M763" i="1"/>
  <c r="S699" i="1"/>
  <c r="G176" i="1"/>
  <c r="G176" i="45" s="1"/>
  <c r="H176" i="45" s="1"/>
  <c r="I176" i="45" s="1"/>
  <c r="J176" i="45" s="1"/>
  <c r="K176" i="45" s="1"/>
  <c r="L176" i="45" s="1"/>
  <c r="K763" i="1"/>
  <c r="K781" i="1"/>
  <c r="K321" i="1"/>
  <c r="I321" i="1"/>
  <c r="I763" i="1"/>
  <c r="I781" i="1"/>
  <c r="G763" i="1"/>
  <c r="G321" i="1"/>
  <c r="G321" i="45" s="1"/>
  <c r="S743" i="1"/>
  <c r="G781" i="1"/>
  <c r="R700" i="1"/>
  <c r="R711" i="1" s="1"/>
  <c r="R712" i="1" s="1"/>
  <c r="R175" i="1"/>
  <c r="R408" i="1" s="1"/>
  <c r="R762" i="1"/>
  <c r="P700" i="1"/>
  <c r="P711" i="1" s="1"/>
  <c r="P712" i="1" s="1"/>
  <c r="P175" i="1"/>
  <c r="P408" i="1" s="1"/>
  <c r="P762" i="1"/>
  <c r="N700" i="1"/>
  <c r="N711" i="1" s="1"/>
  <c r="N712" i="1" s="1"/>
  <c r="N175" i="1"/>
  <c r="N408" i="1" s="1"/>
  <c r="N762" i="1"/>
  <c r="L700" i="1"/>
  <c r="L711" i="1" s="1"/>
  <c r="L712" i="1" s="1"/>
  <c r="L175" i="1"/>
  <c r="L177" i="1" s="1"/>
  <c r="J700" i="1"/>
  <c r="J711" i="1" s="1"/>
  <c r="J712" i="1" s="1"/>
  <c r="J175" i="1"/>
  <c r="J177" i="1" s="1"/>
  <c r="H700" i="1"/>
  <c r="H711" i="1" s="1"/>
  <c r="H712" i="1" s="1"/>
  <c r="H175" i="1"/>
  <c r="H177" i="1" s="1"/>
  <c r="L320" i="1"/>
  <c r="L780" i="1"/>
  <c r="L762" i="1"/>
  <c r="J780" i="1"/>
  <c r="J762" i="1"/>
  <c r="J320" i="1"/>
  <c r="H320" i="1"/>
  <c r="H780" i="1"/>
  <c r="H762" i="1"/>
  <c r="Q184" i="1"/>
  <c r="Q766" i="1"/>
  <c r="O184" i="1"/>
  <c r="O766" i="1"/>
  <c r="M184" i="1"/>
  <c r="T701" i="1"/>
  <c r="T766" i="1" s="1"/>
  <c r="M766" i="1"/>
  <c r="K184" i="1"/>
  <c r="I184" i="1"/>
  <c r="I192" i="1" s="1"/>
  <c r="G184" i="1"/>
  <c r="S701" i="1"/>
  <c r="K330" i="1"/>
  <c r="K784" i="1"/>
  <c r="K766" i="1"/>
  <c r="I330" i="1"/>
  <c r="I766" i="1"/>
  <c r="I784" i="1"/>
  <c r="G330" i="1"/>
  <c r="G330" i="45" s="1"/>
  <c r="G784" i="1"/>
  <c r="S746" i="1"/>
  <c r="G766" i="1"/>
  <c r="R185" i="1"/>
  <c r="R195" i="1" s="1"/>
  <c r="R767" i="1"/>
  <c r="P185" i="1"/>
  <c r="P195" i="1" s="1"/>
  <c r="P767" i="1"/>
  <c r="N185" i="1"/>
  <c r="N195" i="1" s="1"/>
  <c r="N767" i="1"/>
  <c r="L767" i="1"/>
  <c r="L785" i="1"/>
  <c r="L331" i="1"/>
  <c r="L341" i="1" s="1"/>
  <c r="J331" i="1"/>
  <c r="J341" i="1" s="1"/>
  <c r="J767" i="1"/>
  <c r="J785" i="1"/>
  <c r="H785" i="1"/>
  <c r="H331" i="1"/>
  <c r="H341" i="1" s="1"/>
  <c r="H767" i="1"/>
  <c r="S739" i="1"/>
  <c r="U739" i="1" s="1"/>
  <c r="T697" i="1"/>
  <c r="T761" i="1" s="1"/>
  <c r="M761" i="1"/>
  <c r="S697" i="1"/>
  <c r="S737" i="1"/>
  <c r="U737" i="1" s="1"/>
  <c r="R760" i="1"/>
  <c r="P760" i="1"/>
  <c r="N760" i="1"/>
  <c r="U355" i="1"/>
  <c r="U443" i="1"/>
  <c r="K445" i="1"/>
  <c r="K357" i="1"/>
  <c r="G445" i="1"/>
  <c r="G357" i="1"/>
  <c r="U442" i="1"/>
  <c r="R357" i="1"/>
  <c r="P357" i="1"/>
  <c r="H445" i="1"/>
  <c r="H357" i="1"/>
  <c r="I661" i="1"/>
  <c r="I632" i="1"/>
  <c r="S380" i="1"/>
  <c r="S468" i="1"/>
  <c r="S293" i="1"/>
  <c r="U465" i="1"/>
  <c r="U292" i="1"/>
  <c r="T60" i="1"/>
  <c r="K660" i="1"/>
  <c r="K631" i="1"/>
  <c r="S43" i="1"/>
  <c r="S51" i="1"/>
  <c r="U36" i="1"/>
  <c r="U51" i="1" s="1"/>
  <c r="N365" i="1"/>
  <c r="J659" i="1"/>
  <c r="J630" i="1"/>
  <c r="I592" i="1"/>
  <c r="I645" i="1"/>
  <c r="O57" i="1"/>
  <c r="O348" i="1"/>
  <c r="O20" i="1"/>
  <c r="O40" i="1"/>
  <c r="O39" i="1" s="1"/>
  <c r="K57" i="1"/>
  <c r="G57" i="1"/>
  <c r="G57" i="45" s="1"/>
  <c r="G143" i="1"/>
  <c r="U139" i="1"/>
  <c r="S142" i="1"/>
  <c r="S143" i="1" s="1"/>
  <c r="I637" i="1"/>
  <c r="I608" i="1"/>
  <c r="I599" i="1"/>
  <c r="I48" i="1"/>
  <c r="I40" i="1"/>
  <c r="U466" i="1"/>
  <c r="N381" i="1"/>
  <c r="L661" i="1"/>
  <c r="L632" i="1"/>
  <c r="S648" i="1"/>
  <c r="U590" i="1"/>
  <c r="U648" i="1" s="1"/>
  <c r="P373" i="1"/>
  <c r="L660" i="1"/>
  <c r="L631" i="1"/>
  <c r="K453" i="1"/>
  <c r="K365" i="1"/>
  <c r="I365" i="1"/>
  <c r="I453" i="1"/>
  <c r="U449" i="1"/>
  <c r="P402" i="1"/>
  <c r="P537" i="1"/>
  <c r="P618" i="1"/>
  <c r="J490" i="1"/>
  <c r="J402" i="1"/>
  <c r="S434" i="1"/>
  <c r="S346" i="1"/>
  <c r="U258" i="1"/>
  <c r="P167" i="1"/>
  <c r="P393" i="1"/>
  <c r="P57" i="1"/>
  <c r="P348" i="1"/>
  <c r="L531" i="1"/>
  <c r="L544" i="1"/>
  <c r="L57" i="1"/>
  <c r="H167" i="1"/>
  <c r="H168" i="1" s="1"/>
  <c r="H57" i="1"/>
  <c r="J599" i="1"/>
  <c r="J608" i="1"/>
  <c r="J637" i="1"/>
  <c r="I357" i="1"/>
  <c r="I445" i="1"/>
  <c r="M381" i="1"/>
  <c r="K381" i="1"/>
  <c r="K469" i="1"/>
  <c r="G381" i="1"/>
  <c r="G469" i="1"/>
  <c r="S493" i="1"/>
  <c r="U317" i="1"/>
  <c r="S405" i="1"/>
  <c r="Q373" i="1"/>
  <c r="T158" i="1"/>
  <c r="T372" i="1"/>
  <c r="S60" i="1"/>
  <c r="I461" i="1"/>
  <c r="I373" i="1"/>
  <c r="S640" i="1"/>
  <c r="U583" i="1"/>
  <c r="S602" i="1"/>
  <c r="S611" i="1"/>
  <c r="U284" i="1"/>
  <c r="U369" i="1"/>
  <c r="U457" i="1"/>
  <c r="R365" i="1"/>
  <c r="P365" i="1"/>
  <c r="J453" i="1"/>
  <c r="J365" i="1"/>
  <c r="Q402" i="1"/>
  <c r="M537" i="1"/>
  <c r="T532" i="1"/>
  <c r="M618" i="1"/>
  <c r="K483" i="1"/>
  <c r="K395" i="1"/>
  <c r="K645" i="1"/>
  <c r="K592" i="1"/>
  <c r="G616" i="1"/>
  <c r="G592" i="1"/>
  <c r="G645" i="1"/>
  <c r="S587" i="1"/>
  <c r="Q167" i="1"/>
  <c r="Q393" i="1"/>
  <c r="Q20" i="1"/>
  <c r="Q40" i="1"/>
  <c r="Q39" i="1" s="1"/>
  <c r="T164" i="1"/>
  <c r="M167" i="1"/>
  <c r="M393" i="1"/>
  <c r="T21" i="1"/>
  <c r="M20" i="1"/>
  <c r="M40" i="1"/>
  <c r="M39" i="1" s="1"/>
  <c r="I167" i="1"/>
  <c r="I168" i="1" s="1"/>
  <c r="K48" i="1"/>
  <c r="K40" i="1"/>
  <c r="S345" i="1"/>
  <c r="U257" i="1"/>
  <c r="S260" i="1"/>
  <c r="S433" i="1"/>
  <c r="G48" i="1"/>
  <c r="G40" i="1"/>
  <c r="S33" i="1"/>
  <c r="Q357" i="1"/>
  <c r="M357" i="1"/>
  <c r="P20" i="1"/>
  <c r="L469" i="1"/>
  <c r="L381" i="1"/>
  <c r="U370" i="1"/>
  <c r="U458" i="1"/>
  <c r="R373" i="1"/>
  <c r="N373" i="1"/>
  <c r="J631" i="1"/>
  <c r="J660" i="1"/>
  <c r="H660" i="1"/>
  <c r="H631" i="1"/>
  <c r="M365" i="1"/>
  <c r="I659" i="1"/>
  <c r="I630" i="1"/>
  <c r="R402" i="1"/>
  <c r="N402" i="1"/>
  <c r="N537" i="1"/>
  <c r="N618" i="1"/>
  <c r="L483" i="1"/>
  <c r="L395" i="1"/>
  <c r="L645" i="1"/>
  <c r="L592" i="1"/>
  <c r="H490" i="1"/>
  <c r="H402" i="1"/>
  <c r="U140" i="1"/>
  <c r="R57" i="1"/>
  <c r="R348" i="1"/>
  <c r="N167" i="1"/>
  <c r="N393" i="1"/>
  <c r="N544" i="1"/>
  <c r="N531" i="1"/>
  <c r="N608" i="1"/>
  <c r="J57" i="1"/>
  <c r="J544" i="1"/>
  <c r="J531" i="1"/>
  <c r="L348" i="1"/>
  <c r="L436" i="1"/>
  <c r="L608" i="1"/>
  <c r="L599" i="1"/>
  <c r="L637" i="1"/>
  <c r="P189" i="1"/>
  <c r="P423" i="1" s="1"/>
  <c r="P771" i="1"/>
  <c r="N189" i="1"/>
  <c r="N423" i="1" s="1"/>
  <c r="N771" i="1"/>
  <c r="L335" i="1"/>
  <c r="L511" i="1" s="1"/>
  <c r="L624" i="1" s="1"/>
  <c r="L789" i="1"/>
  <c r="L771" i="1"/>
  <c r="H789" i="1"/>
  <c r="H335" i="1"/>
  <c r="H511" i="1" s="1"/>
  <c r="H624" i="1" s="1"/>
  <c r="H771" i="1"/>
  <c r="R176" i="1"/>
  <c r="R409" i="1" s="1"/>
  <c r="R763" i="1"/>
  <c r="P176" i="1"/>
  <c r="P409" i="1" s="1"/>
  <c r="P763" i="1"/>
  <c r="N176" i="1"/>
  <c r="N409" i="1" s="1"/>
  <c r="N763" i="1"/>
  <c r="L321" i="1"/>
  <c r="L781" i="1"/>
  <c r="L763" i="1"/>
  <c r="J321" i="1"/>
  <c r="J763" i="1"/>
  <c r="J781" i="1"/>
  <c r="H321" i="1"/>
  <c r="H781" i="1"/>
  <c r="H763" i="1"/>
  <c r="Q700" i="1"/>
  <c r="Q711" i="1" s="1"/>
  <c r="Q712" i="1" s="1"/>
  <c r="Q175" i="1"/>
  <c r="Q408" i="1" s="1"/>
  <c r="Q762" i="1"/>
  <c r="O700" i="1"/>
  <c r="O711" i="1" s="1"/>
  <c r="O712" i="1" s="1"/>
  <c r="O175" i="1"/>
  <c r="O408" i="1" s="1"/>
  <c r="O762" i="1"/>
  <c r="T698" i="1"/>
  <c r="T762" i="1" s="1"/>
  <c r="M700" i="1"/>
  <c r="M711" i="1" s="1"/>
  <c r="M712" i="1" s="1"/>
  <c r="M175" i="1"/>
  <c r="M762" i="1"/>
  <c r="K700" i="1"/>
  <c r="K711" i="1" s="1"/>
  <c r="K712" i="1" s="1"/>
  <c r="K175" i="1"/>
  <c r="K177" i="1" s="1"/>
  <c r="I700" i="1"/>
  <c r="I711" i="1" s="1"/>
  <c r="I712" i="1" s="1"/>
  <c r="I175" i="1"/>
  <c r="G700" i="1"/>
  <c r="G711" i="1" s="1"/>
  <c r="G712" i="1" s="1"/>
  <c r="G175" i="1"/>
  <c r="S698" i="1"/>
  <c r="K320" i="1"/>
  <c r="K780" i="1"/>
  <c r="K762" i="1"/>
  <c r="I320" i="1"/>
  <c r="I496" i="1" s="1"/>
  <c r="I780" i="1"/>
  <c r="I762" i="1"/>
  <c r="G320" i="1"/>
  <c r="G320" i="45" s="1"/>
  <c r="G780" i="1"/>
  <c r="S742" i="1"/>
  <c r="G762" i="1"/>
  <c r="R184" i="1"/>
  <c r="R766" i="1"/>
  <c r="P184" i="1"/>
  <c r="P766" i="1"/>
  <c r="N184" i="1"/>
  <c r="N766" i="1"/>
  <c r="L184" i="1"/>
  <c r="J184" i="1"/>
  <c r="H184" i="1"/>
  <c r="L330" i="1"/>
  <c r="L766" i="1"/>
  <c r="L784" i="1"/>
  <c r="J330" i="1"/>
  <c r="J784" i="1"/>
  <c r="J766" i="1"/>
  <c r="H330" i="1"/>
  <c r="H784" i="1"/>
  <c r="H766" i="1"/>
  <c r="Q185" i="1"/>
  <c r="Q195" i="1" s="1"/>
  <c r="Q767" i="1"/>
  <c r="O185" i="1"/>
  <c r="O195" i="1" s="1"/>
  <c r="O767" i="1"/>
  <c r="T702" i="1"/>
  <c r="T767" i="1" s="1"/>
  <c r="M185" i="1"/>
  <c r="M195" i="1" s="1"/>
  <c r="M767" i="1"/>
  <c r="G185" i="1"/>
  <c r="S702" i="1"/>
  <c r="K331" i="1"/>
  <c r="K341" i="1" s="1"/>
  <c r="K785" i="1"/>
  <c r="K767" i="1"/>
  <c r="I331" i="1"/>
  <c r="I341" i="1" s="1"/>
  <c r="I767" i="1"/>
  <c r="I785" i="1"/>
  <c r="G331" i="1"/>
  <c r="G785" i="1"/>
  <c r="G767" i="1"/>
  <c r="S747" i="1"/>
  <c r="S738" i="1"/>
  <c r="U738" i="1" s="1"/>
  <c r="R761" i="1"/>
  <c r="P761" i="1"/>
  <c r="N761" i="1"/>
  <c r="Q760" i="1"/>
  <c r="O760" i="1"/>
  <c r="T696" i="1"/>
  <c r="M760" i="1"/>
  <c r="S696" i="1"/>
  <c r="S734" i="1"/>
  <c r="U734" i="1" s="1"/>
  <c r="I629" i="1"/>
  <c r="I658" i="1"/>
  <c r="L629" i="1"/>
  <c r="L658" i="1"/>
  <c r="J357" i="1"/>
  <c r="J445" i="1"/>
  <c r="U475" i="1"/>
  <c r="U387" i="1"/>
  <c r="T622" i="1"/>
  <c r="U379" i="1"/>
  <c r="U467" i="1"/>
  <c r="I469" i="1"/>
  <c r="I381" i="1"/>
  <c r="S52" i="1"/>
  <c r="U37" i="1"/>
  <c r="U52" i="1" s="1"/>
  <c r="S641" i="1"/>
  <c r="U584" i="1"/>
  <c r="S603" i="1"/>
  <c r="G661" i="1"/>
  <c r="U371" i="1"/>
  <c r="U459" i="1"/>
  <c r="T547" i="1"/>
  <c r="T611" i="1"/>
  <c r="M373" i="1"/>
  <c r="U529" i="1"/>
  <c r="S547" i="1"/>
  <c r="L630" i="1"/>
  <c r="L659" i="1"/>
  <c r="H659" i="1"/>
  <c r="H630" i="1"/>
  <c r="O402" i="1"/>
  <c r="O537" i="1"/>
  <c r="O618" i="1"/>
  <c r="K402" i="1"/>
  <c r="S170" i="1"/>
  <c r="S532" i="1"/>
  <c r="G537" i="1"/>
  <c r="I395" i="1"/>
  <c r="I483" i="1"/>
  <c r="I490" i="1"/>
  <c r="I402" i="1"/>
  <c r="O167" i="1"/>
  <c r="O393" i="1"/>
  <c r="O544" i="1"/>
  <c r="O531" i="1"/>
  <c r="O608" i="1"/>
  <c r="K544" i="1"/>
  <c r="K531" i="1"/>
  <c r="S164" i="1"/>
  <c r="G167" i="1"/>
  <c r="S21" i="1"/>
  <c r="G20" i="1"/>
  <c r="G544" i="1"/>
  <c r="G531" i="1"/>
  <c r="S526" i="1"/>
  <c r="I436" i="1"/>
  <c r="I348" i="1"/>
  <c r="P381" i="1"/>
  <c r="J661" i="1"/>
  <c r="J632" i="1"/>
  <c r="H469" i="1"/>
  <c r="H381" i="1"/>
  <c r="J461" i="1"/>
  <c r="J373" i="1"/>
  <c r="H373" i="1"/>
  <c r="H461" i="1"/>
  <c r="K630" i="1"/>
  <c r="K659" i="1"/>
  <c r="J483" i="1"/>
  <c r="J395" i="1"/>
  <c r="J592" i="1"/>
  <c r="J645" i="1"/>
  <c r="T165" i="1"/>
  <c r="M394" i="1"/>
  <c r="P531" i="1"/>
  <c r="P544" i="1"/>
  <c r="P608" i="1"/>
  <c r="H531" i="1"/>
  <c r="H544" i="1"/>
  <c r="J348" i="1"/>
  <c r="J436" i="1"/>
  <c r="J40" i="1"/>
  <c r="J48" i="1"/>
  <c r="O357" i="1"/>
  <c r="K629" i="1"/>
  <c r="K658" i="1"/>
  <c r="N357" i="1"/>
  <c r="L445" i="1"/>
  <c r="L357" i="1"/>
  <c r="J629" i="1"/>
  <c r="J658" i="1"/>
  <c r="H629" i="1"/>
  <c r="H658" i="1"/>
  <c r="U318" i="1"/>
  <c r="S494" i="1"/>
  <c r="S406" i="1"/>
  <c r="U591" i="1"/>
  <c r="U649" i="1" s="1"/>
  <c r="S649" i="1"/>
  <c r="K632" i="1"/>
  <c r="K661" i="1"/>
  <c r="U173" i="1"/>
  <c r="T405" i="1"/>
  <c r="U535" i="1"/>
  <c r="O373" i="1"/>
  <c r="G373" i="1"/>
  <c r="K373" i="1"/>
  <c r="K461" i="1"/>
  <c r="I660" i="1"/>
  <c r="I631" i="1"/>
  <c r="G631" i="1"/>
  <c r="G660" i="1"/>
  <c r="S372" i="1"/>
  <c r="S460" i="1"/>
  <c r="S285" i="1"/>
  <c r="L453" i="1"/>
  <c r="L365" i="1"/>
  <c r="H453" i="1"/>
  <c r="H365" i="1"/>
  <c r="T170" i="1"/>
  <c r="M402" i="1"/>
  <c r="T166" i="1"/>
  <c r="M395" i="1"/>
  <c r="K490" i="1"/>
  <c r="U259" i="1"/>
  <c r="S347" i="1"/>
  <c r="S435" i="1"/>
  <c r="G483" i="1"/>
  <c r="G395" i="1"/>
  <c r="S307" i="1"/>
  <c r="G490" i="1"/>
  <c r="G402" i="1"/>
  <c r="S314" i="1"/>
  <c r="Q57" i="1"/>
  <c r="Q348" i="1"/>
  <c r="Q544" i="1"/>
  <c r="Q531" i="1"/>
  <c r="Q608" i="1"/>
  <c r="T142" i="1"/>
  <c r="T345" i="1"/>
  <c r="M57" i="1"/>
  <c r="M348" i="1"/>
  <c r="M544" i="1"/>
  <c r="T526" i="1"/>
  <c r="M531" i="1"/>
  <c r="M608" i="1"/>
  <c r="I57" i="1"/>
  <c r="I544" i="1"/>
  <c r="I531" i="1"/>
  <c r="K637" i="1"/>
  <c r="K608" i="1"/>
  <c r="K599" i="1"/>
  <c r="K436" i="1"/>
  <c r="K348" i="1"/>
  <c r="G436" i="1"/>
  <c r="G348" i="1"/>
  <c r="G261" i="1"/>
  <c r="G637" i="1"/>
  <c r="G599" i="1"/>
  <c r="G608" i="1"/>
  <c r="S580" i="1"/>
  <c r="J469" i="1"/>
  <c r="J381" i="1"/>
  <c r="H632" i="1"/>
  <c r="H661" i="1"/>
  <c r="L373" i="1"/>
  <c r="L461" i="1"/>
  <c r="Q365" i="1"/>
  <c r="O365" i="1"/>
  <c r="R537" i="1"/>
  <c r="R618" i="1"/>
  <c r="L490" i="1"/>
  <c r="L402" i="1"/>
  <c r="H483" i="1"/>
  <c r="H395" i="1"/>
  <c r="H645" i="1"/>
  <c r="H592" i="1"/>
  <c r="R544" i="1"/>
  <c r="R531" i="1"/>
  <c r="R608" i="1"/>
  <c r="R167" i="1"/>
  <c r="R393" i="1"/>
  <c r="N57" i="1"/>
  <c r="N348" i="1"/>
  <c r="J167" i="1"/>
  <c r="J168" i="1" s="1"/>
  <c r="L40" i="1"/>
  <c r="L48" i="1"/>
  <c r="H348" i="1"/>
  <c r="H436" i="1"/>
  <c r="H40" i="1"/>
  <c r="H48" i="1"/>
  <c r="H599" i="1"/>
  <c r="H608" i="1"/>
  <c r="H637" i="1"/>
  <c r="BP72" i="50"/>
  <c r="BU72" i="50"/>
  <c r="BV72" i="50" s="1"/>
  <c r="BP76" i="50"/>
  <c r="BU76" i="50"/>
  <c r="AG65" i="51"/>
  <c r="AG66" i="51" s="1"/>
  <c r="AG67" i="51" s="1"/>
  <c r="AG68" i="51" s="1"/>
  <c r="AG69" i="51" s="1"/>
  <c r="AG65" i="50"/>
  <c r="AG66" i="50" s="1"/>
  <c r="AG67" i="50" s="1"/>
  <c r="AG68" i="50" s="1"/>
  <c r="AG69" i="50" s="1"/>
  <c r="I65" i="51"/>
  <c r="I66" i="51" s="1"/>
  <c r="I67" i="51" s="1"/>
  <c r="I68" i="51" s="1"/>
  <c r="I69" i="51" s="1"/>
  <c r="I65" i="50"/>
  <c r="I66" i="50" s="1"/>
  <c r="I67" i="50" s="1"/>
  <c r="I68" i="50" s="1"/>
  <c r="I69" i="50" s="1"/>
  <c r="AH65" i="50"/>
  <c r="J65" i="51"/>
  <c r="AA65" i="51"/>
  <c r="AA66" i="51" s="1"/>
  <c r="AA67" i="51" s="1"/>
  <c r="AA68" i="51" s="1"/>
  <c r="AA69" i="51" s="1"/>
  <c r="AA65" i="50"/>
  <c r="AA66" i="50" s="1"/>
  <c r="AA67" i="50" s="1"/>
  <c r="AA68" i="50" s="1"/>
  <c r="AA69" i="50" s="1"/>
  <c r="AB65" i="51"/>
  <c r="AB65" i="50"/>
  <c r="S639" i="1" l="1"/>
  <c r="G365" i="1"/>
  <c r="S610" i="1"/>
  <c r="S601" i="1"/>
  <c r="S659" i="1" s="1"/>
  <c r="I588" i="45"/>
  <c r="I600" i="45" s="1"/>
  <c r="G630" i="45"/>
  <c r="H600" i="45"/>
  <c r="H629" i="45" s="1"/>
  <c r="H647" i="45"/>
  <c r="P732" i="45"/>
  <c r="P733" i="45" s="1"/>
  <c r="N58" i="45"/>
  <c r="O58" i="45" s="1"/>
  <c r="P58" i="45" s="1"/>
  <c r="Q58" i="45" s="1"/>
  <c r="R58" i="45" s="1"/>
  <c r="U58" i="45" s="1"/>
  <c r="G630" i="1"/>
  <c r="BA61" i="49"/>
  <c r="BA64" i="49"/>
  <c r="BG61" i="49"/>
  <c r="S638" i="1"/>
  <c r="T148" i="1"/>
  <c r="T357" i="1" s="1"/>
  <c r="U362" i="1"/>
  <c r="S600" i="1"/>
  <c r="S658" i="1" s="1"/>
  <c r="G453" i="1"/>
  <c r="U588" i="1"/>
  <c r="U646" i="1" s="1"/>
  <c r="S42" i="1"/>
  <c r="U42" i="1" s="1"/>
  <c r="U34" i="1" s="1"/>
  <c r="U49" i="1" s="1"/>
  <c r="H601" i="45"/>
  <c r="H659" i="45" s="1"/>
  <c r="H269" i="45"/>
  <c r="H357" i="45" s="1"/>
  <c r="G445" i="45"/>
  <c r="U527" i="1"/>
  <c r="U609" i="1" s="1"/>
  <c r="S609" i="1"/>
  <c r="S403" i="1"/>
  <c r="G711" i="45"/>
  <c r="G712" i="45" s="1"/>
  <c r="H60" i="49"/>
  <c r="Q64" i="49"/>
  <c r="AO64" i="49"/>
  <c r="BM64" i="49"/>
  <c r="T61" i="1"/>
  <c r="S534" i="45"/>
  <c r="I315" i="45"/>
  <c r="J315" i="45" s="1"/>
  <c r="S545" i="1"/>
  <c r="S61" i="1"/>
  <c r="U61" i="1" s="1"/>
  <c r="S612" i="1"/>
  <c r="H546" i="45"/>
  <c r="H491" i="45"/>
  <c r="U162" i="1"/>
  <c r="U163" i="1" s="1"/>
  <c r="T616" i="1"/>
  <c r="AC61" i="49"/>
  <c r="W61" i="49"/>
  <c r="BS61" i="49"/>
  <c r="U316" i="1"/>
  <c r="U492" i="1" s="1"/>
  <c r="H770" i="1"/>
  <c r="G629" i="45"/>
  <c r="H749" i="45"/>
  <c r="H787" i="45" s="1"/>
  <c r="H704" i="45"/>
  <c r="I704" i="45" s="1"/>
  <c r="J704" i="45" s="1"/>
  <c r="K704" i="45" s="1"/>
  <c r="L704" i="45" s="1"/>
  <c r="S704" i="45" s="1"/>
  <c r="S25" i="45"/>
  <c r="T25" i="45" s="1"/>
  <c r="J275" i="45"/>
  <c r="J363" i="45" s="1"/>
  <c r="S58" i="1"/>
  <c r="U451" i="1"/>
  <c r="N186" i="1"/>
  <c r="N420" i="1" s="1"/>
  <c r="G365" i="45"/>
  <c r="H380" i="45"/>
  <c r="M619" i="45"/>
  <c r="S647" i="1"/>
  <c r="S41" i="1"/>
  <c r="U41" i="1" s="1"/>
  <c r="L333" i="1"/>
  <c r="L421" i="1" s="1"/>
  <c r="T393" i="1"/>
  <c r="G629" i="1"/>
  <c r="J786" i="1"/>
  <c r="G769" i="1"/>
  <c r="H548" i="45"/>
  <c r="H632" i="45" s="1"/>
  <c r="S364" i="1"/>
  <c r="U589" i="1"/>
  <c r="U647" i="1" s="1"/>
  <c r="P628" i="1"/>
  <c r="S277" i="1"/>
  <c r="S453" i="1" s="1"/>
  <c r="T610" i="1"/>
  <c r="U43" i="1"/>
  <c r="U354" i="1"/>
  <c r="O187" i="1"/>
  <c r="O421" i="1" s="1"/>
  <c r="H612" i="45"/>
  <c r="H44" i="45"/>
  <c r="I451" i="45"/>
  <c r="H41" i="45"/>
  <c r="I34" i="45"/>
  <c r="I49" i="45" s="1"/>
  <c r="T402" i="1"/>
  <c r="K787" i="1"/>
  <c r="I363" i="45"/>
  <c r="T364" i="1"/>
  <c r="T545" i="1"/>
  <c r="T629" i="1" s="1"/>
  <c r="U530" i="1"/>
  <c r="U616" i="1" s="1"/>
  <c r="T394" i="1"/>
  <c r="U35" i="1"/>
  <c r="U50" i="1" s="1"/>
  <c r="S44" i="1"/>
  <c r="U44" i="1" s="1"/>
  <c r="S491" i="1"/>
  <c r="T380" i="1"/>
  <c r="U353" i="1"/>
  <c r="H356" i="45"/>
  <c r="U171" i="1"/>
  <c r="U403" i="1" s="1"/>
  <c r="U152" i="1"/>
  <c r="U153" i="1" s="1"/>
  <c r="R628" i="1"/>
  <c r="G768" i="1"/>
  <c r="T58" i="1"/>
  <c r="S546" i="1"/>
  <c r="T548" i="1"/>
  <c r="T632" i="1" s="1"/>
  <c r="T703" i="1"/>
  <c r="T768" i="1" s="1"/>
  <c r="M770" i="1"/>
  <c r="S404" i="1"/>
  <c r="U276" i="1"/>
  <c r="U452" i="1" s="1"/>
  <c r="U378" i="1"/>
  <c r="U441" i="1"/>
  <c r="P188" i="1"/>
  <c r="P422" i="1" s="1"/>
  <c r="J333" i="1"/>
  <c r="J509" i="1" s="1"/>
  <c r="J622" i="1" s="1"/>
  <c r="H277" i="45"/>
  <c r="H365" i="45" s="1"/>
  <c r="J707" i="1"/>
  <c r="P707" i="1"/>
  <c r="S703" i="1"/>
  <c r="G334" i="1"/>
  <c r="G334" i="45" s="1"/>
  <c r="G510" i="45" s="1"/>
  <c r="O188" i="1"/>
  <c r="O422" i="1" s="1"/>
  <c r="H332" i="1"/>
  <c r="H420" i="1" s="1"/>
  <c r="L768" i="1"/>
  <c r="R186" i="1"/>
  <c r="R420" i="1" s="1"/>
  <c r="I787" i="1"/>
  <c r="L334" i="1"/>
  <c r="L422" i="1" s="1"/>
  <c r="S705" i="1"/>
  <c r="U528" i="1"/>
  <c r="U546" i="1" s="1"/>
  <c r="S356" i="1"/>
  <c r="T395" i="1"/>
  <c r="S269" i="1"/>
  <c r="S445" i="1" s="1"/>
  <c r="G786" i="1"/>
  <c r="M768" i="1"/>
  <c r="O186" i="1"/>
  <c r="O420" i="1" s="1"/>
  <c r="G788" i="1"/>
  <c r="T705" i="1"/>
  <c r="T770" i="1" s="1"/>
  <c r="N628" i="1"/>
  <c r="T40" i="1"/>
  <c r="H768" i="1"/>
  <c r="L332" i="1"/>
  <c r="L420" i="1" s="1"/>
  <c r="P186" i="1"/>
  <c r="P420" i="1" s="1"/>
  <c r="H788" i="1"/>
  <c r="L770" i="1"/>
  <c r="N188" i="1"/>
  <c r="N422" i="1" s="1"/>
  <c r="R188" i="1"/>
  <c r="R422" i="1" s="1"/>
  <c r="K770" i="1"/>
  <c r="Q770" i="1"/>
  <c r="I377" i="45"/>
  <c r="J159" i="45"/>
  <c r="J162" i="45" s="1"/>
  <c r="J163" i="45" s="1"/>
  <c r="H703" i="45"/>
  <c r="I703" i="45" s="1"/>
  <c r="J703" i="45" s="1"/>
  <c r="K703" i="45" s="1"/>
  <c r="L703" i="45" s="1"/>
  <c r="M703" i="45" s="1"/>
  <c r="N703" i="45" s="1"/>
  <c r="O703" i="45" s="1"/>
  <c r="P703" i="45" s="1"/>
  <c r="Q703" i="45" s="1"/>
  <c r="R703" i="45" s="1"/>
  <c r="U703" i="45" s="1"/>
  <c r="M825" i="45" s="1"/>
  <c r="H705" i="45"/>
  <c r="I705" i="45" s="1"/>
  <c r="J705" i="45" s="1"/>
  <c r="K705" i="45" s="1"/>
  <c r="L705" i="45" s="1"/>
  <c r="M705" i="45" s="1"/>
  <c r="N705" i="45" s="1"/>
  <c r="O705" i="45" s="1"/>
  <c r="P705" i="45" s="1"/>
  <c r="Q705" i="45" s="1"/>
  <c r="R705" i="45" s="1"/>
  <c r="U705" i="45" s="1"/>
  <c r="M827" i="45" s="1"/>
  <c r="H364" i="45"/>
  <c r="T630" i="1"/>
  <c r="M628" i="1"/>
  <c r="Q628" i="1"/>
  <c r="O628" i="1"/>
  <c r="T631" i="1"/>
  <c r="H769" i="1"/>
  <c r="R187" i="1"/>
  <c r="R421" i="1" s="1"/>
  <c r="M769" i="1"/>
  <c r="J770" i="1"/>
  <c r="T32" i="1"/>
  <c r="T47" i="1" s="1"/>
  <c r="R309" i="1"/>
  <c r="R485" i="1" s="1"/>
  <c r="R484" i="1"/>
  <c r="T261" i="1"/>
  <c r="T437" i="1" s="1"/>
  <c r="T436" i="1"/>
  <c r="T637" i="1"/>
  <c r="T599" i="1"/>
  <c r="T657" i="1" s="1"/>
  <c r="Q598" i="1"/>
  <c r="Q656" i="1" s="1"/>
  <c r="Q650" i="1"/>
  <c r="N309" i="1"/>
  <c r="N485" i="1" s="1"/>
  <c r="N484" i="1"/>
  <c r="P605" i="1"/>
  <c r="P122" i="1"/>
  <c r="P604" i="1"/>
  <c r="P643" i="1"/>
  <c r="P644" i="1"/>
  <c r="P650" i="1"/>
  <c r="P598" i="1"/>
  <c r="M437" i="1"/>
  <c r="M309" i="1"/>
  <c r="M485" i="1" s="1"/>
  <c r="M484" i="1"/>
  <c r="T308" i="1"/>
  <c r="O604" i="1"/>
  <c r="O605" i="1"/>
  <c r="O122" i="1"/>
  <c r="O644" i="1"/>
  <c r="O643" i="1"/>
  <c r="Q437" i="1"/>
  <c r="Q309" i="1"/>
  <c r="Q485" i="1" s="1"/>
  <c r="Q484" i="1"/>
  <c r="M650" i="1"/>
  <c r="M598" i="1"/>
  <c r="M656" i="1" s="1"/>
  <c r="T592" i="1"/>
  <c r="O598" i="1"/>
  <c r="O656" i="1" s="1"/>
  <c r="O650" i="1"/>
  <c r="N122" i="1"/>
  <c r="N604" i="1"/>
  <c r="N644" i="1"/>
  <c r="N605" i="1"/>
  <c r="N643" i="1"/>
  <c r="R437" i="1"/>
  <c r="N650" i="1"/>
  <c r="N598" i="1"/>
  <c r="M604" i="1"/>
  <c r="M643" i="1"/>
  <c r="T586" i="1"/>
  <c r="M605" i="1"/>
  <c r="M122" i="1"/>
  <c r="M644" i="1"/>
  <c r="O309" i="1"/>
  <c r="O485" i="1" s="1"/>
  <c r="O484" i="1"/>
  <c r="P437" i="1"/>
  <c r="N437" i="1"/>
  <c r="R605" i="1"/>
  <c r="R604" i="1"/>
  <c r="R643" i="1"/>
  <c r="R122" i="1"/>
  <c r="R644" i="1"/>
  <c r="P309" i="1"/>
  <c r="P485" i="1" s="1"/>
  <c r="P484" i="1"/>
  <c r="R650" i="1"/>
  <c r="R598" i="1"/>
  <c r="R656" i="1" s="1"/>
  <c r="O437" i="1"/>
  <c r="Q643" i="1"/>
  <c r="Q122" i="1"/>
  <c r="Q644" i="1"/>
  <c r="Q605" i="1"/>
  <c r="Q604" i="1"/>
  <c r="L769" i="1"/>
  <c r="P187" i="1"/>
  <c r="P421" i="1" s="1"/>
  <c r="I770" i="1"/>
  <c r="G187" i="1"/>
  <c r="G187" i="45" s="1"/>
  <c r="H187" i="45" s="1"/>
  <c r="I187" i="45" s="1"/>
  <c r="J187" i="45" s="1"/>
  <c r="K187" i="45" s="1"/>
  <c r="L187" i="45" s="1"/>
  <c r="T704" i="1"/>
  <c r="T769" i="1" s="1"/>
  <c r="Q187" i="1"/>
  <c r="Q421" i="1" s="1"/>
  <c r="N769" i="1"/>
  <c r="I752" i="1"/>
  <c r="H752" i="1"/>
  <c r="I786" i="1"/>
  <c r="H787" i="1"/>
  <c r="I788" i="1"/>
  <c r="G752" i="1"/>
  <c r="M707" i="1"/>
  <c r="O707" i="1"/>
  <c r="G787" i="1"/>
  <c r="G333" i="1"/>
  <c r="G333" i="45" s="1"/>
  <c r="G509" i="45" s="1"/>
  <c r="K769" i="1"/>
  <c r="S704" i="1"/>
  <c r="J788" i="1"/>
  <c r="G769" i="45"/>
  <c r="J769" i="1"/>
  <c r="AC64" i="49"/>
  <c r="H748" i="45"/>
  <c r="I748" i="45" s="1"/>
  <c r="K752" i="1"/>
  <c r="G707" i="45"/>
  <c r="Q707" i="1"/>
  <c r="H750" i="45"/>
  <c r="H788" i="45" s="1"/>
  <c r="G331" i="45"/>
  <c r="H331" i="45" s="1"/>
  <c r="G341" i="1"/>
  <c r="G341" i="45" s="1"/>
  <c r="G185" i="45"/>
  <c r="H185" i="45" s="1"/>
  <c r="I185" i="45" s="1"/>
  <c r="J185" i="45" s="1"/>
  <c r="K185" i="45" s="1"/>
  <c r="L185" i="45" s="1"/>
  <c r="S185" i="45" s="1"/>
  <c r="G195" i="1"/>
  <c r="G195" i="45" s="1"/>
  <c r="H195" i="45" s="1"/>
  <c r="I195" i="45" s="1"/>
  <c r="J195" i="45" s="1"/>
  <c r="K195" i="45" s="1"/>
  <c r="L195" i="45" s="1"/>
  <c r="J752" i="1"/>
  <c r="L752" i="1"/>
  <c r="H707" i="1"/>
  <c r="L707" i="1"/>
  <c r="N707" i="1"/>
  <c r="R707" i="1"/>
  <c r="S748" i="1"/>
  <c r="S786" i="1" s="1"/>
  <c r="G332" i="1"/>
  <c r="G332" i="45" s="1"/>
  <c r="I768" i="1"/>
  <c r="K768" i="1"/>
  <c r="K332" i="1"/>
  <c r="K420" i="1" s="1"/>
  <c r="G186" i="1"/>
  <c r="G186" i="45" s="1"/>
  <c r="H186" i="45" s="1"/>
  <c r="I186" i="45" s="1"/>
  <c r="J186" i="45" s="1"/>
  <c r="K186" i="45" s="1"/>
  <c r="L186" i="45" s="1"/>
  <c r="S186" i="45" s="1"/>
  <c r="Q768" i="1"/>
  <c r="S750" i="1"/>
  <c r="S334" i="1" s="1"/>
  <c r="G770" i="1"/>
  <c r="Q543" i="1"/>
  <c r="Q551" i="1" s="1"/>
  <c r="G707" i="1"/>
  <c r="I707" i="1"/>
  <c r="K707" i="1"/>
  <c r="J768" i="1"/>
  <c r="S749" i="1"/>
  <c r="I769" i="1"/>
  <c r="K788" i="1"/>
  <c r="G188" i="1"/>
  <c r="G188" i="45" s="1"/>
  <c r="H188" i="45" s="1"/>
  <c r="I188" i="45" s="1"/>
  <c r="J188" i="45" s="1"/>
  <c r="K188" i="45" s="1"/>
  <c r="L188" i="45" s="1"/>
  <c r="M188" i="45" s="1"/>
  <c r="S58" i="45"/>
  <c r="G768" i="45"/>
  <c r="G770" i="45"/>
  <c r="I65" i="49"/>
  <c r="I66" i="49" s="1"/>
  <c r="I67" i="49" s="1"/>
  <c r="I68" i="49" s="1"/>
  <c r="I69" i="49" s="1"/>
  <c r="U65" i="49"/>
  <c r="U66" i="49" s="1"/>
  <c r="U67" i="49" s="1"/>
  <c r="U68" i="49" s="1"/>
  <c r="U69" i="49" s="1"/>
  <c r="AG65" i="49"/>
  <c r="AG66" i="49" s="1"/>
  <c r="AG67" i="49" s="1"/>
  <c r="AG68" i="49" s="1"/>
  <c r="AG69" i="49" s="1"/>
  <c r="AS65" i="49"/>
  <c r="AS66" i="49" s="1"/>
  <c r="AS67" i="49" s="1"/>
  <c r="AS68" i="49" s="1"/>
  <c r="AS69" i="49" s="1"/>
  <c r="BE65" i="49"/>
  <c r="BE66" i="49" s="1"/>
  <c r="BE67" i="49" s="1"/>
  <c r="BE68" i="49" s="1"/>
  <c r="BE69" i="49" s="1"/>
  <c r="BQ65" i="49"/>
  <c r="BQ66" i="49" s="1"/>
  <c r="BQ67" i="49" s="1"/>
  <c r="BQ68" i="49" s="1"/>
  <c r="BQ69" i="49" s="1"/>
  <c r="G184" i="45"/>
  <c r="H184" i="45" s="1"/>
  <c r="G192" i="1"/>
  <c r="G192" i="45" s="1"/>
  <c r="G752" i="45"/>
  <c r="G787" i="45"/>
  <c r="Q61" i="49"/>
  <c r="AO61" i="49"/>
  <c r="K61" i="49"/>
  <c r="AI61" i="49"/>
  <c r="AU61" i="49"/>
  <c r="BM61" i="49"/>
  <c r="K64" i="49"/>
  <c r="AI64" i="49"/>
  <c r="W60" i="49"/>
  <c r="AT65" i="49"/>
  <c r="AU60" i="49"/>
  <c r="BF65" i="49"/>
  <c r="BG60" i="49"/>
  <c r="BR65" i="49"/>
  <c r="BS60" i="49"/>
  <c r="H61" i="49"/>
  <c r="M61" i="49"/>
  <c r="AY65" i="56"/>
  <c r="W64" i="49"/>
  <c r="AU64" i="49"/>
  <c r="BG64" i="49"/>
  <c r="BS64" i="49"/>
  <c r="Q60" i="49"/>
  <c r="AN65" i="49"/>
  <c r="AO60" i="49"/>
  <c r="AZ65" i="49"/>
  <c r="BA60" i="49"/>
  <c r="BL65" i="49"/>
  <c r="BM60" i="49"/>
  <c r="O65" i="49"/>
  <c r="O66" i="49" s="1"/>
  <c r="O67" i="49" s="1"/>
  <c r="O68" i="49" s="1"/>
  <c r="O69" i="49" s="1"/>
  <c r="AA65" i="49"/>
  <c r="AA66" i="49" s="1"/>
  <c r="AA67" i="49" s="1"/>
  <c r="AA68" i="49" s="1"/>
  <c r="AA69" i="49" s="1"/>
  <c r="AM65" i="49"/>
  <c r="AM66" i="49" s="1"/>
  <c r="AM67" i="49" s="1"/>
  <c r="AM68" i="49" s="1"/>
  <c r="AM69" i="49" s="1"/>
  <c r="AY65" i="49"/>
  <c r="AY66" i="49" s="1"/>
  <c r="AY67" i="49" s="1"/>
  <c r="AY68" i="49" s="1"/>
  <c r="AY69" i="49" s="1"/>
  <c r="BK65" i="49"/>
  <c r="BK66" i="49" s="1"/>
  <c r="BK67" i="49" s="1"/>
  <c r="BK68" i="49" s="1"/>
  <c r="BK69" i="49" s="1"/>
  <c r="BE65" i="56"/>
  <c r="BQ65" i="56"/>
  <c r="L64" i="49"/>
  <c r="R64" i="49" s="1"/>
  <c r="X64" i="49" s="1"/>
  <c r="AD64" i="49" s="1"/>
  <c r="AJ64" i="49" s="1"/>
  <c r="AP64" i="49" s="1"/>
  <c r="AV64" i="49" s="1"/>
  <c r="BB64" i="49" s="1"/>
  <c r="BH64" i="49" s="1"/>
  <c r="BN64" i="49" s="1"/>
  <c r="BT64" i="49" s="1"/>
  <c r="K60" i="49"/>
  <c r="AI60" i="49"/>
  <c r="AT65" i="56"/>
  <c r="BF65" i="56"/>
  <c r="BR65" i="56"/>
  <c r="AM65" i="56"/>
  <c r="BK65" i="56"/>
  <c r="AC60" i="49"/>
  <c r="AN65" i="56"/>
  <c r="AZ65" i="56"/>
  <c r="BL65" i="56"/>
  <c r="AS65" i="56"/>
  <c r="L61" i="49"/>
  <c r="R61" i="49" s="1"/>
  <c r="X61" i="49" s="1"/>
  <c r="AD61" i="49" s="1"/>
  <c r="AJ61" i="49" s="1"/>
  <c r="AP61" i="49" s="1"/>
  <c r="AV61" i="49" s="1"/>
  <c r="BB61" i="49" s="1"/>
  <c r="BH61" i="49" s="1"/>
  <c r="BN61" i="49" s="1"/>
  <c r="BT61" i="49" s="1"/>
  <c r="H64" i="49"/>
  <c r="M64" i="49"/>
  <c r="BU76" i="51"/>
  <c r="BV76" i="51" s="1"/>
  <c r="U165" i="1"/>
  <c r="BP76" i="51"/>
  <c r="U21" i="1"/>
  <c r="U532" i="1"/>
  <c r="U618" i="1" s="1"/>
  <c r="U164" i="1"/>
  <c r="N578" i="45"/>
  <c r="N579" i="45" s="1"/>
  <c r="M177" i="1"/>
  <c r="M181" i="1" s="1"/>
  <c r="T23" i="45"/>
  <c r="T535" i="45"/>
  <c r="T174" i="45"/>
  <c r="T22" i="45"/>
  <c r="H330" i="45"/>
  <c r="G506" i="45"/>
  <c r="H321" i="45"/>
  <c r="G409" i="45"/>
  <c r="G497" i="45"/>
  <c r="M176" i="45"/>
  <c r="N176" i="45" s="1"/>
  <c r="O176" i="45" s="1"/>
  <c r="P176" i="45" s="1"/>
  <c r="Q176" i="45" s="1"/>
  <c r="R176" i="45" s="1"/>
  <c r="U176" i="45" s="1"/>
  <c r="S176" i="45"/>
  <c r="J316" i="45"/>
  <c r="I404" i="45"/>
  <c r="I492" i="45"/>
  <c r="J317" i="45"/>
  <c r="I493" i="45"/>
  <c r="I405" i="45"/>
  <c r="J584" i="45"/>
  <c r="I603" i="45"/>
  <c r="I612" i="45"/>
  <c r="I641" i="45"/>
  <c r="I356" i="45"/>
  <c r="I444" i="45"/>
  <c r="I269" i="45"/>
  <c r="I380" i="45"/>
  <c r="I468" i="45"/>
  <c r="I293" i="45"/>
  <c r="H469" i="45"/>
  <c r="H381" i="45"/>
  <c r="J35" i="45"/>
  <c r="I42" i="45"/>
  <c r="I50" i="45"/>
  <c r="N534" i="45"/>
  <c r="M620" i="45"/>
  <c r="O533" i="45"/>
  <c r="N619" i="45"/>
  <c r="H167" i="45"/>
  <c r="H168" i="45" s="1"/>
  <c r="J590" i="45"/>
  <c r="I648" i="45"/>
  <c r="J527" i="45"/>
  <c r="I545" i="45"/>
  <c r="J588" i="45"/>
  <c r="R324" i="45"/>
  <c r="Q500" i="45"/>
  <c r="Q412" i="45"/>
  <c r="Q326" i="45"/>
  <c r="Q538" i="45"/>
  <c r="P542" i="45"/>
  <c r="P624" i="45"/>
  <c r="O655" i="45"/>
  <c r="Q593" i="45"/>
  <c r="P597" i="45"/>
  <c r="P651" i="45"/>
  <c r="K154" i="45"/>
  <c r="J157" i="45"/>
  <c r="J158" i="45" s="1"/>
  <c r="I580" i="45"/>
  <c r="H637" i="45"/>
  <c r="H608" i="45"/>
  <c r="H599" i="45"/>
  <c r="I314" i="45"/>
  <c r="H402" i="45"/>
  <c r="H490" i="45"/>
  <c r="I587" i="45"/>
  <c r="H592" i="45"/>
  <c r="H645" i="45"/>
  <c r="G549" i="45"/>
  <c r="G115" i="45" s="1"/>
  <c r="G114" i="45"/>
  <c r="G551" i="45"/>
  <c r="G550" i="45"/>
  <c r="G116" i="45" s="1"/>
  <c r="I526" i="45"/>
  <c r="H544" i="45"/>
  <c r="H531" i="45"/>
  <c r="I170" i="45"/>
  <c r="M738" i="45"/>
  <c r="N738" i="45" s="1"/>
  <c r="O738" i="45" s="1"/>
  <c r="P738" i="45" s="1"/>
  <c r="Q738" i="45" s="1"/>
  <c r="R738" i="45" s="1"/>
  <c r="U738" i="45" s="1"/>
  <c r="S738" i="45"/>
  <c r="M702" i="45"/>
  <c r="N702" i="45" s="1"/>
  <c r="O702" i="45" s="1"/>
  <c r="P702" i="45" s="1"/>
  <c r="Q702" i="45" s="1"/>
  <c r="R702" i="45" s="1"/>
  <c r="U702" i="45" s="1"/>
  <c r="M821" i="45" s="1"/>
  <c r="S702" i="45"/>
  <c r="I742" i="45"/>
  <c r="H780" i="45"/>
  <c r="H762" i="45"/>
  <c r="I698" i="45"/>
  <c r="H700" i="45"/>
  <c r="H711" i="45" s="1"/>
  <c r="H712" i="45" s="1"/>
  <c r="J257" i="45"/>
  <c r="I260" i="45"/>
  <c r="I345" i="45"/>
  <c r="I433" i="45"/>
  <c r="H660" i="45"/>
  <c r="H631" i="45"/>
  <c r="J318" i="45"/>
  <c r="I406" i="45"/>
  <c r="I494" i="45"/>
  <c r="J581" i="45"/>
  <c r="I638" i="45"/>
  <c r="I609" i="45"/>
  <c r="P27" i="45"/>
  <c r="O26" i="45"/>
  <c r="O108" i="45" s="1"/>
  <c r="Q200" i="45"/>
  <c r="P225" i="45"/>
  <c r="Q555" i="45"/>
  <c r="P573" i="45"/>
  <c r="R596" i="45"/>
  <c r="Q654" i="45"/>
  <c r="Q594" i="45"/>
  <c r="P652" i="45"/>
  <c r="N577" i="45"/>
  <c r="N120" i="45" s="1"/>
  <c r="N576" i="45"/>
  <c r="N119" i="45" s="1"/>
  <c r="N118" i="45"/>
  <c r="M117" i="45"/>
  <c r="M579" i="45"/>
  <c r="R178" i="45"/>
  <c r="Q180" i="45"/>
  <c r="T561" i="45"/>
  <c r="Q554" i="45"/>
  <c r="P572" i="45"/>
  <c r="Q339" i="45"/>
  <c r="P427" i="45"/>
  <c r="Q556" i="45"/>
  <c r="P574" i="45"/>
  <c r="N227" i="45"/>
  <c r="K282" i="45"/>
  <c r="J370" i="45"/>
  <c r="J458" i="45"/>
  <c r="K274" i="45"/>
  <c r="J362" i="45"/>
  <c r="J450" i="45"/>
  <c r="J36" i="45"/>
  <c r="I51" i="45"/>
  <c r="I43" i="45"/>
  <c r="J591" i="45"/>
  <c r="I649" i="45"/>
  <c r="Q557" i="45"/>
  <c r="P575" i="45"/>
  <c r="R203" i="45"/>
  <c r="Q206" i="45"/>
  <c r="Q207" i="45" s="1"/>
  <c r="S117" i="45"/>
  <c r="S579" i="45"/>
  <c r="I452" i="45"/>
  <c r="I277" i="45"/>
  <c r="I364" i="45"/>
  <c r="O250" i="45"/>
  <c r="P727" i="45"/>
  <c r="P728" i="45" s="1"/>
  <c r="P729" i="45" s="1"/>
  <c r="Q559" i="45"/>
  <c r="P564" i="45"/>
  <c r="I372" i="45"/>
  <c r="I460" i="45"/>
  <c r="I285" i="45"/>
  <c r="K267" i="45"/>
  <c r="J355" i="45"/>
  <c r="J443" i="45"/>
  <c r="I33" i="45"/>
  <c r="H48" i="45"/>
  <c r="H40" i="45"/>
  <c r="M739" i="45"/>
  <c r="N739" i="45" s="1"/>
  <c r="O739" i="45" s="1"/>
  <c r="P739" i="45" s="1"/>
  <c r="Q739" i="45" s="1"/>
  <c r="R739" i="45" s="1"/>
  <c r="U739" i="45" s="1"/>
  <c r="S739" i="45"/>
  <c r="I746" i="45"/>
  <c r="H784" i="45"/>
  <c r="H766" i="45"/>
  <c r="I701" i="45"/>
  <c r="M699" i="45"/>
  <c r="N699" i="45" s="1"/>
  <c r="O699" i="45" s="1"/>
  <c r="P699" i="45" s="1"/>
  <c r="Q699" i="45" s="1"/>
  <c r="R699" i="45" s="1"/>
  <c r="U699" i="45" s="1"/>
  <c r="S699" i="45"/>
  <c r="M706" i="45"/>
  <c r="N706" i="45" s="1"/>
  <c r="O706" i="45" s="1"/>
  <c r="P706" i="45" s="1"/>
  <c r="Q706" i="45" s="1"/>
  <c r="R706" i="45" s="1"/>
  <c r="U706" i="45" s="1"/>
  <c r="M828" i="45" s="1"/>
  <c r="S706" i="45"/>
  <c r="G496" i="45"/>
  <c r="H320" i="45"/>
  <c r="G177" i="1"/>
  <c r="G181" i="1" s="1"/>
  <c r="G175" i="45"/>
  <c r="H57" i="45"/>
  <c r="I57" i="45" s="1"/>
  <c r="J57" i="45" s="1"/>
  <c r="K57" i="45" s="1"/>
  <c r="L57" i="45" s="1"/>
  <c r="U701" i="1"/>
  <c r="H335" i="45"/>
  <c r="G423" i="45"/>
  <c r="G511" i="45"/>
  <c r="M189" i="45"/>
  <c r="N189" i="45" s="1"/>
  <c r="O189" i="45" s="1"/>
  <c r="P189" i="45" s="1"/>
  <c r="Q189" i="45" s="1"/>
  <c r="R189" i="45" s="1"/>
  <c r="U189" i="45" s="1"/>
  <c r="S189" i="45"/>
  <c r="J258" i="45"/>
  <c r="I434" i="45"/>
  <c r="I346" i="45"/>
  <c r="J582" i="45"/>
  <c r="I610" i="45"/>
  <c r="I601" i="45"/>
  <c r="I639" i="45"/>
  <c r="G349" i="45"/>
  <c r="G437" i="45"/>
  <c r="H661" i="45"/>
  <c r="J37" i="45"/>
  <c r="I44" i="45"/>
  <c r="I52" i="45"/>
  <c r="N536" i="45"/>
  <c r="M622" i="45"/>
  <c r="K265" i="45"/>
  <c r="J441" i="45"/>
  <c r="J353" i="45"/>
  <c r="J268" i="45"/>
  <c r="K289" i="45"/>
  <c r="J292" i="45"/>
  <c r="J465" i="45"/>
  <c r="K266" i="45"/>
  <c r="J354" i="45"/>
  <c r="J442" i="45"/>
  <c r="K144" i="45"/>
  <c r="J147" i="45"/>
  <c r="J148" i="45" s="1"/>
  <c r="J140" i="45"/>
  <c r="I165" i="45"/>
  <c r="J139" i="45"/>
  <c r="I142" i="45"/>
  <c r="I143" i="45" s="1"/>
  <c r="I164" i="45"/>
  <c r="P502" i="45"/>
  <c r="P414" i="45"/>
  <c r="Q565" i="45"/>
  <c r="P569" i="45"/>
  <c r="K299" i="45"/>
  <c r="J387" i="45"/>
  <c r="J475" i="45"/>
  <c r="G628" i="45"/>
  <c r="G657" i="45"/>
  <c r="G598" i="45"/>
  <c r="G650" i="45"/>
  <c r="G621" i="45"/>
  <c r="M60" i="45"/>
  <c r="N60" i="45" s="1"/>
  <c r="O60" i="45" s="1"/>
  <c r="P60" i="45" s="1"/>
  <c r="Q60" i="45" s="1"/>
  <c r="R60" i="45" s="1"/>
  <c r="U60" i="45" s="1"/>
  <c r="S60" i="45"/>
  <c r="M61" i="45"/>
  <c r="N61" i="45" s="1"/>
  <c r="O61" i="45" s="1"/>
  <c r="P61" i="45" s="1"/>
  <c r="Q61" i="45" s="1"/>
  <c r="R61" i="45" s="1"/>
  <c r="U61" i="45" s="1"/>
  <c r="S61" i="45"/>
  <c r="I734" i="45"/>
  <c r="I696" i="45"/>
  <c r="I747" i="45"/>
  <c r="H785" i="45"/>
  <c r="H767" i="45"/>
  <c r="H436" i="45"/>
  <c r="H261" i="45"/>
  <c r="H348" i="45"/>
  <c r="H395" i="45"/>
  <c r="H483" i="45"/>
  <c r="J259" i="45"/>
  <c r="I307" i="45"/>
  <c r="I347" i="45"/>
  <c r="I435" i="45"/>
  <c r="J583" i="45"/>
  <c r="I602" i="45"/>
  <c r="I640" i="45"/>
  <c r="I611" i="45"/>
  <c r="J529" i="45"/>
  <c r="I547" i="45"/>
  <c r="T24" i="45"/>
  <c r="T173" i="45"/>
  <c r="J530" i="45"/>
  <c r="I548" i="45"/>
  <c r="H658" i="45"/>
  <c r="P553" i="45"/>
  <c r="O571" i="45"/>
  <c r="O558" i="45"/>
  <c r="P198" i="45"/>
  <c r="O201" i="45"/>
  <c r="O202" i="45" s="1"/>
  <c r="O223" i="45"/>
  <c r="O226" i="45" s="1"/>
  <c r="R325" i="45"/>
  <c r="Q413" i="45"/>
  <c r="Q501" i="45"/>
  <c r="K283" i="45"/>
  <c r="J371" i="45"/>
  <c r="J459" i="45"/>
  <c r="J528" i="45"/>
  <c r="I546" i="45"/>
  <c r="J589" i="45"/>
  <c r="I647" i="45"/>
  <c r="J141" i="45"/>
  <c r="I166" i="45"/>
  <c r="R715" i="45"/>
  <c r="K273" i="45"/>
  <c r="J449" i="45"/>
  <c r="J361" i="45"/>
  <c r="K290" i="45"/>
  <c r="J378" i="45"/>
  <c r="J466" i="45"/>
  <c r="R213" i="45"/>
  <c r="Q216" i="45"/>
  <c r="Q217" i="45" s="1"/>
  <c r="R218" i="45"/>
  <c r="Q221" i="45"/>
  <c r="Q222" i="45" s="1"/>
  <c r="R595" i="45"/>
  <c r="Q653" i="45"/>
  <c r="Q199" i="45"/>
  <c r="P224" i="45"/>
  <c r="Q243" i="45"/>
  <c r="P249" i="45"/>
  <c r="Q340" i="45"/>
  <c r="P428" i="45"/>
  <c r="R720" i="45"/>
  <c r="Q726" i="45"/>
  <c r="R717" i="45"/>
  <c r="Q719" i="45"/>
  <c r="Q730" i="45" s="1"/>
  <c r="Q731" i="45" s="1"/>
  <c r="R237" i="45"/>
  <c r="Q239" i="45"/>
  <c r="Q256" i="45"/>
  <c r="R208" i="45"/>
  <c r="Q211" i="45"/>
  <c r="Q212" i="45" s="1"/>
  <c r="Q229" i="45"/>
  <c r="P236" i="45"/>
  <c r="P240" i="45" s="1"/>
  <c r="O570" i="45"/>
  <c r="K281" i="45"/>
  <c r="J457" i="45"/>
  <c r="J369" i="45"/>
  <c r="J284" i="45"/>
  <c r="H461" i="45"/>
  <c r="H373" i="45"/>
  <c r="K291" i="45"/>
  <c r="J379" i="45"/>
  <c r="J467" i="45"/>
  <c r="K149" i="45"/>
  <c r="J152" i="45"/>
  <c r="J153" i="45" s="1"/>
  <c r="M59" i="45"/>
  <c r="N59" i="45" s="1"/>
  <c r="O59" i="45" s="1"/>
  <c r="P59" i="45" s="1"/>
  <c r="Q59" i="45" s="1"/>
  <c r="R59" i="45" s="1"/>
  <c r="U59" i="45" s="1"/>
  <c r="S59" i="45"/>
  <c r="I21" i="45"/>
  <c r="H20" i="45"/>
  <c r="I532" i="45"/>
  <c r="H537" i="45"/>
  <c r="H543" i="45" s="1"/>
  <c r="I737" i="45"/>
  <c r="I697" i="45"/>
  <c r="I743" i="45"/>
  <c r="H781" i="45"/>
  <c r="H763" i="45"/>
  <c r="I751" i="45"/>
  <c r="H789" i="45"/>
  <c r="H771" i="45"/>
  <c r="U697" i="1"/>
  <c r="U702" i="1"/>
  <c r="U706" i="1"/>
  <c r="U166" i="1"/>
  <c r="U170" i="1"/>
  <c r="U547" i="1"/>
  <c r="H423" i="1"/>
  <c r="H628" i="1"/>
  <c r="H657" i="1"/>
  <c r="H437" i="1"/>
  <c r="H349" i="1"/>
  <c r="R168" i="1"/>
  <c r="R396" i="1"/>
  <c r="R549" i="1"/>
  <c r="R550" i="1"/>
  <c r="R114" i="1"/>
  <c r="R617" i="1"/>
  <c r="R621" i="1" s="1"/>
  <c r="R615" i="1"/>
  <c r="R614" i="1"/>
  <c r="J181" i="1"/>
  <c r="R543" i="1"/>
  <c r="R551" i="1" s="1"/>
  <c r="R623" i="1"/>
  <c r="R626" i="1" s="1"/>
  <c r="K349" i="1"/>
  <c r="K437" i="1"/>
  <c r="I551" i="1"/>
  <c r="I550" i="1"/>
  <c r="I116" i="1" s="1"/>
  <c r="I549" i="1"/>
  <c r="I115" i="1" s="1"/>
  <c r="I114" i="1"/>
  <c r="T544" i="1"/>
  <c r="T608" i="1"/>
  <c r="T57" i="1"/>
  <c r="T143" i="1"/>
  <c r="T348" i="1"/>
  <c r="Q550" i="1"/>
  <c r="Q549" i="1"/>
  <c r="Q114" i="1"/>
  <c r="Q617" i="1"/>
  <c r="Q621" i="1" s="1"/>
  <c r="Q627" i="1" s="1"/>
  <c r="Q615" i="1"/>
  <c r="Q614" i="1"/>
  <c r="U260" i="1"/>
  <c r="U435" i="1"/>
  <c r="U347" i="1"/>
  <c r="S461" i="1"/>
  <c r="S373" i="1"/>
  <c r="J437" i="1"/>
  <c r="J349" i="1"/>
  <c r="P549" i="1"/>
  <c r="P550" i="1"/>
  <c r="P114" i="1"/>
  <c r="P617" i="1"/>
  <c r="P621" i="1" s="1"/>
  <c r="P615" i="1"/>
  <c r="P614" i="1"/>
  <c r="J650" i="1"/>
  <c r="J598" i="1"/>
  <c r="J656" i="1" s="1"/>
  <c r="I349" i="1"/>
  <c r="I437" i="1"/>
  <c r="G550" i="1"/>
  <c r="G116" i="1" s="1"/>
  <c r="G114" i="1"/>
  <c r="G549" i="1"/>
  <c r="G115" i="1" s="1"/>
  <c r="S531" i="1"/>
  <c r="S167" i="1"/>
  <c r="S168" i="1" s="1"/>
  <c r="G168" i="1"/>
  <c r="K551" i="1"/>
  <c r="K550" i="1"/>
  <c r="K116" i="1" s="1"/>
  <c r="K549" i="1"/>
  <c r="K115" i="1" s="1"/>
  <c r="K114" i="1"/>
  <c r="O168" i="1"/>
  <c r="O396" i="1"/>
  <c r="G543" i="1"/>
  <c r="S543" i="1" s="1"/>
  <c r="S537" i="1"/>
  <c r="O543" i="1"/>
  <c r="O551" i="1" s="1"/>
  <c r="O623" i="1"/>
  <c r="O626" i="1" s="1"/>
  <c r="O177" i="1"/>
  <c r="S661" i="1"/>
  <c r="S632" i="1"/>
  <c r="U641" i="1"/>
  <c r="U603" i="1"/>
  <c r="U696" i="1"/>
  <c r="S785" i="1"/>
  <c r="U747" i="1"/>
  <c r="S767" i="1"/>
  <c r="S331" i="1"/>
  <c r="G419" i="1"/>
  <c r="G507" i="1"/>
  <c r="K507" i="1"/>
  <c r="K620" i="1" s="1"/>
  <c r="K429" i="1"/>
  <c r="K419" i="1"/>
  <c r="S185" i="1"/>
  <c r="O429" i="1"/>
  <c r="O419" i="1"/>
  <c r="Q429" i="1"/>
  <c r="Q419" i="1"/>
  <c r="H506" i="1"/>
  <c r="H619" i="1" s="1"/>
  <c r="H418" i="1"/>
  <c r="H338" i="1"/>
  <c r="J506" i="1"/>
  <c r="J619" i="1" s="1"/>
  <c r="J338" i="1"/>
  <c r="J418" i="1"/>
  <c r="L418" i="1"/>
  <c r="L506" i="1"/>
  <c r="L619" i="1" s="1"/>
  <c r="L338" i="1"/>
  <c r="H192" i="1"/>
  <c r="H190" i="1"/>
  <c r="L192" i="1"/>
  <c r="L190" i="1"/>
  <c r="N192" i="1"/>
  <c r="N418" i="1"/>
  <c r="R192" i="1"/>
  <c r="R426" i="1" s="1"/>
  <c r="R418" i="1"/>
  <c r="U698" i="1"/>
  <c r="I408" i="1"/>
  <c r="T700" i="1"/>
  <c r="T764" i="1" s="1"/>
  <c r="H409" i="1"/>
  <c r="H497" i="1"/>
  <c r="L497" i="1"/>
  <c r="L409" i="1"/>
  <c r="I508" i="1"/>
  <c r="I420" i="1"/>
  <c r="M420" i="1"/>
  <c r="H509" i="1"/>
  <c r="H622" i="1" s="1"/>
  <c r="H421" i="1"/>
  <c r="L349" i="1"/>
  <c r="L437" i="1"/>
  <c r="J550" i="1"/>
  <c r="J116" i="1" s="1"/>
  <c r="J114" i="1"/>
  <c r="J549" i="1"/>
  <c r="J115" i="1" s="1"/>
  <c r="J551" i="1"/>
  <c r="N168" i="1"/>
  <c r="N396" i="1"/>
  <c r="N543" i="1"/>
  <c r="N551" i="1" s="1"/>
  <c r="N623" i="1"/>
  <c r="N626" i="1" s="1"/>
  <c r="N177" i="1"/>
  <c r="R177" i="1"/>
  <c r="U345" i="1"/>
  <c r="U433" i="1"/>
  <c r="T20" i="1"/>
  <c r="Q168" i="1"/>
  <c r="Q396" i="1"/>
  <c r="K598" i="1"/>
  <c r="K656" i="1" s="1"/>
  <c r="K650" i="1"/>
  <c r="I177" i="1"/>
  <c r="U640" i="1"/>
  <c r="U611" i="1"/>
  <c r="U602" i="1"/>
  <c r="U638" i="1"/>
  <c r="L551" i="1"/>
  <c r="L114" i="1"/>
  <c r="L550" i="1"/>
  <c r="L116" i="1" s="1"/>
  <c r="L549" i="1"/>
  <c r="L115" i="1" s="1"/>
  <c r="U434" i="1"/>
  <c r="U346" i="1"/>
  <c r="I628" i="1"/>
  <c r="I657" i="1"/>
  <c r="U142" i="1"/>
  <c r="U143" i="1" s="1"/>
  <c r="S57" i="1"/>
  <c r="I650" i="1"/>
  <c r="I598" i="1"/>
  <c r="I656" i="1" s="1"/>
  <c r="T381" i="1"/>
  <c r="H507" i="1"/>
  <c r="H620" i="1" s="1"/>
  <c r="H419" i="1"/>
  <c r="H429" i="1"/>
  <c r="J507" i="1"/>
  <c r="J620" i="1" s="1"/>
  <c r="J429" i="1"/>
  <c r="J419" i="1"/>
  <c r="S766" i="1"/>
  <c r="S784" i="1"/>
  <c r="U746" i="1"/>
  <c r="S330" i="1"/>
  <c r="S184" i="1"/>
  <c r="O192" i="1"/>
  <c r="O426" i="1" s="1"/>
  <c r="O418" i="1"/>
  <c r="S781" i="1"/>
  <c r="S763" i="1"/>
  <c r="U743" i="1"/>
  <c r="I497" i="1"/>
  <c r="I409" i="1"/>
  <c r="S176" i="1"/>
  <c r="U699" i="1"/>
  <c r="T176" i="1"/>
  <c r="T409" i="1" s="1"/>
  <c r="M409" i="1"/>
  <c r="I509" i="1"/>
  <c r="I622" i="1" s="1"/>
  <c r="I421" i="1"/>
  <c r="M421" i="1"/>
  <c r="G423" i="1"/>
  <c r="G511" i="1"/>
  <c r="I511" i="1"/>
  <c r="I624" i="1" s="1"/>
  <c r="I423" i="1"/>
  <c r="S189" i="1"/>
  <c r="Q423" i="1"/>
  <c r="J511" i="1"/>
  <c r="J624" i="1" s="1"/>
  <c r="J423" i="1"/>
  <c r="H598" i="1"/>
  <c r="H656" i="1" s="1"/>
  <c r="H650" i="1"/>
  <c r="T365" i="1"/>
  <c r="S637" i="1"/>
  <c r="U580" i="1"/>
  <c r="S608" i="1"/>
  <c r="S599" i="1"/>
  <c r="G628" i="1"/>
  <c r="G657" i="1"/>
  <c r="G349" i="1"/>
  <c r="G437" i="1"/>
  <c r="K657" i="1"/>
  <c r="K628" i="1"/>
  <c r="M549" i="1"/>
  <c r="M550" i="1"/>
  <c r="T531" i="1"/>
  <c r="M114" i="1"/>
  <c r="M617" i="1"/>
  <c r="M614" i="1"/>
  <c r="M615" i="1"/>
  <c r="U314" i="1"/>
  <c r="S402" i="1"/>
  <c r="S490" i="1"/>
  <c r="S483" i="1"/>
  <c r="U307" i="1"/>
  <c r="S395" i="1"/>
  <c r="U406" i="1"/>
  <c r="U494" i="1"/>
  <c r="H551" i="1"/>
  <c r="H549" i="1"/>
  <c r="H115" i="1" s="1"/>
  <c r="H550" i="1"/>
  <c r="H116" i="1" s="1"/>
  <c r="H114" i="1"/>
  <c r="L181" i="1"/>
  <c r="U526" i="1"/>
  <c r="S544" i="1"/>
  <c r="S20" i="1"/>
  <c r="O549" i="1"/>
  <c r="O114" i="1"/>
  <c r="O550" i="1"/>
  <c r="O617" i="1"/>
  <c r="O621" i="1" s="1"/>
  <c r="O614" i="1"/>
  <c r="O615" i="1"/>
  <c r="K181" i="1"/>
  <c r="U59" i="1"/>
  <c r="T760" i="1"/>
  <c r="I507" i="1"/>
  <c r="I620" i="1" s="1"/>
  <c r="I429" i="1"/>
  <c r="I419" i="1"/>
  <c r="T185" i="1"/>
  <c r="T419" i="1" s="1"/>
  <c r="M419" i="1"/>
  <c r="J190" i="1"/>
  <c r="J192" i="1"/>
  <c r="P192" i="1"/>
  <c r="P426" i="1" s="1"/>
  <c r="P418" i="1"/>
  <c r="S762" i="1"/>
  <c r="S780" i="1"/>
  <c r="U742" i="1"/>
  <c r="G496" i="1"/>
  <c r="S320" i="1"/>
  <c r="K496" i="1"/>
  <c r="K408" i="1"/>
  <c r="G408" i="1"/>
  <c r="S175" i="1"/>
  <c r="S700" i="1"/>
  <c r="S711" i="1" s="1"/>
  <c r="S712" i="1" s="1"/>
  <c r="M408" i="1"/>
  <c r="T175" i="1"/>
  <c r="T408" i="1" s="1"/>
  <c r="J497" i="1"/>
  <c r="J409" i="1"/>
  <c r="I510" i="1"/>
  <c r="I623" i="1" s="1"/>
  <c r="I422" i="1"/>
  <c r="M422" i="1"/>
  <c r="L657" i="1"/>
  <c r="L628" i="1"/>
  <c r="N550" i="1"/>
  <c r="N549" i="1"/>
  <c r="N114" i="1"/>
  <c r="N617" i="1"/>
  <c r="N621" i="1" s="1"/>
  <c r="N614" i="1"/>
  <c r="N615" i="1"/>
  <c r="L650" i="1"/>
  <c r="L598" i="1"/>
  <c r="L656" i="1" s="1"/>
  <c r="U639" i="1"/>
  <c r="S40" i="1"/>
  <c r="S48" i="1"/>
  <c r="U33" i="1"/>
  <c r="U48" i="1" s="1"/>
  <c r="S348" i="1"/>
  <c r="S436" i="1"/>
  <c r="S261" i="1"/>
  <c r="M168" i="1"/>
  <c r="T167" i="1"/>
  <c r="M396" i="1"/>
  <c r="S645" i="1"/>
  <c r="U587" i="1"/>
  <c r="U645" i="1" s="1"/>
  <c r="G650" i="1"/>
  <c r="G621" i="1"/>
  <c r="G598" i="1"/>
  <c r="S592" i="1"/>
  <c r="T618" i="1"/>
  <c r="M543" i="1"/>
  <c r="T537" i="1"/>
  <c r="M623" i="1"/>
  <c r="Q177" i="1"/>
  <c r="U460" i="1"/>
  <c r="U372" i="1"/>
  <c r="U285" i="1"/>
  <c r="S660" i="1"/>
  <c r="S631" i="1"/>
  <c r="T373" i="1"/>
  <c r="U405" i="1"/>
  <c r="U493" i="1"/>
  <c r="U491" i="1"/>
  <c r="J628" i="1"/>
  <c r="J657" i="1"/>
  <c r="P168" i="1"/>
  <c r="P396" i="1"/>
  <c r="H181" i="1"/>
  <c r="P543" i="1"/>
  <c r="P551" i="1" s="1"/>
  <c r="P623" i="1"/>
  <c r="P626" i="1" s="1"/>
  <c r="P177" i="1"/>
  <c r="U60" i="1"/>
  <c r="U468" i="1"/>
  <c r="U293" i="1"/>
  <c r="S469" i="1"/>
  <c r="S381" i="1"/>
  <c r="U269" i="1"/>
  <c r="U444" i="1"/>
  <c r="U356" i="1"/>
  <c r="L429" i="1"/>
  <c r="L507" i="1"/>
  <c r="L620" i="1" s="1"/>
  <c r="L419" i="1"/>
  <c r="N429" i="1"/>
  <c r="N419" i="1"/>
  <c r="P429" i="1"/>
  <c r="P419" i="1"/>
  <c r="R429" i="1"/>
  <c r="R419" i="1"/>
  <c r="G418" i="1"/>
  <c r="G506" i="1"/>
  <c r="G338" i="1"/>
  <c r="G338" i="45" s="1"/>
  <c r="I336" i="1"/>
  <c r="I418" i="1"/>
  <c r="I338" i="1"/>
  <c r="I426" i="1" s="1"/>
  <c r="I506" i="1"/>
  <c r="I619" i="1" s="1"/>
  <c r="K338" i="1"/>
  <c r="K418" i="1"/>
  <c r="K506" i="1"/>
  <c r="K619" i="1" s="1"/>
  <c r="K192" i="1"/>
  <c r="K190" i="1"/>
  <c r="M192" i="1"/>
  <c r="M426" i="1" s="1"/>
  <c r="M190" i="1"/>
  <c r="T184" i="1"/>
  <c r="T418" i="1" s="1"/>
  <c r="M418" i="1"/>
  <c r="Q192" i="1"/>
  <c r="Q426" i="1" s="1"/>
  <c r="Q418" i="1"/>
  <c r="H496" i="1"/>
  <c r="H408" i="1"/>
  <c r="J496" i="1"/>
  <c r="J408" i="1"/>
  <c r="L496" i="1"/>
  <c r="L408" i="1"/>
  <c r="G409" i="1"/>
  <c r="G497" i="1"/>
  <c r="S321" i="1"/>
  <c r="K497" i="1"/>
  <c r="K409" i="1"/>
  <c r="J508" i="1"/>
  <c r="J420" i="1"/>
  <c r="K421" i="1"/>
  <c r="K509" i="1"/>
  <c r="K622" i="1" s="1"/>
  <c r="H422" i="1"/>
  <c r="H510" i="1"/>
  <c r="H623" i="1" s="1"/>
  <c r="J510" i="1"/>
  <c r="J623" i="1" s="1"/>
  <c r="J422" i="1"/>
  <c r="S771" i="1"/>
  <c r="S335" i="1"/>
  <c r="S789" i="1"/>
  <c r="U751" i="1"/>
  <c r="K423" i="1"/>
  <c r="K511" i="1"/>
  <c r="K624" i="1" s="1"/>
  <c r="I190" i="1"/>
  <c r="M423" i="1"/>
  <c r="T189" i="1"/>
  <c r="T423" i="1" s="1"/>
  <c r="K422" i="1"/>
  <c r="L423" i="1"/>
  <c r="L60" i="49"/>
  <c r="R60" i="49" s="1"/>
  <c r="X60" i="49" s="1"/>
  <c r="AD60" i="49" s="1"/>
  <c r="AJ60" i="49" s="1"/>
  <c r="AP60" i="49" s="1"/>
  <c r="AV60" i="49" s="1"/>
  <c r="BB60" i="49" s="1"/>
  <c r="BH60" i="49" s="1"/>
  <c r="BN60" i="49" s="1"/>
  <c r="BT60" i="49" s="1"/>
  <c r="M60" i="49"/>
  <c r="S60" i="49" s="1"/>
  <c r="BV76" i="50"/>
  <c r="BU77" i="50"/>
  <c r="BV77" i="50" s="1"/>
  <c r="AH66" i="50"/>
  <c r="AI65" i="50"/>
  <c r="AB66" i="51"/>
  <c r="AC65" i="51"/>
  <c r="AB66" i="50"/>
  <c r="AC65" i="50"/>
  <c r="J66" i="51"/>
  <c r="K65" i="51"/>
  <c r="V65" i="51"/>
  <c r="G65" i="51"/>
  <c r="M65" i="51" s="1"/>
  <c r="F65" i="49"/>
  <c r="F65" i="51"/>
  <c r="J65" i="50"/>
  <c r="U65" i="50"/>
  <c r="U66" i="50" s="1"/>
  <c r="U67" i="50" s="1"/>
  <c r="U68" i="50" s="1"/>
  <c r="U69" i="50" s="1"/>
  <c r="P65" i="50"/>
  <c r="O65" i="51"/>
  <c r="O66" i="51" s="1"/>
  <c r="O67" i="51" s="1"/>
  <c r="O68" i="51" s="1"/>
  <c r="O69" i="51" s="1"/>
  <c r="G65" i="50"/>
  <c r="M65" i="50" s="1"/>
  <c r="F65" i="50"/>
  <c r="V65" i="50"/>
  <c r="U65" i="51"/>
  <c r="U66" i="51" s="1"/>
  <c r="U67" i="51" s="1"/>
  <c r="U68" i="51" s="1"/>
  <c r="U69" i="51" s="1"/>
  <c r="P65" i="51"/>
  <c r="O65" i="50"/>
  <c r="O66" i="50" s="1"/>
  <c r="O67" i="50" s="1"/>
  <c r="O68" i="50" s="1"/>
  <c r="O69" i="50" s="1"/>
  <c r="AH65" i="51"/>
  <c r="S630" i="1" l="1"/>
  <c r="I646" i="45"/>
  <c r="U545" i="1"/>
  <c r="P828" i="45"/>
  <c r="N828" i="45"/>
  <c r="L828" i="45"/>
  <c r="I828" i="45"/>
  <c r="O828" i="45"/>
  <c r="K828" i="45"/>
  <c r="G828" i="45" s="1"/>
  <c r="O827" i="45"/>
  <c r="K827" i="45"/>
  <c r="G827" i="45" s="1"/>
  <c r="P827" i="45"/>
  <c r="N827" i="45"/>
  <c r="L827" i="45"/>
  <c r="I827" i="45"/>
  <c r="O825" i="45"/>
  <c r="K825" i="45"/>
  <c r="G825" i="45" s="1"/>
  <c r="P825" i="45"/>
  <c r="N825" i="45"/>
  <c r="L825" i="45"/>
  <c r="I825" i="45"/>
  <c r="H445" i="45"/>
  <c r="S629" i="1"/>
  <c r="Q606" i="1"/>
  <c r="Q664" i="1" s="1"/>
  <c r="S769" i="1"/>
  <c r="U704" i="1"/>
  <c r="M606" i="1"/>
  <c r="M607" i="1" s="1"/>
  <c r="M665" i="1" s="1"/>
  <c r="U600" i="1"/>
  <c r="U658" i="1" s="1"/>
  <c r="U58" i="1"/>
  <c r="I491" i="45"/>
  <c r="J451" i="45"/>
  <c r="M704" i="45"/>
  <c r="N704" i="45" s="1"/>
  <c r="O704" i="45" s="1"/>
  <c r="P704" i="45" s="1"/>
  <c r="Q704" i="45" s="1"/>
  <c r="R704" i="45" s="1"/>
  <c r="U704" i="45" s="1"/>
  <c r="M826" i="45" s="1"/>
  <c r="H453" i="45"/>
  <c r="H630" i="45"/>
  <c r="K708" i="1"/>
  <c r="K709" i="1" s="1"/>
  <c r="K710" i="1" s="1"/>
  <c r="K713" i="1"/>
  <c r="K714" i="1" s="1"/>
  <c r="G708" i="1"/>
  <c r="G709" i="1" s="1"/>
  <c r="G713" i="1"/>
  <c r="G714" i="1" s="1"/>
  <c r="N772" i="1"/>
  <c r="N713" i="1"/>
  <c r="N714" i="1" s="1"/>
  <c r="H708" i="1"/>
  <c r="H709" i="1" s="1"/>
  <c r="H710" i="1" s="1"/>
  <c r="H713" i="1"/>
  <c r="H714" i="1" s="1"/>
  <c r="Q708" i="1"/>
  <c r="Q709" i="1" s="1"/>
  <c r="Q710" i="1" s="1"/>
  <c r="Q713" i="1"/>
  <c r="Q714" i="1" s="1"/>
  <c r="O772" i="1"/>
  <c r="O713" i="1"/>
  <c r="O714" i="1" s="1"/>
  <c r="J708" i="1"/>
  <c r="J709" i="1" s="1"/>
  <c r="J710" i="1" s="1"/>
  <c r="J713" i="1"/>
  <c r="J714" i="1" s="1"/>
  <c r="T711" i="1"/>
  <c r="T712" i="1" s="1"/>
  <c r="Q732" i="45"/>
  <c r="Q733" i="45" s="1"/>
  <c r="I772" i="1"/>
  <c r="I713" i="1"/>
  <c r="I714" i="1" s="1"/>
  <c r="R772" i="1"/>
  <c r="R713" i="1"/>
  <c r="R714" i="1" s="1"/>
  <c r="L708" i="1"/>
  <c r="L709" i="1" s="1"/>
  <c r="L710" i="1" s="1"/>
  <c r="L713" i="1"/>
  <c r="L714" i="1" s="1"/>
  <c r="G708" i="45"/>
  <c r="G709" i="45" s="1"/>
  <c r="G710" i="45" s="1"/>
  <c r="G713" i="45"/>
  <c r="G714" i="45" s="1"/>
  <c r="M708" i="1"/>
  <c r="M709" i="1" s="1"/>
  <c r="M713" i="1"/>
  <c r="M714" i="1" s="1"/>
  <c r="P772" i="1"/>
  <c r="P713" i="1"/>
  <c r="P714" i="1" s="1"/>
  <c r="L790" i="1"/>
  <c r="I790" i="1"/>
  <c r="G790" i="45"/>
  <c r="J790" i="1"/>
  <c r="K790" i="1"/>
  <c r="G790" i="1"/>
  <c r="H790" i="1"/>
  <c r="U380" i="1"/>
  <c r="I749" i="45"/>
  <c r="J749" i="45" s="1"/>
  <c r="I403" i="45"/>
  <c r="U404" i="1"/>
  <c r="H336" i="1"/>
  <c r="H424" i="1" s="1"/>
  <c r="J276" i="45"/>
  <c r="J277" i="45" s="1"/>
  <c r="K275" i="45"/>
  <c r="K363" i="45" s="1"/>
  <c r="O708" i="1"/>
  <c r="O709" i="1" s="1"/>
  <c r="O710" i="1" s="1"/>
  <c r="K772" i="1"/>
  <c r="L509" i="1"/>
  <c r="L622" i="1" s="1"/>
  <c r="S622" i="1" s="1"/>
  <c r="L336" i="1"/>
  <c r="L337" i="1" s="1"/>
  <c r="K336" i="1"/>
  <c r="K512" i="1" s="1"/>
  <c r="K625" i="1" s="1"/>
  <c r="K626" i="1" s="1"/>
  <c r="U548" i="1"/>
  <c r="U632" i="1" s="1"/>
  <c r="H769" i="45"/>
  <c r="S333" i="1"/>
  <c r="U333" i="1" s="1"/>
  <c r="K508" i="1"/>
  <c r="J421" i="1"/>
  <c r="Q772" i="1"/>
  <c r="U277" i="1"/>
  <c r="U453" i="1" s="1"/>
  <c r="T39" i="1"/>
  <c r="U748" i="1"/>
  <c r="U786" i="1" s="1"/>
  <c r="U612" i="1"/>
  <c r="U40" i="1"/>
  <c r="L508" i="1"/>
  <c r="J34" i="45"/>
  <c r="J41" i="45" s="1"/>
  <c r="J377" i="45"/>
  <c r="G510" i="1"/>
  <c r="L510" i="1"/>
  <c r="L623" i="1" s="1"/>
  <c r="S623" i="1" s="1"/>
  <c r="H508" i="1"/>
  <c r="S365" i="1"/>
  <c r="G421" i="1"/>
  <c r="U601" i="1"/>
  <c r="U630" i="1" s="1"/>
  <c r="U610" i="1"/>
  <c r="T188" i="1"/>
  <c r="T422" i="1" s="1"/>
  <c r="N397" i="1"/>
  <c r="T186" i="1"/>
  <c r="T420" i="1" s="1"/>
  <c r="N190" i="1"/>
  <c r="N169" i="1" s="1"/>
  <c r="N401" i="1" s="1"/>
  <c r="I41" i="45"/>
  <c r="U703" i="1"/>
  <c r="T58" i="45"/>
  <c r="G772" i="1"/>
  <c r="G509" i="1"/>
  <c r="U749" i="1"/>
  <c r="U787" i="1" s="1"/>
  <c r="U364" i="1"/>
  <c r="Q397" i="1"/>
  <c r="S332" i="1"/>
  <c r="U332" i="1" s="1"/>
  <c r="J336" i="1"/>
  <c r="J512" i="1" s="1"/>
  <c r="J625" i="1" s="1"/>
  <c r="J626" i="1" s="1"/>
  <c r="S357" i="1"/>
  <c r="O397" i="1"/>
  <c r="T628" i="1"/>
  <c r="H333" i="45"/>
  <c r="H421" i="45" s="1"/>
  <c r="U705" i="1"/>
  <c r="J772" i="1"/>
  <c r="O190" i="1"/>
  <c r="O169" i="1" s="1"/>
  <c r="O401" i="1" s="1"/>
  <c r="K159" i="45"/>
  <c r="L159" i="45" s="1"/>
  <c r="S705" i="45"/>
  <c r="T705" i="45" s="1"/>
  <c r="G419" i="45"/>
  <c r="S703" i="45"/>
  <c r="T703" i="45" s="1"/>
  <c r="H334" i="45"/>
  <c r="H510" i="45" s="1"/>
  <c r="H623" i="45" s="1"/>
  <c r="M185" i="45"/>
  <c r="N185" i="45" s="1"/>
  <c r="O185" i="45" s="1"/>
  <c r="P185" i="45" s="1"/>
  <c r="Q185" i="45" s="1"/>
  <c r="R185" i="45" s="1"/>
  <c r="U185" i="45" s="1"/>
  <c r="T185" i="45" s="1"/>
  <c r="P708" i="1"/>
  <c r="P709" i="1" s="1"/>
  <c r="P710" i="1" s="1"/>
  <c r="N708" i="1"/>
  <c r="N709" i="1" s="1"/>
  <c r="N710" i="1" s="1"/>
  <c r="N188" i="45"/>
  <c r="O188" i="45" s="1"/>
  <c r="P188" i="45" s="1"/>
  <c r="Q188" i="45" s="1"/>
  <c r="R188" i="45" s="1"/>
  <c r="U188" i="45" s="1"/>
  <c r="H332" i="45"/>
  <c r="I332" i="45" s="1"/>
  <c r="H786" i="45"/>
  <c r="G421" i="45"/>
  <c r="H707" i="45"/>
  <c r="H713" i="45" s="1"/>
  <c r="H714" i="45" s="1"/>
  <c r="N117" i="45"/>
  <c r="G190" i="45"/>
  <c r="G250" i="45" s="1"/>
  <c r="P397" i="1"/>
  <c r="M397" i="1"/>
  <c r="G420" i="1"/>
  <c r="P190" i="1"/>
  <c r="P169" i="1" s="1"/>
  <c r="P401" i="1" s="1"/>
  <c r="T187" i="1"/>
  <c r="T421" i="1" s="1"/>
  <c r="S187" i="1"/>
  <c r="S421" i="1" s="1"/>
  <c r="I708" i="1"/>
  <c r="I709" i="1" s="1"/>
  <c r="I710" i="1" s="1"/>
  <c r="G190" i="1"/>
  <c r="G250" i="1" s="1"/>
  <c r="S770" i="1"/>
  <c r="R190" i="1"/>
  <c r="R424" i="1" s="1"/>
  <c r="T349" i="1"/>
  <c r="R397" i="1"/>
  <c r="G508" i="45"/>
  <c r="H770" i="45"/>
  <c r="S188" i="45"/>
  <c r="R606" i="1"/>
  <c r="R607" i="1" s="1"/>
  <c r="R665" i="1" s="1"/>
  <c r="Q662" i="1"/>
  <c r="Q123" i="1"/>
  <c r="R663" i="1"/>
  <c r="R124" i="1"/>
  <c r="M663" i="1"/>
  <c r="M124" i="1"/>
  <c r="N606" i="1"/>
  <c r="N635" i="1" s="1"/>
  <c r="N656" i="1"/>
  <c r="T650" i="1"/>
  <c r="T598" i="1"/>
  <c r="T656" i="1" s="1"/>
  <c r="O606" i="1"/>
  <c r="O635" i="1" s="1"/>
  <c r="O123" i="1"/>
  <c r="O662" i="1"/>
  <c r="P606" i="1"/>
  <c r="P635" i="1" s="1"/>
  <c r="P656" i="1"/>
  <c r="P123" i="1"/>
  <c r="P662" i="1"/>
  <c r="P124" i="1"/>
  <c r="P663" i="1"/>
  <c r="Q663" i="1"/>
  <c r="Q124" i="1"/>
  <c r="R123" i="1"/>
  <c r="R662" i="1"/>
  <c r="T122" i="1"/>
  <c r="T604" i="1"/>
  <c r="T605" i="1"/>
  <c r="T644" i="1"/>
  <c r="T643" i="1"/>
  <c r="M662" i="1"/>
  <c r="M123" i="1"/>
  <c r="N663" i="1"/>
  <c r="N124" i="1"/>
  <c r="N123" i="1"/>
  <c r="N662" i="1"/>
  <c r="O663" i="1"/>
  <c r="O124" i="1"/>
  <c r="T309" i="1"/>
  <c r="T485" i="1" s="1"/>
  <c r="T484" i="1"/>
  <c r="M187" i="45"/>
  <c r="N187" i="45" s="1"/>
  <c r="O187" i="45" s="1"/>
  <c r="P187" i="45" s="1"/>
  <c r="Q187" i="45" s="1"/>
  <c r="R187" i="45" s="1"/>
  <c r="U187" i="45" s="1"/>
  <c r="S187" i="45"/>
  <c r="M772" i="1"/>
  <c r="G422" i="1"/>
  <c r="Q190" i="1"/>
  <c r="Q169" i="1" s="1"/>
  <c r="Q401" i="1" s="1"/>
  <c r="S788" i="1"/>
  <c r="I750" i="45"/>
  <c r="I770" i="45" s="1"/>
  <c r="M186" i="45"/>
  <c r="N186" i="45" s="1"/>
  <c r="O186" i="45" s="1"/>
  <c r="P186" i="45" s="1"/>
  <c r="Q186" i="45" s="1"/>
  <c r="R186" i="45" s="1"/>
  <c r="U186" i="45" s="1"/>
  <c r="T186" i="45" s="1"/>
  <c r="H752" i="45"/>
  <c r="G772" i="45"/>
  <c r="G336" i="45"/>
  <c r="G418" i="45"/>
  <c r="G422" i="45"/>
  <c r="L772" i="1"/>
  <c r="S707" i="1"/>
  <c r="S713" i="1" s="1"/>
  <c r="S714" i="1" s="1"/>
  <c r="G336" i="1"/>
  <c r="G512" i="1" s="1"/>
  <c r="G508" i="1"/>
  <c r="S188" i="1"/>
  <c r="U750" i="1"/>
  <c r="S186" i="1"/>
  <c r="H768" i="45"/>
  <c r="G420" i="45"/>
  <c r="R708" i="1"/>
  <c r="R709" i="1" s="1"/>
  <c r="R710" i="1" s="1"/>
  <c r="BU77" i="51"/>
  <c r="BV77" i="51" s="1"/>
  <c r="S787" i="1"/>
  <c r="T707" i="1"/>
  <c r="S752" i="1"/>
  <c r="S768" i="1"/>
  <c r="H772" i="1"/>
  <c r="G507" i="45"/>
  <c r="BM65" i="56"/>
  <c r="BA65" i="56"/>
  <c r="AO65" i="56"/>
  <c r="BM65" i="49"/>
  <c r="BL66" i="49"/>
  <c r="BA65" i="49"/>
  <c r="AZ66" i="49"/>
  <c r="AO65" i="49"/>
  <c r="AN66" i="49"/>
  <c r="BS65" i="49"/>
  <c r="BR66" i="49"/>
  <c r="BG65" i="49"/>
  <c r="BF66" i="49"/>
  <c r="AU65" i="49"/>
  <c r="AT66" i="49"/>
  <c r="S64" i="49"/>
  <c r="N64" i="49"/>
  <c r="BS65" i="56"/>
  <c r="BG65" i="56"/>
  <c r="AU65" i="56"/>
  <c r="N61" i="49"/>
  <c r="S61" i="49"/>
  <c r="U544" i="1"/>
  <c r="U167" i="1"/>
  <c r="U168" i="1" s="1"/>
  <c r="H192" i="45"/>
  <c r="I192" i="45" s="1"/>
  <c r="J192" i="45" s="1"/>
  <c r="K192" i="45" s="1"/>
  <c r="L192" i="45" s="1"/>
  <c r="U20" i="1"/>
  <c r="O627" i="1"/>
  <c r="N627" i="1"/>
  <c r="U57" i="1"/>
  <c r="Q727" i="45"/>
  <c r="Q728" i="45" s="1"/>
  <c r="Q729" i="45" s="1"/>
  <c r="T61" i="45"/>
  <c r="T702" i="45"/>
  <c r="T738" i="45"/>
  <c r="T60" i="45"/>
  <c r="T706" i="45"/>
  <c r="T699" i="45"/>
  <c r="T739" i="45"/>
  <c r="H341" i="45"/>
  <c r="G429" i="45"/>
  <c r="L149" i="45"/>
  <c r="K152" i="45"/>
  <c r="K153" i="45" s="1"/>
  <c r="J460" i="45"/>
  <c r="J285" i="45"/>
  <c r="J372" i="45"/>
  <c r="L281" i="45"/>
  <c r="K284" i="45"/>
  <c r="K457" i="45"/>
  <c r="K369" i="45"/>
  <c r="R229" i="45"/>
  <c r="Q236" i="45"/>
  <c r="Q240" i="45" s="1"/>
  <c r="U208" i="45"/>
  <c r="T208" i="45" s="1"/>
  <c r="R211" i="45"/>
  <c r="R256" i="45"/>
  <c r="R239" i="45"/>
  <c r="U237" i="45"/>
  <c r="T237" i="45" s="1"/>
  <c r="U717" i="45"/>
  <c r="T717" i="45" s="1"/>
  <c r="R719" i="45"/>
  <c r="R730" i="45" s="1"/>
  <c r="R731" i="45" s="1"/>
  <c r="R726" i="45"/>
  <c r="U720" i="45"/>
  <c r="T720" i="45" s="1"/>
  <c r="R340" i="45"/>
  <c r="Q428" i="45"/>
  <c r="P250" i="45"/>
  <c r="L290" i="45"/>
  <c r="K466" i="45"/>
  <c r="K378" i="45"/>
  <c r="U715" i="45"/>
  <c r="R501" i="45"/>
  <c r="U501" i="45" s="1"/>
  <c r="T501" i="45" s="1"/>
  <c r="R413" i="45"/>
  <c r="U413" i="45" s="1"/>
  <c r="T413" i="45" s="1"/>
  <c r="U325" i="45"/>
  <c r="T325" i="45" s="1"/>
  <c r="I660" i="45"/>
  <c r="I631" i="45"/>
  <c r="I395" i="45"/>
  <c r="I483" i="45"/>
  <c r="J748" i="45"/>
  <c r="I786" i="45"/>
  <c r="I768" i="45"/>
  <c r="L299" i="45"/>
  <c r="K387" i="45"/>
  <c r="K475" i="45"/>
  <c r="L266" i="45"/>
  <c r="K442" i="45"/>
  <c r="K354" i="45"/>
  <c r="J269" i="45"/>
  <c r="J356" i="45"/>
  <c r="J444" i="45"/>
  <c r="L265" i="45"/>
  <c r="K353" i="45"/>
  <c r="K268" i="45"/>
  <c r="K441" i="45"/>
  <c r="O536" i="45"/>
  <c r="N622" i="45"/>
  <c r="I335" i="45"/>
  <c r="H511" i="45"/>
  <c r="H624" i="45" s="1"/>
  <c r="H423" i="45"/>
  <c r="I320" i="45"/>
  <c r="H496" i="45"/>
  <c r="I331" i="45"/>
  <c r="H507" i="45"/>
  <c r="H620" i="45" s="1"/>
  <c r="H419" i="45"/>
  <c r="J701" i="45"/>
  <c r="I707" i="45"/>
  <c r="J746" i="45"/>
  <c r="I784" i="45"/>
  <c r="I766" i="45"/>
  <c r="L267" i="45"/>
  <c r="K355" i="45"/>
  <c r="K443" i="45"/>
  <c r="R559" i="45"/>
  <c r="Q564" i="45"/>
  <c r="U203" i="45"/>
  <c r="T203" i="45" s="1"/>
  <c r="R206" i="45"/>
  <c r="R557" i="45"/>
  <c r="Q575" i="45"/>
  <c r="K36" i="45"/>
  <c r="J43" i="45"/>
  <c r="J51" i="45"/>
  <c r="L282" i="45"/>
  <c r="K370" i="45"/>
  <c r="K458" i="45"/>
  <c r="R556" i="45"/>
  <c r="Q574" i="45"/>
  <c r="R339" i="45"/>
  <c r="Q427" i="45"/>
  <c r="R554" i="45"/>
  <c r="Q572" i="45"/>
  <c r="U178" i="45"/>
  <c r="T178" i="45" s="1"/>
  <c r="R180" i="45"/>
  <c r="R594" i="45"/>
  <c r="Q652" i="45"/>
  <c r="R654" i="45"/>
  <c r="U596" i="45"/>
  <c r="R555" i="45"/>
  <c r="Q573" i="45"/>
  <c r="R200" i="45"/>
  <c r="Q225" i="45"/>
  <c r="Q27" i="45"/>
  <c r="P26" i="45"/>
  <c r="P108" i="45" s="1"/>
  <c r="K581" i="45"/>
  <c r="J609" i="45"/>
  <c r="J638" i="45"/>
  <c r="J600" i="45"/>
  <c r="I348" i="45"/>
  <c r="I436" i="45"/>
  <c r="I261" i="45"/>
  <c r="J698" i="45"/>
  <c r="I700" i="45"/>
  <c r="I711" i="45" s="1"/>
  <c r="I712" i="45" s="1"/>
  <c r="J742" i="45"/>
  <c r="I762" i="45"/>
  <c r="I780" i="45"/>
  <c r="J170" i="45"/>
  <c r="J587" i="45"/>
  <c r="I592" i="45"/>
  <c r="I645" i="45"/>
  <c r="J580" i="45"/>
  <c r="I637" i="45"/>
  <c r="I608" i="45"/>
  <c r="I599" i="45"/>
  <c r="L154" i="45"/>
  <c r="K157" i="45"/>
  <c r="K158" i="45" s="1"/>
  <c r="P655" i="45"/>
  <c r="Q414" i="45"/>
  <c r="Q502" i="45"/>
  <c r="P533" i="45"/>
  <c r="O619" i="45"/>
  <c r="O534" i="45"/>
  <c r="N620" i="45"/>
  <c r="I357" i="45"/>
  <c r="I445" i="45"/>
  <c r="K584" i="45"/>
  <c r="J612" i="45"/>
  <c r="J641" i="45"/>
  <c r="J603" i="45"/>
  <c r="K316" i="45"/>
  <c r="J404" i="45"/>
  <c r="J492" i="45"/>
  <c r="T176" i="45"/>
  <c r="H338" i="45"/>
  <c r="G426" i="45"/>
  <c r="M195" i="45"/>
  <c r="N195" i="45" s="1"/>
  <c r="O195" i="45" s="1"/>
  <c r="P195" i="45" s="1"/>
  <c r="Q195" i="45" s="1"/>
  <c r="R195" i="45" s="1"/>
  <c r="U195" i="45" s="1"/>
  <c r="S195" i="45"/>
  <c r="J751" i="45"/>
  <c r="I771" i="45"/>
  <c r="I789" i="45"/>
  <c r="J743" i="45"/>
  <c r="I781" i="45"/>
  <c r="I763" i="45"/>
  <c r="J697" i="45"/>
  <c r="J737" i="45"/>
  <c r="J532" i="45"/>
  <c r="I537" i="45"/>
  <c r="I543" i="45" s="1"/>
  <c r="J21" i="45"/>
  <c r="I20" i="45"/>
  <c r="T59" i="45"/>
  <c r="L291" i="45"/>
  <c r="K379" i="45"/>
  <c r="K467" i="45"/>
  <c r="R243" i="45"/>
  <c r="Q249" i="45"/>
  <c r="R199" i="45"/>
  <c r="Q224" i="45"/>
  <c r="R653" i="45"/>
  <c r="U595" i="45"/>
  <c r="R221" i="45"/>
  <c r="U218" i="45"/>
  <c r="T218" i="45" s="1"/>
  <c r="U213" i="45"/>
  <c r="T213" i="45" s="1"/>
  <c r="R216" i="45"/>
  <c r="L273" i="45"/>
  <c r="K449" i="45"/>
  <c r="K361" i="45"/>
  <c r="K141" i="45"/>
  <c r="J166" i="45"/>
  <c r="K589" i="45"/>
  <c r="J647" i="45"/>
  <c r="K528" i="45"/>
  <c r="J546" i="45"/>
  <c r="L283" i="45"/>
  <c r="K371" i="45"/>
  <c r="K459" i="45"/>
  <c r="O227" i="45"/>
  <c r="Q198" i="45"/>
  <c r="P201" i="45"/>
  <c r="P202" i="45" s="1"/>
  <c r="P223" i="45"/>
  <c r="P226" i="45" s="1"/>
  <c r="O578" i="45"/>
  <c r="O577" i="45"/>
  <c r="O120" i="45" s="1"/>
  <c r="O576" i="45"/>
  <c r="O119" i="45" s="1"/>
  <c r="O118" i="45"/>
  <c r="Q553" i="45"/>
  <c r="P571" i="45"/>
  <c r="P558" i="45"/>
  <c r="K530" i="45"/>
  <c r="J548" i="45"/>
  <c r="K529" i="45"/>
  <c r="J547" i="45"/>
  <c r="K583" i="45"/>
  <c r="J640" i="45"/>
  <c r="J611" i="45"/>
  <c r="J602" i="45"/>
  <c r="K259" i="45"/>
  <c r="J307" i="45"/>
  <c r="J347" i="45"/>
  <c r="J435" i="45"/>
  <c r="H349" i="45"/>
  <c r="H437" i="45"/>
  <c r="J747" i="45"/>
  <c r="I767" i="45"/>
  <c r="I785" i="45"/>
  <c r="J696" i="45"/>
  <c r="J734" i="45"/>
  <c r="G656" i="45"/>
  <c r="G627" i="45"/>
  <c r="R565" i="45"/>
  <c r="Q569" i="45"/>
  <c r="I167" i="45"/>
  <c r="K139" i="45"/>
  <c r="J142" i="45"/>
  <c r="J143" i="45" s="1"/>
  <c r="J164" i="45"/>
  <c r="K140" i="45"/>
  <c r="J165" i="45"/>
  <c r="L144" i="45"/>
  <c r="K147" i="45"/>
  <c r="K148" i="45" s="1"/>
  <c r="J293" i="45"/>
  <c r="J380" i="45"/>
  <c r="J468" i="45"/>
  <c r="L289" i="45"/>
  <c r="K292" i="45"/>
  <c r="K465" i="45"/>
  <c r="K37" i="45"/>
  <c r="J52" i="45"/>
  <c r="J44" i="45"/>
  <c r="I659" i="45"/>
  <c r="I630" i="45"/>
  <c r="K582" i="45"/>
  <c r="J610" i="45"/>
  <c r="J639" i="45"/>
  <c r="J601" i="45"/>
  <c r="K258" i="45"/>
  <c r="J434" i="45"/>
  <c r="J346" i="45"/>
  <c r="T189" i="45"/>
  <c r="I184" i="45"/>
  <c r="H190" i="45"/>
  <c r="M57" i="45"/>
  <c r="N57" i="45" s="1"/>
  <c r="O57" i="45" s="1"/>
  <c r="P57" i="45" s="1"/>
  <c r="Q57" i="45" s="1"/>
  <c r="R57" i="45" s="1"/>
  <c r="U57" i="45" s="1"/>
  <c r="S57" i="45"/>
  <c r="H175" i="45"/>
  <c r="G177" i="45"/>
  <c r="G408" i="45"/>
  <c r="J33" i="45"/>
  <c r="I48" i="45"/>
  <c r="I40" i="45"/>
  <c r="I373" i="45"/>
  <c r="I461" i="45"/>
  <c r="P570" i="45"/>
  <c r="I365" i="45"/>
  <c r="I453" i="45"/>
  <c r="K315" i="45"/>
  <c r="J491" i="45"/>
  <c r="J403" i="45"/>
  <c r="K591" i="45"/>
  <c r="J649" i="45"/>
  <c r="L274" i="45"/>
  <c r="K362" i="45"/>
  <c r="K450" i="45"/>
  <c r="I658" i="45"/>
  <c r="I629" i="45"/>
  <c r="K318" i="45"/>
  <c r="J406" i="45"/>
  <c r="J494" i="45"/>
  <c r="K257" i="45"/>
  <c r="J345" i="45"/>
  <c r="J433" i="45"/>
  <c r="J260" i="45"/>
  <c r="H550" i="45"/>
  <c r="H116" i="45" s="1"/>
  <c r="H549" i="45"/>
  <c r="H115" i="45" s="1"/>
  <c r="H551" i="45"/>
  <c r="H114" i="45"/>
  <c r="J526" i="45"/>
  <c r="I531" i="45"/>
  <c r="I544" i="45"/>
  <c r="G552" i="45"/>
  <c r="G113" i="45"/>
  <c r="H598" i="45"/>
  <c r="H656" i="45" s="1"/>
  <c r="H650" i="45"/>
  <c r="J314" i="45"/>
  <c r="I490" i="45"/>
  <c r="I402" i="45"/>
  <c r="H628" i="45"/>
  <c r="H657" i="45"/>
  <c r="R593" i="45"/>
  <c r="Q597" i="45"/>
  <c r="Q651" i="45"/>
  <c r="R538" i="45"/>
  <c r="Q542" i="45"/>
  <c r="Q624" i="45"/>
  <c r="R500" i="45"/>
  <c r="U500" i="45" s="1"/>
  <c r="T500" i="45" s="1"/>
  <c r="U324" i="45"/>
  <c r="T324" i="45" s="1"/>
  <c r="R326" i="45"/>
  <c r="R412" i="45"/>
  <c r="U412" i="45" s="1"/>
  <c r="T412" i="45" s="1"/>
  <c r="K588" i="45"/>
  <c r="J646" i="45"/>
  <c r="K527" i="45"/>
  <c r="J545" i="45"/>
  <c r="K590" i="45"/>
  <c r="J648" i="45"/>
  <c r="K35" i="45"/>
  <c r="J50" i="45"/>
  <c r="J42" i="45"/>
  <c r="I469" i="45"/>
  <c r="I381" i="45"/>
  <c r="I632" i="45"/>
  <c r="I661" i="45"/>
  <c r="K317" i="45"/>
  <c r="J405" i="45"/>
  <c r="J493" i="45"/>
  <c r="I321" i="45"/>
  <c r="H409" i="45"/>
  <c r="H497" i="45"/>
  <c r="I330" i="45"/>
  <c r="H506" i="45"/>
  <c r="H619" i="45" s="1"/>
  <c r="H418" i="45"/>
  <c r="S624" i="1"/>
  <c r="U176" i="1"/>
  <c r="P552" i="1"/>
  <c r="P113" i="1"/>
  <c r="R113" i="1"/>
  <c r="R552" i="1"/>
  <c r="I337" i="1"/>
  <c r="I250" i="1"/>
  <c r="I72" i="1" s="1"/>
  <c r="I169" i="1"/>
  <c r="I182" i="1" s="1"/>
  <c r="I183" i="1" s="1"/>
  <c r="I62" i="1" s="1"/>
  <c r="U771" i="1"/>
  <c r="U789" i="1"/>
  <c r="S511" i="1"/>
  <c r="U335" i="1"/>
  <c r="S423" i="1"/>
  <c r="S409" i="1"/>
  <c r="S497" i="1"/>
  <c r="U321" i="1"/>
  <c r="M169" i="1"/>
  <c r="M424" i="1"/>
  <c r="K250" i="1"/>
  <c r="K72" i="1" s="1"/>
  <c r="K169" i="1"/>
  <c r="G426" i="1"/>
  <c r="S338" i="1"/>
  <c r="U373" i="1"/>
  <c r="U461" i="1"/>
  <c r="T623" i="1"/>
  <c r="T626" i="1" s="1"/>
  <c r="M626" i="1"/>
  <c r="T543" i="1"/>
  <c r="T551" i="1" s="1"/>
  <c r="S598" i="1"/>
  <c r="S656" i="1" s="1"/>
  <c r="S650" i="1"/>
  <c r="U592" i="1"/>
  <c r="N113" i="1"/>
  <c r="N552" i="1"/>
  <c r="U175" i="1"/>
  <c r="U762" i="1"/>
  <c r="U780" i="1"/>
  <c r="J169" i="1"/>
  <c r="J250" i="1"/>
  <c r="J72" i="1" s="1"/>
  <c r="O113" i="1"/>
  <c r="O552" i="1"/>
  <c r="O115" i="1"/>
  <c r="O633" i="1"/>
  <c r="H552" i="1"/>
  <c r="H113" i="1"/>
  <c r="U490" i="1"/>
  <c r="U402" i="1"/>
  <c r="M551" i="1"/>
  <c r="T550" i="1"/>
  <c r="T549" i="1"/>
  <c r="T114" i="1"/>
  <c r="T615" i="1"/>
  <c r="T614" i="1"/>
  <c r="M115" i="1"/>
  <c r="M633" i="1"/>
  <c r="U189" i="1"/>
  <c r="U781" i="1"/>
  <c r="U763" i="1"/>
  <c r="U184" i="1"/>
  <c r="S506" i="1"/>
  <c r="U330" i="1"/>
  <c r="S418" i="1"/>
  <c r="U631" i="1"/>
  <c r="U660" i="1"/>
  <c r="R181" i="1"/>
  <c r="J552" i="1"/>
  <c r="J113" i="1"/>
  <c r="L250" i="1"/>
  <c r="L72" i="1" s="1"/>
  <c r="L169" i="1"/>
  <c r="H250" i="1"/>
  <c r="H72" i="1" s="1"/>
  <c r="H169" i="1"/>
  <c r="L426" i="1"/>
  <c r="H426" i="1"/>
  <c r="U185" i="1"/>
  <c r="S195" i="1"/>
  <c r="U537" i="1"/>
  <c r="U623" i="1" s="1"/>
  <c r="U626" i="1" s="1"/>
  <c r="S551" i="1"/>
  <c r="S550" i="1"/>
  <c r="S116" i="1" s="1"/>
  <c r="S114" i="1"/>
  <c r="S549" i="1"/>
  <c r="S115" i="1" s="1"/>
  <c r="U531" i="1"/>
  <c r="P627" i="1"/>
  <c r="P116" i="1"/>
  <c r="P634" i="1"/>
  <c r="Q115" i="1"/>
  <c r="Q633" i="1"/>
  <c r="Q552" i="1"/>
  <c r="Q113" i="1"/>
  <c r="R627" i="1"/>
  <c r="R116" i="1"/>
  <c r="R634" i="1"/>
  <c r="R115" i="1"/>
  <c r="R633" i="1"/>
  <c r="K426" i="1"/>
  <c r="I424" i="1"/>
  <c r="I512" i="1"/>
  <c r="I625" i="1" s="1"/>
  <c r="I626" i="1" s="1"/>
  <c r="U357" i="1"/>
  <c r="U445" i="1"/>
  <c r="U469" i="1"/>
  <c r="U381" i="1"/>
  <c r="P181" i="1"/>
  <c r="Q181" i="1"/>
  <c r="G627" i="1"/>
  <c r="G656" i="1"/>
  <c r="T168" i="1"/>
  <c r="T396" i="1"/>
  <c r="S437" i="1"/>
  <c r="S349" i="1"/>
  <c r="N115" i="1"/>
  <c r="N633" i="1"/>
  <c r="N116" i="1"/>
  <c r="N634" i="1"/>
  <c r="U700" i="1"/>
  <c r="U711" i="1" s="1"/>
  <c r="U712" i="1" s="1"/>
  <c r="S408" i="1"/>
  <c r="S496" i="1"/>
  <c r="U320" i="1"/>
  <c r="T195" i="1"/>
  <c r="T429" i="1" s="1"/>
  <c r="M429" i="1"/>
  <c r="O116" i="1"/>
  <c r="O634" i="1"/>
  <c r="T177" i="1"/>
  <c r="U483" i="1"/>
  <c r="U395" i="1"/>
  <c r="T617" i="1"/>
  <c r="T621" i="1" s="1"/>
  <c r="M621" i="1"/>
  <c r="M116" i="1"/>
  <c r="M634" i="1"/>
  <c r="S628" i="1"/>
  <c r="S657" i="1"/>
  <c r="U608" i="1"/>
  <c r="U599" i="1"/>
  <c r="U637" i="1"/>
  <c r="S192" i="1"/>
  <c r="U766" i="1"/>
  <c r="U784" i="1"/>
  <c r="S620" i="1"/>
  <c r="L552" i="1"/>
  <c r="L113" i="1"/>
  <c r="I181" i="1"/>
  <c r="S181" i="1" s="1"/>
  <c r="N181" i="1"/>
  <c r="U334" i="1"/>
  <c r="S510" i="1"/>
  <c r="T192" i="1"/>
  <c r="T426" i="1" s="1"/>
  <c r="N426" i="1"/>
  <c r="J426" i="1"/>
  <c r="S619" i="1"/>
  <c r="G429" i="1"/>
  <c r="S341" i="1"/>
  <c r="S507" i="1"/>
  <c r="U331" i="1"/>
  <c r="S419" i="1"/>
  <c r="U785" i="1"/>
  <c r="U767" i="1"/>
  <c r="U661" i="1"/>
  <c r="O181" i="1"/>
  <c r="K113" i="1"/>
  <c r="K552" i="1"/>
  <c r="G551" i="1"/>
  <c r="P115" i="1"/>
  <c r="P633" i="1"/>
  <c r="U261" i="1"/>
  <c r="U436" i="1"/>
  <c r="U348" i="1"/>
  <c r="Q116" i="1"/>
  <c r="Q634" i="1"/>
  <c r="I552" i="1"/>
  <c r="I113" i="1"/>
  <c r="S177" i="1"/>
  <c r="N60" i="49"/>
  <c r="Y60" i="49"/>
  <c r="T60" i="49"/>
  <c r="F66" i="50"/>
  <c r="L66" i="50" s="1"/>
  <c r="R66" i="50" s="1"/>
  <c r="L65" i="50"/>
  <c r="R65" i="50" s="1"/>
  <c r="X65" i="50" s="1"/>
  <c r="AD65" i="50" s="1"/>
  <c r="AJ65" i="50" s="1"/>
  <c r="AP65" i="50" s="1"/>
  <c r="S65" i="51"/>
  <c r="S65" i="50"/>
  <c r="F66" i="51"/>
  <c r="L66" i="51" s="1"/>
  <c r="R66" i="51" s="1"/>
  <c r="X66" i="51" s="1"/>
  <c r="AD66" i="51" s="1"/>
  <c r="AJ66" i="51" s="1"/>
  <c r="AP66" i="51" s="1"/>
  <c r="L65" i="51"/>
  <c r="R65" i="51" s="1"/>
  <c r="X65" i="51" s="1"/>
  <c r="AD65" i="51" s="1"/>
  <c r="AJ65" i="51" s="1"/>
  <c r="AP65" i="51" s="1"/>
  <c r="AV65" i="51" s="1"/>
  <c r="BB65" i="51" s="1"/>
  <c r="L65" i="49"/>
  <c r="R65" i="49" s="1"/>
  <c r="AH66" i="51"/>
  <c r="AI65" i="51"/>
  <c r="AH67" i="50"/>
  <c r="AI66" i="50"/>
  <c r="AB67" i="50"/>
  <c r="AC66" i="50"/>
  <c r="AB67" i="51"/>
  <c r="AC66" i="51"/>
  <c r="V66" i="50"/>
  <c r="W65" i="50"/>
  <c r="V66" i="51"/>
  <c r="W65" i="51"/>
  <c r="P66" i="51"/>
  <c r="Q65" i="51"/>
  <c r="P66" i="50"/>
  <c r="Q65" i="50"/>
  <c r="J66" i="50"/>
  <c r="K65" i="50"/>
  <c r="J67" i="51"/>
  <c r="K66" i="51"/>
  <c r="G66" i="51"/>
  <c r="M66" i="51" s="1"/>
  <c r="H65" i="51"/>
  <c r="G66" i="50"/>
  <c r="H65" i="50"/>
  <c r="U629" i="1" l="1"/>
  <c r="Q635" i="1"/>
  <c r="T704" i="45"/>
  <c r="M664" i="1"/>
  <c r="H825" i="45"/>
  <c r="J825" i="45"/>
  <c r="H827" i="45"/>
  <c r="J827" i="45"/>
  <c r="H828" i="45"/>
  <c r="J828" i="45"/>
  <c r="P826" i="45"/>
  <c r="N826" i="45"/>
  <c r="L826" i="45"/>
  <c r="I826" i="45"/>
  <c r="O826" i="45"/>
  <c r="K826" i="45"/>
  <c r="G826" i="45" s="1"/>
  <c r="Q607" i="1"/>
  <c r="Q665" i="1" s="1"/>
  <c r="U770" i="1"/>
  <c r="S509" i="1"/>
  <c r="H512" i="1"/>
  <c r="H625" i="1" s="1"/>
  <c r="H626" i="1" s="1"/>
  <c r="J424" i="1"/>
  <c r="H337" i="1"/>
  <c r="H513" i="1" s="1"/>
  <c r="L424" i="1"/>
  <c r="J337" i="1"/>
  <c r="J425" i="1" s="1"/>
  <c r="K276" i="45"/>
  <c r="K452" i="45" s="1"/>
  <c r="K451" i="45"/>
  <c r="H708" i="45"/>
  <c r="H709" i="45" s="1"/>
  <c r="H710" i="45" s="1"/>
  <c r="I713" i="45"/>
  <c r="I714" i="45" s="1"/>
  <c r="T715" i="45"/>
  <c r="U726" i="45"/>
  <c r="R732" i="45"/>
  <c r="R733" i="45" s="1"/>
  <c r="T772" i="1"/>
  <c r="T713" i="1"/>
  <c r="T714" i="1" s="1"/>
  <c r="U752" i="1"/>
  <c r="U790" i="1" s="1"/>
  <c r="H790" i="45"/>
  <c r="L275" i="45"/>
  <c r="L276" i="45" s="1"/>
  <c r="I769" i="45"/>
  <c r="K424" i="1"/>
  <c r="K337" i="1"/>
  <c r="K513" i="1" s="1"/>
  <c r="J364" i="45"/>
  <c r="I787" i="45"/>
  <c r="U365" i="1"/>
  <c r="I333" i="45"/>
  <c r="I421" i="45" s="1"/>
  <c r="K377" i="45"/>
  <c r="J49" i="45"/>
  <c r="I334" i="45"/>
  <c r="J334" i="45" s="1"/>
  <c r="U659" i="1"/>
  <c r="S790" i="1"/>
  <c r="J452" i="45"/>
  <c r="U768" i="1"/>
  <c r="P424" i="1"/>
  <c r="U769" i="1"/>
  <c r="N424" i="1"/>
  <c r="H509" i="45"/>
  <c r="H622" i="45" s="1"/>
  <c r="K34" i="45"/>
  <c r="K49" i="45" s="1"/>
  <c r="H422" i="45"/>
  <c r="K162" i="45"/>
  <c r="K163" i="45" s="1"/>
  <c r="L512" i="1"/>
  <c r="L625" i="1" s="1"/>
  <c r="L626" i="1" s="1"/>
  <c r="R169" i="1"/>
  <c r="R401" i="1" s="1"/>
  <c r="G191" i="45"/>
  <c r="S508" i="1"/>
  <c r="Q424" i="1"/>
  <c r="O424" i="1"/>
  <c r="J750" i="45"/>
  <c r="K750" i="45" s="1"/>
  <c r="H508" i="45"/>
  <c r="U186" i="1"/>
  <c r="U420" i="1" s="1"/>
  <c r="U188" i="1"/>
  <c r="U422" i="1" s="1"/>
  <c r="H336" i="45"/>
  <c r="H512" i="45" s="1"/>
  <c r="H625" i="45" s="1"/>
  <c r="I752" i="45"/>
  <c r="H420" i="45"/>
  <c r="T188" i="45"/>
  <c r="G424" i="45"/>
  <c r="U788" i="1"/>
  <c r="T397" i="1"/>
  <c r="T708" i="1"/>
  <c r="U187" i="1"/>
  <c r="U421" i="1" s="1"/>
  <c r="S772" i="1"/>
  <c r="S708" i="1"/>
  <c r="H772" i="45"/>
  <c r="I788" i="45"/>
  <c r="G169" i="1"/>
  <c r="G169" i="45" s="1"/>
  <c r="H169" i="45" s="1"/>
  <c r="I169" i="45" s="1"/>
  <c r="J169" i="45" s="1"/>
  <c r="K169" i="45" s="1"/>
  <c r="L169" i="45" s="1"/>
  <c r="M169" i="45" s="1"/>
  <c r="N169" i="45" s="1"/>
  <c r="O169" i="45" s="1"/>
  <c r="P169" i="45" s="1"/>
  <c r="Q169" i="45" s="1"/>
  <c r="T190" i="1"/>
  <c r="T424" i="1" s="1"/>
  <c r="R635" i="1"/>
  <c r="G337" i="45"/>
  <c r="S190" i="1"/>
  <c r="U707" i="1"/>
  <c r="U713" i="1" s="1"/>
  <c r="U714" i="1" s="1"/>
  <c r="T187" i="45"/>
  <c r="G512" i="45"/>
  <c r="T606" i="1"/>
  <c r="T664" i="1" s="1"/>
  <c r="R664" i="1"/>
  <c r="R636" i="1"/>
  <c r="T123" i="1"/>
  <c r="T662" i="1"/>
  <c r="P607" i="1"/>
  <c r="P665" i="1" s="1"/>
  <c r="P664" i="1"/>
  <c r="T124" i="1"/>
  <c r="T663" i="1"/>
  <c r="O664" i="1"/>
  <c r="O607" i="1"/>
  <c r="O665" i="1" s="1"/>
  <c r="N664" i="1"/>
  <c r="N607" i="1"/>
  <c r="N665" i="1" s="1"/>
  <c r="S420" i="1"/>
  <c r="S336" i="1"/>
  <c r="S512" i="1" s="1"/>
  <c r="S422" i="1"/>
  <c r="G337" i="1"/>
  <c r="G82" i="1" s="1"/>
  <c r="G82" i="45" s="1"/>
  <c r="G424" i="1"/>
  <c r="U543" i="1"/>
  <c r="U551" i="1" s="1"/>
  <c r="AT67" i="49"/>
  <c r="AU66" i="49"/>
  <c r="BG66" i="49"/>
  <c r="BF67" i="49"/>
  <c r="BS66" i="49"/>
  <c r="BR67" i="49"/>
  <c r="AO66" i="49"/>
  <c r="AN67" i="49"/>
  <c r="AZ67" i="49"/>
  <c r="BA66" i="49"/>
  <c r="BM66" i="49"/>
  <c r="BL67" i="49"/>
  <c r="T61" i="49"/>
  <c r="Y61" i="49"/>
  <c r="T64" i="49"/>
  <c r="Y64" i="49"/>
  <c r="N182" i="1"/>
  <c r="N183" i="1" s="1"/>
  <c r="N62" i="1" s="1"/>
  <c r="I708" i="45"/>
  <c r="I709" i="45" s="1"/>
  <c r="I710" i="45" s="1"/>
  <c r="M627" i="1"/>
  <c r="O182" i="1"/>
  <c r="O183" i="1" s="1"/>
  <c r="O62" i="1" s="1"/>
  <c r="Q655" i="45"/>
  <c r="J330" i="45"/>
  <c r="I418" i="45"/>
  <c r="I506" i="45"/>
  <c r="I619" i="45" s="1"/>
  <c r="L317" i="45"/>
  <c r="K405" i="45"/>
  <c r="K493" i="45"/>
  <c r="R542" i="45"/>
  <c r="U542" i="45" s="1"/>
  <c r="T542" i="45" s="1"/>
  <c r="U538" i="45"/>
  <c r="R624" i="45"/>
  <c r="T624" i="45" s="1"/>
  <c r="K526" i="45"/>
  <c r="J544" i="45"/>
  <c r="J531" i="45"/>
  <c r="H552" i="45"/>
  <c r="H113" i="45"/>
  <c r="J436" i="45"/>
  <c r="J261" i="45"/>
  <c r="J348" i="45"/>
  <c r="L318" i="45"/>
  <c r="K406" i="45"/>
  <c r="K494" i="45"/>
  <c r="L315" i="45"/>
  <c r="K491" i="45"/>
  <c r="K403" i="45"/>
  <c r="K33" i="45"/>
  <c r="J48" i="45"/>
  <c r="J40" i="45"/>
  <c r="G181" i="45"/>
  <c r="T57" i="45"/>
  <c r="J184" i="45"/>
  <c r="I190" i="45"/>
  <c r="L258" i="45"/>
  <c r="K434" i="45"/>
  <c r="K346" i="45"/>
  <c r="L582" i="45"/>
  <c r="K639" i="45"/>
  <c r="K610" i="45"/>
  <c r="K601" i="45"/>
  <c r="M289" i="45"/>
  <c r="L465" i="45"/>
  <c r="S465" i="45" s="1"/>
  <c r="S289" i="45"/>
  <c r="L377" i="45"/>
  <c r="S377" i="45" s="1"/>
  <c r="L292" i="45"/>
  <c r="J167" i="45"/>
  <c r="J168" i="45" s="1"/>
  <c r="L139" i="45"/>
  <c r="K142" i="45"/>
  <c r="K143" i="45" s="1"/>
  <c r="K164" i="45"/>
  <c r="R569" i="45"/>
  <c r="U569" i="45" s="1"/>
  <c r="U565" i="45"/>
  <c r="K747" i="45"/>
  <c r="J767" i="45"/>
  <c r="J785" i="45"/>
  <c r="J395" i="45"/>
  <c r="J483" i="45"/>
  <c r="J631" i="45"/>
  <c r="J660" i="45"/>
  <c r="P576" i="45"/>
  <c r="P119" i="45" s="1"/>
  <c r="P577" i="45"/>
  <c r="P120" i="45" s="1"/>
  <c r="P578" i="45"/>
  <c r="P118" i="45"/>
  <c r="R553" i="45"/>
  <c r="Q571" i="45"/>
  <c r="Q558" i="45"/>
  <c r="P227" i="45"/>
  <c r="R198" i="45"/>
  <c r="Q223" i="45"/>
  <c r="Q226" i="45" s="1"/>
  <c r="Q201" i="45"/>
  <c r="Q202" i="45" s="1"/>
  <c r="J365" i="45"/>
  <c r="J453" i="45"/>
  <c r="U221" i="45"/>
  <c r="R222" i="45"/>
  <c r="U199" i="45"/>
  <c r="T199" i="45" s="1"/>
  <c r="R224" i="45"/>
  <c r="U224" i="45" s="1"/>
  <c r="T224" i="45" s="1"/>
  <c r="U243" i="45"/>
  <c r="T243" i="45" s="1"/>
  <c r="R249" i="45"/>
  <c r="K21" i="45"/>
  <c r="J20" i="45"/>
  <c r="K532" i="45"/>
  <c r="J537" i="45"/>
  <c r="J543" i="45" s="1"/>
  <c r="K737" i="45"/>
  <c r="K697" i="45"/>
  <c r="K751" i="45"/>
  <c r="J771" i="45"/>
  <c r="J789" i="45"/>
  <c r="T195" i="45"/>
  <c r="J661" i="45"/>
  <c r="J632" i="45"/>
  <c r="M154" i="45"/>
  <c r="S154" i="45"/>
  <c r="L157" i="45"/>
  <c r="K580" i="45"/>
  <c r="J608" i="45"/>
  <c r="J637" i="45"/>
  <c r="J599" i="45"/>
  <c r="I598" i="45"/>
  <c r="I656" i="45" s="1"/>
  <c r="I650" i="45"/>
  <c r="I437" i="45"/>
  <c r="I349" i="45"/>
  <c r="J629" i="45"/>
  <c r="J658" i="45"/>
  <c r="U654" i="45"/>
  <c r="T596" i="45"/>
  <c r="T654" i="45" s="1"/>
  <c r="U180" i="45"/>
  <c r="T180" i="45" s="1"/>
  <c r="M282" i="45"/>
  <c r="L458" i="45"/>
  <c r="S458" i="45" s="1"/>
  <c r="S282" i="45"/>
  <c r="L370" i="45"/>
  <c r="S370" i="45" s="1"/>
  <c r="U206" i="45"/>
  <c r="R207" i="45"/>
  <c r="R564" i="45"/>
  <c r="U559" i="45"/>
  <c r="J331" i="45"/>
  <c r="I507" i="45"/>
  <c r="I620" i="45" s="1"/>
  <c r="I419" i="45"/>
  <c r="J332" i="45"/>
  <c r="I508" i="45"/>
  <c r="I420" i="45"/>
  <c r="J335" i="45"/>
  <c r="I511" i="45"/>
  <c r="I624" i="45" s="1"/>
  <c r="I423" i="45"/>
  <c r="P536" i="45"/>
  <c r="O622" i="45"/>
  <c r="K356" i="45"/>
  <c r="K444" i="45"/>
  <c r="K269" i="45"/>
  <c r="J445" i="45"/>
  <c r="J357" i="45"/>
  <c r="M299" i="45"/>
  <c r="L475" i="45"/>
  <c r="S475" i="45" s="1"/>
  <c r="S299" i="45"/>
  <c r="L387" i="45"/>
  <c r="S387" i="45" s="1"/>
  <c r="M159" i="45"/>
  <c r="L162" i="45"/>
  <c r="S159" i="45"/>
  <c r="R428" i="45"/>
  <c r="U428" i="45" s="1"/>
  <c r="T428" i="45" s="1"/>
  <c r="U340" i="45"/>
  <c r="T340" i="45" s="1"/>
  <c r="U239" i="45"/>
  <c r="T239" i="45" s="1"/>
  <c r="U256" i="45"/>
  <c r="T256" i="45" s="1"/>
  <c r="R236" i="45"/>
  <c r="R240" i="45" s="1"/>
  <c r="U240" i="45" s="1"/>
  <c r="T240" i="45" s="1"/>
  <c r="U229" i="45"/>
  <c r="T229" i="45" s="1"/>
  <c r="K372" i="45"/>
  <c r="K460" i="45"/>
  <c r="K285" i="45"/>
  <c r="M149" i="45"/>
  <c r="L152" i="45"/>
  <c r="S149" i="45"/>
  <c r="J321" i="45"/>
  <c r="I497" i="45"/>
  <c r="I409" i="45"/>
  <c r="L35" i="45"/>
  <c r="K50" i="45"/>
  <c r="K42" i="45"/>
  <c r="L590" i="45"/>
  <c r="K648" i="45"/>
  <c r="L527" i="45"/>
  <c r="K545" i="45"/>
  <c r="L588" i="45"/>
  <c r="K646" i="45"/>
  <c r="R414" i="45"/>
  <c r="U414" i="45" s="1"/>
  <c r="T414" i="45" s="1"/>
  <c r="R502" i="45"/>
  <c r="U502" i="45" s="1"/>
  <c r="T502" i="45" s="1"/>
  <c r="U326" i="45"/>
  <c r="T326" i="45" s="1"/>
  <c r="R597" i="45"/>
  <c r="R651" i="45"/>
  <c r="U593" i="45"/>
  <c r="K314" i="45"/>
  <c r="J402" i="45"/>
  <c r="J490" i="45"/>
  <c r="I549" i="45"/>
  <c r="I115" i="45" s="1"/>
  <c r="I550" i="45"/>
  <c r="I116" i="45" s="1"/>
  <c r="I551" i="45"/>
  <c r="I114" i="45"/>
  <c r="L257" i="45"/>
  <c r="K345" i="45"/>
  <c r="K260" i="45"/>
  <c r="K433" i="45"/>
  <c r="M274" i="45"/>
  <c r="L450" i="45"/>
  <c r="S450" i="45" s="1"/>
  <c r="S274" i="45"/>
  <c r="L362" i="45"/>
  <c r="S362" i="45" s="1"/>
  <c r="L591" i="45"/>
  <c r="K649" i="45"/>
  <c r="I175" i="45"/>
  <c r="I408" i="45" s="1"/>
  <c r="H177" i="45"/>
  <c r="H191" i="45"/>
  <c r="H250" i="45"/>
  <c r="J659" i="45"/>
  <c r="J630" i="45"/>
  <c r="L37" i="45"/>
  <c r="K52" i="45"/>
  <c r="K44" i="45"/>
  <c r="K468" i="45"/>
  <c r="K293" i="45"/>
  <c r="J469" i="45"/>
  <c r="J381" i="45"/>
  <c r="M144" i="45"/>
  <c r="S144" i="45"/>
  <c r="L147" i="45"/>
  <c r="L140" i="45"/>
  <c r="K165" i="45"/>
  <c r="I168" i="45"/>
  <c r="K734" i="45"/>
  <c r="K696" i="45"/>
  <c r="L259" i="45"/>
  <c r="K307" i="45"/>
  <c r="K347" i="45"/>
  <c r="K435" i="45"/>
  <c r="L583" i="45"/>
  <c r="K602" i="45"/>
  <c r="K640" i="45"/>
  <c r="K611" i="45"/>
  <c r="L529" i="45"/>
  <c r="K547" i="45"/>
  <c r="L530" i="45"/>
  <c r="K548" i="45"/>
  <c r="O117" i="45"/>
  <c r="O579" i="45"/>
  <c r="M283" i="45"/>
  <c r="L459" i="45"/>
  <c r="S459" i="45" s="1"/>
  <c r="S283" i="45"/>
  <c r="L371" i="45"/>
  <c r="S371" i="45" s="1"/>
  <c r="L528" i="45"/>
  <c r="K546" i="45"/>
  <c r="L589" i="45"/>
  <c r="K647" i="45"/>
  <c r="L141" i="45"/>
  <c r="K166" i="45"/>
  <c r="M273" i="45"/>
  <c r="L449" i="45"/>
  <c r="S449" i="45" s="1"/>
  <c r="S273" i="45"/>
  <c r="L361" i="45"/>
  <c r="S361" i="45" s="1"/>
  <c r="U216" i="45"/>
  <c r="R217" i="45"/>
  <c r="U653" i="45"/>
  <c r="T595" i="45"/>
  <c r="T653" i="45" s="1"/>
  <c r="Q250" i="45"/>
  <c r="M291" i="45"/>
  <c r="L379" i="45"/>
  <c r="S379" i="45" s="1"/>
  <c r="L467" i="45"/>
  <c r="S467" i="45" s="1"/>
  <c r="S291" i="45"/>
  <c r="K743" i="45"/>
  <c r="J781" i="45"/>
  <c r="J763" i="45"/>
  <c r="M192" i="45"/>
  <c r="N192" i="45" s="1"/>
  <c r="O192" i="45" s="1"/>
  <c r="P192" i="45" s="1"/>
  <c r="Q192" i="45" s="1"/>
  <c r="R192" i="45" s="1"/>
  <c r="U192" i="45" s="1"/>
  <c r="S192" i="45"/>
  <c r="I338" i="45"/>
  <c r="H426" i="45"/>
  <c r="L316" i="45"/>
  <c r="K492" i="45"/>
  <c r="K404" i="45"/>
  <c r="L584" i="45"/>
  <c r="K612" i="45"/>
  <c r="K603" i="45"/>
  <c r="K641" i="45"/>
  <c r="P534" i="45"/>
  <c r="O620" i="45"/>
  <c r="Q533" i="45"/>
  <c r="P619" i="45"/>
  <c r="I657" i="45"/>
  <c r="I628" i="45"/>
  <c r="K587" i="45"/>
  <c r="J592" i="45"/>
  <c r="J645" i="45"/>
  <c r="K170" i="45"/>
  <c r="K742" i="45"/>
  <c r="J780" i="45"/>
  <c r="J762" i="45"/>
  <c r="K698" i="45"/>
  <c r="J700" i="45"/>
  <c r="J711" i="45" s="1"/>
  <c r="J712" i="45" s="1"/>
  <c r="L581" i="45"/>
  <c r="K600" i="45"/>
  <c r="K638" i="45"/>
  <c r="K609" i="45"/>
  <c r="R27" i="45"/>
  <c r="Q26" i="45"/>
  <c r="Q108" i="45" s="1"/>
  <c r="R225" i="45"/>
  <c r="U225" i="45" s="1"/>
  <c r="T225" i="45" s="1"/>
  <c r="U200" i="45"/>
  <c r="T200" i="45" s="1"/>
  <c r="U555" i="45"/>
  <c r="R573" i="45"/>
  <c r="U594" i="45"/>
  <c r="R652" i="45"/>
  <c r="R572" i="45"/>
  <c r="U554" i="45"/>
  <c r="R427" i="45"/>
  <c r="U427" i="45" s="1"/>
  <c r="T427" i="45" s="1"/>
  <c r="U339" i="45"/>
  <c r="T339" i="45" s="1"/>
  <c r="R574" i="45"/>
  <c r="U556" i="45"/>
  <c r="L36" i="45"/>
  <c r="K51" i="45"/>
  <c r="K43" i="45"/>
  <c r="R575" i="45"/>
  <c r="U557" i="45"/>
  <c r="Q570" i="45"/>
  <c r="M267" i="45"/>
  <c r="L355" i="45"/>
  <c r="S355" i="45" s="1"/>
  <c r="L443" i="45"/>
  <c r="S443" i="45" s="1"/>
  <c r="S267" i="45"/>
  <c r="K746" i="45"/>
  <c r="J766" i="45"/>
  <c r="J784" i="45"/>
  <c r="K701" i="45"/>
  <c r="J707" i="45"/>
  <c r="H408" i="45"/>
  <c r="J320" i="45"/>
  <c r="I496" i="45"/>
  <c r="M265" i="45"/>
  <c r="L441" i="45"/>
  <c r="S441" i="45" s="1"/>
  <c r="S265" i="45"/>
  <c r="L353" i="45"/>
  <c r="S353" i="45" s="1"/>
  <c r="L268" i="45"/>
  <c r="M266" i="45"/>
  <c r="S266" i="45"/>
  <c r="L354" i="45"/>
  <c r="S354" i="45" s="1"/>
  <c r="L442" i="45"/>
  <c r="S442" i="45" s="1"/>
  <c r="K748" i="45"/>
  <c r="J786" i="45"/>
  <c r="J768" i="45"/>
  <c r="M290" i="45"/>
  <c r="S290" i="45"/>
  <c r="L378" i="45"/>
  <c r="S378" i="45" s="1"/>
  <c r="L466" i="45"/>
  <c r="S466" i="45" s="1"/>
  <c r="U719" i="45"/>
  <c r="T719" i="45" s="1"/>
  <c r="R727" i="45"/>
  <c r="U211" i="45"/>
  <c r="R212" i="45"/>
  <c r="M281" i="45"/>
  <c r="L457" i="45"/>
  <c r="S457" i="45" s="1"/>
  <c r="S281" i="45"/>
  <c r="L369" i="45"/>
  <c r="S369" i="45" s="1"/>
  <c r="L284" i="45"/>
  <c r="J461" i="45"/>
  <c r="J373" i="45"/>
  <c r="K749" i="45"/>
  <c r="J787" i="45"/>
  <c r="J769" i="45"/>
  <c r="I341" i="45"/>
  <c r="H429" i="45"/>
  <c r="T181" i="1"/>
  <c r="U181" i="1" s="1"/>
  <c r="U177" i="1"/>
  <c r="G113" i="1"/>
  <c r="G552" i="1"/>
  <c r="U508" i="1"/>
  <c r="U192" i="1"/>
  <c r="G72" i="1"/>
  <c r="G72" i="45" s="1"/>
  <c r="H72" i="45" s="1"/>
  <c r="I72" i="45" s="1"/>
  <c r="J72" i="45" s="1"/>
  <c r="K72" i="45" s="1"/>
  <c r="L72" i="45" s="1"/>
  <c r="S250" i="1"/>
  <c r="U250" i="1" s="1"/>
  <c r="U408" i="1"/>
  <c r="U496" i="1"/>
  <c r="Q182" i="1"/>
  <c r="Q183" i="1" s="1"/>
  <c r="Q62" i="1" s="1"/>
  <c r="P182" i="1"/>
  <c r="P183" i="1" s="1"/>
  <c r="P62" i="1" s="1"/>
  <c r="T709" i="1"/>
  <c r="T710" i="1" s="1"/>
  <c r="M710" i="1"/>
  <c r="U509" i="1"/>
  <c r="U617" i="1"/>
  <c r="U621" i="1" s="1"/>
  <c r="U549" i="1"/>
  <c r="U115" i="1" s="1"/>
  <c r="U114" i="1"/>
  <c r="U550" i="1"/>
  <c r="U116" i="1" s="1"/>
  <c r="S113" i="1"/>
  <c r="S552" i="1"/>
  <c r="U195" i="1"/>
  <c r="H313" i="1"/>
  <c r="H241" i="1"/>
  <c r="H242" i="1" s="1"/>
  <c r="H182" i="1"/>
  <c r="H183" i="1" s="1"/>
  <c r="H62" i="1" s="1"/>
  <c r="L425" i="1"/>
  <c r="L513" i="1"/>
  <c r="L82" i="1"/>
  <c r="U506" i="1"/>
  <c r="U418" i="1"/>
  <c r="T115" i="1"/>
  <c r="T633" i="1"/>
  <c r="M552" i="1"/>
  <c r="M636" i="1" s="1"/>
  <c r="M113" i="1"/>
  <c r="M635" i="1"/>
  <c r="J313" i="1"/>
  <c r="J241" i="1"/>
  <c r="J242" i="1" s="1"/>
  <c r="J182" i="1"/>
  <c r="J183" i="1" s="1"/>
  <c r="J62" i="1" s="1"/>
  <c r="S709" i="1"/>
  <c r="G710" i="1"/>
  <c r="M401" i="1"/>
  <c r="M182" i="1"/>
  <c r="U409" i="1"/>
  <c r="U497" i="1"/>
  <c r="U511" i="1"/>
  <c r="U423" i="1"/>
  <c r="U349" i="1"/>
  <c r="U437" i="1"/>
  <c r="U507" i="1"/>
  <c r="U419" i="1"/>
  <c r="U341" i="1"/>
  <c r="S429" i="1"/>
  <c r="U510" i="1"/>
  <c r="U657" i="1"/>
  <c r="U628" i="1"/>
  <c r="L313" i="1"/>
  <c r="L241" i="1"/>
  <c r="L242" i="1" s="1"/>
  <c r="L182" i="1"/>
  <c r="L183" i="1" s="1"/>
  <c r="L62" i="1" s="1"/>
  <c r="T552" i="1"/>
  <c r="T113" i="1"/>
  <c r="T116" i="1"/>
  <c r="T634" i="1"/>
  <c r="U598" i="1"/>
  <c r="U656" i="1" s="1"/>
  <c r="U650" i="1"/>
  <c r="U338" i="1"/>
  <c r="S426" i="1"/>
  <c r="K313" i="1"/>
  <c r="K241" i="1"/>
  <c r="K242" i="1" s="1"/>
  <c r="K182" i="1"/>
  <c r="K183" i="1" s="1"/>
  <c r="K62" i="1" s="1"/>
  <c r="I313" i="1"/>
  <c r="I241" i="1"/>
  <c r="I242" i="1" s="1"/>
  <c r="I425" i="1"/>
  <c r="I513" i="1"/>
  <c r="I82" i="1"/>
  <c r="F67" i="50"/>
  <c r="F68" i="50" s="1"/>
  <c r="F69" i="50" s="1"/>
  <c r="M66" i="50"/>
  <c r="S66" i="50" s="1"/>
  <c r="Y66" i="50" s="1"/>
  <c r="F67" i="51"/>
  <c r="F68" i="51" s="1"/>
  <c r="F69" i="51" s="1"/>
  <c r="AE60" i="49"/>
  <c r="Z60" i="49"/>
  <c r="N65" i="50"/>
  <c r="BH65" i="51"/>
  <c r="BN65" i="51" s="1"/>
  <c r="BT65" i="51" s="1"/>
  <c r="T65" i="50"/>
  <c r="Y65" i="50"/>
  <c r="T65" i="51"/>
  <c r="Y65" i="51"/>
  <c r="AV65" i="50"/>
  <c r="BB65" i="50" s="1"/>
  <c r="BH65" i="50" s="1"/>
  <c r="BN65" i="50" s="1"/>
  <c r="N65" i="51"/>
  <c r="N66" i="51"/>
  <c r="S66" i="51"/>
  <c r="X65" i="49"/>
  <c r="AD65" i="49" s="1"/>
  <c r="AJ65" i="49" s="1"/>
  <c r="AP65" i="49" s="1"/>
  <c r="AV65" i="49" s="1"/>
  <c r="BB65" i="49" s="1"/>
  <c r="BH65" i="49" s="1"/>
  <c r="X66" i="50"/>
  <c r="AD66" i="50" s="1"/>
  <c r="AV66" i="51"/>
  <c r="BB66" i="51" s="1"/>
  <c r="BH66" i="51" s="1"/>
  <c r="BN66" i="51" s="1"/>
  <c r="AH68" i="50"/>
  <c r="AH69" i="50" s="1"/>
  <c r="AI69" i="50" s="1"/>
  <c r="AI67" i="50"/>
  <c r="AH67" i="51"/>
  <c r="AI66" i="51"/>
  <c r="AB68" i="51"/>
  <c r="AB69" i="51" s="1"/>
  <c r="AC69" i="51" s="1"/>
  <c r="AC67" i="51"/>
  <c r="AB68" i="50"/>
  <c r="AB69" i="50" s="1"/>
  <c r="AC69" i="50" s="1"/>
  <c r="AC67" i="50"/>
  <c r="V67" i="51"/>
  <c r="W66" i="51"/>
  <c r="V67" i="50"/>
  <c r="W66" i="50"/>
  <c r="P67" i="50"/>
  <c r="Q66" i="50"/>
  <c r="P67" i="51"/>
  <c r="Q66" i="51"/>
  <c r="J68" i="51"/>
  <c r="J69" i="51" s="1"/>
  <c r="K69" i="51" s="1"/>
  <c r="K67" i="51"/>
  <c r="J67" i="50"/>
  <c r="K66" i="50"/>
  <c r="G67" i="50"/>
  <c r="H66" i="50"/>
  <c r="G67" i="51"/>
  <c r="M67" i="51" s="1"/>
  <c r="H66" i="51"/>
  <c r="Q636" i="1" l="1"/>
  <c r="H826" i="45"/>
  <c r="J826" i="45"/>
  <c r="H626" i="45"/>
  <c r="K277" i="45"/>
  <c r="K365" i="45" s="1"/>
  <c r="K364" i="45"/>
  <c r="J82" i="1"/>
  <c r="J103" i="1" s="1"/>
  <c r="L451" i="45"/>
  <c r="S451" i="45" s="1"/>
  <c r="K41" i="45"/>
  <c r="H82" i="1"/>
  <c r="H92" i="1" s="1"/>
  <c r="H425" i="1"/>
  <c r="J513" i="1"/>
  <c r="J713" i="45"/>
  <c r="J714" i="45" s="1"/>
  <c r="T726" i="45"/>
  <c r="T732" i="45" s="1"/>
  <c r="T733" i="45" s="1"/>
  <c r="U732" i="45"/>
  <c r="U733" i="45" s="1"/>
  <c r="T730" i="45"/>
  <c r="T731" i="45" s="1"/>
  <c r="U730" i="45"/>
  <c r="U731" i="45" s="1"/>
  <c r="M275" i="45"/>
  <c r="M363" i="45" s="1"/>
  <c r="U772" i="1"/>
  <c r="I790" i="45"/>
  <c r="S275" i="45"/>
  <c r="L363" i="45"/>
  <c r="S363" i="45" s="1"/>
  <c r="K425" i="1"/>
  <c r="T169" i="1"/>
  <c r="T401" i="1" s="1"/>
  <c r="K82" i="1"/>
  <c r="K92" i="1" s="1"/>
  <c r="I772" i="45"/>
  <c r="S625" i="1"/>
  <c r="S626" i="1" s="1"/>
  <c r="I422" i="45"/>
  <c r="I510" i="45"/>
  <c r="I623" i="45" s="1"/>
  <c r="I336" i="45"/>
  <c r="I337" i="45" s="1"/>
  <c r="I509" i="45"/>
  <c r="I622" i="45" s="1"/>
  <c r="J333" i="45"/>
  <c r="J509" i="45" s="1"/>
  <c r="J622" i="45" s="1"/>
  <c r="L34" i="45"/>
  <c r="M34" i="45" s="1"/>
  <c r="U708" i="1"/>
  <c r="J770" i="45"/>
  <c r="H424" i="45"/>
  <c r="K380" i="45"/>
  <c r="T607" i="1"/>
  <c r="T665" i="1" s="1"/>
  <c r="R169" i="45"/>
  <c r="U169" i="45" s="1"/>
  <c r="G425" i="45"/>
  <c r="R182" i="1"/>
  <c r="R183" i="1" s="1"/>
  <c r="R62" i="1" s="1"/>
  <c r="G182" i="45"/>
  <c r="G183" i="45" s="1"/>
  <c r="G513" i="45"/>
  <c r="J752" i="45"/>
  <c r="J788" i="45"/>
  <c r="H337" i="45"/>
  <c r="H513" i="45" s="1"/>
  <c r="G241" i="1"/>
  <c r="S241" i="1" s="1"/>
  <c r="U241" i="1" s="1"/>
  <c r="U336" i="1"/>
  <c r="U512" i="1" s="1"/>
  <c r="G513" i="1"/>
  <c r="G313" i="1"/>
  <c r="G313" i="45" s="1"/>
  <c r="H313" i="45" s="1"/>
  <c r="G182" i="1"/>
  <c r="G183" i="1" s="1"/>
  <c r="S169" i="1"/>
  <c r="U190" i="1"/>
  <c r="S424" i="1"/>
  <c r="T635" i="1"/>
  <c r="N636" i="1"/>
  <c r="P636" i="1"/>
  <c r="O636" i="1"/>
  <c r="G425" i="1"/>
  <c r="S337" i="1"/>
  <c r="S425" i="1" s="1"/>
  <c r="Z61" i="49"/>
  <c r="AE61" i="49"/>
  <c r="BL68" i="49"/>
  <c r="BM67" i="49"/>
  <c r="AN68" i="49"/>
  <c r="AO67" i="49"/>
  <c r="AU67" i="49"/>
  <c r="AT68" i="49"/>
  <c r="AE64" i="49"/>
  <c r="Z64" i="49"/>
  <c r="BA67" i="49"/>
  <c r="AZ68" i="49"/>
  <c r="BS67" i="49"/>
  <c r="BR68" i="49"/>
  <c r="BF68" i="49"/>
  <c r="BG67" i="49"/>
  <c r="L67" i="50"/>
  <c r="R67" i="50" s="1"/>
  <c r="X67" i="50" s="1"/>
  <c r="AD67" i="50" s="1"/>
  <c r="AJ67" i="50" s="1"/>
  <c r="AP67" i="50" s="1"/>
  <c r="AV67" i="50" s="1"/>
  <c r="BB67" i="50" s="1"/>
  <c r="BH67" i="50" s="1"/>
  <c r="BN67" i="50" s="1"/>
  <c r="S169" i="45"/>
  <c r="Q578" i="45"/>
  <c r="Q579" i="45" s="1"/>
  <c r="U426" i="1"/>
  <c r="U429" i="1"/>
  <c r="H82" i="45"/>
  <c r="G103" i="45"/>
  <c r="G92" i="45"/>
  <c r="J341" i="45"/>
  <c r="I429" i="45"/>
  <c r="L285" i="45"/>
  <c r="L460" i="45"/>
  <c r="S460" i="45" s="1"/>
  <c r="S284" i="45"/>
  <c r="L372" i="45"/>
  <c r="S372" i="45" s="1"/>
  <c r="T211" i="45"/>
  <c r="T212" i="45" s="1"/>
  <c r="U212" i="45"/>
  <c r="N290" i="45"/>
  <c r="M466" i="45"/>
  <c r="M378" i="45"/>
  <c r="N275" i="45"/>
  <c r="S268" i="45"/>
  <c r="L356" i="45"/>
  <c r="S356" i="45" s="1"/>
  <c r="L269" i="45"/>
  <c r="L444" i="45"/>
  <c r="S444" i="45" s="1"/>
  <c r="L701" i="45"/>
  <c r="K707" i="45"/>
  <c r="L746" i="45"/>
  <c r="K784" i="45"/>
  <c r="K766" i="45"/>
  <c r="K752" i="45"/>
  <c r="N267" i="45"/>
  <c r="M355" i="45"/>
  <c r="M443" i="45"/>
  <c r="U574" i="45"/>
  <c r="T556" i="45"/>
  <c r="T574" i="45" s="1"/>
  <c r="U572" i="45"/>
  <c r="T554" i="45"/>
  <c r="T572" i="45" s="1"/>
  <c r="K629" i="45"/>
  <c r="K658" i="45"/>
  <c r="L587" i="45"/>
  <c r="K592" i="45"/>
  <c r="K645" i="45"/>
  <c r="R533" i="45"/>
  <c r="Q619" i="45"/>
  <c r="Q534" i="45"/>
  <c r="P620" i="45"/>
  <c r="K632" i="45"/>
  <c r="K661" i="45"/>
  <c r="M584" i="45"/>
  <c r="S584" i="45"/>
  <c r="L641" i="45"/>
  <c r="L612" i="45"/>
  <c r="L603" i="45"/>
  <c r="L743" i="45"/>
  <c r="K781" i="45"/>
  <c r="K763" i="45"/>
  <c r="L277" i="45"/>
  <c r="L452" i="45"/>
  <c r="S452" i="45" s="1"/>
  <c r="S276" i="45"/>
  <c r="L364" i="45"/>
  <c r="S364" i="45" s="1"/>
  <c r="K631" i="45"/>
  <c r="K660" i="45"/>
  <c r="K395" i="45"/>
  <c r="K483" i="45"/>
  <c r="L750" i="45"/>
  <c r="K770" i="45"/>
  <c r="K788" i="45"/>
  <c r="L696" i="45"/>
  <c r="L734" i="45"/>
  <c r="M140" i="45"/>
  <c r="S140" i="45"/>
  <c r="L165" i="45"/>
  <c r="K469" i="45"/>
  <c r="K381" i="45"/>
  <c r="H182" i="45"/>
  <c r="H183" i="45" s="1"/>
  <c r="H181" i="45"/>
  <c r="K348" i="45"/>
  <c r="K436" i="45"/>
  <c r="K261" i="45"/>
  <c r="I552" i="45"/>
  <c r="I113" i="45"/>
  <c r="L314" i="45"/>
  <c r="K402" i="45"/>
  <c r="K490" i="45"/>
  <c r="M35" i="45"/>
  <c r="L50" i="45"/>
  <c r="S50" i="45" s="1"/>
  <c r="S35" i="45"/>
  <c r="L42" i="45"/>
  <c r="S42" i="45" s="1"/>
  <c r="N149" i="45"/>
  <c r="M152" i="45"/>
  <c r="M153" i="45" s="1"/>
  <c r="N159" i="45"/>
  <c r="M162" i="45"/>
  <c r="M163" i="45" s="1"/>
  <c r="N299" i="45"/>
  <c r="M387" i="45"/>
  <c r="M475" i="45"/>
  <c r="K445" i="45"/>
  <c r="K357" i="45"/>
  <c r="Q536" i="45"/>
  <c r="P622" i="45"/>
  <c r="K332" i="45"/>
  <c r="J420" i="45"/>
  <c r="J508" i="45"/>
  <c r="U564" i="45"/>
  <c r="R570" i="45"/>
  <c r="U570" i="45" s="1"/>
  <c r="T570" i="45" s="1"/>
  <c r="U207" i="45"/>
  <c r="T206" i="45"/>
  <c r="T207" i="45" s="1"/>
  <c r="N282" i="45"/>
  <c r="M458" i="45"/>
  <c r="M370" i="45"/>
  <c r="J628" i="45"/>
  <c r="J657" i="45"/>
  <c r="S157" i="45"/>
  <c r="S158" i="45" s="1"/>
  <c r="L158" i="45"/>
  <c r="N154" i="45"/>
  <c r="M157" i="45"/>
  <c r="M158" i="45" s="1"/>
  <c r="J708" i="45"/>
  <c r="J709" i="45" s="1"/>
  <c r="J710" i="45" s="1"/>
  <c r="U249" i="45"/>
  <c r="T249" i="45" s="1"/>
  <c r="R250" i="45"/>
  <c r="U250" i="45" s="1"/>
  <c r="R201" i="45"/>
  <c r="R223" i="45"/>
  <c r="U198" i="45"/>
  <c r="T198" i="45" s="1"/>
  <c r="U627" i="45"/>
  <c r="T569" i="45"/>
  <c r="T627" i="45" s="1"/>
  <c r="L293" i="45"/>
  <c r="L468" i="45"/>
  <c r="S468" i="45" s="1"/>
  <c r="S292" i="45"/>
  <c r="L380" i="45"/>
  <c r="S380" i="45" s="1"/>
  <c r="K630" i="45"/>
  <c r="K659" i="45"/>
  <c r="I191" i="45"/>
  <c r="I250" i="45"/>
  <c r="L33" i="45"/>
  <c r="K40" i="45"/>
  <c r="K48" i="45"/>
  <c r="M315" i="45"/>
  <c r="L403" i="45"/>
  <c r="S403" i="45" s="1"/>
  <c r="L491" i="45"/>
  <c r="S491" i="45" s="1"/>
  <c r="S315" i="45"/>
  <c r="M72" i="45"/>
  <c r="N72" i="45" s="1"/>
  <c r="O72" i="45" s="1"/>
  <c r="P72" i="45" s="1"/>
  <c r="Q72" i="45" s="1"/>
  <c r="R72" i="45" s="1"/>
  <c r="U72" i="45" s="1"/>
  <c r="S72" i="45"/>
  <c r="L749" i="45"/>
  <c r="K769" i="45"/>
  <c r="K787" i="45"/>
  <c r="N281" i="45"/>
  <c r="M457" i="45"/>
  <c r="M284" i="45"/>
  <c r="M369" i="45"/>
  <c r="U727" i="45"/>
  <c r="T727" i="45" s="1"/>
  <c r="R728" i="45"/>
  <c r="L748" i="45"/>
  <c r="K768" i="45"/>
  <c r="K786" i="45"/>
  <c r="N266" i="45"/>
  <c r="M442" i="45"/>
  <c r="M354" i="45"/>
  <c r="N265" i="45"/>
  <c r="M268" i="45"/>
  <c r="M353" i="45"/>
  <c r="M441" i="45"/>
  <c r="K320" i="45"/>
  <c r="J496" i="45"/>
  <c r="U575" i="45"/>
  <c r="T557" i="45"/>
  <c r="T575" i="45" s="1"/>
  <c r="M36" i="45"/>
  <c r="L43" i="45"/>
  <c r="S43" i="45" s="1"/>
  <c r="L51" i="45"/>
  <c r="S51" i="45" s="1"/>
  <c r="S36" i="45"/>
  <c r="U652" i="45"/>
  <c r="T594" i="45"/>
  <c r="T652" i="45" s="1"/>
  <c r="U573" i="45"/>
  <c r="T555" i="45"/>
  <c r="T573" i="45" s="1"/>
  <c r="R26" i="45"/>
  <c r="U27" i="45"/>
  <c r="T27" i="45" s="1"/>
  <c r="M581" i="45"/>
  <c r="L609" i="45"/>
  <c r="S581" i="45"/>
  <c r="L638" i="45"/>
  <c r="L600" i="45"/>
  <c r="L698" i="45"/>
  <c r="K700" i="45"/>
  <c r="K711" i="45" s="1"/>
  <c r="K712" i="45" s="1"/>
  <c r="L742" i="45"/>
  <c r="K762" i="45"/>
  <c r="K780" i="45"/>
  <c r="L170" i="45"/>
  <c r="J650" i="45"/>
  <c r="J598" i="45"/>
  <c r="J656" i="45" s="1"/>
  <c r="M316" i="45"/>
  <c r="L492" i="45"/>
  <c r="S492" i="45" s="1"/>
  <c r="S316" i="45"/>
  <c r="L404" i="45"/>
  <c r="S404" i="45" s="1"/>
  <c r="J338" i="45"/>
  <c r="I426" i="45"/>
  <c r="T192" i="45"/>
  <c r="N291" i="45"/>
  <c r="M379" i="45"/>
  <c r="M467" i="45"/>
  <c r="U217" i="45"/>
  <c r="T216" i="45"/>
  <c r="T217" i="45" s="1"/>
  <c r="N273" i="45"/>
  <c r="M449" i="45"/>
  <c r="M361" i="45"/>
  <c r="M141" i="45"/>
  <c r="L166" i="45"/>
  <c r="S166" i="45" s="1"/>
  <c r="S141" i="45"/>
  <c r="M589" i="45"/>
  <c r="L647" i="45"/>
  <c r="S589" i="45"/>
  <c r="S647" i="45" s="1"/>
  <c r="M528" i="45"/>
  <c r="S528" i="45"/>
  <c r="S546" i="45" s="1"/>
  <c r="L546" i="45"/>
  <c r="N283" i="45"/>
  <c r="M371" i="45"/>
  <c r="M459" i="45"/>
  <c r="M530" i="45"/>
  <c r="L548" i="45"/>
  <c r="S530" i="45"/>
  <c r="S548" i="45" s="1"/>
  <c r="M529" i="45"/>
  <c r="S529" i="45"/>
  <c r="S547" i="45" s="1"/>
  <c r="L547" i="45"/>
  <c r="M583" i="45"/>
  <c r="L602" i="45"/>
  <c r="L640" i="45"/>
  <c r="L611" i="45"/>
  <c r="S583" i="45"/>
  <c r="M259" i="45"/>
  <c r="L347" i="45"/>
  <c r="S347" i="45" s="1"/>
  <c r="S259" i="45"/>
  <c r="L435" i="45"/>
  <c r="S435" i="45" s="1"/>
  <c r="L307" i="45"/>
  <c r="L148" i="45"/>
  <c r="S147" i="45"/>
  <c r="S148" i="45" s="1"/>
  <c r="N144" i="45"/>
  <c r="M147" i="45"/>
  <c r="M148" i="45" s="1"/>
  <c r="M37" i="45"/>
  <c r="L52" i="45"/>
  <c r="S52" i="45" s="1"/>
  <c r="S37" i="45"/>
  <c r="L44" i="45"/>
  <c r="S44" i="45" s="1"/>
  <c r="J175" i="45"/>
  <c r="J408" i="45" s="1"/>
  <c r="I177" i="45"/>
  <c r="M591" i="45"/>
  <c r="S591" i="45"/>
  <c r="S649" i="45" s="1"/>
  <c r="L649" i="45"/>
  <c r="N274" i="45"/>
  <c r="M450" i="45"/>
  <c r="M362" i="45"/>
  <c r="M257" i="45"/>
  <c r="L433" i="45"/>
  <c r="S433" i="45" s="1"/>
  <c r="L260" i="45"/>
  <c r="L345" i="45"/>
  <c r="S345" i="45" s="1"/>
  <c r="S257" i="45"/>
  <c r="T593" i="45"/>
  <c r="U651" i="45"/>
  <c r="R655" i="45"/>
  <c r="U597" i="45"/>
  <c r="M588" i="45"/>
  <c r="S588" i="45"/>
  <c r="S646" i="45" s="1"/>
  <c r="L646" i="45"/>
  <c r="M527" i="45"/>
  <c r="L545" i="45"/>
  <c r="S527" i="45"/>
  <c r="S545" i="45" s="1"/>
  <c r="M590" i="45"/>
  <c r="S590" i="45"/>
  <c r="S648" i="45" s="1"/>
  <c r="L648" i="45"/>
  <c r="K321" i="45"/>
  <c r="J409" i="45"/>
  <c r="J497" i="45"/>
  <c r="S152" i="45"/>
  <c r="S153" i="45" s="1"/>
  <c r="L153" i="45"/>
  <c r="K461" i="45"/>
  <c r="K373" i="45"/>
  <c r="U236" i="45"/>
  <c r="T236" i="45" s="1"/>
  <c r="L163" i="45"/>
  <c r="S162" i="45"/>
  <c r="S163" i="45" s="1"/>
  <c r="K335" i="45"/>
  <c r="J423" i="45"/>
  <c r="J511" i="45"/>
  <c r="J624" i="45" s="1"/>
  <c r="K331" i="45"/>
  <c r="J507" i="45"/>
  <c r="J620" i="45" s="1"/>
  <c r="J419" i="45"/>
  <c r="T559" i="45"/>
  <c r="L580" i="45"/>
  <c r="K608" i="45"/>
  <c r="K599" i="45"/>
  <c r="K637" i="45"/>
  <c r="K334" i="45"/>
  <c r="J510" i="45"/>
  <c r="J623" i="45" s="1"/>
  <c r="J422" i="45"/>
  <c r="L751" i="45"/>
  <c r="K789" i="45"/>
  <c r="K771" i="45"/>
  <c r="L697" i="45"/>
  <c r="L737" i="45"/>
  <c r="L532" i="45"/>
  <c r="K537" i="45"/>
  <c r="K543" i="45" s="1"/>
  <c r="L21" i="45"/>
  <c r="K20" i="45"/>
  <c r="T221" i="45"/>
  <c r="T222" i="45" s="1"/>
  <c r="U222" i="45"/>
  <c r="Q227" i="45"/>
  <c r="Q577" i="45"/>
  <c r="Q120" i="45" s="1"/>
  <c r="Q576" i="45"/>
  <c r="Q119" i="45" s="1"/>
  <c r="Q118" i="45"/>
  <c r="R571" i="45"/>
  <c r="U553" i="45"/>
  <c r="R558" i="45"/>
  <c r="P117" i="45"/>
  <c r="P579" i="45"/>
  <c r="L747" i="45"/>
  <c r="K785" i="45"/>
  <c r="K767" i="45"/>
  <c r="T565" i="45"/>
  <c r="K167" i="45"/>
  <c r="K168" i="45" s="1"/>
  <c r="M139" i="45"/>
  <c r="S139" i="45"/>
  <c r="L164" i="45"/>
  <c r="S164" i="45" s="1"/>
  <c r="L142" i="45"/>
  <c r="N289" i="45"/>
  <c r="M465" i="45"/>
  <c r="M292" i="45"/>
  <c r="M377" i="45"/>
  <c r="M582" i="45"/>
  <c r="L601" i="45"/>
  <c r="L610" i="45"/>
  <c r="L639" i="45"/>
  <c r="S582" i="45"/>
  <c r="M258" i="45"/>
  <c r="S258" i="45"/>
  <c r="L434" i="45"/>
  <c r="S434" i="45" s="1"/>
  <c r="L346" i="45"/>
  <c r="S346" i="45" s="1"/>
  <c r="K184" i="45"/>
  <c r="J190" i="45"/>
  <c r="M318" i="45"/>
  <c r="S318" i="45"/>
  <c r="L406" i="45"/>
  <c r="S406" i="45" s="1"/>
  <c r="L494" i="45"/>
  <c r="S494" i="45" s="1"/>
  <c r="J349" i="45"/>
  <c r="J437" i="45"/>
  <c r="J549" i="45"/>
  <c r="J115" i="45" s="1"/>
  <c r="J114" i="45"/>
  <c r="J550" i="45"/>
  <c r="J116" i="45" s="1"/>
  <c r="J551" i="45"/>
  <c r="L526" i="45"/>
  <c r="K544" i="45"/>
  <c r="K531" i="45"/>
  <c r="T538" i="45"/>
  <c r="U624" i="45"/>
  <c r="M317" i="45"/>
  <c r="L493" i="45"/>
  <c r="S493" i="45" s="1"/>
  <c r="S317" i="45"/>
  <c r="L405" i="45"/>
  <c r="S405" i="45" s="1"/>
  <c r="K330" i="45"/>
  <c r="J418" i="45"/>
  <c r="J506" i="45"/>
  <c r="J619" i="45" s="1"/>
  <c r="I71" i="1"/>
  <c r="I255" i="1"/>
  <c r="I73" i="1" s="1"/>
  <c r="K401" i="1"/>
  <c r="K228" i="1"/>
  <c r="K489" i="1" s="1"/>
  <c r="L228" i="1"/>
  <c r="L489" i="1" s="1"/>
  <c r="L401" i="1"/>
  <c r="M183" i="1"/>
  <c r="U709" i="1"/>
  <c r="U710" i="1" s="1"/>
  <c r="S710" i="1"/>
  <c r="J71" i="1"/>
  <c r="J255" i="1"/>
  <c r="J73" i="1" s="1"/>
  <c r="L92" i="1"/>
  <c r="L103" i="1"/>
  <c r="H71" i="1"/>
  <c r="H255" i="1"/>
  <c r="H73" i="1" s="1"/>
  <c r="U552" i="1"/>
  <c r="U113" i="1"/>
  <c r="S72" i="1"/>
  <c r="U72" i="1" s="1"/>
  <c r="I103" i="1"/>
  <c r="I92" i="1"/>
  <c r="I401" i="1"/>
  <c r="I228" i="1"/>
  <c r="I489" i="1" s="1"/>
  <c r="K71" i="1"/>
  <c r="K255" i="1"/>
  <c r="K73" i="1" s="1"/>
  <c r="L71" i="1"/>
  <c r="L255" i="1"/>
  <c r="L73" i="1" s="1"/>
  <c r="G92" i="1"/>
  <c r="G103" i="1"/>
  <c r="J228" i="1"/>
  <c r="J489" i="1" s="1"/>
  <c r="J401" i="1"/>
  <c r="H401" i="1"/>
  <c r="H228" i="1"/>
  <c r="H489" i="1" s="1"/>
  <c r="L67" i="51"/>
  <c r="R67" i="51" s="1"/>
  <c r="X67" i="51" s="1"/>
  <c r="AD67" i="51" s="1"/>
  <c r="AJ67" i="51" s="1"/>
  <c r="AP67" i="51" s="1"/>
  <c r="AV67" i="51" s="1"/>
  <c r="BB67" i="51" s="1"/>
  <c r="BH67" i="51" s="1"/>
  <c r="BN67" i="51" s="1"/>
  <c r="BT67" i="51" s="1"/>
  <c r="N66" i="50"/>
  <c r="M67" i="50"/>
  <c r="AK60" i="49"/>
  <c r="AF60" i="49"/>
  <c r="BT65" i="50"/>
  <c r="Z65" i="51"/>
  <c r="AE65" i="51"/>
  <c r="Z65" i="50"/>
  <c r="AE65" i="50"/>
  <c r="T66" i="50"/>
  <c r="L68" i="50"/>
  <c r="L69" i="50" s="1"/>
  <c r="T66" i="51"/>
  <c r="Y66" i="51"/>
  <c r="Z66" i="50"/>
  <c r="AE66" i="50"/>
  <c r="AK66" i="50" s="1"/>
  <c r="S67" i="51"/>
  <c r="L68" i="51"/>
  <c r="L69" i="51" s="1"/>
  <c r="BT66" i="51"/>
  <c r="AJ66" i="50"/>
  <c r="AP66" i="50" s="1"/>
  <c r="AV66" i="50" s="1"/>
  <c r="BN65" i="49"/>
  <c r="BT65" i="49" s="1"/>
  <c r="AH68" i="51"/>
  <c r="AH69" i="51" s="1"/>
  <c r="AI69" i="51" s="1"/>
  <c r="AI67" i="51"/>
  <c r="AI68" i="50"/>
  <c r="AC68" i="50"/>
  <c r="AC68" i="51"/>
  <c r="V68" i="50"/>
  <c r="V69" i="50" s="1"/>
  <c r="W69" i="50" s="1"/>
  <c r="W67" i="50"/>
  <c r="V68" i="51"/>
  <c r="V69" i="51" s="1"/>
  <c r="W69" i="51" s="1"/>
  <c r="W67" i="51"/>
  <c r="P68" i="51"/>
  <c r="P69" i="51" s="1"/>
  <c r="Q69" i="51" s="1"/>
  <c r="Q67" i="51"/>
  <c r="P68" i="50"/>
  <c r="P69" i="50" s="1"/>
  <c r="Q69" i="50" s="1"/>
  <c r="Q67" i="50"/>
  <c r="J68" i="50"/>
  <c r="J69" i="50" s="1"/>
  <c r="K69" i="50" s="1"/>
  <c r="K67" i="50"/>
  <c r="K68" i="51"/>
  <c r="G68" i="51"/>
  <c r="H67" i="51"/>
  <c r="G68" i="50"/>
  <c r="G69" i="50" s="1"/>
  <c r="H69" i="50" s="1"/>
  <c r="H67" i="50"/>
  <c r="A2" i="16"/>
  <c r="B2" i="16"/>
  <c r="C2" i="16"/>
  <c r="D2" i="16"/>
  <c r="E2" i="16"/>
  <c r="F2" i="16"/>
  <c r="G2" i="16"/>
  <c r="H2" i="16"/>
  <c r="I2" i="16"/>
  <c r="J2" i="16"/>
  <c r="K2" i="16"/>
  <c r="L2" i="16"/>
  <c r="M2" i="16"/>
  <c r="K453" i="45" l="1"/>
  <c r="J92" i="1"/>
  <c r="U169" i="1"/>
  <c r="H103" i="1"/>
  <c r="K103" i="1"/>
  <c r="S182" i="1"/>
  <c r="T182" i="1"/>
  <c r="M451" i="45"/>
  <c r="M276" i="45"/>
  <c r="M452" i="45" s="1"/>
  <c r="L41" i="45"/>
  <c r="S41" i="45" s="1"/>
  <c r="K713" i="45"/>
  <c r="K714" i="45" s="1"/>
  <c r="J790" i="45"/>
  <c r="S82" i="1"/>
  <c r="S92" i="1" s="1"/>
  <c r="U92" i="1" s="1"/>
  <c r="G242" i="1"/>
  <c r="S242" i="1" s="1"/>
  <c r="U242" i="1" s="1"/>
  <c r="S34" i="45"/>
  <c r="T169" i="45"/>
  <c r="K333" i="45"/>
  <c r="L333" i="45" s="1"/>
  <c r="T636" i="1"/>
  <c r="I424" i="45"/>
  <c r="L49" i="45"/>
  <c r="S49" i="45" s="1"/>
  <c r="I512" i="45"/>
  <c r="I625" i="45" s="1"/>
  <c r="I626" i="45" s="1"/>
  <c r="J421" i="45"/>
  <c r="J336" i="45"/>
  <c r="J512" i="45" s="1"/>
  <c r="J625" i="45" s="1"/>
  <c r="J626" i="45" s="1"/>
  <c r="O4" i="68"/>
  <c r="O4" i="67"/>
  <c r="I4" i="67"/>
  <c r="I4" i="68"/>
  <c r="F4" i="68"/>
  <c r="F4" i="67"/>
  <c r="G401" i="1"/>
  <c r="H425" i="45"/>
  <c r="Q121" i="1"/>
  <c r="Q121" i="45"/>
  <c r="O121" i="1"/>
  <c r="O121" i="45"/>
  <c r="M121" i="1"/>
  <c r="M121" i="45"/>
  <c r="U121" i="1"/>
  <c r="T121" i="45"/>
  <c r="R121" i="45"/>
  <c r="T121" i="1"/>
  <c r="T130" i="1" s="1"/>
  <c r="T131" i="1" s="1"/>
  <c r="T127" i="1" s="1"/>
  <c r="R121" i="1"/>
  <c r="U121" i="45"/>
  <c r="P121" i="45"/>
  <c r="P121" i="1"/>
  <c r="N121" i="45"/>
  <c r="N121" i="1"/>
  <c r="S121" i="1"/>
  <c r="L121" i="45"/>
  <c r="L121" i="1"/>
  <c r="S121" i="45"/>
  <c r="S513" i="1"/>
  <c r="J772" i="45"/>
  <c r="G401" i="45"/>
  <c r="G228" i="1"/>
  <c r="G228" i="45" s="1"/>
  <c r="G241" i="45" s="1"/>
  <c r="G242" i="45" s="1"/>
  <c r="G255" i="45" s="1"/>
  <c r="S313" i="1"/>
  <c r="U313" i="1" s="1"/>
  <c r="U424" i="1"/>
  <c r="R294" i="1"/>
  <c r="R278" i="1"/>
  <c r="R286" i="1"/>
  <c r="R270" i="1"/>
  <c r="R262" i="1"/>
  <c r="R263" i="1" s="1"/>
  <c r="R264" i="1" s="1"/>
  <c r="P294" i="1"/>
  <c r="P286" i="1"/>
  <c r="P278" i="1"/>
  <c r="P270" i="1"/>
  <c r="P262" i="1"/>
  <c r="P263" i="1" s="1"/>
  <c r="P264" i="1" s="1"/>
  <c r="N294" i="1"/>
  <c r="N278" i="1"/>
  <c r="N286" i="1"/>
  <c r="N270" i="1"/>
  <c r="N262" i="1"/>
  <c r="N263" i="1" s="1"/>
  <c r="N264" i="1" s="1"/>
  <c r="L286" i="1"/>
  <c r="L287" i="1" s="1"/>
  <c r="L288" i="1" s="1"/>
  <c r="L278" i="1"/>
  <c r="L279" i="1" s="1"/>
  <c r="L280" i="1" s="1"/>
  <c r="L294" i="1"/>
  <c r="L295" i="1" s="1"/>
  <c r="L296" i="1" s="1"/>
  <c r="L270" i="1"/>
  <c r="L271" i="1" s="1"/>
  <c r="L272" i="1" s="1"/>
  <c r="L262" i="1"/>
  <c r="L263" i="1" s="1"/>
  <c r="L264" i="1" s="1"/>
  <c r="J270" i="1"/>
  <c r="J271" i="1" s="1"/>
  <c r="J272" i="1" s="1"/>
  <c r="J286" i="1"/>
  <c r="J287" i="1" s="1"/>
  <c r="J288" i="1" s="1"/>
  <c r="J278" i="1"/>
  <c r="J279" i="1" s="1"/>
  <c r="J280" i="1" s="1"/>
  <c r="J294" i="1"/>
  <c r="J295" i="1" s="1"/>
  <c r="J296" i="1" s="1"/>
  <c r="J262" i="1"/>
  <c r="J263" i="1" s="1"/>
  <c r="J264" i="1" s="1"/>
  <c r="H286" i="1"/>
  <c r="H287" i="1" s="1"/>
  <c r="H288" i="1" s="1"/>
  <c r="H270" i="1"/>
  <c r="H271" i="1" s="1"/>
  <c r="H272" i="1" s="1"/>
  <c r="H278" i="1"/>
  <c r="H279" i="1" s="1"/>
  <c r="H280" i="1" s="1"/>
  <c r="H294" i="1"/>
  <c r="H295" i="1" s="1"/>
  <c r="H296" i="1" s="1"/>
  <c r="H262" i="1"/>
  <c r="H263" i="1" s="1"/>
  <c r="H264" i="1" s="1"/>
  <c r="Q286" i="1"/>
  <c r="Q294" i="1"/>
  <c r="Q278" i="1"/>
  <c r="Q270" i="1"/>
  <c r="Q262" i="1"/>
  <c r="Q263" i="1" s="1"/>
  <c r="Q264" i="1" s="1"/>
  <c r="O286" i="1"/>
  <c r="O294" i="1"/>
  <c r="O278" i="1"/>
  <c r="O270" i="1"/>
  <c r="O262" i="1"/>
  <c r="O263" i="1" s="1"/>
  <c r="O264" i="1" s="1"/>
  <c r="M286" i="1"/>
  <c r="M294" i="1"/>
  <c r="M278" i="1"/>
  <c r="M270" i="1"/>
  <c r="M262" i="1"/>
  <c r="M263" i="1" s="1"/>
  <c r="M264" i="1" s="1"/>
  <c r="K286" i="1"/>
  <c r="K287" i="1" s="1"/>
  <c r="K288" i="1" s="1"/>
  <c r="K270" i="1"/>
  <c r="K271" i="1" s="1"/>
  <c r="K272" i="1" s="1"/>
  <c r="K278" i="1"/>
  <c r="K279" i="1" s="1"/>
  <c r="K280" i="1" s="1"/>
  <c r="K294" i="1"/>
  <c r="K295" i="1" s="1"/>
  <c r="K296" i="1" s="1"/>
  <c r="K262" i="1"/>
  <c r="K263" i="1" s="1"/>
  <c r="K264" i="1" s="1"/>
  <c r="I286" i="1"/>
  <c r="I287" i="1" s="1"/>
  <c r="I288" i="1" s="1"/>
  <c r="I270" i="1"/>
  <c r="I271" i="1" s="1"/>
  <c r="I272" i="1" s="1"/>
  <c r="I278" i="1"/>
  <c r="I279" i="1" s="1"/>
  <c r="I280" i="1" s="1"/>
  <c r="I294" i="1"/>
  <c r="I295" i="1" s="1"/>
  <c r="I296" i="1" s="1"/>
  <c r="I262" i="1"/>
  <c r="I263" i="1" s="1"/>
  <c r="I264" i="1" s="1"/>
  <c r="U337" i="1"/>
  <c r="U513" i="1" s="1"/>
  <c r="BF69" i="49"/>
  <c r="BG69" i="49" s="1"/>
  <c r="BG68" i="49"/>
  <c r="AK64" i="49"/>
  <c r="AF64" i="49"/>
  <c r="AN69" i="49"/>
  <c r="AO69" i="49" s="1"/>
  <c r="AO68" i="49"/>
  <c r="BL69" i="49"/>
  <c r="BM69" i="49" s="1"/>
  <c r="BM68" i="49"/>
  <c r="BR69" i="49"/>
  <c r="BS69" i="49" s="1"/>
  <c r="BS68" i="49"/>
  <c r="AZ69" i="49"/>
  <c r="BA69" i="49" s="1"/>
  <c r="BA68" i="49"/>
  <c r="AT69" i="49"/>
  <c r="AU69" i="49" s="1"/>
  <c r="AU68" i="49"/>
  <c r="AF61" i="49"/>
  <c r="AK61" i="49"/>
  <c r="M68" i="51"/>
  <c r="M69" i="51" s="1"/>
  <c r="N69" i="51" s="1"/>
  <c r="G69" i="51"/>
  <c r="H69" i="51" s="1"/>
  <c r="Q117" i="45"/>
  <c r="N67" i="50"/>
  <c r="K708" i="45"/>
  <c r="K709" i="45" s="1"/>
  <c r="K710" i="45" s="1"/>
  <c r="H228" i="45"/>
  <c r="H489" i="45" s="1"/>
  <c r="L330" i="45"/>
  <c r="K506" i="45"/>
  <c r="K619" i="45" s="1"/>
  <c r="K418" i="45"/>
  <c r="N317" i="45"/>
  <c r="M405" i="45"/>
  <c r="M493" i="45"/>
  <c r="J113" i="45"/>
  <c r="J552" i="45"/>
  <c r="J191" i="45"/>
  <c r="J250" i="45"/>
  <c r="N258" i="45"/>
  <c r="M434" i="45"/>
  <c r="M346" i="45"/>
  <c r="L630" i="45"/>
  <c r="L659" i="45"/>
  <c r="O289" i="45"/>
  <c r="N377" i="45"/>
  <c r="N292" i="45"/>
  <c r="N465" i="45"/>
  <c r="N139" i="45"/>
  <c r="M142" i="45"/>
  <c r="M143" i="45" s="1"/>
  <c r="M164" i="45"/>
  <c r="M747" i="45"/>
  <c r="L767" i="45"/>
  <c r="S767" i="45" s="1"/>
  <c r="L785" i="45"/>
  <c r="S785" i="45" s="1"/>
  <c r="S747" i="45"/>
  <c r="U571" i="45"/>
  <c r="T553" i="45"/>
  <c r="T571" i="45" s="1"/>
  <c r="M751" i="45"/>
  <c r="L789" i="45"/>
  <c r="S789" i="45" s="1"/>
  <c r="L771" i="45"/>
  <c r="S771" i="45" s="1"/>
  <c r="S751" i="45"/>
  <c r="K628" i="45"/>
  <c r="K657" i="45"/>
  <c r="M580" i="45"/>
  <c r="S580" i="45"/>
  <c r="L637" i="45"/>
  <c r="L608" i="45"/>
  <c r="L599" i="45"/>
  <c r="L335" i="45"/>
  <c r="K511" i="45"/>
  <c r="K624" i="45" s="1"/>
  <c r="K423" i="45"/>
  <c r="L321" i="45"/>
  <c r="K497" i="45"/>
  <c r="K409" i="45"/>
  <c r="N527" i="45"/>
  <c r="M545" i="45"/>
  <c r="U655" i="45"/>
  <c r="T597" i="45"/>
  <c r="T655" i="45" s="1"/>
  <c r="L261" i="45"/>
  <c r="L436" i="45"/>
  <c r="S436" i="45" s="1"/>
  <c r="S260" i="45"/>
  <c r="L348" i="45"/>
  <c r="S348" i="45" s="1"/>
  <c r="O274" i="45"/>
  <c r="N362" i="45"/>
  <c r="N450" i="45"/>
  <c r="I182" i="45"/>
  <c r="I183" i="45" s="1"/>
  <c r="I181" i="45"/>
  <c r="N37" i="45"/>
  <c r="M44" i="45"/>
  <c r="M52" i="45"/>
  <c r="O144" i="45"/>
  <c r="N147" i="45"/>
  <c r="N148" i="45" s="1"/>
  <c r="L395" i="45"/>
  <c r="S395" i="45" s="1"/>
  <c r="S307" i="45"/>
  <c r="L483" i="45"/>
  <c r="S483" i="45" s="1"/>
  <c r="N259" i="45"/>
  <c r="M307" i="45"/>
  <c r="M347" i="45"/>
  <c r="M435" i="45"/>
  <c r="L660" i="45"/>
  <c r="L631" i="45"/>
  <c r="N529" i="45"/>
  <c r="M547" i="45"/>
  <c r="O283" i="45"/>
  <c r="N371" i="45"/>
  <c r="N459" i="45"/>
  <c r="N589" i="45"/>
  <c r="M647" i="45"/>
  <c r="O273" i="45"/>
  <c r="N449" i="45"/>
  <c r="N361" i="45"/>
  <c r="N276" i="45"/>
  <c r="K338" i="45"/>
  <c r="J426" i="45"/>
  <c r="N316" i="45"/>
  <c r="M404" i="45"/>
  <c r="M492" i="45"/>
  <c r="M170" i="45"/>
  <c r="S170" i="45"/>
  <c r="M742" i="45"/>
  <c r="L762" i="45"/>
  <c r="S762" i="45" s="1"/>
  <c r="L780" i="45"/>
  <c r="S780" i="45" s="1"/>
  <c r="S742" i="45"/>
  <c r="M698" i="45"/>
  <c r="S698" i="45"/>
  <c r="L700" i="45"/>
  <c r="L711" i="45" s="1"/>
  <c r="L712" i="45" s="1"/>
  <c r="O265" i="45"/>
  <c r="N353" i="45"/>
  <c r="N268" i="45"/>
  <c r="N441" i="45"/>
  <c r="M748" i="45"/>
  <c r="L768" i="45"/>
  <c r="S768" i="45" s="1"/>
  <c r="L786" i="45"/>
  <c r="S786" i="45" s="1"/>
  <c r="S748" i="45"/>
  <c r="M460" i="45"/>
  <c r="M285" i="45"/>
  <c r="M372" i="45"/>
  <c r="M749" i="45"/>
  <c r="L787" i="45"/>
  <c r="S787" i="45" s="1"/>
  <c r="S749" i="45"/>
  <c r="L769" i="45"/>
  <c r="S769" i="45" s="1"/>
  <c r="T72" i="45"/>
  <c r="R202" i="45"/>
  <c r="U201" i="45"/>
  <c r="O154" i="45"/>
  <c r="N157" i="45"/>
  <c r="N158" i="45" s="1"/>
  <c r="T564" i="45"/>
  <c r="O299" i="45"/>
  <c r="N475" i="45"/>
  <c r="N387" i="45"/>
  <c r="O159" i="45"/>
  <c r="N162" i="45"/>
  <c r="N163" i="45" s="1"/>
  <c r="O149" i="45"/>
  <c r="N152" i="45"/>
  <c r="N153" i="45" s="1"/>
  <c r="N35" i="45"/>
  <c r="M42" i="45"/>
  <c r="M50" i="45"/>
  <c r="M314" i="45"/>
  <c r="S314" i="45"/>
  <c r="L402" i="45"/>
  <c r="S402" i="45" s="1"/>
  <c r="L490" i="45"/>
  <c r="S490" i="45" s="1"/>
  <c r="M750" i="45"/>
  <c r="S750" i="45"/>
  <c r="L788" i="45"/>
  <c r="S788" i="45" s="1"/>
  <c r="L770" i="45"/>
  <c r="S770" i="45" s="1"/>
  <c r="L453" i="45"/>
  <c r="S453" i="45" s="1"/>
  <c r="S277" i="45"/>
  <c r="L365" i="45"/>
  <c r="S365" i="45" s="1"/>
  <c r="L632" i="45"/>
  <c r="L661" i="45"/>
  <c r="N584" i="45"/>
  <c r="M612" i="45"/>
  <c r="M641" i="45"/>
  <c r="M603" i="45"/>
  <c r="R534" i="45"/>
  <c r="Q620" i="45"/>
  <c r="U533" i="45"/>
  <c r="R619" i="45"/>
  <c r="T619" i="45" s="1"/>
  <c r="K650" i="45"/>
  <c r="K598" i="45"/>
  <c r="K656" i="45" s="1"/>
  <c r="O267" i="45"/>
  <c r="N355" i="45"/>
  <c r="N443" i="45"/>
  <c r="M746" i="45"/>
  <c r="L784" i="45"/>
  <c r="S784" i="45" s="1"/>
  <c r="L766" i="45"/>
  <c r="S766" i="45" s="1"/>
  <c r="S746" i="45"/>
  <c r="L752" i="45"/>
  <c r="M701" i="45"/>
  <c r="S701" i="45"/>
  <c r="L707" i="45"/>
  <c r="L445" i="45"/>
  <c r="S445" i="45" s="1"/>
  <c r="S269" i="45"/>
  <c r="L357" i="45"/>
  <c r="S357" i="45" s="1"/>
  <c r="O290" i="45"/>
  <c r="N466" i="45"/>
  <c r="N378" i="45"/>
  <c r="L461" i="45"/>
  <c r="S461" i="45" s="1"/>
  <c r="S285" i="45"/>
  <c r="L373" i="45"/>
  <c r="S373" i="45" s="1"/>
  <c r="K341" i="45"/>
  <c r="J429" i="45"/>
  <c r="K551" i="45"/>
  <c r="K550" i="45"/>
  <c r="K116" i="45" s="1"/>
  <c r="K549" i="45"/>
  <c r="K115" i="45" s="1"/>
  <c r="K114" i="45"/>
  <c r="M526" i="45"/>
  <c r="L544" i="45"/>
  <c r="S526" i="45"/>
  <c r="L531" i="45"/>
  <c r="N318" i="45"/>
  <c r="M406" i="45"/>
  <c r="M494" i="45"/>
  <c r="L184" i="45"/>
  <c r="K190" i="45"/>
  <c r="S610" i="45"/>
  <c r="S639" i="45"/>
  <c r="S601" i="45"/>
  <c r="N582" i="45"/>
  <c r="M639" i="45"/>
  <c r="M610" i="45"/>
  <c r="M601" i="45"/>
  <c r="M468" i="45"/>
  <c r="M293" i="45"/>
  <c r="M380" i="45"/>
  <c r="S142" i="45"/>
  <c r="S143" i="45" s="1"/>
  <c r="L143" i="45"/>
  <c r="R577" i="45"/>
  <c r="R120" i="45" s="1"/>
  <c r="R578" i="45"/>
  <c r="R576" i="45"/>
  <c r="R119" i="45" s="1"/>
  <c r="U558" i="45"/>
  <c r="R118" i="45"/>
  <c r="N34" i="45"/>
  <c r="M41" i="45"/>
  <c r="M49" i="45"/>
  <c r="M21" i="45"/>
  <c r="L20" i="45"/>
  <c r="S20" i="45" s="1"/>
  <c r="S21" i="45"/>
  <c r="M532" i="45"/>
  <c r="L537" i="45"/>
  <c r="S532" i="45"/>
  <c r="M737" i="45"/>
  <c r="S737" i="45"/>
  <c r="M697" i="45"/>
  <c r="S697" i="45"/>
  <c r="L334" i="45"/>
  <c r="K510" i="45"/>
  <c r="K623" i="45" s="1"/>
  <c r="K422" i="45"/>
  <c r="L331" i="45"/>
  <c r="K419" i="45"/>
  <c r="K507" i="45"/>
  <c r="K620" i="45" s="1"/>
  <c r="N590" i="45"/>
  <c r="M648" i="45"/>
  <c r="N588" i="45"/>
  <c r="M646" i="45"/>
  <c r="T651" i="45"/>
  <c r="N257" i="45"/>
  <c r="M260" i="45"/>
  <c r="M345" i="45"/>
  <c r="M433" i="45"/>
  <c r="N591" i="45"/>
  <c r="M649" i="45"/>
  <c r="K175" i="45"/>
  <c r="J177" i="45"/>
  <c r="S640" i="45"/>
  <c r="S611" i="45"/>
  <c r="S602" i="45"/>
  <c r="N583" i="45"/>
  <c r="M602" i="45"/>
  <c r="M640" i="45"/>
  <c r="M611" i="45"/>
  <c r="N530" i="45"/>
  <c r="M548" i="45"/>
  <c r="M616" i="45"/>
  <c r="N528" i="45"/>
  <c r="M546" i="45"/>
  <c r="N141" i="45"/>
  <c r="M166" i="45"/>
  <c r="O291" i="45"/>
  <c r="N467" i="45"/>
  <c r="N379" i="45"/>
  <c r="L629" i="45"/>
  <c r="L658" i="45"/>
  <c r="S638" i="45"/>
  <c r="S609" i="45"/>
  <c r="S600" i="45"/>
  <c r="N581" i="45"/>
  <c r="M600" i="45"/>
  <c r="M638" i="45"/>
  <c r="M609" i="45"/>
  <c r="U26" i="45"/>
  <c r="R108" i="45"/>
  <c r="N36" i="45"/>
  <c r="M43" i="45"/>
  <c r="M51" i="45"/>
  <c r="L320" i="45"/>
  <c r="K496" i="45"/>
  <c r="M444" i="45"/>
  <c r="M269" i="45"/>
  <c r="M356" i="45"/>
  <c r="O266" i="45"/>
  <c r="N442" i="45"/>
  <c r="N354" i="45"/>
  <c r="R729" i="45"/>
  <c r="U728" i="45"/>
  <c r="O281" i="45"/>
  <c r="N369" i="45"/>
  <c r="N284" i="45"/>
  <c r="N457" i="45"/>
  <c r="I313" i="45"/>
  <c r="H401" i="45"/>
  <c r="N315" i="45"/>
  <c r="M403" i="45"/>
  <c r="M491" i="45"/>
  <c r="M33" i="45"/>
  <c r="L48" i="45"/>
  <c r="S33" i="45"/>
  <c r="L40" i="45"/>
  <c r="I425" i="45"/>
  <c r="I513" i="45"/>
  <c r="L469" i="45"/>
  <c r="S469" i="45" s="1"/>
  <c r="S293" i="45"/>
  <c r="L381" i="45"/>
  <c r="S381" i="45" s="1"/>
  <c r="R226" i="45"/>
  <c r="U223" i="45"/>
  <c r="T223" i="45" s="1"/>
  <c r="O282" i="45"/>
  <c r="N370" i="45"/>
  <c r="N458" i="45"/>
  <c r="L332" i="45"/>
  <c r="K508" i="45"/>
  <c r="K420" i="45"/>
  <c r="R536" i="45"/>
  <c r="Q622" i="45"/>
  <c r="K437" i="45"/>
  <c r="K349" i="45"/>
  <c r="L167" i="45"/>
  <c r="S165" i="45"/>
  <c r="N140" i="45"/>
  <c r="M165" i="45"/>
  <c r="M734" i="45"/>
  <c r="S734" i="45"/>
  <c r="M696" i="45"/>
  <c r="S696" i="45"/>
  <c r="M743" i="45"/>
  <c r="S743" i="45"/>
  <c r="L781" i="45"/>
  <c r="S781" i="45" s="1"/>
  <c r="L763" i="45"/>
  <c r="S763" i="45" s="1"/>
  <c r="S612" i="45"/>
  <c r="S603" i="45"/>
  <c r="S641" i="45"/>
  <c r="M587" i="45"/>
  <c r="L592" i="45"/>
  <c r="L645" i="45"/>
  <c r="S587" i="45"/>
  <c r="S645" i="45" s="1"/>
  <c r="K772" i="45"/>
  <c r="K790" i="45"/>
  <c r="O275" i="45"/>
  <c r="N451" i="45"/>
  <c r="N363" i="45"/>
  <c r="I82" i="45"/>
  <c r="H103" i="45"/>
  <c r="H92" i="45"/>
  <c r="Q134" i="1"/>
  <c r="Q46" i="1"/>
  <c r="Q54" i="1"/>
  <c r="Q129" i="1"/>
  <c r="O134" i="1"/>
  <c r="O46" i="1"/>
  <c r="O129" i="1"/>
  <c r="O54" i="1"/>
  <c r="M54" i="1"/>
  <c r="M134" i="1"/>
  <c r="M46" i="1"/>
  <c r="T134" i="1"/>
  <c r="R129" i="1"/>
  <c r="U54" i="1"/>
  <c r="R54" i="1"/>
  <c r="T46" i="1"/>
  <c r="T129" i="1"/>
  <c r="U46" i="1"/>
  <c r="R134" i="1"/>
  <c r="T54" i="1"/>
  <c r="R46" i="1"/>
  <c r="P129" i="1"/>
  <c r="P54" i="1"/>
  <c r="P134" i="1"/>
  <c r="P46" i="1"/>
  <c r="N129" i="1"/>
  <c r="N54" i="1"/>
  <c r="N134" i="1"/>
  <c r="N46" i="1"/>
  <c r="G62" i="1"/>
  <c r="G62" i="45" s="1"/>
  <c r="H62" i="45" s="1"/>
  <c r="I62" i="45" s="1"/>
  <c r="J62" i="45" s="1"/>
  <c r="K62" i="45" s="1"/>
  <c r="L62" i="45" s="1"/>
  <c r="S183" i="1"/>
  <c r="T183" i="1"/>
  <c r="M62" i="1"/>
  <c r="T62" i="1" s="1"/>
  <c r="G294" i="1"/>
  <c r="G294" i="45" s="1"/>
  <c r="G278" i="1"/>
  <c r="G278" i="45" s="1"/>
  <c r="G262" i="1"/>
  <c r="G262" i="45" s="1"/>
  <c r="G270" i="1"/>
  <c r="G270" i="45" s="1"/>
  <c r="G286" i="1"/>
  <c r="G286" i="45" s="1"/>
  <c r="M129" i="1"/>
  <c r="R68" i="51"/>
  <c r="R69" i="51" s="1"/>
  <c r="R68" i="50"/>
  <c r="R69" i="50" s="1"/>
  <c r="F4" i="56"/>
  <c r="O4" i="56"/>
  <c r="I4" i="56"/>
  <c r="S67" i="50"/>
  <c r="T67" i="50" s="1"/>
  <c r="N67" i="51"/>
  <c r="M68" i="50"/>
  <c r="AF66" i="50"/>
  <c r="AQ60" i="49"/>
  <c r="AL60" i="49"/>
  <c r="AF65" i="50"/>
  <c r="AK65" i="50"/>
  <c r="AF65" i="51"/>
  <c r="AK65" i="51"/>
  <c r="BB66" i="50"/>
  <c r="BT67" i="50"/>
  <c r="T67" i="51"/>
  <c r="Y67" i="51"/>
  <c r="AL66" i="50"/>
  <c r="AQ66" i="50"/>
  <c r="Z66" i="51"/>
  <c r="AE66" i="51"/>
  <c r="AI68" i="51"/>
  <c r="W68" i="51"/>
  <c r="W68" i="50"/>
  <c r="Q68" i="50"/>
  <c r="Q68" i="51"/>
  <c r="K68" i="50"/>
  <c r="H68" i="50"/>
  <c r="H68" i="51"/>
  <c r="J337" i="45" l="1"/>
  <c r="J425" i="45" s="1"/>
  <c r="M364" i="45"/>
  <c r="K336" i="45"/>
  <c r="K424" i="45" s="1"/>
  <c r="U182" i="1"/>
  <c r="S103" i="1"/>
  <c r="U103" i="1" s="1"/>
  <c r="K509" i="45"/>
  <c r="K622" i="45" s="1"/>
  <c r="M277" i="45"/>
  <c r="M365" i="45" s="1"/>
  <c r="S707" i="45"/>
  <c r="L713" i="45"/>
  <c r="L714" i="45" s="1"/>
  <c r="G71" i="1"/>
  <c r="G71" i="45" s="1"/>
  <c r="H71" i="45" s="1"/>
  <c r="I71" i="45" s="1"/>
  <c r="J71" i="45" s="1"/>
  <c r="K71" i="45" s="1"/>
  <c r="L71" i="45" s="1"/>
  <c r="S71" i="45" s="1"/>
  <c r="G255" i="1"/>
  <c r="S255" i="1" s="1"/>
  <c r="U255" i="1" s="1"/>
  <c r="U82" i="1"/>
  <c r="K421" i="45"/>
  <c r="S401" i="1"/>
  <c r="G489" i="1"/>
  <c r="J424" i="45"/>
  <c r="T125" i="1"/>
  <c r="T132" i="1"/>
  <c r="T128" i="1" s="1"/>
  <c r="N130" i="1"/>
  <c r="N125" i="1"/>
  <c r="P130" i="1"/>
  <c r="P125" i="1"/>
  <c r="T126" i="1"/>
  <c r="T133" i="1"/>
  <c r="R130" i="1"/>
  <c r="R125" i="1"/>
  <c r="M130" i="1"/>
  <c r="M125" i="1"/>
  <c r="O130" i="1"/>
  <c r="O125" i="1"/>
  <c r="Q130" i="1"/>
  <c r="Q125" i="1"/>
  <c r="S228" i="1"/>
  <c r="U228" i="1" s="1"/>
  <c r="U489" i="1" s="1"/>
  <c r="G489" i="45"/>
  <c r="U425" i="1"/>
  <c r="S68" i="51"/>
  <c r="S69" i="51" s="1"/>
  <c r="T69" i="51" s="1"/>
  <c r="M446" i="1"/>
  <c r="T270" i="1"/>
  <c r="M358" i="1"/>
  <c r="M271" i="1"/>
  <c r="M382" i="1"/>
  <c r="T294" i="1"/>
  <c r="M295" i="1"/>
  <c r="O454" i="1"/>
  <c r="O366" i="1"/>
  <c r="O279" i="1"/>
  <c r="O374" i="1"/>
  <c r="O462" i="1"/>
  <c r="O287" i="1"/>
  <c r="Q358" i="1"/>
  <c r="Q446" i="1"/>
  <c r="Q271" i="1"/>
  <c r="Q382" i="1"/>
  <c r="Q295" i="1"/>
  <c r="N358" i="1"/>
  <c r="N446" i="1"/>
  <c r="N271" i="1"/>
  <c r="N454" i="1"/>
  <c r="N366" i="1"/>
  <c r="N279" i="1"/>
  <c r="P454" i="1"/>
  <c r="P366" i="1"/>
  <c r="P279" i="1"/>
  <c r="P382" i="1"/>
  <c r="P295" i="1"/>
  <c r="R446" i="1"/>
  <c r="R358" i="1"/>
  <c r="R271" i="1"/>
  <c r="R454" i="1"/>
  <c r="R366" i="1"/>
  <c r="R279" i="1"/>
  <c r="M454" i="1"/>
  <c r="M366" i="1"/>
  <c r="T278" i="1"/>
  <c r="M279" i="1"/>
  <c r="M374" i="1"/>
  <c r="M462" i="1"/>
  <c r="T286" i="1"/>
  <c r="M287" i="1"/>
  <c r="O446" i="1"/>
  <c r="O358" i="1"/>
  <c r="O271" i="1"/>
  <c r="O382" i="1"/>
  <c r="O295" i="1"/>
  <c r="Q366" i="1"/>
  <c r="Q454" i="1"/>
  <c r="Q279" i="1"/>
  <c r="Q462" i="1"/>
  <c r="Q374" i="1"/>
  <c r="Q287" i="1"/>
  <c r="N462" i="1"/>
  <c r="N374" i="1"/>
  <c r="N287" i="1"/>
  <c r="N382" i="1"/>
  <c r="N295" i="1"/>
  <c r="P358" i="1"/>
  <c r="P446" i="1"/>
  <c r="P271" i="1"/>
  <c r="P374" i="1"/>
  <c r="P462" i="1"/>
  <c r="P287" i="1"/>
  <c r="R374" i="1"/>
  <c r="R462" i="1"/>
  <c r="R287" i="1"/>
  <c r="R382" i="1"/>
  <c r="R295" i="1"/>
  <c r="N68" i="51"/>
  <c r="AL61" i="49"/>
  <c r="AQ61" i="49"/>
  <c r="AQ64" i="49"/>
  <c r="AL64" i="49"/>
  <c r="N68" i="50"/>
  <c r="M69" i="50"/>
  <c r="N69" i="50" s="1"/>
  <c r="H270" i="45"/>
  <c r="G446" i="45"/>
  <c r="G358" i="45"/>
  <c r="G271" i="45"/>
  <c r="H262" i="45"/>
  <c r="G438" i="45"/>
  <c r="G350" i="45"/>
  <c r="G263" i="45"/>
  <c r="H294" i="45"/>
  <c r="G382" i="45"/>
  <c r="G295" i="45"/>
  <c r="J82" i="45"/>
  <c r="I92" i="45"/>
  <c r="I103" i="45"/>
  <c r="S592" i="45"/>
  <c r="S650" i="45" s="1"/>
  <c r="L598" i="45"/>
  <c r="L650" i="45"/>
  <c r="N743" i="45"/>
  <c r="M781" i="45"/>
  <c r="M763" i="45"/>
  <c r="N696" i="45"/>
  <c r="M333" i="45"/>
  <c r="L421" i="45"/>
  <c r="S421" i="45" s="1"/>
  <c r="L509" i="45"/>
  <c r="S333" i="45"/>
  <c r="U536" i="45"/>
  <c r="R622" i="45"/>
  <c r="T622" i="45" s="1"/>
  <c r="P282" i="45"/>
  <c r="O458" i="45"/>
  <c r="O370" i="45"/>
  <c r="U226" i="45"/>
  <c r="R227" i="45"/>
  <c r="N33" i="45"/>
  <c r="M48" i="45"/>
  <c r="M40" i="45"/>
  <c r="J313" i="45"/>
  <c r="I401" i="45"/>
  <c r="T728" i="45"/>
  <c r="T729" i="45" s="1"/>
  <c r="U729" i="45"/>
  <c r="P266" i="45"/>
  <c r="O354" i="45"/>
  <c r="O442" i="45"/>
  <c r="M445" i="45"/>
  <c r="M357" i="45"/>
  <c r="M320" i="45"/>
  <c r="L496" i="45"/>
  <c r="S496" i="45" s="1"/>
  <c r="S320" i="45"/>
  <c r="M658" i="45"/>
  <c r="M629" i="45"/>
  <c r="S658" i="45"/>
  <c r="S629" i="45"/>
  <c r="O141" i="45"/>
  <c r="N166" i="45"/>
  <c r="O528" i="45"/>
  <c r="N546" i="45"/>
  <c r="M631" i="45"/>
  <c r="M660" i="45"/>
  <c r="S631" i="45"/>
  <c r="S660" i="45"/>
  <c r="L175" i="45"/>
  <c r="L408" i="45" s="1"/>
  <c r="S408" i="45" s="1"/>
  <c r="K177" i="45"/>
  <c r="O591" i="45"/>
  <c r="N649" i="45"/>
  <c r="O257" i="45"/>
  <c r="N345" i="45"/>
  <c r="N433" i="45"/>
  <c r="N260" i="45"/>
  <c r="M331" i="45"/>
  <c r="S331" i="45"/>
  <c r="L419" i="45"/>
  <c r="S419" i="45" s="1"/>
  <c r="L507" i="45"/>
  <c r="M334" i="45"/>
  <c r="S334" i="45"/>
  <c r="L510" i="45"/>
  <c r="L422" i="45"/>
  <c r="S422" i="45" s="1"/>
  <c r="N697" i="45"/>
  <c r="N532" i="45"/>
  <c r="M537" i="45"/>
  <c r="M618" i="45"/>
  <c r="O34" i="45"/>
  <c r="N49" i="45"/>
  <c r="N41" i="45"/>
  <c r="U576" i="45"/>
  <c r="U119" i="45" s="1"/>
  <c r="U577" i="45"/>
  <c r="U120" i="45" s="1"/>
  <c r="U578" i="45"/>
  <c r="T558" i="45"/>
  <c r="U118" i="45"/>
  <c r="M469" i="45"/>
  <c r="M381" i="45"/>
  <c r="M659" i="45"/>
  <c r="M630" i="45"/>
  <c r="S630" i="45"/>
  <c r="S659" i="45"/>
  <c r="M184" i="45"/>
  <c r="S184" i="45"/>
  <c r="L190" i="45"/>
  <c r="L549" i="45"/>
  <c r="L115" i="45" s="1"/>
  <c r="L550" i="45"/>
  <c r="L116" i="45" s="1"/>
  <c r="S531" i="45"/>
  <c r="L114" i="45"/>
  <c r="L790" i="45"/>
  <c r="S790" i="45" s="1"/>
  <c r="S752" i="45"/>
  <c r="L772" i="45"/>
  <c r="S772" i="45" s="1"/>
  <c r="N746" i="45"/>
  <c r="M766" i="45"/>
  <c r="M784" i="45"/>
  <c r="M752" i="45"/>
  <c r="M661" i="45"/>
  <c r="M632" i="45"/>
  <c r="N750" i="45"/>
  <c r="M788" i="45"/>
  <c r="M770" i="45"/>
  <c r="O35" i="45"/>
  <c r="N50" i="45"/>
  <c r="N42" i="45"/>
  <c r="P149" i="45"/>
  <c r="O152" i="45"/>
  <c r="O153" i="45" s="1"/>
  <c r="P159" i="45"/>
  <c r="O162" i="45"/>
  <c r="O163" i="45" s="1"/>
  <c r="N749" i="45"/>
  <c r="M787" i="45"/>
  <c r="M769" i="45"/>
  <c r="M373" i="45"/>
  <c r="M461" i="45"/>
  <c r="N269" i="45"/>
  <c r="N356" i="45"/>
  <c r="N444" i="45"/>
  <c r="P265" i="45"/>
  <c r="O353" i="45"/>
  <c r="O268" i="45"/>
  <c r="O441" i="45"/>
  <c r="N742" i="45"/>
  <c r="M780" i="45"/>
  <c r="M762" i="45"/>
  <c r="O316" i="45"/>
  <c r="N492" i="45"/>
  <c r="N404" i="45"/>
  <c r="L338" i="45"/>
  <c r="K426" i="45"/>
  <c r="P283" i="45"/>
  <c r="O371" i="45"/>
  <c r="O459" i="45"/>
  <c r="O529" i="45"/>
  <c r="N547" i="45"/>
  <c r="O259" i="45"/>
  <c r="N307" i="45"/>
  <c r="N347" i="45"/>
  <c r="N435" i="45"/>
  <c r="O37" i="45"/>
  <c r="N52" i="45"/>
  <c r="N44" i="45"/>
  <c r="O527" i="45"/>
  <c r="N545" i="45"/>
  <c r="N580" i="45"/>
  <c r="M637" i="45"/>
  <c r="M608" i="45"/>
  <c r="M599" i="45"/>
  <c r="N751" i="45"/>
  <c r="M771" i="45"/>
  <c r="M789" i="45"/>
  <c r="N747" i="45"/>
  <c r="M785" i="45"/>
  <c r="M767" i="45"/>
  <c r="N468" i="45"/>
  <c r="N293" i="45"/>
  <c r="N380" i="45"/>
  <c r="P289" i="45"/>
  <c r="O377" i="45"/>
  <c r="O292" i="45"/>
  <c r="O465" i="45"/>
  <c r="O258" i="45"/>
  <c r="N434" i="45"/>
  <c r="N346" i="45"/>
  <c r="J513" i="45"/>
  <c r="H286" i="45"/>
  <c r="G462" i="45"/>
  <c r="G374" i="45"/>
  <c r="G287" i="45"/>
  <c r="H278" i="45"/>
  <c r="G454" i="45"/>
  <c r="G366" i="45"/>
  <c r="G279" i="45"/>
  <c r="M62" i="45"/>
  <c r="N62" i="45" s="1"/>
  <c r="O62" i="45" s="1"/>
  <c r="P62" i="45" s="1"/>
  <c r="Q62" i="45" s="1"/>
  <c r="R62" i="45" s="1"/>
  <c r="U62" i="45" s="1"/>
  <c r="S62" i="45"/>
  <c r="P275" i="45"/>
  <c r="O363" i="45"/>
  <c r="O451" i="45"/>
  <c r="N587" i="45"/>
  <c r="M592" i="45"/>
  <c r="M645" i="45"/>
  <c r="S661" i="45"/>
  <c r="S632" i="45"/>
  <c r="N734" i="45"/>
  <c r="O140" i="45"/>
  <c r="N165" i="45"/>
  <c r="S167" i="45"/>
  <c r="S168" i="45" s="1"/>
  <c r="L168" i="45"/>
  <c r="M332" i="45"/>
  <c r="S332" i="45"/>
  <c r="L508" i="45"/>
  <c r="S508" i="45" s="1"/>
  <c r="L420" i="45"/>
  <c r="S420" i="45" s="1"/>
  <c r="S40" i="45"/>
  <c r="S48" i="45"/>
  <c r="O315" i="45"/>
  <c r="N403" i="45"/>
  <c r="N491" i="45"/>
  <c r="N460" i="45"/>
  <c r="N285" i="45"/>
  <c r="N372" i="45"/>
  <c r="P281" i="45"/>
  <c r="O369" i="45"/>
  <c r="O284" i="45"/>
  <c r="O457" i="45"/>
  <c r="K408" i="45"/>
  <c r="O36" i="45"/>
  <c r="N43" i="45"/>
  <c r="N51" i="45"/>
  <c r="T26" i="45"/>
  <c r="T108" i="45" s="1"/>
  <c r="U108" i="45"/>
  <c r="O581" i="45"/>
  <c r="N609" i="45"/>
  <c r="N638" i="45"/>
  <c r="N600" i="45"/>
  <c r="P291" i="45"/>
  <c r="O379" i="45"/>
  <c r="O467" i="45"/>
  <c r="O530" i="45"/>
  <c r="N548" i="45"/>
  <c r="N616" i="45"/>
  <c r="O583" i="45"/>
  <c r="N640" i="45"/>
  <c r="N611" i="45"/>
  <c r="N602" i="45"/>
  <c r="J182" i="45"/>
  <c r="J183" i="45" s="1"/>
  <c r="J181" i="45"/>
  <c r="M436" i="45"/>
  <c r="M261" i="45"/>
  <c r="M348" i="45"/>
  <c r="O588" i="45"/>
  <c r="N646" i="45"/>
  <c r="O590" i="45"/>
  <c r="N648" i="45"/>
  <c r="N737" i="45"/>
  <c r="S537" i="45"/>
  <c r="L543" i="45"/>
  <c r="S543" i="45" s="1"/>
  <c r="N21" i="45"/>
  <c r="M20" i="45"/>
  <c r="R579" i="45"/>
  <c r="R117" i="45"/>
  <c r="O582" i="45"/>
  <c r="N639" i="45"/>
  <c r="N610" i="45"/>
  <c r="N601" i="45"/>
  <c r="K191" i="45"/>
  <c r="K250" i="45"/>
  <c r="O318" i="45"/>
  <c r="N494" i="45"/>
  <c r="N406" i="45"/>
  <c r="S544" i="45"/>
  <c r="N526" i="45"/>
  <c r="M544" i="45"/>
  <c r="M531" i="45"/>
  <c r="K552" i="45"/>
  <c r="K113" i="45"/>
  <c r="L341" i="45"/>
  <c r="K429" i="45"/>
  <c r="P290" i="45"/>
  <c r="O378" i="45"/>
  <c r="O466" i="45"/>
  <c r="N701" i="45"/>
  <c r="M707" i="45"/>
  <c r="P267" i="45"/>
  <c r="O355" i="45"/>
  <c r="O443" i="45"/>
  <c r="T533" i="45"/>
  <c r="U619" i="45"/>
  <c r="U534" i="45"/>
  <c r="R620" i="45"/>
  <c r="T620" i="45" s="1"/>
  <c r="O584" i="45"/>
  <c r="N603" i="45"/>
  <c r="N641" i="45"/>
  <c r="N612" i="45"/>
  <c r="N314" i="45"/>
  <c r="M402" i="45"/>
  <c r="M490" i="45"/>
  <c r="P299" i="45"/>
  <c r="O475" i="45"/>
  <c r="O387" i="45"/>
  <c r="P154" i="45"/>
  <c r="O157" i="45"/>
  <c r="O158" i="45" s="1"/>
  <c r="T201" i="45"/>
  <c r="T202" i="45" s="1"/>
  <c r="U202" i="45"/>
  <c r="N748" i="45"/>
  <c r="M786" i="45"/>
  <c r="M768" i="45"/>
  <c r="L708" i="45"/>
  <c r="S700" i="45"/>
  <c r="S711" i="45" s="1"/>
  <c r="S712" i="45" s="1"/>
  <c r="N698" i="45"/>
  <c r="M700" i="45"/>
  <c r="M711" i="45" s="1"/>
  <c r="M712" i="45" s="1"/>
  <c r="N170" i="45"/>
  <c r="N452" i="45"/>
  <c r="N277" i="45"/>
  <c r="N364" i="45"/>
  <c r="P273" i="45"/>
  <c r="O361" i="45"/>
  <c r="O276" i="45"/>
  <c r="O449" i="45"/>
  <c r="O589" i="45"/>
  <c r="N647" i="45"/>
  <c r="M395" i="45"/>
  <c r="M483" i="45"/>
  <c r="P144" i="45"/>
  <c r="O147" i="45"/>
  <c r="O148" i="45" s="1"/>
  <c r="P274" i="45"/>
  <c r="O450" i="45"/>
  <c r="O362" i="45"/>
  <c r="L437" i="45"/>
  <c r="S437" i="45" s="1"/>
  <c r="S261" i="45"/>
  <c r="L349" i="45"/>
  <c r="S349" i="45" s="1"/>
  <c r="M321" i="45"/>
  <c r="L409" i="45"/>
  <c r="S409" i="45" s="1"/>
  <c r="L497" i="45"/>
  <c r="S497" i="45" s="1"/>
  <c r="S321" i="45"/>
  <c r="M335" i="45"/>
  <c r="L423" i="45"/>
  <c r="S423" i="45" s="1"/>
  <c r="S335" i="45"/>
  <c r="L511" i="45"/>
  <c r="L657" i="45"/>
  <c r="L628" i="45"/>
  <c r="S637" i="45"/>
  <c r="S608" i="45"/>
  <c r="S599" i="45"/>
  <c r="M167" i="45"/>
  <c r="M168" i="45" s="1"/>
  <c r="O139" i="45"/>
  <c r="N142" i="45"/>
  <c r="N143" i="45" s="1"/>
  <c r="N164" i="45"/>
  <c r="O317" i="45"/>
  <c r="N493" i="45"/>
  <c r="N405" i="45"/>
  <c r="M330" i="45"/>
  <c r="L506" i="45"/>
  <c r="L418" i="45"/>
  <c r="S418" i="45" s="1"/>
  <c r="S330" i="45"/>
  <c r="L336" i="45"/>
  <c r="I228" i="45"/>
  <c r="H241" i="45"/>
  <c r="H242" i="45" s="1"/>
  <c r="G374" i="1"/>
  <c r="S286" i="1"/>
  <c r="G462" i="1"/>
  <c r="G287" i="1"/>
  <c r="S270" i="1"/>
  <c r="G446" i="1"/>
  <c r="G358" i="1"/>
  <c r="G271" i="1"/>
  <c r="G438" i="1"/>
  <c r="S262" i="1"/>
  <c r="G350" i="1"/>
  <c r="G263" i="1"/>
  <c r="S294" i="1"/>
  <c r="G382" i="1"/>
  <c r="G295" i="1"/>
  <c r="U183" i="1"/>
  <c r="H382" i="1"/>
  <c r="H462" i="1"/>
  <c r="H374" i="1"/>
  <c r="J382" i="1"/>
  <c r="J462" i="1"/>
  <c r="J374" i="1"/>
  <c r="L350" i="1"/>
  <c r="L438" i="1"/>
  <c r="L366" i="1"/>
  <c r="L454" i="1"/>
  <c r="L446" i="1"/>
  <c r="L358" i="1"/>
  <c r="N310" i="1"/>
  <c r="N350" i="1"/>
  <c r="N438" i="1"/>
  <c r="R310" i="1"/>
  <c r="R350" i="1"/>
  <c r="R438" i="1"/>
  <c r="I446" i="1"/>
  <c r="I358" i="1"/>
  <c r="I462" i="1"/>
  <c r="I374" i="1"/>
  <c r="I438" i="1"/>
  <c r="I350" i="1"/>
  <c r="I382" i="1"/>
  <c r="K454" i="1"/>
  <c r="K366" i="1"/>
  <c r="M438" i="1"/>
  <c r="M310" i="1"/>
  <c r="M350" i="1"/>
  <c r="T262" i="1"/>
  <c r="O438" i="1"/>
  <c r="O310" i="1"/>
  <c r="O350" i="1"/>
  <c r="G454" i="1"/>
  <c r="G366" i="1"/>
  <c r="S278" i="1"/>
  <c r="G279" i="1"/>
  <c r="U401" i="1"/>
  <c r="S62" i="1"/>
  <c r="U62" i="1" s="1"/>
  <c r="H438" i="1"/>
  <c r="H350" i="1"/>
  <c r="H454" i="1"/>
  <c r="H366" i="1"/>
  <c r="H446" i="1"/>
  <c r="H358" i="1"/>
  <c r="J454" i="1"/>
  <c r="J366" i="1"/>
  <c r="J438" i="1"/>
  <c r="J350" i="1"/>
  <c r="J446" i="1"/>
  <c r="J358" i="1"/>
  <c r="L382" i="1"/>
  <c r="L374" i="1"/>
  <c r="L462" i="1"/>
  <c r="P310" i="1"/>
  <c r="P350" i="1"/>
  <c r="P438" i="1"/>
  <c r="I454" i="1"/>
  <c r="I366" i="1"/>
  <c r="K374" i="1"/>
  <c r="K462" i="1"/>
  <c r="K358" i="1"/>
  <c r="K446" i="1"/>
  <c r="K438" i="1"/>
  <c r="K350" i="1"/>
  <c r="K382" i="1"/>
  <c r="Q350" i="1"/>
  <c r="Q438" i="1"/>
  <c r="Q310" i="1"/>
  <c r="S68" i="50"/>
  <c r="S69" i="50" s="1"/>
  <c r="T69" i="50" s="1"/>
  <c r="X68" i="50"/>
  <c r="X69" i="50" s="1"/>
  <c r="X68" i="51"/>
  <c r="X69" i="51" s="1"/>
  <c r="Y67" i="50"/>
  <c r="AE67" i="50" s="1"/>
  <c r="AW60" i="49"/>
  <c r="AR60" i="49"/>
  <c r="AL65" i="51"/>
  <c r="AQ65" i="51"/>
  <c r="AL65" i="50"/>
  <c r="AQ65" i="50"/>
  <c r="BH66" i="50"/>
  <c r="AF66" i="51"/>
  <c r="AK66" i="51"/>
  <c r="AR66" i="50"/>
  <c r="AW66" i="50"/>
  <c r="Z67" i="51"/>
  <c r="AE67" i="51"/>
  <c r="P23" i="16"/>
  <c r="G197" i="1" s="1"/>
  <c r="G197" i="45" s="1"/>
  <c r="R23" i="16"/>
  <c r="I197" i="1" s="1"/>
  <c r="T23" i="16"/>
  <c r="K197" i="1" s="1"/>
  <c r="Q23" i="16"/>
  <c r="H197" i="1" s="1"/>
  <c r="S23" i="16"/>
  <c r="J197" i="1" s="1"/>
  <c r="U23" i="16"/>
  <c r="L197" i="1" s="1"/>
  <c r="V23" i="16"/>
  <c r="M197" i="1" s="1"/>
  <c r="X23" i="16"/>
  <c r="O197" i="1" s="1"/>
  <c r="Z23" i="16"/>
  <c r="Q197" i="1" s="1"/>
  <c r="W23" i="16"/>
  <c r="N197" i="1" s="1"/>
  <c r="Y23" i="16"/>
  <c r="P197" i="1" s="1"/>
  <c r="AA23" i="16"/>
  <c r="R197" i="1" s="1"/>
  <c r="K512" i="45" l="1"/>
  <c r="K625" i="45" s="1"/>
  <c r="K626" i="45" s="1"/>
  <c r="K337" i="45"/>
  <c r="K425" i="45" s="1"/>
  <c r="M453" i="45"/>
  <c r="G73" i="1"/>
  <c r="G73" i="45" s="1"/>
  <c r="H73" i="45" s="1"/>
  <c r="I73" i="45" s="1"/>
  <c r="J73" i="45" s="1"/>
  <c r="K73" i="45" s="1"/>
  <c r="L73" i="45" s="1"/>
  <c r="S73" i="45" s="1"/>
  <c r="T68" i="51"/>
  <c r="M71" i="45"/>
  <c r="N71" i="45" s="1"/>
  <c r="O71" i="45" s="1"/>
  <c r="P71" i="45" s="1"/>
  <c r="Q71" i="45" s="1"/>
  <c r="R71" i="45" s="1"/>
  <c r="U71" i="45" s="1"/>
  <c r="T71" i="45" s="1"/>
  <c r="M713" i="45"/>
  <c r="M714" i="45" s="1"/>
  <c r="S713" i="45"/>
  <c r="S714" i="45" s="1"/>
  <c r="S71" i="1"/>
  <c r="U71" i="1" s="1"/>
  <c r="S489" i="1"/>
  <c r="Q131" i="1"/>
  <c r="Q127" i="1" s="1"/>
  <c r="Q133" i="1"/>
  <c r="Q132" i="1"/>
  <c r="Q128" i="1" s="1"/>
  <c r="Q126" i="1"/>
  <c r="O131" i="1"/>
  <c r="O127" i="1" s="1"/>
  <c r="O126" i="1"/>
  <c r="O133" i="1"/>
  <c r="O132" i="1"/>
  <c r="O128" i="1" s="1"/>
  <c r="M131" i="1"/>
  <c r="M127" i="1" s="1"/>
  <c r="M133" i="1"/>
  <c r="M132" i="1"/>
  <c r="M128" i="1" s="1"/>
  <c r="M126" i="1"/>
  <c r="R126" i="1"/>
  <c r="R131" i="1"/>
  <c r="R127" i="1" s="1"/>
  <c r="R132" i="1"/>
  <c r="R128" i="1" s="1"/>
  <c r="R133" i="1"/>
  <c r="P132" i="1"/>
  <c r="P128" i="1" s="1"/>
  <c r="P126" i="1"/>
  <c r="P133" i="1"/>
  <c r="P131" i="1"/>
  <c r="P127" i="1" s="1"/>
  <c r="N133" i="1"/>
  <c r="N126" i="1"/>
  <c r="N131" i="1"/>
  <c r="N127" i="1" s="1"/>
  <c r="N132" i="1"/>
  <c r="N128" i="1" s="1"/>
  <c r="Y68" i="51"/>
  <c r="Y69" i="51" s="1"/>
  <c r="R296" i="1"/>
  <c r="R471" i="1"/>
  <c r="R79" i="1"/>
  <c r="R383" i="1"/>
  <c r="R288" i="1"/>
  <c r="R463" i="1"/>
  <c r="R78" i="1"/>
  <c r="R375" i="1"/>
  <c r="P272" i="1"/>
  <c r="P76" i="1"/>
  <c r="P447" i="1"/>
  <c r="P359" i="1"/>
  <c r="Q288" i="1"/>
  <c r="Q78" i="1"/>
  <c r="Q463" i="1"/>
  <c r="Q375" i="1"/>
  <c r="O296" i="1"/>
  <c r="O79" i="1"/>
  <c r="O471" i="1"/>
  <c r="O383" i="1"/>
  <c r="O272" i="1"/>
  <c r="O76" i="1"/>
  <c r="O447" i="1"/>
  <c r="O359" i="1"/>
  <c r="T374" i="1"/>
  <c r="T462" i="1"/>
  <c r="T287" i="1"/>
  <c r="T366" i="1"/>
  <c r="T454" i="1"/>
  <c r="T279" i="1"/>
  <c r="R272" i="1"/>
  <c r="R76" i="1"/>
  <c r="R447" i="1"/>
  <c r="R359" i="1"/>
  <c r="N280" i="1"/>
  <c r="N455" i="1"/>
  <c r="N77" i="1"/>
  <c r="N367" i="1"/>
  <c r="Q296" i="1"/>
  <c r="Q471" i="1"/>
  <c r="Q79" i="1"/>
  <c r="Q383" i="1"/>
  <c r="Q272" i="1"/>
  <c r="Q447" i="1"/>
  <c r="Q76" i="1"/>
  <c r="Q359" i="1"/>
  <c r="O280" i="1"/>
  <c r="O455" i="1"/>
  <c r="O77" i="1"/>
  <c r="O367" i="1"/>
  <c r="T382" i="1"/>
  <c r="T295" i="1"/>
  <c r="M272" i="1"/>
  <c r="M447" i="1"/>
  <c r="M76" i="1"/>
  <c r="M359" i="1"/>
  <c r="T446" i="1"/>
  <c r="T358" i="1"/>
  <c r="T271" i="1"/>
  <c r="P288" i="1"/>
  <c r="P78" i="1"/>
  <c r="P463" i="1"/>
  <c r="P375" i="1"/>
  <c r="N296" i="1"/>
  <c r="N471" i="1"/>
  <c r="N79" i="1"/>
  <c r="N383" i="1"/>
  <c r="N288" i="1"/>
  <c r="N78" i="1"/>
  <c r="N463" i="1"/>
  <c r="N375" i="1"/>
  <c r="Q280" i="1"/>
  <c r="Q77" i="1"/>
  <c r="Q455" i="1"/>
  <c r="Q367" i="1"/>
  <c r="M288" i="1"/>
  <c r="M463" i="1"/>
  <c r="M78" i="1"/>
  <c r="M375" i="1"/>
  <c r="M280" i="1"/>
  <c r="M77" i="1"/>
  <c r="M455" i="1"/>
  <c r="M367" i="1"/>
  <c r="R280" i="1"/>
  <c r="R455" i="1"/>
  <c r="R77" i="1"/>
  <c r="R367" i="1"/>
  <c r="P296" i="1"/>
  <c r="P471" i="1"/>
  <c r="P79" i="1"/>
  <c r="P383" i="1"/>
  <c r="P280" i="1"/>
  <c r="P77" i="1"/>
  <c r="P455" i="1"/>
  <c r="P367" i="1"/>
  <c r="N272" i="1"/>
  <c r="N447" i="1"/>
  <c r="N76" i="1"/>
  <c r="N359" i="1"/>
  <c r="O288" i="1"/>
  <c r="O78" i="1"/>
  <c r="O463" i="1"/>
  <c r="O375" i="1"/>
  <c r="M296" i="1"/>
  <c r="M471" i="1"/>
  <c r="M79" i="1"/>
  <c r="M383" i="1"/>
  <c r="Z69" i="51"/>
  <c r="AR64" i="49"/>
  <c r="AW64" i="49"/>
  <c r="AR61" i="49"/>
  <c r="AW61" i="49"/>
  <c r="N167" i="45"/>
  <c r="N168" i="45" s="1"/>
  <c r="H197" i="45"/>
  <c r="G196" i="45"/>
  <c r="J228" i="45"/>
  <c r="J489" i="45" s="1"/>
  <c r="I241" i="45"/>
  <c r="I242" i="45" s="1"/>
  <c r="S506" i="45"/>
  <c r="L619" i="45"/>
  <c r="S619" i="45" s="1"/>
  <c r="P317" i="45"/>
  <c r="O405" i="45"/>
  <c r="O493" i="45"/>
  <c r="S511" i="45"/>
  <c r="L624" i="45"/>
  <c r="S624" i="45" s="1"/>
  <c r="Q273" i="45"/>
  <c r="P361" i="45"/>
  <c r="P276" i="45"/>
  <c r="P449" i="45"/>
  <c r="N365" i="45"/>
  <c r="N453" i="45"/>
  <c r="S708" i="45"/>
  <c r="L709" i="45"/>
  <c r="Q299" i="45"/>
  <c r="P475" i="45"/>
  <c r="P387" i="45"/>
  <c r="O314" i="45"/>
  <c r="N402" i="45"/>
  <c r="N490" i="45"/>
  <c r="P584" i="45"/>
  <c r="O612" i="45"/>
  <c r="O603" i="45"/>
  <c r="O641" i="45"/>
  <c r="T534" i="45"/>
  <c r="U620" i="45"/>
  <c r="Q290" i="45"/>
  <c r="P466" i="45"/>
  <c r="P378" i="45"/>
  <c r="M341" i="45"/>
  <c r="S341" i="45"/>
  <c r="L429" i="45"/>
  <c r="S429" i="45" s="1"/>
  <c r="P582" i="45"/>
  <c r="O610" i="45"/>
  <c r="O639" i="45"/>
  <c r="O601" i="45"/>
  <c r="O21" i="45"/>
  <c r="N20" i="45"/>
  <c r="O737" i="45"/>
  <c r="M349" i="45"/>
  <c r="M437" i="45"/>
  <c r="P583" i="45"/>
  <c r="O602" i="45"/>
  <c r="O640" i="45"/>
  <c r="O611" i="45"/>
  <c r="Q291" i="45"/>
  <c r="P467" i="45"/>
  <c r="P379" i="45"/>
  <c r="P581" i="45"/>
  <c r="O638" i="45"/>
  <c r="O609" i="45"/>
  <c r="O600" i="45"/>
  <c r="O372" i="45"/>
  <c r="O460" i="45"/>
  <c r="O285" i="45"/>
  <c r="P140" i="45"/>
  <c r="O165" i="45"/>
  <c r="O734" i="45"/>
  <c r="M598" i="45"/>
  <c r="M656" i="45" s="1"/>
  <c r="M650" i="45"/>
  <c r="Q275" i="45"/>
  <c r="P363" i="45"/>
  <c r="P451" i="45"/>
  <c r="T62" i="45"/>
  <c r="G280" i="45"/>
  <c r="G367" i="45"/>
  <c r="G455" i="45"/>
  <c r="I286" i="45"/>
  <c r="H374" i="45"/>
  <c r="H462" i="45"/>
  <c r="H287" i="45"/>
  <c r="Q289" i="45"/>
  <c r="P377" i="45"/>
  <c r="P292" i="45"/>
  <c r="P465" i="45"/>
  <c r="N381" i="45"/>
  <c r="N469" i="45"/>
  <c r="O747" i="45"/>
  <c r="N767" i="45"/>
  <c r="N785" i="45"/>
  <c r="M628" i="45"/>
  <c r="M657" i="45"/>
  <c r="P527" i="45"/>
  <c r="O545" i="45"/>
  <c r="P37" i="45"/>
  <c r="O52" i="45"/>
  <c r="O44" i="45"/>
  <c r="P259" i="45"/>
  <c r="O347" i="45"/>
  <c r="O307" i="45"/>
  <c r="O435" i="45"/>
  <c r="P529" i="45"/>
  <c r="O547" i="45"/>
  <c r="P316" i="45"/>
  <c r="O492" i="45"/>
  <c r="O404" i="45"/>
  <c r="O742" i="45"/>
  <c r="N780" i="45"/>
  <c r="N762" i="45"/>
  <c r="O356" i="45"/>
  <c r="O444" i="45"/>
  <c r="O269" i="45"/>
  <c r="N357" i="45"/>
  <c r="N445" i="45"/>
  <c r="Q159" i="45"/>
  <c r="P162" i="45"/>
  <c r="P163" i="45" s="1"/>
  <c r="Q149" i="45"/>
  <c r="P152" i="45"/>
  <c r="P153" i="45" s="1"/>
  <c r="O750" i="45"/>
  <c r="N788" i="45"/>
  <c r="N770" i="45"/>
  <c r="O746" i="45"/>
  <c r="N766" i="45"/>
  <c r="N784" i="45"/>
  <c r="N752" i="45"/>
  <c r="S549" i="45"/>
  <c r="S115" i="45" s="1"/>
  <c r="S114" i="45"/>
  <c r="S551" i="45"/>
  <c r="S550" i="45"/>
  <c r="S116" i="45" s="1"/>
  <c r="L250" i="45"/>
  <c r="S250" i="45" s="1"/>
  <c r="T250" i="45" s="1"/>
  <c r="S190" i="45"/>
  <c r="L191" i="45"/>
  <c r="S191" i="45" s="1"/>
  <c r="L337" i="45"/>
  <c r="N184" i="45"/>
  <c r="M190" i="45"/>
  <c r="M191" i="45" s="1"/>
  <c r="T576" i="45"/>
  <c r="T119" i="45" s="1"/>
  <c r="T118" i="45"/>
  <c r="T577" i="45"/>
  <c r="T120" i="45" s="1"/>
  <c r="T578" i="45"/>
  <c r="O532" i="45"/>
  <c r="N537" i="45"/>
  <c r="N618" i="45"/>
  <c r="O697" i="45"/>
  <c r="S510" i="45"/>
  <c r="L623" i="45"/>
  <c r="S623" i="45" s="1"/>
  <c r="N334" i="45"/>
  <c r="M510" i="45"/>
  <c r="M422" i="45"/>
  <c r="S507" i="45"/>
  <c r="L620" i="45"/>
  <c r="S620" i="45" s="1"/>
  <c r="N436" i="45"/>
  <c r="N261" i="45"/>
  <c r="N348" i="45"/>
  <c r="K182" i="45"/>
  <c r="K183" i="45" s="1"/>
  <c r="K181" i="45"/>
  <c r="Q266" i="45"/>
  <c r="P354" i="45"/>
  <c r="P442" i="45"/>
  <c r="Q282" i="45"/>
  <c r="P458" i="45"/>
  <c r="P370" i="45"/>
  <c r="T536" i="45"/>
  <c r="U622" i="45"/>
  <c r="S509" i="45"/>
  <c r="L622" i="45"/>
  <c r="N333" i="45"/>
  <c r="M421" i="45"/>
  <c r="M509" i="45"/>
  <c r="O696" i="45"/>
  <c r="G296" i="45"/>
  <c r="G383" i="45"/>
  <c r="G471" i="45"/>
  <c r="I294" i="45"/>
  <c r="H382" i="45"/>
  <c r="H295" i="45"/>
  <c r="G447" i="45"/>
  <c r="G272" i="45"/>
  <c r="G359" i="45"/>
  <c r="H255" i="45"/>
  <c r="S336" i="45"/>
  <c r="L512" i="45"/>
  <c r="L424" i="45"/>
  <c r="S424" i="45" s="1"/>
  <c r="N330" i="45"/>
  <c r="M506" i="45"/>
  <c r="M418" i="45"/>
  <c r="M336" i="45"/>
  <c r="P139" i="45"/>
  <c r="O164" i="45"/>
  <c r="O142" i="45"/>
  <c r="O143" i="45" s="1"/>
  <c r="S628" i="45"/>
  <c r="S657" i="45"/>
  <c r="N335" i="45"/>
  <c r="M423" i="45"/>
  <c r="M511" i="45"/>
  <c r="N321" i="45"/>
  <c r="M497" i="45"/>
  <c r="M409" i="45"/>
  <c r="Q274" i="45"/>
  <c r="P450" i="45"/>
  <c r="P362" i="45"/>
  <c r="Q144" i="45"/>
  <c r="P147" i="45"/>
  <c r="P148" i="45" s="1"/>
  <c r="P589" i="45"/>
  <c r="O647" i="45"/>
  <c r="O452" i="45"/>
  <c r="O277" i="45"/>
  <c r="O364" i="45"/>
  <c r="O170" i="45"/>
  <c r="O698" i="45"/>
  <c r="N700" i="45"/>
  <c r="N711" i="45" s="1"/>
  <c r="N712" i="45" s="1"/>
  <c r="O748" i="45"/>
  <c r="N768" i="45"/>
  <c r="N786" i="45"/>
  <c r="Q154" i="45"/>
  <c r="P157" i="45"/>
  <c r="P158" i="45" s="1"/>
  <c r="N632" i="45"/>
  <c r="N661" i="45"/>
  <c r="Q267" i="45"/>
  <c r="P443" i="45"/>
  <c r="P355" i="45"/>
  <c r="O701" i="45"/>
  <c r="N707" i="45"/>
  <c r="N713" i="45" s="1"/>
  <c r="N714" i="45" s="1"/>
  <c r="M550" i="45"/>
  <c r="M116" i="45" s="1"/>
  <c r="M549" i="45"/>
  <c r="M115" i="45" s="1"/>
  <c r="M114" i="45"/>
  <c r="M617" i="45"/>
  <c r="M621" i="45" s="1"/>
  <c r="O526" i="45"/>
  <c r="N544" i="45"/>
  <c r="N531" i="45"/>
  <c r="P318" i="45"/>
  <c r="O494" i="45"/>
  <c r="O406" i="45"/>
  <c r="N659" i="45"/>
  <c r="N630" i="45"/>
  <c r="P590" i="45"/>
  <c r="O648" i="45"/>
  <c r="P588" i="45"/>
  <c r="O646" i="45"/>
  <c r="N631" i="45"/>
  <c r="N660" i="45"/>
  <c r="P530" i="45"/>
  <c r="O548" i="45"/>
  <c r="O616" i="45"/>
  <c r="N629" i="45"/>
  <c r="N658" i="45"/>
  <c r="P36" i="45"/>
  <c r="O43" i="45"/>
  <c r="O51" i="45"/>
  <c r="Q281" i="45"/>
  <c r="P369" i="45"/>
  <c r="P284" i="45"/>
  <c r="P457" i="45"/>
  <c r="N373" i="45"/>
  <c r="N461" i="45"/>
  <c r="P315" i="45"/>
  <c r="O403" i="45"/>
  <c r="O491" i="45"/>
  <c r="N332" i="45"/>
  <c r="M420" i="45"/>
  <c r="M508" i="45"/>
  <c r="O587" i="45"/>
  <c r="N592" i="45"/>
  <c r="N645" i="45"/>
  <c r="I278" i="45"/>
  <c r="H454" i="45"/>
  <c r="H366" i="45"/>
  <c r="H279" i="45"/>
  <c r="G463" i="45"/>
  <c r="G288" i="45"/>
  <c r="G375" i="45"/>
  <c r="P258" i="45"/>
  <c r="O434" i="45"/>
  <c r="O346" i="45"/>
  <c r="O468" i="45"/>
  <c r="O293" i="45"/>
  <c r="O380" i="45"/>
  <c r="O751" i="45"/>
  <c r="N771" i="45"/>
  <c r="N789" i="45"/>
  <c r="O580" i="45"/>
  <c r="N637" i="45"/>
  <c r="N608" i="45"/>
  <c r="N599" i="45"/>
  <c r="N395" i="45"/>
  <c r="N483" i="45"/>
  <c r="Q283" i="45"/>
  <c r="P459" i="45"/>
  <c r="P371" i="45"/>
  <c r="M338" i="45"/>
  <c r="L426" i="45"/>
  <c r="S426" i="45" s="1"/>
  <c r="S338" i="45"/>
  <c r="Q265" i="45"/>
  <c r="P353" i="45"/>
  <c r="P268" i="45"/>
  <c r="P441" i="45"/>
  <c r="O749" i="45"/>
  <c r="N787" i="45"/>
  <c r="N769" i="45"/>
  <c r="P35" i="45"/>
  <c r="O50" i="45"/>
  <c r="O42" i="45"/>
  <c r="M790" i="45"/>
  <c r="M772" i="45"/>
  <c r="L551" i="45"/>
  <c r="U117" i="45"/>
  <c r="U579" i="45"/>
  <c r="P34" i="45"/>
  <c r="O49" i="45"/>
  <c r="O41" i="45"/>
  <c r="M543" i="45"/>
  <c r="M551" i="45" s="1"/>
  <c r="M623" i="45"/>
  <c r="M626" i="45" s="1"/>
  <c r="M708" i="45"/>
  <c r="M709" i="45" s="1"/>
  <c r="M710" i="45" s="1"/>
  <c r="N331" i="45"/>
  <c r="M419" i="45"/>
  <c r="M507" i="45"/>
  <c r="P257" i="45"/>
  <c r="O345" i="45"/>
  <c r="O260" i="45"/>
  <c r="O433" i="45"/>
  <c r="P591" i="45"/>
  <c r="O649" i="45"/>
  <c r="M175" i="45"/>
  <c r="M408" i="45" s="1"/>
  <c r="S175" i="45"/>
  <c r="L177" i="45"/>
  <c r="P528" i="45"/>
  <c r="O546" i="45"/>
  <c r="P141" i="45"/>
  <c r="O166" i="45"/>
  <c r="N320" i="45"/>
  <c r="M496" i="45"/>
  <c r="I489" i="45"/>
  <c r="K313" i="45"/>
  <c r="J401" i="45"/>
  <c r="O33" i="45"/>
  <c r="N48" i="45"/>
  <c r="N40" i="45"/>
  <c r="U227" i="45"/>
  <c r="T226" i="45"/>
  <c r="T227" i="45" s="1"/>
  <c r="O743" i="45"/>
  <c r="N781" i="45"/>
  <c r="N763" i="45"/>
  <c r="S598" i="45"/>
  <c r="S656" i="45" s="1"/>
  <c r="L656" i="45"/>
  <c r="K82" i="45"/>
  <c r="J92" i="45"/>
  <c r="J103" i="45"/>
  <c r="G264" i="45"/>
  <c r="G351" i="45"/>
  <c r="G439" i="45"/>
  <c r="I262" i="45"/>
  <c r="H350" i="45"/>
  <c r="H438" i="45"/>
  <c r="H263" i="45"/>
  <c r="I270" i="45"/>
  <c r="H358" i="45"/>
  <c r="H446" i="45"/>
  <c r="H271" i="45"/>
  <c r="R56" i="1"/>
  <c r="R107" i="1" s="1"/>
  <c r="R196" i="1"/>
  <c r="R64" i="1" s="1"/>
  <c r="O56" i="1"/>
  <c r="O107" i="1" s="1"/>
  <c r="O196" i="1"/>
  <c r="O64" i="1" s="1"/>
  <c r="P56" i="1"/>
  <c r="P107" i="1" s="1"/>
  <c r="P196" i="1"/>
  <c r="P64" i="1" s="1"/>
  <c r="Q56" i="1"/>
  <c r="Q107" i="1" s="1"/>
  <c r="Q196" i="1"/>
  <c r="Q64" i="1" s="1"/>
  <c r="M56" i="1"/>
  <c r="T197" i="1"/>
  <c r="M196" i="1"/>
  <c r="J56" i="1"/>
  <c r="J107" i="1" s="1"/>
  <c r="J196" i="1"/>
  <c r="J64" i="1" s="1"/>
  <c r="K56" i="1"/>
  <c r="K107" i="1" s="1"/>
  <c r="K196" i="1"/>
  <c r="K64" i="1" s="1"/>
  <c r="G56" i="1"/>
  <c r="G56" i="45" s="1"/>
  <c r="S197" i="1"/>
  <c r="G196" i="1"/>
  <c r="Q319" i="1"/>
  <c r="Q486" i="1"/>
  <c r="Q398" i="1"/>
  <c r="Q311" i="1"/>
  <c r="K78" i="1"/>
  <c r="K375" i="1"/>
  <c r="K463" i="1"/>
  <c r="I367" i="1"/>
  <c r="I455" i="1"/>
  <c r="I77" i="1"/>
  <c r="P486" i="1"/>
  <c r="P319" i="1"/>
  <c r="P398" i="1"/>
  <c r="P311" i="1"/>
  <c r="J75" i="1"/>
  <c r="J439" i="1"/>
  <c r="J351" i="1"/>
  <c r="J455" i="1"/>
  <c r="J367" i="1"/>
  <c r="J77" i="1"/>
  <c r="H455" i="1"/>
  <c r="H367" i="1"/>
  <c r="H77" i="1"/>
  <c r="S366" i="1"/>
  <c r="S454" i="1"/>
  <c r="U278" i="1"/>
  <c r="S279" i="1"/>
  <c r="T438" i="1"/>
  <c r="T350" i="1"/>
  <c r="T263" i="1"/>
  <c r="M319" i="1"/>
  <c r="M322" i="1" s="1"/>
  <c r="M486" i="1"/>
  <c r="M398" i="1"/>
  <c r="T310" i="1"/>
  <c r="M311" i="1"/>
  <c r="I471" i="1"/>
  <c r="I383" i="1"/>
  <c r="I79" i="1"/>
  <c r="I439" i="1"/>
  <c r="I75" i="1"/>
  <c r="I351" i="1"/>
  <c r="I375" i="1"/>
  <c r="I463" i="1"/>
  <c r="I78" i="1"/>
  <c r="R75" i="1"/>
  <c r="R439" i="1"/>
  <c r="R351" i="1"/>
  <c r="N439" i="1"/>
  <c r="N351" i="1"/>
  <c r="N75" i="1"/>
  <c r="L359" i="1"/>
  <c r="L447" i="1"/>
  <c r="L76" i="1"/>
  <c r="L75" i="1"/>
  <c r="L351" i="1"/>
  <c r="L439" i="1"/>
  <c r="J78" i="1"/>
  <c r="J463" i="1"/>
  <c r="J375" i="1"/>
  <c r="H375" i="1"/>
  <c r="H463" i="1"/>
  <c r="H78" i="1"/>
  <c r="H383" i="1"/>
  <c r="H471" i="1"/>
  <c r="H79" i="1"/>
  <c r="S382" i="1"/>
  <c r="U294" i="1"/>
  <c r="S295" i="1"/>
  <c r="S446" i="1"/>
  <c r="S358" i="1"/>
  <c r="U270" i="1"/>
  <c r="S271" i="1"/>
  <c r="G288" i="1"/>
  <c r="G78" i="1"/>
  <c r="G78" i="45" s="1"/>
  <c r="G375" i="1"/>
  <c r="G463" i="1"/>
  <c r="S462" i="1"/>
  <c r="S374" i="1"/>
  <c r="U286" i="1"/>
  <c r="S287" i="1"/>
  <c r="N56" i="1"/>
  <c r="N107" i="1" s="1"/>
  <c r="N196" i="1"/>
  <c r="N64" i="1" s="1"/>
  <c r="L56" i="1"/>
  <c r="L196" i="1"/>
  <c r="L64" i="1" s="1"/>
  <c r="H56" i="1"/>
  <c r="H196" i="1"/>
  <c r="H64" i="1" s="1"/>
  <c r="I56" i="1"/>
  <c r="I107" i="1" s="1"/>
  <c r="I196" i="1"/>
  <c r="I64" i="1" s="1"/>
  <c r="Q439" i="1"/>
  <c r="Q75" i="1"/>
  <c r="Q351" i="1"/>
  <c r="K471" i="1"/>
  <c r="K79" i="1"/>
  <c r="K383" i="1"/>
  <c r="K351" i="1"/>
  <c r="K439" i="1"/>
  <c r="K75" i="1"/>
  <c r="K359" i="1"/>
  <c r="K447" i="1"/>
  <c r="K76" i="1"/>
  <c r="P439" i="1"/>
  <c r="P351" i="1"/>
  <c r="P75" i="1"/>
  <c r="L463" i="1"/>
  <c r="L78" i="1"/>
  <c r="L375" i="1"/>
  <c r="L383" i="1"/>
  <c r="L471" i="1"/>
  <c r="L79" i="1"/>
  <c r="J447" i="1"/>
  <c r="J359" i="1"/>
  <c r="J76" i="1"/>
  <c r="H359" i="1"/>
  <c r="H447" i="1"/>
  <c r="H76" i="1"/>
  <c r="H75" i="1"/>
  <c r="H351" i="1"/>
  <c r="H439" i="1"/>
  <c r="G367" i="1"/>
  <c r="G455" i="1"/>
  <c r="G77" i="1"/>
  <c r="G77" i="45" s="1"/>
  <c r="G280" i="1"/>
  <c r="O75" i="1"/>
  <c r="O351" i="1"/>
  <c r="O439" i="1"/>
  <c r="O486" i="1"/>
  <c r="O319" i="1"/>
  <c r="O398" i="1"/>
  <c r="O311" i="1"/>
  <c r="M351" i="1"/>
  <c r="M75" i="1"/>
  <c r="M439" i="1"/>
  <c r="K367" i="1"/>
  <c r="K455" i="1"/>
  <c r="K77" i="1"/>
  <c r="I447" i="1"/>
  <c r="I76" i="1"/>
  <c r="I359" i="1"/>
  <c r="R398" i="1"/>
  <c r="R486" i="1"/>
  <c r="R319" i="1"/>
  <c r="R311" i="1"/>
  <c r="N398" i="1"/>
  <c r="N486" i="1"/>
  <c r="N319" i="1"/>
  <c r="N311" i="1"/>
  <c r="L77" i="1"/>
  <c r="L455" i="1"/>
  <c r="L367" i="1"/>
  <c r="J471" i="1"/>
  <c r="J383" i="1"/>
  <c r="J79" i="1"/>
  <c r="G471" i="1"/>
  <c r="G79" i="1"/>
  <c r="G79" i="45" s="1"/>
  <c r="G383" i="1"/>
  <c r="G296" i="1"/>
  <c r="G351" i="1"/>
  <c r="G439" i="1"/>
  <c r="G75" i="1"/>
  <c r="G75" i="45" s="1"/>
  <c r="G264" i="1"/>
  <c r="S350" i="1"/>
  <c r="S438" i="1"/>
  <c r="U262" i="1"/>
  <c r="S263" i="1"/>
  <c r="G359" i="1"/>
  <c r="G447" i="1"/>
  <c r="G272" i="1"/>
  <c r="G76" i="1"/>
  <c r="G76" i="45" s="1"/>
  <c r="Y68" i="50"/>
  <c r="Y69" i="50" s="1"/>
  <c r="Z69" i="50" s="1"/>
  <c r="Z67" i="50"/>
  <c r="T68" i="50"/>
  <c r="AD68" i="51"/>
  <c r="AD69" i="51" s="1"/>
  <c r="AD68" i="50"/>
  <c r="AD69" i="50" s="1"/>
  <c r="BC60" i="49"/>
  <c r="AX60" i="49"/>
  <c r="AW65" i="50"/>
  <c r="AR65" i="50"/>
  <c r="AR65" i="51"/>
  <c r="AW65" i="51"/>
  <c r="AF67" i="50"/>
  <c r="AK67" i="50"/>
  <c r="AF67" i="51"/>
  <c r="AK67" i="51"/>
  <c r="BC66" i="50"/>
  <c r="AX66" i="50"/>
  <c r="AL66" i="51"/>
  <c r="AQ66" i="51"/>
  <c r="BN66" i="50"/>
  <c r="BT66" i="50" s="1"/>
  <c r="Z24" i="16"/>
  <c r="X24" i="16"/>
  <c r="T24" i="16"/>
  <c r="P24" i="16"/>
  <c r="AA24" i="16"/>
  <c r="W24" i="16"/>
  <c r="S24" i="16"/>
  <c r="V24" i="16"/>
  <c r="R24" i="16"/>
  <c r="Y24" i="16"/>
  <c r="U24" i="16"/>
  <c r="Q24" i="16"/>
  <c r="K513" i="45" l="1"/>
  <c r="M73" i="45"/>
  <c r="N73" i="45" s="1"/>
  <c r="O73" i="45" s="1"/>
  <c r="P73" i="45" s="1"/>
  <c r="Q73" i="45" s="1"/>
  <c r="R73" i="45" s="1"/>
  <c r="U73" i="45" s="1"/>
  <c r="S73" i="1"/>
  <c r="U73" i="1" s="1"/>
  <c r="Z68" i="51"/>
  <c r="AE68" i="51"/>
  <c r="AE69" i="51" s="1"/>
  <c r="AF69" i="51" s="1"/>
  <c r="M100" i="1"/>
  <c r="T79" i="1"/>
  <c r="M89" i="1"/>
  <c r="M472" i="1"/>
  <c r="M384" i="1"/>
  <c r="O464" i="1"/>
  <c r="O376" i="1"/>
  <c r="N97" i="1"/>
  <c r="N86" i="1"/>
  <c r="N448" i="1"/>
  <c r="N360" i="1"/>
  <c r="P456" i="1"/>
  <c r="P368" i="1"/>
  <c r="P100" i="1"/>
  <c r="P89" i="1"/>
  <c r="P472" i="1"/>
  <c r="P384" i="1"/>
  <c r="R98" i="1"/>
  <c r="R87" i="1"/>
  <c r="R456" i="1"/>
  <c r="R368" i="1"/>
  <c r="M456" i="1"/>
  <c r="M368" i="1"/>
  <c r="M99" i="1"/>
  <c r="T78" i="1"/>
  <c r="M88" i="1"/>
  <c r="M464" i="1"/>
  <c r="M376" i="1"/>
  <c r="Q456" i="1"/>
  <c r="Q368" i="1"/>
  <c r="N464" i="1"/>
  <c r="N376" i="1"/>
  <c r="N100" i="1"/>
  <c r="N89" i="1"/>
  <c r="N472" i="1"/>
  <c r="N384" i="1"/>
  <c r="P464" i="1"/>
  <c r="P376" i="1"/>
  <c r="T471" i="1"/>
  <c r="T296" i="1"/>
  <c r="T383" i="1"/>
  <c r="R97" i="1"/>
  <c r="R86" i="1"/>
  <c r="T455" i="1"/>
  <c r="T280" i="1"/>
  <c r="T367" i="1"/>
  <c r="O97" i="1"/>
  <c r="O86" i="1"/>
  <c r="O100" i="1"/>
  <c r="O89" i="1"/>
  <c r="Q99" i="1"/>
  <c r="Q88" i="1"/>
  <c r="P97" i="1"/>
  <c r="P86" i="1"/>
  <c r="O99" i="1"/>
  <c r="O88" i="1"/>
  <c r="P98" i="1"/>
  <c r="P87" i="1"/>
  <c r="M98" i="1"/>
  <c r="T77" i="1"/>
  <c r="M87" i="1"/>
  <c r="Q98" i="1"/>
  <c r="Q87" i="1"/>
  <c r="N99" i="1"/>
  <c r="N88" i="1"/>
  <c r="P99" i="1"/>
  <c r="P88" i="1"/>
  <c r="T272" i="1"/>
  <c r="T447" i="1"/>
  <c r="T359" i="1"/>
  <c r="M97" i="1"/>
  <c r="T76" i="1"/>
  <c r="M86" i="1"/>
  <c r="M448" i="1"/>
  <c r="M360" i="1"/>
  <c r="O98" i="1"/>
  <c r="O87" i="1"/>
  <c r="O456" i="1"/>
  <c r="O368" i="1"/>
  <c r="Q97" i="1"/>
  <c r="Q86" i="1"/>
  <c r="Q448" i="1"/>
  <c r="Q360" i="1"/>
  <c r="Q100" i="1"/>
  <c r="Q89" i="1"/>
  <c r="Q472" i="1"/>
  <c r="Q384" i="1"/>
  <c r="N98" i="1"/>
  <c r="N87" i="1"/>
  <c r="N456" i="1"/>
  <c r="N368" i="1"/>
  <c r="R448" i="1"/>
  <c r="R360" i="1"/>
  <c r="T288" i="1"/>
  <c r="T463" i="1"/>
  <c r="T375" i="1"/>
  <c r="O448" i="1"/>
  <c r="O360" i="1"/>
  <c r="O472" i="1"/>
  <c r="O384" i="1"/>
  <c r="Q464" i="1"/>
  <c r="Q376" i="1"/>
  <c r="P448" i="1"/>
  <c r="P360" i="1"/>
  <c r="R99" i="1"/>
  <c r="R88" i="1"/>
  <c r="R464" i="1"/>
  <c r="R376" i="1"/>
  <c r="R100" i="1"/>
  <c r="R89" i="1"/>
  <c r="R472" i="1"/>
  <c r="R384" i="1"/>
  <c r="M410" i="1"/>
  <c r="M498" i="1"/>
  <c r="M744" i="1"/>
  <c r="AX61" i="49"/>
  <c r="BC61" i="49"/>
  <c r="BC64" i="49"/>
  <c r="AX64" i="49"/>
  <c r="Z68" i="50"/>
  <c r="T73" i="45"/>
  <c r="M552" i="45"/>
  <c r="M113" i="45"/>
  <c r="H76" i="45"/>
  <c r="G97" i="45"/>
  <c r="G86" i="45"/>
  <c r="H79" i="45"/>
  <c r="G89" i="45"/>
  <c r="G100" i="45"/>
  <c r="H78" i="45"/>
  <c r="G88" i="45"/>
  <c r="G99" i="45"/>
  <c r="H447" i="45"/>
  <c r="H272" i="45"/>
  <c r="H359" i="45"/>
  <c r="H439" i="45"/>
  <c r="H264" i="45"/>
  <c r="H351" i="45"/>
  <c r="J262" i="45"/>
  <c r="I350" i="45"/>
  <c r="I438" i="45"/>
  <c r="I263" i="45"/>
  <c r="L82" i="45"/>
  <c r="K103" i="45"/>
  <c r="K92" i="45"/>
  <c r="L313" i="45"/>
  <c r="K401" i="45"/>
  <c r="O320" i="45"/>
  <c r="N496" i="45"/>
  <c r="Q141" i="45"/>
  <c r="P166" i="45"/>
  <c r="Q528" i="45"/>
  <c r="P546" i="45"/>
  <c r="O436" i="45"/>
  <c r="O261" i="45"/>
  <c r="O348" i="45"/>
  <c r="L113" i="45"/>
  <c r="L552" i="45"/>
  <c r="P749" i="45"/>
  <c r="O787" i="45"/>
  <c r="O769" i="45"/>
  <c r="N338" i="45"/>
  <c r="M426" i="45"/>
  <c r="P580" i="45"/>
  <c r="O637" i="45"/>
  <c r="O608" i="45"/>
  <c r="O599" i="45"/>
  <c r="Q258" i="45"/>
  <c r="P434" i="45"/>
  <c r="P346" i="45"/>
  <c r="G464" i="45"/>
  <c r="G376" i="45"/>
  <c r="H367" i="45"/>
  <c r="H455" i="45"/>
  <c r="H280" i="45"/>
  <c r="N598" i="45"/>
  <c r="N656" i="45" s="1"/>
  <c r="N650" i="45"/>
  <c r="O332" i="45"/>
  <c r="N420" i="45"/>
  <c r="N508" i="45"/>
  <c r="P460" i="45"/>
  <c r="P285" i="45"/>
  <c r="P372" i="45"/>
  <c r="R281" i="45"/>
  <c r="Q284" i="45"/>
  <c r="Q369" i="45"/>
  <c r="Q457" i="45"/>
  <c r="Q530" i="45"/>
  <c r="P548" i="45"/>
  <c r="P616" i="45"/>
  <c r="Q588" i="45"/>
  <c r="P646" i="45"/>
  <c r="Q590" i="45"/>
  <c r="P648" i="45"/>
  <c r="N549" i="45"/>
  <c r="N115" i="45" s="1"/>
  <c r="N114" i="45"/>
  <c r="N550" i="45"/>
  <c r="N116" i="45" s="1"/>
  <c r="N617" i="45"/>
  <c r="N621" i="45" s="1"/>
  <c r="P526" i="45"/>
  <c r="O544" i="45"/>
  <c r="O531" i="45"/>
  <c r="R267" i="45"/>
  <c r="Q443" i="45"/>
  <c r="Q355" i="45"/>
  <c r="R154" i="45"/>
  <c r="Q157" i="45"/>
  <c r="Q158" i="45" s="1"/>
  <c r="Q589" i="45"/>
  <c r="P647" i="45"/>
  <c r="R144" i="45"/>
  <c r="Q147" i="45"/>
  <c r="Q148" i="45" s="1"/>
  <c r="O321" i="45"/>
  <c r="N409" i="45"/>
  <c r="N497" i="45"/>
  <c r="Q139" i="45"/>
  <c r="P164" i="45"/>
  <c r="P142" i="45"/>
  <c r="P143" i="45" s="1"/>
  <c r="O330" i="45"/>
  <c r="N418" i="45"/>
  <c r="N506" i="45"/>
  <c r="N336" i="45"/>
  <c r="S512" i="45"/>
  <c r="L625" i="45"/>
  <c r="S625" i="45" s="1"/>
  <c r="G472" i="45"/>
  <c r="G384" i="45"/>
  <c r="P696" i="45"/>
  <c r="S622" i="45"/>
  <c r="R282" i="45"/>
  <c r="Q370" i="45"/>
  <c r="Q458" i="45"/>
  <c r="N708" i="45"/>
  <c r="N709" i="45" s="1"/>
  <c r="N710" i="45" s="1"/>
  <c r="P532" i="45"/>
  <c r="O537" i="45"/>
  <c r="O618" i="45"/>
  <c r="O184" i="45"/>
  <c r="N190" i="45"/>
  <c r="N191" i="45" s="1"/>
  <c r="S552" i="45"/>
  <c r="S113" i="45"/>
  <c r="P746" i="45"/>
  <c r="O784" i="45"/>
  <c r="O766" i="45"/>
  <c r="O752" i="45"/>
  <c r="O445" i="45"/>
  <c r="O357" i="45"/>
  <c r="P742" i="45"/>
  <c r="O780" i="45"/>
  <c r="O762" i="45"/>
  <c r="Q37" i="45"/>
  <c r="P52" i="45"/>
  <c r="P44" i="45"/>
  <c r="Q527" i="45"/>
  <c r="P545" i="45"/>
  <c r="P293" i="45"/>
  <c r="P380" i="45"/>
  <c r="P468" i="45"/>
  <c r="R289" i="45"/>
  <c r="Q465" i="45"/>
  <c r="Q292" i="45"/>
  <c r="Q377" i="45"/>
  <c r="H463" i="45"/>
  <c r="H288" i="45"/>
  <c r="H375" i="45"/>
  <c r="P734" i="45"/>
  <c r="Q140" i="45"/>
  <c r="P165" i="45"/>
  <c r="O461" i="45"/>
  <c r="O373" i="45"/>
  <c r="Q581" i="45"/>
  <c r="P638" i="45"/>
  <c r="P609" i="45"/>
  <c r="P600" i="45"/>
  <c r="O631" i="45"/>
  <c r="O660" i="45"/>
  <c r="P737" i="45"/>
  <c r="P21" i="45"/>
  <c r="O20" i="45"/>
  <c r="Q582" i="45"/>
  <c r="P639" i="45"/>
  <c r="P610" i="45"/>
  <c r="P601" i="45"/>
  <c r="R290" i="45"/>
  <c r="Q378" i="45"/>
  <c r="Q466" i="45"/>
  <c r="O632" i="45"/>
  <c r="O661" i="45"/>
  <c r="Q584" i="45"/>
  <c r="P603" i="45"/>
  <c r="P641" i="45"/>
  <c r="P612" i="45"/>
  <c r="P314" i="45"/>
  <c r="O490" i="45"/>
  <c r="O402" i="45"/>
  <c r="Q317" i="45"/>
  <c r="P405" i="45"/>
  <c r="P493" i="45"/>
  <c r="K228" i="45"/>
  <c r="J241" i="45"/>
  <c r="J242" i="45" s="1"/>
  <c r="J255" i="45" s="1"/>
  <c r="H75" i="45"/>
  <c r="G85" i="45"/>
  <c r="G96" i="45"/>
  <c r="H77" i="45"/>
  <c r="G87" i="45"/>
  <c r="G98" i="45"/>
  <c r="H56" i="45"/>
  <c r="G107" i="45"/>
  <c r="J270" i="45"/>
  <c r="I446" i="45"/>
  <c r="I358" i="45"/>
  <c r="I271" i="45"/>
  <c r="G440" i="45"/>
  <c r="G352" i="45"/>
  <c r="P743" i="45"/>
  <c r="O781" i="45"/>
  <c r="O763" i="45"/>
  <c r="P33" i="45"/>
  <c r="O40" i="45"/>
  <c r="O48" i="45"/>
  <c r="S177" i="45"/>
  <c r="L182" i="45"/>
  <c r="L181" i="45"/>
  <c r="S181" i="45" s="1"/>
  <c r="N175" i="45"/>
  <c r="N408" i="45" s="1"/>
  <c r="M177" i="45"/>
  <c r="Q591" i="45"/>
  <c r="P649" i="45"/>
  <c r="Q257" i="45"/>
  <c r="P433" i="45"/>
  <c r="P260" i="45"/>
  <c r="P345" i="45"/>
  <c r="O331" i="45"/>
  <c r="N419" i="45"/>
  <c r="N507" i="45"/>
  <c r="Q34" i="45"/>
  <c r="P41" i="45"/>
  <c r="P49" i="45"/>
  <c r="Q35" i="45"/>
  <c r="P42" i="45"/>
  <c r="P50" i="45"/>
  <c r="P444" i="45"/>
  <c r="P269" i="45"/>
  <c r="P356" i="45"/>
  <c r="R265" i="45"/>
  <c r="Q441" i="45"/>
  <c r="Q268" i="45"/>
  <c r="Q353" i="45"/>
  <c r="R283" i="45"/>
  <c r="Q371" i="45"/>
  <c r="Q459" i="45"/>
  <c r="N657" i="45"/>
  <c r="N628" i="45"/>
  <c r="P751" i="45"/>
  <c r="O789" i="45"/>
  <c r="O771" i="45"/>
  <c r="O469" i="45"/>
  <c r="O381" i="45"/>
  <c r="J278" i="45"/>
  <c r="I366" i="45"/>
  <c r="I454" i="45"/>
  <c r="I279" i="45"/>
  <c r="P587" i="45"/>
  <c r="O592" i="45"/>
  <c r="O645" i="45"/>
  <c r="Q315" i="45"/>
  <c r="P491" i="45"/>
  <c r="P403" i="45"/>
  <c r="Q36" i="45"/>
  <c r="P51" i="45"/>
  <c r="P43" i="45"/>
  <c r="Q318" i="45"/>
  <c r="P494" i="45"/>
  <c r="P406" i="45"/>
  <c r="M627" i="45"/>
  <c r="P701" i="45"/>
  <c r="O707" i="45"/>
  <c r="P748" i="45"/>
  <c r="O768" i="45"/>
  <c r="O786" i="45"/>
  <c r="P698" i="45"/>
  <c r="O700" i="45"/>
  <c r="O711" i="45" s="1"/>
  <c r="O712" i="45" s="1"/>
  <c r="P170" i="45"/>
  <c r="O453" i="45"/>
  <c r="O365" i="45"/>
  <c r="R274" i="45"/>
  <c r="Q450" i="45"/>
  <c r="Q362" i="45"/>
  <c r="O335" i="45"/>
  <c r="N511" i="45"/>
  <c r="N423" i="45"/>
  <c r="O167" i="45"/>
  <c r="O168" i="45" s="1"/>
  <c r="M512" i="45"/>
  <c r="M424" i="45"/>
  <c r="M337" i="45"/>
  <c r="G448" i="45"/>
  <c r="G360" i="45"/>
  <c r="H383" i="45"/>
  <c r="H471" i="45"/>
  <c r="H296" i="45"/>
  <c r="J294" i="45"/>
  <c r="I382" i="45"/>
  <c r="I295" i="45"/>
  <c r="O333" i="45"/>
  <c r="N421" i="45"/>
  <c r="N509" i="45"/>
  <c r="R266" i="45"/>
  <c r="Q442" i="45"/>
  <c r="Q354" i="45"/>
  <c r="N349" i="45"/>
  <c r="N437" i="45"/>
  <c r="O334" i="45"/>
  <c r="N422" i="45"/>
  <c r="N510" i="45"/>
  <c r="P697" i="45"/>
  <c r="N543" i="45"/>
  <c r="N551" i="45" s="1"/>
  <c r="N623" i="45"/>
  <c r="N626" i="45" s="1"/>
  <c r="T579" i="45"/>
  <c r="T117" i="45"/>
  <c r="L513" i="45"/>
  <c r="S513" i="45" s="1"/>
  <c r="S337" i="45"/>
  <c r="L425" i="45"/>
  <c r="S425" i="45" s="1"/>
  <c r="N790" i="45"/>
  <c r="N772" i="45"/>
  <c r="P750" i="45"/>
  <c r="O788" i="45"/>
  <c r="O770" i="45"/>
  <c r="R149" i="45"/>
  <c r="Q152" i="45"/>
  <c r="Q153" i="45" s="1"/>
  <c r="R159" i="45"/>
  <c r="Q162" i="45"/>
  <c r="Q163" i="45" s="1"/>
  <c r="Q316" i="45"/>
  <c r="P404" i="45"/>
  <c r="P492" i="45"/>
  <c r="Q529" i="45"/>
  <c r="P547" i="45"/>
  <c r="O483" i="45"/>
  <c r="O395" i="45"/>
  <c r="Q259" i="45"/>
  <c r="P347" i="45"/>
  <c r="P435" i="45"/>
  <c r="P307" i="45"/>
  <c r="P747" i="45"/>
  <c r="O785" i="45"/>
  <c r="O767" i="45"/>
  <c r="J286" i="45"/>
  <c r="I374" i="45"/>
  <c r="I462" i="45"/>
  <c r="I287" i="45"/>
  <c r="G456" i="45"/>
  <c r="G368" i="45"/>
  <c r="R275" i="45"/>
  <c r="Q363" i="45"/>
  <c r="Q451" i="45"/>
  <c r="O629" i="45"/>
  <c r="O658" i="45"/>
  <c r="R291" i="45"/>
  <c r="Q379" i="45"/>
  <c r="Q467" i="45"/>
  <c r="Q583" i="45"/>
  <c r="P611" i="45"/>
  <c r="P640" i="45"/>
  <c r="P602" i="45"/>
  <c r="O659" i="45"/>
  <c r="O630" i="45"/>
  <c r="N341" i="45"/>
  <c r="M429" i="45"/>
  <c r="R299" i="45"/>
  <c r="Q475" i="45"/>
  <c r="Q387" i="45"/>
  <c r="L710" i="45"/>
  <c r="S709" i="45"/>
  <c r="S710" i="45" s="1"/>
  <c r="P452" i="45"/>
  <c r="P277" i="45"/>
  <c r="P364" i="45"/>
  <c r="R273" i="45"/>
  <c r="Q449" i="45"/>
  <c r="Q276" i="45"/>
  <c r="Q361" i="45"/>
  <c r="I255" i="45"/>
  <c r="I197" i="45"/>
  <c r="H196" i="45"/>
  <c r="U197" i="1"/>
  <c r="G97" i="1"/>
  <c r="S76" i="1"/>
  <c r="G86" i="1"/>
  <c r="S439" i="1"/>
  <c r="S351" i="1"/>
  <c r="S264" i="1"/>
  <c r="G440" i="1"/>
  <c r="G352" i="1"/>
  <c r="J384" i="1"/>
  <c r="J472" i="1"/>
  <c r="L368" i="1"/>
  <c r="L456" i="1"/>
  <c r="N322" i="1"/>
  <c r="N323" i="1" s="1"/>
  <c r="N407" i="1"/>
  <c r="N495" i="1"/>
  <c r="R322" i="1"/>
  <c r="R323" i="1" s="1"/>
  <c r="R495" i="1"/>
  <c r="R407" i="1"/>
  <c r="K98" i="1"/>
  <c r="K87" i="1"/>
  <c r="M352" i="1"/>
  <c r="M440" i="1"/>
  <c r="O85" i="1"/>
  <c r="O96" i="1"/>
  <c r="G456" i="1"/>
  <c r="G368" i="1"/>
  <c r="H85" i="1"/>
  <c r="H96" i="1"/>
  <c r="H86" i="1"/>
  <c r="H97" i="1"/>
  <c r="J97" i="1"/>
  <c r="J86" i="1"/>
  <c r="L89" i="1"/>
  <c r="L100" i="1"/>
  <c r="L88" i="1"/>
  <c r="L99" i="1"/>
  <c r="P85" i="1"/>
  <c r="P96" i="1"/>
  <c r="K86" i="1"/>
  <c r="K97" i="1"/>
  <c r="K352" i="1"/>
  <c r="K440" i="1"/>
  <c r="K384" i="1"/>
  <c r="K472" i="1"/>
  <c r="K89" i="1"/>
  <c r="K100" i="1"/>
  <c r="Q440" i="1"/>
  <c r="Q352" i="1"/>
  <c r="Q85" i="1"/>
  <c r="Q96" i="1"/>
  <c r="U462" i="1"/>
  <c r="U374" i="1"/>
  <c r="U287" i="1"/>
  <c r="G376" i="1"/>
  <c r="G464" i="1"/>
  <c r="U358" i="1"/>
  <c r="U446" i="1"/>
  <c r="U271" i="1"/>
  <c r="U382" i="1"/>
  <c r="U295" i="1"/>
  <c r="H384" i="1"/>
  <c r="H472" i="1"/>
  <c r="H464" i="1"/>
  <c r="H376" i="1"/>
  <c r="J376" i="1"/>
  <c r="J464" i="1"/>
  <c r="L440" i="1"/>
  <c r="L352" i="1"/>
  <c r="L448" i="1"/>
  <c r="L360" i="1"/>
  <c r="N440" i="1"/>
  <c r="N352" i="1"/>
  <c r="R440" i="1"/>
  <c r="R352" i="1"/>
  <c r="T486" i="1"/>
  <c r="T398" i="1"/>
  <c r="T311" i="1"/>
  <c r="T439" i="1"/>
  <c r="T351" i="1"/>
  <c r="T264" i="1"/>
  <c r="U366" i="1"/>
  <c r="U454" i="1"/>
  <c r="U279" i="1"/>
  <c r="H456" i="1"/>
  <c r="H368" i="1"/>
  <c r="J456" i="1"/>
  <c r="J368" i="1"/>
  <c r="J352" i="1"/>
  <c r="J440" i="1"/>
  <c r="K376" i="1"/>
  <c r="K464" i="1"/>
  <c r="Q487" i="1"/>
  <c r="Q312" i="1"/>
  <c r="Q399" i="1"/>
  <c r="G64" i="1"/>
  <c r="G64" i="45" s="1"/>
  <c r="H64" i="45" s="1"/>
  <c r="I64" i="45" s="1"/>
  <c r="J64" i="45" s="1"/>
  <c r="K64" i="45" s="1"/>
  <c r="L64" i="45" s="1"/>
  <c r="S196" i="1"/>
  <c r="S56" i="1"/>
  <c r="G107" i="1"/>
  <c r="G360" i="1"/>
  <c r="G448" i="1"/>
  <c r="U350" i="1"/>
  <c r="U438" i="1"/>
  <c r="U263" i="1"/>
  <c r="G85" i="1"/>
  <c r="G96" i="1"/>
  <c r="S75" i="1"/>
  <c r="G384" i="1"/>
  <c r="G472" i="1"/>
  <c r="S79" i="1"/>
  <c r="G89" i="1"/>
  <c r="G100" i="1"/>
  <c r="J89" i="1"/>
  <c r="J100" i="1"/>
  <c r="L98" i="1"/>
  <c r="L87" i="1"/>
  <c r="N487" i="1"/>
  <c r="N399" i="1"/>
  <c r="N312" i="1"/>
  <c r="R487" i="1"/>
  <c r="R399" i="1"/>
  <c r="R312" i="1"/>
  <c r="I360" i="1"/>
  <c r="I448" i="1"/>
  <c r="I97" i="1"/>
  <c r="I86" i="1"/>
  <c r="K368" i="1"/>
  <c r="K456" i="1"/>
  <c r="M85" i="1"/>
  <c r="M96" i="1"/>
  <c r="T75" i="1"/>
  <c r="O487" i="1"/>
  <c r="O312" i="1"/>
  <c r="O399" i="1"/>
  <c r="O322" i="1"/>
  <c r="O323" i="1" s="1"/>
  <c r="O495" i="1"/>
  <c r="O407" i="1"/>
  <c r="O440" i="1"/>
  <c r="O352" i="1"/>
  <c r="G87" i="1"/>
  <c r="G98" i="1"/>
  <c r="S77" i="1"/>
  <c r="H352" i="1"/>
  <c r="H440" i="1"/>
  <c r="H448" i="1"/>
  <c r="H360" i="1"/>
  <c r="J448" i="1"/>
  <c r="J360" i="1"/>
  <c r="L472" i="1"/>
  <c r="L384" i="1"/>
  <c r="L376" i="1"/>
  <c r="L464" i="1"/>
  <c r="P440" i="1"/>
  <c r="P352" i="1"/>
  <c r="K360" i="1"/>
  <c r="K448" i="1"/>
  <c r="K96" i="1"/>
  <c r="K85" i="1"/>
  <c r="H107" i="1"/>
  <c r="L107" i="1"/>
  <c r="S288" i="1"/>
  <c r="S375" i="1"/>
  <c r="S463" i="1"/>
  <c r="G99" i="1"/>
  <c r="S78" i="1"/>
  <c r="G88" i="1"/>
  <c r="S359" i="1"/>
  <c r="S447" i="1"/>
  <c r="S272" i="1"/>
  <c r="S383" i="1"/>
  <c r="S471" i="1"/>
  <c r="S296" i="1"/>
  <c r="H89" i="1"/>
  <c r="H100" i="1"/>
  <c r="H88" i="1"/>
  <c r="H99" i="1"/>
  <c r="J88" i="1"/>
  <c r="J99" i="1"/>
  <c r="L85" i="1"/>
  <c r="L96" i="1"/>
  <c r="L86" i="1"/>
  <c r="L97" i="1"/>
  <c r="N96" i="1"/>
  <c r="N85" i="1"/>
  <c r="R85" i="1"/>
  <c r="R96" i="1"/>
  <c r="I99" i="1"/>
  <c r="I88" i="1"/>
  <c r="I464" i="1"/>
  <c r="I376" i="1"/>
  <c r="I352" i="1"/>
  <c r="I440" i="1"/>
  <c r="I85" i="1"/>
  <c r="I96" i="1"/>
  <c r="I89" i="1"/>
  <c r="I100" i="1"/>
  <c r="I384" i="1"/>
  <c r="I472" i="1"/>
  <c r="M399" i="1"/>
  <c r="M487" i="1"/>
  <c r="M312" i="1"/>
  <c r="M323" i="1"/>
  <c r="M495" i="1"/>
  <c r="M407" i="1"/>
  <c r="T319" i="1"/>
  <c r="S367" i="1"/>
  <c r="S280" i="1"/>
  <c r="S455" i="1"/>
  <c r="H87" i="1"/>
  <c r="H98" i="1"/>
  <c r="J87" i="1"/>
  <c r="J98" i="1"/>
  <c r="J96" i="1"/>
  <c r="J85" i="1"/>
  <c r="P312" i="1"/>
  <c r="P399" i="1"/>
  <c r="P487" i="1"/>
  <c r="P322" i="1"/>
  <c r="P323" i="1" s="1"/>
  <c r="P407" i="1"/>
  <c r="P495" i="1"/>
  <c r="I87" i="1"/>
  <c r="I98" i="1"/>
  <c r="I456" i="1"/>
  <c r="I368" i="1"/>
  <c r="K88" i="1"/>
  <c r="K99" i="1"/>
  <c r="Q322" i="1"/>
  <c r="Q407" i="1"/>
  <c r="Q495" i="1"/>
  <c r="M64" i="1"/>
  <c r="T64" i="1" s="1"/>
  <c r="T196" i="1"/>
  <c r="T56" i="1"/>
  <c r="T107" i="1" s="1"/>
  <c r="M107" i="1"/>
  <c r="AE68" i="50"/>
  <c r="AE69" i="50" s="1"/>
  <c r="AF69" i="50" s="1"/>
  <c r="AJ68" i="50"/>
  <c r="AJ69" i="50" s="1"/>
  <c r="AJ68" i="51"/>
  <c r="AJ69" i="51" s="1"/>
  <c r="BI60" i="49"/>
  <c r="BD60" i="49"/>
  <c r="AX65" i="51"/>
  <c r="BC65" i="51"/>
  <c r="AX65" i="50"/>
  <c r="BC65" i="50"/>
  <c r="AW66" i="51"/>
  <c r="AR66" i="51"/>
  <c r="BI66" i="50"/>
  <c r="BD66" i="50"/>
  <c r="AL67" i="51"/>
  <c r="AQ67" i="51"/>
  <c r="AL67" i="50"/>
  <c r="AQ67" i="50"/>
  <c r="O713" i="45" l="1"/>
  <c r="O714" i="45" s="1"/>
  <c r="AK68" i="51"/>
  <c r="AK69" i="51" s="1"/>
  <c r="AL69" i="51" s="1"/>
  <c r="AF68" i="51"/>
  <c r="M764" i="1"/>
  <c r="T464" i="1"/>
  <c r="T376" i="1"/>
  <c r="T97" i="1"/>
  <c r="T86" i="1"/>
  <c r="T448" i="1"/>
  <c r="T360" i="1"/>
  <c r="T98" i="1"/>
  <c r="T87" i="1"/>
  <c r="T472" i="1"/>
  <c r="T384" i="1"/>
  <c r="T100" i="1"/>
  <c r="T89" i="1"/>
  <c r="T456" i="1"/>
  <c r="T368" i="1"/>
  <c r="T99" i="1"/>
  <c r="T88" i="1"/>
  <c r="M782" i="1"/>
  <c r="M745" i="1"/>
  <c r="BD64" i="49"/>
  <c r="BI64" i="49"/>
  <c r="BD61" i="49"/>
  <c r="BI61" i="49"/>
  <c r="L626" i="45"/>
  <c r="O708" i="45"/>
  <c r="O709" i="45" s="1"/>
  <c r="O710" i="45" s="1"/>
  <c r="U196" i="1"/>
  <c r="S626" i="45"/>
  <c r="N552" i="45"/>
  <c r="N113" i="45"/>
  <c r="J197" i="45"/>
  <c r="I196" i="45"/>
  <c r="R361" i="45"/>
  <c r="U361" i="45" s="1"/>
  <c r="T361" i="45" s="1"/>
  <c r="R276" i="45"/>
  <c r="R449" i="45"/>
  <c r="U449" i="45" s="1"/>
  <c r="T449" i="45" s="1"/>
  <c r="U273" i="45"/>
  <c r="T273" i="45" s="1"/>
  <c r="P365" i="45"/>
  <c r="P453" i="45"/>
  <c r="R387" i="45"/>
  <c r="U387" i="45" s="1"/>
  <c r="T387" i="45" s="1"/>
  <c r="R475" i="45"/>
  <c r="U475" i="45" s="1"/>
  <c r="T475" i="45" s="1"/>
  <c r="U299" i="45"/>
  <c r="T299" i="45" s="1"/>
  <c r="P631" i="45"/>
  <c r="P660" i="45"/>
  <c r="R379" i="45"/>
  <c r="U379" i="45" s="1"/>
  <c r="T379" i="45" s="1"/>
  <c r="R467" i="45"/>
  <c r="U467" i="45" s="1"/>
  <c r="T467" i="45" s="1"/>
  <c r="U291" i="45"/>
  <c r="T291" i="45" s="1"/>
  <c r="R451" i="45"/>
  <c r="U451" i="45" s="1"/>
  <c r="T451" i="45" s="1"/>
  <c r="U275" i="45"/>
  <c r="T275" i="45" s="1"/>
  <c r="R363" i="45"/>
  <c r="U363" i="45" s="1"/>
  <c r="T363" i="45" s="1"/>
  <c r="I288" i="45"/>
  <c r="I375" i="45"/>
  <c r="I463" i="45"/>
  <c r="Q747" i="45"/>
  <c r="P767" i="45"/>
  <c r="P785" i="45"/>
  <c r="P395" i="45"/>
  <c r="P483" i="45"/>
  <c r="R316" i="45"/>
  <c r="Q492" i="45"/>
  <c r="Q404" i="45"/>
  <c r="U159" i="45"/>
  <c r="T159" i="45" s="1"/>
  <c r="R162" i="45"/>
  <c r="U149" i="45"/>
  <c r="T149" i="45" s="1"/>
  <c r="R152" i="45"/>
  <c r="Q697" i="45"/>
  <c r="P333" i="45"/>
  <c r="O509" i="45"/>
  <c r="O421" i="45"/>
  <c r="I296" i="45"/>
  <c r="I383" i="45"/>
  <c r="I471" i="45"/>
  <c r="K294" i="45"/>
  <c r="J382" i="45"/>
  <c r="J295" i="45"/>
  <c r="M513" i="45"/>
  <c r="M425" i="45"/>
  <c r="P335" i="45"/>
  <c r="O423" i="45"/>
  <c r="O511" i="45"/>
  <c r="Q748" i="45"/>
  <c r="P786" i="45"/>
  <c r="P768" i="45"/>
  <c r="Q701" i="45"/>
  <c r="P707" i="45"/>
  <c r="R318" i="45"/>
  <c r="Q494" i="45"/>
  <c r="Q406" i="45"/>
  <c r="R315" i="45"/>
  <c r="Q403" i="45"/>
  <c r="Q491" i="45"/>
  <c r="O650" i="45"/>
  <c r="O598" i="45"/>
  <c r="O656" i="45" s="1"/>
  <c r="I455" i="45"/>
  <c r="I280" i="45"/>
  <c r="I367" i="45"/>
  <c r="Q751" i="45"/>
  <c r="P789" i="45"/>
  <c r="P771" i="45"/>
  <c r="R459" i="45"/>
  <c r="U459" i="45" s="1"/>
  <c r="T459" i="45" s="1"/>
  <c r="U283" i="45"/>
  <c r="T283" i="45" s="1"/>
  <c r="R371" i="45"/>
  <c r="U371" i="45" s="1"/>
  <c r="T371" i="45" s="1"/>
  <c r="Q444" i="45"/>
  <c r="Q269" i="45"/>
  <c r="Q356" i="45"/>
  <c r="R34" i="45"/>
  <c r="Q41" i="45"/>
  <c r="Q49" i="45"/>
  <c r="P436" i="45"/>
  <c r="P261" i="45"/>
  <c r="P348" i="45"/>
  <c r="M182" i="45"/>
  <c r="M183" i="45" s="1"/>
  <c r="M181" i="45"/>
  <c r="Q33" i="45"/>
  <c r="P40" i="45"/>
  <c r="P48" i="45"/>
  <c r="Q743" i="45"/>
  <c r="P781" i="45"/>
  <c r="P763" i="45"/>
  <c r="K270" i="45"/>
  <c r="J446" i="45"/>
  <c r="J358" i="45"/>
  <c r="J271" i="45"/>
  <c r="I56" i="45"/>
  <c r="H107" i="45"/>
  <c r="I75" i="45"/>
  <c r="H96" i="45"/>
  <c r="H85" i="45"/>
  <c r="L228" i="45"/>
  <c r="L489" i="45" s="1"/>
  <c r="S489" i="45" s="1"/>
  <c r="K241" i="45"/>
  <c r="K242" i="45" s="1"/>
  <c r="P632" i="45"/>
  <c r="P661" i="45"/>
  <c r="R466" i="45"/>
  <c r="U466" i="45" s="1"/>
  <c r="T466" i="45" s="1"/>
  <c r="U290" i="45"/>
  <c r="T290" i="45" s="1"/>
  <c r="R378" i="45"/>
  <c r="U378" i="45" s="1"/>
  <c r="T378" i="45" s="1"/>
  <c r="R582" i="45"/>
  <c r="Q610" i="45"/>
  <c r="Q601" i="45"/>
  <c r="Q639" i="45"/>
  <c r="Q21" i="45"/>
  <c r="P20" i="45"/>
  <c r="Q737" i="45"/>
  <c r="R581" i="45"/>
  <c r="Q600" i="45"/>
  <c r="Q638" i="45"/>
  <c r="Q609" i="45"/>
  <c r="R140" i="45"/>
  <c r="Q165" i="45"/>
  <c r="Q734" i="45"/>
  <c r="H376" i="45"/>
  <c r="H464" i="45"/>
  <c r="R377" i="45"/>
  <c r="U377" i="45" s="1"/>
  <c r="T377" i="45" s="1"/>
  <c r="R292" i="45"/>
  <c r="R465" i="45"/>
  <c r="U465" i="45" s="1"/>
  <c r="T465" i="45" s="1"/>
  <c r="U289" i="45"/>
  <c r="T289" i="45" s="1"/>
  <c r="R527" i="45"/>
  <c r="Q545" i="45"/>
  <c r="O772" i="45"/>
  <c r="O790" i="45"/>
  <c r="Q532" i="45"/>
  <c r="P537" i="45"/>
  <c r="P618" i="45"/>
  <c r="Q696" i="45"/>
  <c r="P330" i="45"/>
  <c r="O506" i="45"/>
  <c r="O418" i="45"/>
  <c r="O336" i="45"/>
  <c r="P167" i="45"/>
  <c r="P168" i="45" s="1"/>
  <c r="R355" i="45"/>
  <c r="U355" i="45" s="1"/>
  <c r="T355" i="45" s="1"/>
  <c r="R443" i="45"/>
  <c r="U443" i="45" s="1"/>
  <c r="T443" i="45" s="1"/>
  <c r="U267" i="45"/>
  <c r="T267" i="45" s="1"/>
  <c r="N627" i="45"/>
  <c r="R590" i="45"/>
  <c r="Q648" i="45"/>
  <c r="R588" i="45"/>
  <c r="Q646" i="45"/>
  <c r="R457" i="45"/>
  <c r="U457" i="45" s="1"/>
  <c r="T457" i="45" s="1"/>
  <c r="U281" i="45"/>
  <c r="T281" i="45" s="1"/>
  <c r="R369" i="45"/>
  <c r="U369" i="45" s="1"/>
  <c r="T369" i="45" s="1"/>
  <c r="R284" i="45"/>
  <c r="P373" i="45"/>
  <c r="P461" i="45"/>
  <c r="P332" i="45"/>
  <c r="O508" i="45"/>
  <c r="O420" i="45"/>
  <c r="H456" i="45"/>
  <c r="H368" i="45"/>
  <c r="R258" i="45"/>
  <c r="Q434" i="45"/>
  <c r="Q346" i="45"/>
  <c r="O628" i="45"/>
  <c r="O657" i="45"/>
  <c r="Q749" i="45"/>
  <c r="P787" i="45"/>
  <c r="P769" i="45"/>
  <c r="O349" i="45"/>
  <c r="O437" i="45"/>
  <c r="R528" i="45"/>
  <c r="Q546" i="45"/>
  <c r="R141" i="45"/>
  <c r="Q166" i="45"/>
  <c r="M313" i="45"/>
  <c r="L401" i="45"/>
  <c r="S401" i="45" s="1"/>
  <c r="S313" i="45"/>
  <c r="I264" i="45"/>
  <c r="I351" i="45"/>
  <c r="I439" i="45"/>
  <c r="K262" i="45"/>
  <c r="J350" i="45"/>
  <c r="J438" i="45"/>
  <c r="J263" i="45"/>
  <c r="H440" i="45"/>
  <c r="H352" i="45"/>
  <c r="I79" i="45"/>
  <c r="H100" i="45"/>
  <c r="H89" i="45"/>
  <c r="M64" i="45"/>
  <c r="N64" i="45" s="1"/>
  <c r="O64" i="45" s="1"/>
  <c r="P64" i="45" s="1"/>
  <c r="Q64" i="45" s="1"/>
  <c r="R64" i="45" s="1"/>
  <c r="U64" i="45" s="1"/>
  <c r="S64" i="45"/>
  <c r="Q452" i="45"/>
  <c r="Q277" i="45"/>
  <c r="Q364" i="45"/>
  <c r="O341" i="45"/>
  <c r="N429" i="45"/>
  <c r="R583" i="45"/>
  <c r="Q640" i="45"/>
  <c r="Q611" i="45"/>
  <c r="Q602" i="45"/>
  <c r="K286" i="45"/>
  <c r="J374" i="45"/>
  <c r="J462" i="45"/>
  <c r="J287" i="45"/>
  <c r="R259" i="45"/>
  <c r="Q435" i="45"/>
  <c r="Q307" i="45"/>
  <c r="Q347" i="45"/>
  <c r="R529" i="45"/>
  <c r="Q547" i="45"/>
  <c r="Q750" i="45"/>
  <c r="P788" i="45"/>
  <c r="P770" i="45"/>
  <c r="P334" i="45"/>
  <c r="O510" i="45"/>
  <c r="O422" i="45"/>
  <c r="R442" i="45"/>
  <c r="U442" i="45" s="1"/>
  <c r="T442" i="45" s="1"/>
  <c r="U266" i="45"/>
  <c r="T266" i="45" s="1"/>
  <c r="R354" i="45"/>
  <c r="U354" i="45" s="1"/>
  <c r="T354" i="45" s="1"/>
  <c r="H472" i="45"/>
  <c r="H384" i="45"/>
  <c r="R450" i="45"/>
  <c r="U450" i="45" s="1"/>
  <c r="T450" i="45" s="1"/>
  <c r="U274" i="45"/>
  <c r="T274" i="45" s="1"/>
  <c r="R362" i="45"/>
  <c r="U362" i="45" s="1"/>
  <c r="T362" i="45" s="1"/>
  <c r="Q170" i="45"/>
  <c r="Q698" i="45"/>
  <c r="P700" i="45"/>
  <c r="P711" i="45" s="1"/>
  <c r="P712" i="45" s="1"/>
  <c r="R36" i="45"/>
  <c r="Q43" i="45"/>
  <c r="Q51" i="45"/>
  <c r="Q587" i="45"/>
  <c r="P645" i="45"/>
  <c r="P592" i="45"/>
  <c r="K278" i="45"/>
  <c r="J366" i="45"/>
  <c r="J454" i="45"/>
  <c r="J279" i="45"/>
  <c r="R353" i="45"/>
  <c r="U353" i="45" s="1"/>
  <c r="T353" i="45" s="1"/>
  <c r="R268" i="45"/>
  <c r="R441" i="45"/>
  <c r="U441" i="45" s="1"/>
  <c r="T441" i="45" s="1"/>
  <c r="U265" i="45"/>
  <c r="T265" i="45" s="1"/>
  <c r="P357" i="45"/>
  <c r="P445" i="45"/>
  <c r="R35" i="45"/>
  <c r="Q50" i="45"/>
  <c r="Q42" i="45"/>
  <c r="P331" i="45"/>
  <c r="O419" i="45"/>
  <c r="O507" i="45"/>
  <c r="R257" i="45"/>
  <c r="Q433" i="45"/>
  <c r="Q260" i="45"/>
  <c r="Q345" i="45"/>
  <c r="R591" i="45"/>
  <c r="Q649" i="45"/>
  <c r="O175" i="45"/>
  <c r="O408" i="45" s="1"/>
  <c r="N177" i="45"/>
  <c r="L183" i="45"/>
  <c r="S183" i="45" s="1"/>
  <c r="S182" i="45"/>
  <c r="I272" i="45"/>
  <c r="I359" i="45"/>
  <c r="I447" i="45"/>
  <c r="I77" i="45"/>
  <c r="H98" i="45"/>
  <c r="H87" i="45"/>
  <c r="R317" i="45"/>
  <c r="Q405" i="45"/>
  <c r="Q493" i="45"/>
  <c r="Q314" i="45"/>
  <c r="P402" i="45"/>
  <c r="P490" i="45"/>
  <c r="R584" i="45"/>
  <c r="Q612" i="45"/>
  <c r="Q641" i="45"/>
  <c r="Q603" i="45"/>
  <c r="P659" i="45"/>
  <c r="P630" i="45"/>
  <c r="P658" i="45"/>
  <c r="P629" i="45"/>
  <c r="Q468" i="45"/>
  <c r="Q293" i="45"/>
  <c r="Q380" i="45"/>
  <c r="P381" i="45"/>
  <c r="P469" i="45"/>
  <c r="R37" i="45"/>
  <c r="Q44" i="45"/>
  <c r="Q52" i="45"/>
  <c r="Q742" i="45"/>
  <c r="P780" i="45"/>
  <c r="P762" i="45"/>
  <c r="Q746" i="45"/>
  <c r="P784" i="45"/>
  <c r="P752" i="45"/>
  <c r="P766" i="45"/>
  <c r="P184" i="45"/>
  <c r="O190" i="45"/>
  <c r="O191" i="45" s="1"/>
  <c r="O543" i="45"/>
  <c r="O551" i="45" s="1"/>
  <c r="O623" i="45"/>
  <c r="O626" i="45" s="1"/>
  <c r="U282" i="45"/>
  <c r="T282" i="45" s="1"/>
  <c r="R370" i="45"/>
  <c r="U370" i="45" s="1"/>
  <c r="T370" i="45" s="1"/>
  <c r="R458" i="45"/>
  <c r="U458" i="45" s="1"/>
  <c r="T458" i="45" s="1"/>
  <c r="N512" i="45"/>
  <c r="N424" i="45"/>
  <c r="N337" i="45"/>
  <c r="R139" i="45"/>
  <c r="Q142" i="45"/>
  <c r="Q143" i="45" s="1"/>
  <c r="Q164" i="45"/>
  <c r="P321" i="45"/>
  <c r="O409" i="45"/>
  <c r="O497" i="45"/>
  <c r="U144" i="45"/>
  <c r="T144" i="45" s="1"/>
  <c r="R147" i="45"/>
  <c r="R589" i="45"/>
  <c r="Q647" i="45"/>
  <c r="U154" i="45"/>
  <c r="T154" i="45" s="1"/>
  <c r="R157" i="45"/>
  <c r="O549" i="45"/>
  <c r="O115" i="45" s="1"/>
  <c r="O114" i="45"/>
  <c r="O550" i="45"/>
  <c r="O116" i="45" s="1"/>
  <c r="O617" i="45"/>
  <c r="O621" i="45" s="1"/>
  <c r="Q526" i="45"/>
  <c r="P544" i="45"/>
  <c r="P531" i="45"/>
  <c r="R530" i="45"/>
  <c r="Q548" i="45"/>
  <c r="Q616" i="45"/>
  <c r="Q460" i="45"/>
  <c r="Q285" i="45"/>
  <c r="Q372" i="45"/>
  <c r="Q580" i="45"/>
  <c r="P637" i="45"/>
  <c r="P608" i="45"/>
  <c r="P599" i="45"/>
  <c r="O338" i="45"/>
  <c r="N426" i="45"/>
  <c r="P320" i="45"/>
  <c r="O496" i="45"/>
  <c r="K489" i="45"/>
  <c r="M82" i="45"/>
  <c r="L92" i="45"/>
  <c r="S92" i="45" s="1"/>
  <c r="S82" i="45"/>
  <c r="L103" i="45"/>
  <c r="S103" i="45" s="1"/>
  <c r="H360" i="45"/>
  <c r="H448" i="45"/>
  <c r="I78" i="45"/>
  <c r="H88" i="45"/>
  <c r="H99" i="45"/>
  <c r="I76" i="45"/>
  <c r="H86" i="45"/>
  <c r="H97" i="45"/>
  <c r="R328" i="1"/>
  <c r="R499" i="1"/>
  <c r="R411" i="1"/>
  <c r="R327" i="1"/>
  <c r="N328" i="1"/>
  <c r="N499" i="1"/>
  <c r="N411" i="1"/>
  <c r="N327" i="1"/>
  <c r="Q744" i="1"/>
  <c r="Q410" i="1"/>
  <c r="Q498" i="1"/>
  <c r="P400" i="1"/>
  <c r="P488" i="1"/>
  <c r="Q323" i="1"/>
  <c r="P744" i="1"/>
  <c r="P410" i="1"/>
  <c r="P498" i="1"/>
  <c r="S456" i="1"/>
  <c r="S368" i="1"/>
  <c r="T495" i="1"/>
  <c r="T407" i="1"/>
  <c r="M400" i="1"/>
  <c r="M488" i="1"/>
  <c r="S464" i="1"/>
  <c r="S376" i="1"/>
  <c r="O744" i="1"/>
  <c r="O410" i="1"/>
  <c r="O498" i="1"/>
  <c r="O400" i="1"/>
  <c r="O488" i="1"/>
  <c r="T96" i="1"/>
  <c r="T85" i="1"/>
  <c r="N400" i="1"/>
  <c r="N488" i="1"/>
  <c r="S85" i="1"/>
  <c r="U75" i="1"/>
  <c r="S96" i="1"/>
  <c r="U351" i="1"/>
  <c r="U264" i="1"/>
  <c r="U439" i="1"/>
  <c r="S107" i="1"/>
  <c r="U56" i="1"/>
  <c r="U455" i="1"/>
  <c r="U367" i="1"/>
  <c r="U280" i="1"/>
  <c r="T487" i="1"/>
  <c r="T312" i="1"/>
  <c r="T399" i="1"/>
  <c r="U463" i="1"/>
  <c r="U375" i="1"/>
  <c r="U288" i="1"/>
  <c r="P499" i="1"/>
  <c r="P328" i="1"/>
  <c r="P411" i="1"/>
  <c r="P327" i="1"/>
  <c r="M499" i="1"/>
  <c r="M411" i="1"/>
  <c r="M327" i="1"/>
  <c r="M328" i="1"/>
  <c r="S472" i="1"/>
  <c r="S384" i="1"/>
  <c r="S448" i="1"/>
  <c r="S360" i="1"/>
  <c r="S88" i="1"/>
  <c r="S99" i="1"/>
  <c r="U78" i="1"/>
  <c r="S98" i="1"/>
  <c r="S87" i="1"/>
  <c r="U77" i="1"/>
  <c r="O411" i="1"/>
  <c r="O499" i="1"/>
  <c r="O328" i="1"/>
  <c r="O327" i="1"/>
  <c r="R400" i="1"/>
  <c r="R488" i="1"/>
  <c r="S100" i="1"/>
  <c r="S89" i="1"/>
  <c r="U79" i="1"/>
  <c r="S64" i="1"/>
  <c r="U64" i="1" s="1"/>
  <c r="Q400" i="1"/>
  <c r="Q488" i="1"/>
  <c r="T440" i="1"/>
  <c r="T352" i="1"/>
  <c r="U383" i="1"/>
  <c r="U471" i="1"/>
  <c r="U296" i="1"/>
  <c r="U447" i="1"/>
  <c r="U359" i="1"/>
  <c r="U272" i="1"/>
  <c r="R498" i="1"/>
  <c r="R744" i="1"/>
  <c r="R410" i="1"/>
  <c r="N744" i="1"/>
  <c r="N498" i="1"/>
  <c r="N410" i="1"/>
  <c r="T322" i="1"/>
  <c r="S440" i="1"/>
  <c r="S352" i="1"/>
  <c r="S86" i="1"/>
  <c r="S97" i="1"/>
  <c r="U76" i="1"/>
  <c r="AK68" i="50"/>
  <c r="AK69" i="50" s="1"/>
  <c r="AL69" i="50" s="1"/>
  <c r="AF68" i="50"/>
  <c r="AP68" i="50"/>
  <c r="AP69" i="50" s="1"/>
  <c r="AP68" i="51"/>
  <c r="AP69" i="51" s="1"/>
  <c r="BO60" i="49"/>
  <c r="BJ60" i="49"/>
  <c r="BD65" i="50"/>
  <c r="BI65" i="50"/>
  <c r="BI65" i="51"/>
  <c r="BD65" i="51"/>
  <c r="AW67" i="50"/>
  <c r="AR67" i="50"/>
  <c r="AR67" i="51"/>
  <c r="AW67" i="51"/>
  <c r="AL68" i="51"/>
  <c r="BO66" i="50"/>
  <c r="BJ66" i="50"/>
  <c r="AX66" i="51"/>
  <c r="BC66" i="51"/>
  <c r="U87" i="1" l="1"/>
  <c r="U88" i="1"/>
  <c r="AQ68" i="51"/>
  <c r="AQ69" i="51" s="1"/>
  <c r="AR69" i="51" s="1"/>
  <c r="P713" i="45"/>
  <c r="P714" i="45" s="1"/>
  <c r="M756" i="1"/>
  <c r="M757" i="1" s="1"/>
  <c r="M758" i="1"/>
  <c r="M759" i="1" s="1"/>
  <c r="U98" i="1"/>
  <c r="U99" i="1"/>
  <c r="N764" i="1"/>
  <c r="R764" i="1"/>
  <c r="P764" i="1"/>
  <c r="Q764" i="1"/>
  <c r="O764" i="1"/>
  <c r="P63" i="56"/>
  <c r="Q63" i="56" s="1"/>
  <c r="U86" i="1"/>
  <c r="U89" i="1"/>
  <c r="U97" i="1"/>
  <c r="U100" i="1"/>
  <c r="M783" i="1"/>
  <c r="M753" i="1"/>
  <c r="M765" i="1"/>
  <c r="P63" i="49"/>
  <c r="BJ61" i="49"/>
  <c r="BO61" i="49"/>
  <c r="BO64" i="49"/>
  <c r="BJ64" i="49"/>
  <c r="Q167" i="45"/>
  <c r="Q168" i="45" s="1"/>
  <c r="O627" i="45"/>
  <c r="J76" i="45"/>
  <c r="I86" i="45"/>
  <c r="I97" i="45"/>
  <c r="Q461" i="45"/>
  <c r="Q373" i="45"/>
  <c r="U530" i="45"/>
  <c r="R548" i="45"/>
  <c r="R616" i="45"/>
  <c r="P550" i="45"/>
  <c r="P116" i="45" s="1"/>
  <c r="P114" i="45"/>
  <c r="P549" i="45"/>
  <c r="P115" i="45" s="1"/>
  <c r="P617" i="45"/>
  <c r="P621" i="45" s="1"/>
  <c r="R526" i="45"/>
  <c r="Q544" i="45"/>
  <c r="Q531" i="45"/>
  <c r="U157" i="45"/>
  <c r="R158" i="45"/>
  <c r="R148" i="45"/>
  <c r="U147" i="45"/>
  <c r="Q321" i="45"/>
  <c r="P497" i="45"/>
  <c r="P409" i="45"/>
  <c r="N513" i="45"/>
  <c r="N425" i="45"/>
  <c r="Q184" i="45"/>
  <c r="P190" i="45"/>
  <c r="P191" i="45" s="1"/>
  <c r="P772" i="45"/>
  <c r="P790" i="45"/>
  <c r="R746" i="45"/>
  <c r="Q766" i="45"/>
  <c r="Q784" i="45"/>
  <c r="Q752" i="45"/>
  <c r="R742" i="45"/>
  <c r="Q762" i="45"/>
  <c r="Q780" i="45"/>
  <c r="R603" i="45"/>
  <c r="R612" i="45"/>
  <c r="R641" i="45"/>
  <c r="U584" i="45"/>
  <c r="R493" i="45"/>
  <c r="U493" i="45" s="1"/>
  <c r="T493" i="45" s="1"/>
  <c r="U317" i="45"/>
  <c r="T317" i="45" s="1"/>
  <c r="R405" i="45"/>
  <c r="U405" i="45" s="1"/>
  <c r="T405" i="45" s="1"/>
  <c r="I360" i="45"/>
  <c r="I448" i="45"/>
  <c r="P175" i="45"/>
  <c r="P408" i="45" s="1"/>
  <c r="O177" i="45"/>
  <c r="U591" i="45"/>
  <c r="R649" i="45"/>
  <c r="R345" i="45"/>
  <c r="U345" i="45" s="1"/>
  <c r="T345" i="45" s="1"/>
  <c r="U257" i="45"/>
  <c r="T257" i="45" s="1"/>
  <c r="R433" i="45"/>
  <c r="U433" i="45" s="1"/>
  <c r="T433" i="45" s="1"/>
  <c r="R260" i="45"/>
  <c r="Q331" i="45"/>
  <c r="P507" i="45"/>
  <c r="P419" i="45"/>
  <c r="L278" i="45"/>
  <c r="K454" i="45"/>
  <c r="K366" i="45"/>
  <c r="K279" i="45"/>
  <c r="R43" i="45"/>
  <c r="U43" i="45" s="1"/>
  <c r="T43" i="45" s="1"/>
  <c r="R51" i="45"/>
  <c r="U51" i="45" s="1"/>
  <c r="T51" i="45" s="1"/>
  <c r="U36" i="45"/>
  <c r="T36" i="45" s="1"/>
  <c r="R698" i="45"/>
  <c r="Q700" i="45"/>
  <c r="Q711" i="45" s="1"/>
  <c r="Q712" i="45" s="1"/>
  <c r="R170" i="45"/>
  <c r="R750" i="45"/>
  <c r="Q788" i="45"/>
  <c r="Q770" i="45"/>
  <c r="U529" i="45"/>
  <c r="R547" i="45"/>
  <c r="Q395" i="45"/>
  <c r="Q483" i="45"/>
  <c r="R435" i="45"/>
  <c r="U435" i="45" s="1"/>
  <c r="T435" i="45" s="1"/>
  <c r="R307" i="45"/>
  <c r="R347" i="45"/>
  <c r="U347" i="45" s="1"/>
  <c r="T347" i="45" s="1"/>
  <c r="U259" i="45"/>
  <c r="T259" i="45" s="1"/>
  <c r="L286" i="45"/>
  <c r="K462" i="45"/>
  <c r="K374" i="45"/>
  <c r="K287" i="45"/>
  <c r="R640" i="45"/>
  <c r="U583" i="45"/>
  <c r="R611" i="45"/>
  <c r="R602" i="45"/>
  <c r="P341" i="45"/>
  <c r="O429" i="45"/>
  <c r="T64" i="45"/>
  <c r="J439" i="45"/>
  <c r="J264" i="45"/>
  <c r="J351" i="45"/>
  <c r="L262" i="45"/>
  <c r="K350" i="45"/>
  <c r="K438" i="45"/>
  <c r="K263" i="45"/>
  <c r="R749" i="45"/>
  <c r="Q769" i="45"/>
  <c r="Q787" i="45"/>
  <c r="U258" i="45"/>
  <c r="T258" i="45" s="1"/>
  <c r="R434" i="45"/>
  <c r="U434" i="45" s="1"/>
  <c r="T434" i="45" s="1"/>
  <c r="R346" i="45"/>
  <c r="U346" i="45" s="1"/>
  <c r="T346" i="45" s="1"/>
  <c r="R285" i="45"/>
  <c r="R460" i="45"/>
  <c r="U460" i="45" s="1"/>
  <c r="T460" i="45" s="1"/>
  <c r="U284" i="45"/>
  <c r="T284" i="45" s="1"/>
  <c r="R372" i="45"/>
  <c r="U372" i="45" s="1"/>
  <c r="T372" i="45" s="1"/>
  <c r="U588" i="45"/>
  <c r="R646" i="45"/>
  <c r="U590" i="45"/>
  <c r="R648" i="45"/>
  <c r="O424" i="45"/>
  <c r="O512" i="45"/>
  <c r="O337" i="45"/>
  <c r="R532" i="45"/>
  <c r="Q537" i="45"/>
  <c r="Q618" i="45"/>
  <c r="U527" i="45"/>
  <c r="R545" i="45"/>
  <c r="R293" i="45"/>
  <c r="R468" i="45"/>
  <c r="U468" i="45" s="1"/>
  <c r="T468" i="45" s="1"/>
  <c r="U292" i="45"/>
  <c r="T292" i="45" s="1"/>
  <c r="R380" i="45"/>
  <c r="U380" i="45" s="1"/>
  <c r="T380" i="45" s="1"/>
  <c r="Q629" i="45"/>
  <c r="Q658" i="45"/>
  <c r="M228" i="45"/>
  <c r="M489" i="45" s="1"/>
  <c r="S228" i="45"/>
  <c r="L241" i="45"/>
  <c r="J359" i="45"/>
  <c r="J447" i="45"/>
  <c r="J272" i="45"/>
  <c r="R743" i="45"/>
  <c r="Q781" i="45"/>
  <c r="Q763" i="45"/>
  <c r="R33" i="45"/>
  <c r="Q40" i="45"/>
  <c r="Q48" i="45"/>
  <c r="P437" i="45"/>
  <c r="P349" i="45"/>
  <c r="R49" i="45"/>
  <c r="U49" i="45" s="1"/>
  <c r="T49" i="45" s="1"/>
  <c r="U34" i="45"/>
  <c r="T34" i="45" s="1"/>
  <c r="R41" i="45"/>
  <c r="U41" i="45" s="1"/>
  <c r="T41" i="45" s="1"/>
  <c r="Q445" i="45"/>
  <c r="Q357" i="45"/>
  <c r="R494" i="45"/>
  <c r="U494" i="45" s="1"/>
  <c r="T494" i="45" s="1"/>
  <c r="U318" i="45"/>
  <c r="T318" i="45" s="1"/>
  <c r="R406" i="45"/>
  <c r="U406" i="45" s="1"/>
  <c r="T406" i="45" s="1"/>
  <c r="R701" i="45"/>
  <c r="Q707" i="45"/>
  <c r="Q335" i="45"/>
  <c r="P511" i="45"/>
  <c r="P423" i="45"/>
  <c r="I472" i="45"/>
  <c r="I384" i="45"/>
  <c r="P708" i="45"/>
  <c r="P709" i="45" s="1"/>
  <c r="P710" i="45" s="1"/>
  <c r="U152" i="45"/>
  <c r="R153" i="45"/>
  <c r="U162" i="45"/>
  <c r="R163" i="45"/>
  <c r="U316" i="45"/>
  <c r="T316" i="45" s="1"/>
  <c r="R404" i="45"/>
  <c r="U404" i="45" s="1"/>
  <c r="T404" i="45" s="1"/>
  <c r="R492" i="45"/>
  <c r="U492" i="45" s="1"/>
  <c r="T492" i="45" s="1"/>
  <c r="I376" i="45"/>
  <c r="I464" i="45"/>
  <c r="U276" i="45"/>
  <c r="T276" i="45" s="1"/>
  <c r="R364" i="45"/>
  <c r="U364" i="45" s="1"/>
  <c r="T364" i="45" s="1"/>
  <c r="R277" i="45"/>
  <c r="R452" i="45"/>
  <c r="U452" i="45" s="1"/>
  <c r="T452" i="45" s="1"/>
  <c r="K197" i="45"/>
  <c r="J196" i="45"/>
  <c r="J78" i="45"/>
  <c r="I88" i="45"/>
  <c r="I99" i="45"/>
  <c r="N82" i="45"/>
  <c r="M103" i="45"/>
  <c r="M92" i="45"/>
  <c r="Q320" i="45"/>
  <c r="P496" i="45"/>
  <c r="P338" i="45"/>
  <c r="O426" i="45"/>
  <c r="P628" i="45"/>
  <c r="P657" i="45"/>
  <c r="R580" i="45"/>
  <c r="Q608" i="45"/>
  <c r="Q637" i="45"/>
  <c r="Q599" i="45"/>
  <c r="O113" i="45"/>
  <c r="O552" i="45"/>
  <c r="U589" i="45"/>
  <c r="R647" i="45"/>
  <c r="R164" i="45"/>
  <c r="U164" i="45" s="1"/>
  <c r="T164" i="45" s="1"/>
  <c r="U139" i="45"/>
  <c r="T139" i="45" s="1"/>
  <c r="R142" i="45"/>
  <c r="R52" i="45"/>
  <c r="U52" i="45" s="1"/>
  <c r="T52" i="45" s="1"/>
  <c r="U37" i="45"/>
  <c r="T37" i="45" s="1"/>
  <c r="R44" i="45"/>
  <c r="U44" i="45" s="1"/>
  <c r="T44" i="45" s="1"/>
  <c r="Q469" i="45"/>
  <c r="Q381" i="45"/>
  <c r="Q661" i="45"/>
  <c r="Q632" i="45"/>
  <c r="R314" i="45"/>
  <c r="Q402" i="45"/>
  <c r="Q490" i="45"/>
  <c r="J77" i="45"/>
  <c r="I98" i="45"/>
  <c r="I87" i="45"/>
  <c r="N182" i="45"/>
  <c r="N183" i="45" s="1"/>
  <c r="N181" i="45"/>
  <c r="Q436" i="45"/>
  <c r="Q261" i="45"/>
  <c r="Q348" i="45"/>
  <c r="R42" i="45"/>
  <c r="U42" i="45" s="1"/>
  <c r="T42" i="45" s="1"/>
  <c r="R50" i="45"/>
  <c r="U50" i="45" s="1"/>
  <c r="T50" i="45" s="1"/>
  <c r="U35" i="45"/>
  <c r="T35" i="45" s="1"/>
  <c r="R269" i="45"/>
  <c r="R444" i="45"/>
  <c r="U444" i="45" s="1"/>
  <c r="T444" i="45" s="1"/>
  <c r="U268" i="45"/>
  <c r="T268" i="45" s="1"/>
  <c r="R356" i="45"/>
  <c r="U356" i="45" s="1"/>
  <c r="T356" i="45" s="1"/>
  <c r="J455" i="45"/>
  <c r="J280" i="45"/>
  <c r="J367" i="45"/>
  <c r="P650" i="45"/>
  <c r="P598" i="45"/>
  <c r="P656" i="45" s="1"/>
  <c r="R587" i="45"/>
  <c r="Q592" i="45"/>
  <c r="Q645" i="45"/>
  <c r="Q334" i="45"/>
  <c r="P422" i="45"/>
  <c r="P510" i="45"/>
  <c r="J463" i="45"/>
  <c r="J288" i="45"/>
  <c r="J375" i="45"/>
  <c r="Q631" i="45"/>
  <c r="Q660" i="45"/>
  <c r="Q453" i="45"/>
  <c r="Q365" i="45"/>
  <c r="J79" i="45"/>
  <c r="I100" i="45"/>
  <c r="I89" i="45"/>
  <c r="I352" i="45"/>
  <c r="I440" i="45"/>
  <c r="N313" i="45"/>
  <c r="M401" i="45"/>
  <c r="U141" i="45"/>
  <c r="T141" i="45" s="1"/>
  <c r="R166" i="45"/>
  <c r="U166" i="45" s="1"/>
  <c r="T166" i="45" s="1"/>
  <c r="R546" i="45"/>
  <c r="U528" i="45"/>
  <c r="Q332" i="45"/>
  <c r="P420" i="45"/>
  <c r="P508" i="45"/>
  <c r="Q330" i="45"/>
  <c r="P506" i="45"/>
  <c r="P418" i="45"/>
  <c r="P336" i="45"/>
  <c r="R696" i="45"/>
  <c r="P543" i="45"/>
  <c r="P551" i="45" s="1"/>
  <c r="P623" i="45"/>
  <c r="P626" i="45" s="1"/>
  <c r="R734" i="45"/>
  <c r="R165" i="45"/>
  <c r="U140" i="45"/>
  <c r="T140" i="45" s="1"/>
  <c r="R600" i="45"/>
  <c r="U581" i="45"/>
  <c r="R609" i="45"/>
  <c r="R638" i="45"/>
  <c r="R737" i="45"/>
  <c r="R21" i="45"/>
  <c r="Q20" i="45"/>
  <c r="Q659" i="45"/>
  <c r="Q630" i="45"/>
  <c r="R601" i="45"/>
  <c r="R610" i="45"/>
  <c r="R639" i="45"/>
  <c r="U582" i="45"/>
  <c r="K255" i="45"/>
  <c r="J75" i="45"/>
  <c r="I96" i="45"/>
  <c r="I85" i="45"/>
  <c r="J56" i="45"/>
  <c r="I107" i="45"/>
  <c r="L270" i="45"/>
  <c r="K446" i="45"/>
  <c r="K358" i="45"/>
  <c r="K271" i="45"/>
  <c r="R751" i="45"/>
  <c r="Q789" i="45"/>
  <c r="Q771" i="45"/>
  <c r="I456" i="45"/>
  <c r="I368" i="45"/>
  <c r="R491" i="45"/>
  <c r="U491" i="45" s="1"/>
  <c r="T491" i="45" s="1"/>
  <c r="U315" i="45"/>
  <c r="T315" i="45" s="1"/>
  <c r="R403" i="45"/>
  <c r="U403" i="45" s="1"/>
  <c r="T403" i="45" s="1"/>
  <c r="R748" i="45"/>
  <c r="Q786" i="45"/>
  <c r="Q768" i="45"/>
  <c r="J383" i="45"/>
  <c r="J471" i="45"/>
  <c r="J296" i="45"/>
  <c r="L294" i="45"/>
  <c r="K382" i="45"/>
  <c r="K295" i="45"/>
  <c r="Q333" i="45"/>
  <c r="P509" i="45"/>
  <c r="P421" i="45"/>
  <c r="R697" i="45"/>
  <c r="R747" i="45"/>
  <c r="Q767" i="45"/>
  <c r="Q785" i="45"/>
  <c r="T498" i="1"/>
  <c r="T410" i="1"/>
  <c r="U360" i="1"/>
  <c r="U448" i="1"/>
  <c r="O329" i="1"/>
  <c r="O504" i="1"/>
  <c r="O416" i="1"/>
  <c r="M415" i="1"/>
  <c r="M503" i="1"/>
  <c r="P503" i="1"/>
  <c r="P415" i="1"/>
  <c r="P416" i="1"/>
  <c r="P504" i="1"/>
  <c r="P329" i="1"/>
  <c r="U376" i="1"/>
  <c r="U464" i="1"/>
  <c r="T488" i="1"/>
  <c r="T400" i="1"/>
  <c r="U368" i="1"/>
  <c r="U456" i="1"/>
  <c r="U96" i="1"/>
  <c r="Q782" i="1"/>
  <c r="Q745" i="1"/>
  <c r="N415" i="1"/>
  <c r="N503" i="1"/>
  <c r="R415" i="1"/>
  <c r="R503" i="1"/>
  <c r="N782" i="1"/>
  <c r="N745" i="1"/>
  <c r="T744" i="1"/>
  <c r="R782" i="1"/>
  <c r="R745" i="1"/>
  <c r="U472" i="1"/>
  <c r="U384" i="1"/>
  <c r="O415" i="1"/>
  <c r="O503" i="1"/>
  <c r="M329" i="1"/>
  <c r="M504" i="1"/>
  <c r="M416" i="1"/>
  <c r="U440" i="1"/>
  <c r="U352" i="1"/>
  <c r="U85" i="1"/>
  <c r="O782" i="1"/>
  <c r="O745" i="1"/>
  <c r="T323" i="1"/>
  <c r="P782" i="1"/>
  <c r="P745" i="1"/>
  <c r="Q411" i="1"/>
  <c r="Q499" i="1"/>
  <c r="Q328" i="1"/>
  <c r="Q327" i="1"/>
  <c r="N504" i="1"/>
  <c r="N329" i="1"/>
  <c r="N416" i="1"/>
  <c r="R416" i="1"/>
  <c r="R504" i="1"/>
  <c r="R329" i="1"/>
  <c r="AQ68" i="50"/>
  <c r="AQ69" i="50" s="1"/>
  <c r="AR69" i="50" s="1"/>
  <c r="AL68" i="50"/>
  <c r="AV68" i="51"/>
  <c r="AV69" i="51" s="1"/>
  <c r="AV68" i="50"/>
  <c r="AV69" i="50" s="1"/>
  <c r="BU60" i="49"/>
  <c r="BV60" i="49" s="1"/>
  <c r="BP60" i="49"/>
  <c r="BJ65" i="50"/>
  <c r="BO65" i="50"/>
  <c r="BJ65" i="51"/>
  <c r="BO65" i="51"/>
  <c r="BD66" i="51"/>
  <c r="BI66" i="51"/>
  <c r="AX67" i="51"/>
  <c r="BC67" i="51"/>
  <c r="BP66" i="50"/>
  <c r="BU66" i="50"/>
  <c r="BV66" i="50" s="1"/>
  <c r="AX67" i="50"/>
  <c r="BC67" i="50"/>
  <c r="Q713" i="45" l="1"/>
  <c r="Q714" i="45" s="1"/>
  <c r="AR68" i="51"/>
  <c r="AW68" i="51"/>
  <c r="AW69" i="51" s="1"/>
  <c r="AX69" i="51" s="1"/>
  <c r="P758" i="1"/>
  <c r="P759" i="1" s="1"/>
  <c r="P756" i="1"/>
  <c r="P757" i="1" s="1"/>
  <c r="N756" i="1"/>
  <c r="N757" i="1" s="1"/>
  <c r="N758" i="1"/>
  <c r="N759" i="1" s="1"/>
  <c r="Q758" i="1"/>
  <c r="Q759" i="1" s="1"/>
  <c r="Q756" i="1"/>
  <c r="Q757" i="1" s="1"/>
  <c r="O756" i="1"/>
  <c r="O757" i="1" s="1"/>
  <c r="O758" i="1"/>
  <c r="O759" i="1" s="1"/>
  <c r="R756" i="1"/>
  <c r="R757" i="1" s="1"/>
  <c r="R758" i="1"/>
  <c r="R759" i="1" s="1"/>
  <c r="M794" i="1"/>
  <c r="M776" i="1"/>
  <c r="M773" i="1"/>
  <c r="M791" i="1"/>
  <c r="M754" i="1"/>
  <c r="BP61" i="49"/>
  <c r="BU61" i="49"/>
  <c r="BV61" i="49" s="1"/>
  <c r="BP64" i="49"/>
  <c r="BU64" i="49"/>
  <c r="BV64" i="49" s="1"/>
  <c r="Q63" i="49"/>
  <c r="Q708" i="45"/>
  <c r="Q709" i="45" s="1"/>
  <c r="Q710" i="45" s="1"/>
  <c r="R785" i="45"/>
  <c r="U785" i="45" s="1"/>
  <c r="T785" i="45" s="1"/>
  <c r="U747" i="45"/>
  <c r="R767" i="45"/>
  <c r="U767" i="45" s="1"/>
  <c r="T767" i="45" s="1"/>
  <c r="U697" i="45"/>
  <c r="M819" i="45" s="1"/>
  <c r="K296" i="45"/>
  <c r="K383" i="45"/>
  <c r="K471" i="45"/>
  <c r="M294" i="45"/>
  <c r="L382" i="45"/>
  <c r="S382" i="45" s="1"/>
  <c r="S294" i="45"/>
  <c r="L295" i="45"/>
  <c r="U748" i="45"/>
  <c r="R786" i="45"/>
  <c r="U786" i="45" s="1"/>
  <c r="T786" i="45" s="1"/>
  <c r="R768" i="45"/>
  <c r="U768" i="45" s="1"/>
  <c r="T768" i="45" s="1"/>
  <c r="R789" i="45"/>
  <c r="U789" i="45" s="1"/>
  <c r="T789" i="45" s="1"/>
  <c r="U751" i="45"/>
  <c r="R771" i="45"/>
  <c r="U771" i="45" s="1"/>
  <c r="T771" i="45" s="1"/>
  <c r="K272" i="45"/>
  <c r="K359" i="45"/>
  <c r="K447" i="45"/>
  <c r="K75" i="45"/>
  <c r="J85" i="45"/>
  <c r="J96" i="45"/>
  <c r="R659" i="45"/>
  <c r="R630" i="45"/>
  <c r="U21" i="45"/>
  <c r="T21" i="45" s="1"/>
  <c r="R20" i="45"/>
  <c r="U20" i="45" s="1"/>
  <c r="U737" i="45"/>
  <c r="R629" i="45"/>
  <c r="R658" i="45"/>
  <c r="R167" i="45"/>
  <c r="U165" i="45"/>
  <c r="T165" i="45" s="1"/>
  <c r="U734" i="45"/>
  <c r="T734" i="45" s="1"/>
  <c r="P113" i="45"/>
  <c r="P552" i="45"/>
  <c r="U696" i="45"/>
  <c r="M817" i="45" s="1"/>
  <c r="R330" i="45"/>
  <c r="Q418" i="45"/>
  <c r="Q506" i="45"/>
  <c r="Q336" i="45"/>
  <c r="T528" i="45"/>
  <c r="T546" i="45" s="1"/>
  <c r="U546" i="45"/>
  <c r="O313" i="45"/>
  <c r="N401" i="45"/>
  <c r="J464" i="45"/>
  <c r="J376" i="45"/>
  <c r="R334" i="45"/>
  <c r="Q510" i="45"/>
  <c r="Q422" i="45"/>
  <c r="Q598" i="45"/>
  <c r="Q656" i="45" s="1"/>
  <c r="Q650" i="45"/>
  <c r="R445" i="45"/>
  <c r="U445" i="45" s="1"/>
  <c r="T445" i="45" s="1"/>
  <c r="U269" i="45"/>
  <c r="T269" i="45" s="1"/>
  <c r="R357" i="45"/>
  <c r="U357" i="45" s="1"/>
  <c r="T357" i="45" s="1"/>
  <c r="Q657" i="45"/>
  <c r="Q628" i="45"/>
  <c r="R320" i="45"/>
  <c r="Q496" i="45"/>
  <c r="K78" i="45"/>
  <c r="J88" i="45"/>
  <c r="J99" i="45"/>
  <c r="L197" i="45"/>
  <c r="K196" i="45"/>
  <c r="U163" i="45"/>
  <c r="T162" i="45"/>
  <c r="T163" i="45" s="1"/>
  <c r="U153" i="45"/>
  <c r="T152" i="45"/>
  <c r="T153" i="45" s="1"/>
  <c r="R335" i="45"/>
  <c r="Q423" i="45"/>
  <c r="Q511" i="45"/>
  <c r="R707" i="45"/>
  <c r="U701" i="45"/>
  <c r="U743" i="45"/>
  <c r="T743" i="45" s="1"/>
  <c r="R781" i="45"/>
  <c r="U781" i="45" s="1"/>
  <c r="T781" i="45" s="1"/>
  <c r="R763" i="45"/>
  <c r="U763" i="45" s="1"/>
  <c r="T763" i="45" s="1"/>
  <c r="L242" i="45"/>
  <c r="S241" i="45"/>
  <c r="N228" i="45"/>
  <c r="N489" i="45" s="1"/>
  <c r="M241" i="45"/>
  <c r="M242" i="45" s="1"/>
  <c r="M255" i="45" s="1"/>
  <c r="R537" i="45"/>
  <c r="U532" i="45"/>
  <c r="R618" i="45"/>
  <c r="T618" i="45" s="1"/>
  <c r="O513" i="45"/>
  <c r="O425" i="45"/>
  <c r="T590" i="45"/>
  <c r="T648" i="45" s="1"/>
  <c r="U648" i="45"/>
  <c r="T588" i="45"/>
  <c r="T646" i="45" s="1"/>
  <c r="U646" i="45"/>
  <c r="R373" i="45"/>
  <c r="U373" i="45" s="1"/>
  <c r="T373" i="45" s="1"/>
  <c r="R461" i="45"/>
  <c r="U461" i="45" s="1"/>
  <c r="T461" i="45" s="1"/>
  <c r="U285" i="45"/>
  <c r="T285" i="45" s="1"/>
  <c r="K264" i="45"/>
  <c r="K351" i="45"/>
  <c r="K439" i="45"/>
  <c r="M262" i="45"/>
  <c r="L438" i="45"/>
  <c r="S438" i="45" s="1"/>
  <c r="S262" i="45"/>
  <c r="L350" i="45"/>
  <c r="S350" i="45" s="1"/>
  <c r="L263" i="45"/>
  <c r="J440" i="45"/>
  <c r="J352" i="45"/>
  <c r="Q341" i="45"/>
  <c r="P429" i="45"/>
  <c r="K288" i="45"/>
  <c r="K375" i="45"/>
  <c r="K463" i="45"/>
  <c r="U307" i="45"/>
  <c r="T307" i="45" s="1"/>
  <c r="R395" i="45"/>
  <c r="U395" i="45" s="1"/>
  <c r="T395" i="45" s="1"/>
  <c r="R483" i="45"/>
  <c r="U483" i="45" s="1"/>
  <c r="T483" i="45" s="1"/>
  <c r="R770" i="45"/>
  <c r="U770" i="45" s="1"/>
  <c r="T770" i="45" s="1"/>
  <c r="R788" i="45"/>
  <c r="U788" i="45" s="1"/>
  <c r="T788" i="45" s="1"/>
  <c r="U750" i="45"/>
  <c r="U170" i="45"/>
  <c r="T170" i="45" s="1"/>
  <c r="U698" i="45"/>
  <c r="T698" i="45" s="1"/>
  <c r="R700" i="45"/>
  <c r="R711" i="45" s="1"/>
  <c r="R712" i="45" s="1"/>
  <c r="K280" i="45"/>
  <c r="K367" i="45"/>
  <c r="K455" i="45"/>
  <c r="R331" i="45"/>
  <c r="Q419" i="45"/>
  <c r="Q507" i="45"/>
  <c r="O182" i="45"/>
  <c r="O183" i="45" s="1"/>
  <c r="O181" i="45"/>
  <c r="R632" i="45"/>
  <c r="R661" i="45"/>
  <c r="R762" i="45"/>
  <c r="U762" i="45" s="1"/>
  <c r="T762" i="45" s="1"/>
  <c r="U742" i="45"/>
  <c r="T742" i="45" s="1"/>
  <c r="R780" i="45"/>
  <c r="U780" i="45" s="1"/>
  <c r="T780" i="45" s="1"/>
  <c r="R784" i="45"/>
  <c r="U784" i="45" s="1"/>
  <c r="T784" i="45" s="1"/>
  <c r="R752" i="45"/>
  <c r="U746" i="45"/>
  <c r="R766" i="45"/>
  <c r="U766" i="45" s="1"/>
  <c r="T766" i="45" s="1"/>
  <c r="R184" i="45"/>
  <c r="Q190" i="45"/>
  <c r="Q191" i="45" s="1"/>
  <c r="U148" i="45"/>
  <c r="T147" i="45"/>
  <c r="T148" i="45" s="1"/>
  <c r="Q114" i="45"/>
  <c r="Q549" i="45"/>
  <c r="Q115" i="45" s="1"/>
  <c r="Q550" i="45"/>
  <c r="Q116" i="45" s="1"/>
  <c r="Q617" i="45"/>
  <c r="Q621" i="45" s="1"/>
  <c r="U526" i="45"/>
  <c r="R544" i="45"/>
  <c r="R531" i="45"/>
  <c r="K76" i="45"/>
  <c r="J86" i="45"/>
  <c r="J97" i="45"/>
  <c r="R333" i="45"/>
  <c r="Q421" i="45"/>
  <c r="Q509" i="45"/>
  <c r="J472" i="45"/>
  <c r="J384" i="45"/>
  <c r="M270" i="45"/>
  <c r="S270" i="45"/>
  <c r="L358" i="45"/>
  <c r="S358" i="45" s="1"/>
  <c r="L446" i="45"/>
  <c r="S446" i="45" s="1"/>
  <c r="L271" i="45"/>
  <c r="K56" i="45"/>
  <c r="J107" i="45"/>
  <c r="U639" i="45"/>
  <c r="U610" i="45"/>
  <c r="T582" i="45"/>
  <c r="U600" i="45"/>
  <c r="U609" i="45"/>
  <c r="U638" i="45"/>
  <c r="T581" i="45"/>
  <c r="P424" i="45"/>
  <c r="P512" i="45"/>
  <c r="P337" i="45"/>
  <c r="R332" i="45"/>
  <c r="Q420" i="45"/>
  <c r="Q508" i="45"/>
  <c r="K79" i="45"/>
  <c r="J89" i="45"/>
  <c r="J100" i="45"/>
  <c r="R592" i="45"/>
  <c r="R645" i="45"/>
  <c r="U587" i="45"/>
  <c r="J456" i="45"/>
  <c r="J368" i="45"/>
  <c r="Q437" i="45"/>
  <c r="Q349" i="45"/>
  <c r="K77" i="45"/>
  <c r="J87" i="45"/>
  <c r="J98" i="45"/>
  <c r="U314" i="45"/>
  <c r="T314" i="45" s="1"/>
  <c r="R490" i="45"/>
  <c r="U490" i="45" s="1"/>
  <c r="T490" i="45" s="1"/>
  <c r="R402" i="45"/>
  <c r="U402" i="45" s="1"/>
  <c r="T402" i="45" s="1"/>
  <c r="U142" i="45"/>
  <c r="R143" i="45"/>
  <c r="U601" i="45"/>
  <c r="T589" i="45"/>
  <c r="T647" i="45" s="1"/>
  <c r="U647" i="45"/>
  <c r="R599" i="45"/>
  <c r="R608" i="45"/>
  <c r="R637" i="45"/>
  <c r="U580" i="45"/>
  <c r="Q338" i="45"/>
  <c r="P426" i="45"/>
  <c r="O82" i="45"/>
  <c r="N92" i="45"/>
  <c r="N103" i="45"/>
  <c r="R453" i="45"/>
  <c r="U453" i="45" s="1"/>
  <c r="T453" i="45" s="1"/>
  <c r="U277" i="45"/>
  <c r="T277" i="45" s="1"/>
  <c r="R365" i="45"/>
  <c r="U365" i="45" s="1"/>
  <c r="T365" i="45" s="1"/>
  <c r="R48" i="45"/>
  <c r="U33" i="45"/>
  <c r="R40" i="45"/>
  <c r="J448" i="45"/>
  <c r="J360" i="45"/>
  <c r="R381" i="45"/>
  <c r="U381" i="45" s="1"/>
  <c r="T381" i="45" s="1"/>
  <c r="R469" i="45"/>
  <c r="U469" i="45" s="1"/>
  <c r="T469" i="45" s="1"/>
  <c r="U293" i="45"/>
  <c r="T293" i="45" s="1"/>
  <c r="U545" i="45"/>
  <c r="T527" i="45"/>
  <c r="T545" i="45" s="1"/>
  <c r="Q543" i="45"/>
  <c r="Q551" i="45" s="1"/>
  <c r="Q623" i="45"/>
  <c r="Q626" i="45" s="1"/>
  <c r="R769" i="45"/>
  <c r="U769" i="45" s="1"/>
  <c r="T769" i="45" s="1"/>
  <c r="U749" i="45"/>
  <c r="R787" i="45"/>
  <c r="U787" i="45" s="1"/>
  <c r="T787" i="45" s="1"/>
  <c r="R660" i="45"/>
  <c r="R631" i="45"/>
  <c r="U602" i="45"/>
  <c r="U611" i="45"/>
  <c r="U640" i="45"/>
  <c r="T583" i="45"/>
  <c r="M286" i="45"/>
  <c r="L462" i="45"/>
  <c r="S462" i="45" s="1"/>
  <c r="S286" i="45"/>
  <c r="L374" i="45"/>
  <c r="S374" i="45" s="1"/>
  <c r="L287" i="45"/>
  <c r="T529" i="45"/>
  <c r="T547" i="45" s="1"/>
  <c r="U547" i="45"/>
  <c r="M278" i="45"/>
  <c r="S278" i="45"/>
  <c r="L366" i="45"/>
  <c r="S366" i="45" s="1"/>
  <c r="L454" i="45"/>
  <c r="S454" i="45" s="1"/>
  <c r="L279" i="45"/>
  <c r="U260" i="45"/>
  <c r="T260" i="45" s="1"/>
  <c r="R348" i="45"/>
  <c r="U348" i="45" s="1"/>
  <c r="T348" i="45" s="1"/>
  <c r="R261" i="45"/>
  <c r="R436" i="45"/>
  <c r="U436" i="45" s="1"/>
  <c r="T436" i="45" s="1"/>
  <c r="T591" i="45"/>
  <c r="T649" i="45" s="1"/>
  <c r="U649" i="45"/>
  <c r="Q175" i="45"/>
  <c r="P177" i="45"/>
  <c r="U641" i="45"/>
  <c r="U612" i="45"/>
  <c r="T584" i="45"/>
  <c r="U603" i="45"/>
  <c r="Q772" i="45"/>
  <c r="Q790" i="45"/>
  <c r="R321" i="45"/>
  <c r="Q497" i="45"/>
  <c r="Q409" i="45"/>
  <c r="T157" i="45"/>
  <c r="T158" i="45" s="1"/>
  <c r="U158" i="45"/>
  <c r="P627" i="45"/>
  <c r="U548" i="45"/>
  <c r="T530" i="45"/>
  <c r="T548" i="45" s="1"/>
  <c r="U616" i="45"/>
  <c r="T616" i="45"/>
  <c r="Q504" i="1"/>
  <c r="Q329" i="1"/>
  <c r="T329" i="1" s="1"/>
  <c r="Q416" i="1"/>
  <c r="Q415" i="1"/>
  <c r="Q503" i="1"/>
  <c r="P765" i="1"/>
  <c r="P783" i="1"/>
  <c r="P753" i="1"/>
  <c r="T499" i="1"/>
  <c r="T411" i="1"/>
  <c r="O765" i="1"/>
  <c r="O783" i="1"/>
  <c r="O753" i="1"/>
  <c r="N765" i="1"/>
  <c r="N783" i="1"/>
  <c r="N753" i="1"/>
  <c r="P417" i="1"/>
  <c r="P505" i="1"/>
  <c r="P81" i="1"/>
  <c r="T327" i="1"/>
  <c r="O417" i="1"/>
  <c r="O505" i="1"/>
  <c r="O81" i="1"/>
  <c r="R505" i="1"/>
  <c r="R81" i="1"/>
  <c r="R417" i="1"/>
  <c r="N505" i="1"/>
  <c r="N81" i="1"/>
  <c r="N417" i="1"/>
  <c r="T328" i="1"/>
  <c r="M81" i="1"/>
  <c r="M505" i="1"/>
  <c r="M417" i="1"/>
  <c r="R765" i="1"/>
  <c r="R783" i="1"/>
  <c r="R753" i="1"/>
  <c r="T782" i="1"/>
  <c r="T745" i="1"/>
  <c r="Q783" i="1"/>
  <c r="Q765" i="1"/>
  <c r="Q753" i="1"/>
  <c r="AW68" i="50"/>
  <c r="AW69" i="50" s="1"/>
  <c r="AX69" i="50" s="1"/>
  <c r="AR68" i="50"/>
  <c r="BB68" i="50"/>
  <c r="BB69" i="50" s="1"/>
  <c r="BB68" i="51"/>
  <c r="BB69" i="51" s="1"/>
  <c r="BP65" i="51"/>
  <c r="BU65" i="51"/>
  <c r="BV65" i="51" s="1"/>
  <c r="BU65" i="50"/>
  <c r="BV65" i="50" s="1"/>
  <c r="BP65" i="50"/>
  <c r="BD67" i="50"/>
  <c r="BI67" i="50"/>
  <c r="BI67" i="51"/>
  <c r="BD67" i="51"/>
  <c r="BJ66" i="51"/>
  <c r="BO66" i="51"/>
  <c r="T749" i="45" l="1"/>
  <c r="R826" i="45"/>
  <c r="T826" i="45" s="1"/>
  <c r="T750" i="45"/>
  <c r="R827" i="45"/>
  <c r="T827" i="45" s="1"/>
  <c r="T737" i="45"/>
  <c r="R819" i="45"/>
  <c r="T751" i="45"/>
  <c r="R828" i="45"/>
  <c r="T828" i="45" s="1"/>
  <c r="T748" i="45"/>
  <c r="R825" i="45"/>
  <c r="T825" i="45" s="1"/>
  <c r="T747" i="45"/>
  <c r="R821" i="45"/>
  <c r="T821" i="45" s="1"/>
  <c r="T746" i="45"/>
  <c r="R824" i="45"/>
  <c r="T33" i="45"/>
  <c r="R817" i="45"/>
  <c r="K817" i="45"/>
  <c r="H817" i="45"/>
  <c r="G817" i="45"/>
  <c r="I817" i="45"/>
  <c r="L817" i="45"/>
  <c r="O817" i="45"/>
  <c r="P817" i="45"/>
  <c r="P821" i="45" s="1"/>
  <c r="N817" i="45"/>
  <c r="L821" i="45"/>
  <c r="T20" i="45"/>
  <c r="T701" i="45"/>
  <c r="M824" i="45"/>
  <c r="M829" i="45" s="1"/>
  <c r="M830" i="45" s="1"/>
  <c r="T697" i="45"/>
  <c r="BC68" i="51"/>
  <c r="BC69" i="51" s="1"/>
  <c r="BD69" i="51" s="1"/>
  <c r="AX68" i="51"/>
  <c r="U707" i="45"/>
  <c r="R713" i="45"/>
  <c r="R714" i="45" s="1"/>
  <c r="T696" i="45"/>
  <c r="T756" i="1"/>
  <c r="T757" i="1" s="1"/>
  <c r="T758" i="1"/>
  <c r="T759" i="1" s="1"/>
  <c r="M344" i="1"/>
  <c r="M792" i="1"/>
  <c r="M774" i="1"/>
  <c r="M755" i="1"/>
  <c r="M795" i="1"/>
  <c r="M777" i="1"/>
  <c r="Q552" i="45"/>
  <c r="Q113" i="45"/>
  <c r="U661" i="45"/>
  <c r="U632" i="45"/>
  <c r="P182" i="45"/>
  <c r="P183" i="45" s="1"/>
  <c r="P181" i="45"/>
  <c r="L455" i="45"/>
  <c r="S455" i="45" s="1"/>
  <c r="L280" i="45"/>
  <c r="L367" i="45"/>
  <c r="S367" i="45" s="1"/>
  <c r="S279" i="45"/>
  <c r="N278" i="45"/>
  <c r="M454" i="45"/>
  <c r="M366" i="45"/>
  <c r="M279" i="45"/>
  <c r="T611" i="45"/>
  <c r="T640" i="45"/>
  <c r="T602" i="45"/>
  <c r="U40" i="45"/>
  <c r="T40" i="45" s="1"/>
  <c r="U48" i="45"/>
  <c r="T48" i="45" s="1"/>
  <c r="P82" i="45"/>
  <c r="O92" i="45"/>
  <c r="O103" i="45"/>
  <c r="R338" i="45"/>
  <c r="Q426" i="45"/>
  <c r="U637" i="45"/>
  <c r="U608" i="45"/>
  <c r="T580" i="45"/>
  <c r="U599" i="45"/>
  <c r="U630" i="45"/>
  <c r="U659" i="45"/>
  <c r="U143" i="45"/>
  <c r="T142" i="45"/>
  <c r="T143" i="45" s="1"/>
  <c r="L77" i="45"/>
  <c r="K87" i="45"/>
  <c r="K98" i="45"/>
  <c r="L79" i="45"/>
  <c r="K89" i="45"/>
  <c r="K100" i="45"/>
  <c r="P513" i="45"/>
  <c r="P425" i="45"/>
  <c r="U658" i="45"/>
  <c r="U629" i="45"/>
  <c r="L359" i="45"/>
  <c r="S359" i="45" s="1"/>
  <c r="S271" i="45"/>
  <c r="L447" i="45"/>
  <c r="S447" i="45" s="1"/>
  <c r="L272" i="45"/>
  <c r="N270" i="45"/>
  <c r="M358" i="45"/>
  <c r="M446" i="45"/>
  <c r="M271" i="45"/>
  <c r="R550" i="45"/>
  <c r="R116" i="45" s="1"/>
  <c r="U531" i="45"/>
  <c r="R114" i="45"/>
  <c r="R549" i="45"/>
  <c r="R115" i="45" s="1"/>
  <c r="R617" i="45"/>
  <c r="T526" i="45"/>
  <c r="U544" i="45"/>
  <c r="U752" i="45"/>
  <c r="R790" i="45"/>
  <c r="U790" i="45" s="1"/>
  <c r="T790" i="45" s="1"/>
  <c r="R772" i="45"/>
  <c r="U772" i="45" s="1"/>
  <c r="T772" i="45" s="1"/>
  <c r="R419" i="45"/>
  <c r="U419" i="45" s="1"/>
  <c r="T419" i="45" s="1"/>
  <c r="R507" i="45"/>
  <c r="U507" i="45" s="1"/>
  <c r="T507" i="45" s="1"/>
  <c r="U331" i="45"/>
  <c r="T331" i="45" s="1"/>
  <c r="U700" i="45"/>
  <c r="K376" i="45"/>
  <c r="K464" i="45"/>
  <c r="R341" i="45"/>
  <c r="Q429" i="45"/>
  <c r="N262" i="45"/>
  <c r="M350" i="45"/>
  <c r="M438" i="45"/>
  <c r="M263" i="45"/>
  <c r="T532" i="45"/>
  <c r="U618" i="45"/>
  <c r="R511" i="45"/>
  <c r="U511" i="45" s="1"/>
  <c r="T511" i="45" s="1"/>
  <c r="U335" i="45"/>
  <c r="T335" i="45" s="1"/>
  <c r="R423" i="45"/>
  <c r="U423" i="45" s="1"/>
  <c r="T423" i="45" s="1"/>
  <c r="M197" i="45"/>
  <c r="S197" i="45"/>
  <c r="L196" i="45"/>
  <c r="S196" i="45" s="1"/>
  <c r="R496" i="45"/>
  <c r="U496" i="45" s="1"/>
  <c r="T496" i="45" s="1"/>
  <c r="U320" i="45"/>
  <c r="T320" i="45" s="1"/>
  <c r="U334" i="45"/>
  <c r="T334" i="45" s="1"/>
  <c r="R510" i="45"/>
  <c r="U510" i="45" s="1"/>
  <c r="T510" i="45" s="1"/>
  <c r="R422" i="45"/>
  <c r="U422" i="45" s="1"/>
  <c r="T422" i="45" s="1"/>
  <c r="P313" i="45"/>
  <c r="O401" i="45"/>
  <c r="R506" i="45"/>
  <c r="U506" i="45" s="1"/>
  <c r="T506" i="45" s="1"/>
  <c r="R418" i="45"/>
  <c r="U418" i="45" s="1"/>
  <c r="T418" i="45" s="1"/>
  <c r="U330" i="45"/>
  <c r="T330" i="45" s="1"/>
  <c r="R336" i="45"/>
  <c r="L75" i="45"/>
  <c r="K85" i="45"/>
  <c r="K96" i="45"/>
  <c r="L471" i="45"/>
  <c r="S471" i="45" s="1"/>
  <c r="L296" i="45"/>
  <c r="L383" i="45"/>
  <c r="S383" i="45" s="1"/>
  <c r="S295" i="45"/>
  <c r="K472" i="45"/>
  <c r="K384" i="45"/>
  <c r="R409" i="45"/>
  <c r="U409" i="45" s="1"/>
  <c r="T409" i="45" s="1"/>
  <c r="R497" i="45"/>
  <c r="U497" i="45" s="1"/>
  <c r="T497" i="45" s="1"/>
  <c r="U321" i="45"/>
  <c r="T321" i="45" s="1"/>
  <c r="T603" i="45"/>
  <c r="T641" i="45"/>
  <c r="T612" i="45"/>
  <c r="R175" i="45"/>
  <c r="Q177" i="45"/>
  <c r="R349" i="45"/>
  <c r="U349" i="45" s="1"/>
  <c r="T349" i="45" s="1"/>
  <c r="R437" i="45"/>
  <c r="U437" i="45" s="1"/>
  <c r="T437" i="45" s="1"/>
  <c r="U261" i="45"/>
  <c r="T261" i="45" s="1"/>
  <c r="L463" i="45"/>
  <c r="S463" i="45" s="1"/>
  <c r="L288" i="45"/>
  <c r="L375" i="45"/>
  <c r="S375" i="45" s="1"/>
  <c r="S287" i="45"/>
  <c r="N286" i="45"/>
  <c r="M462" i="45"/>
  <c r="M374" i="45"/>
  <c r="M287" i="45"/>
  <c r="U660" i="45"/>
  <c r="U631" i="45"/>
  <c r="R657" i="45"/>
  <c r="R628" i="45"/>
  <c r="T587" i="45"/>
  <c r="T645" i="45" s="1"/>
  <c r="U645" i="45"/>
  <c r="U592" i="45"/>
  <c r="R650" i="45"/>
  <c r="R598" i="45"/>
  <c r="U332" i="45"/>
  <c r="T332" i="45" s="1"/>
  <c r="R508" i="45"/>
  <c r="U508" i="45" s="1"/>
  <c r="T508" i="45" s="1"/>
  <c r="R420" i="45"/>
  <c r="U420" i="45" s="1"/>
  <c r="T420" i="45" s="1"/>
  <c r="T638" i="45"/>
  <c r="T609" i="45"/>
  <c r="T600" i="45"/>
  <c r="T601" i="45"/>
  <c r="T639" i="45"/>
  <c r="T610" i="45"/>
  <c r="L56" i="45"/>
  <c r="K107" i="45"/>
  <c r="R509" i="45"/>
  <c r="U509" i="45" s="1"/>
  <c r="T509" i="45" s="1"/>
  <c r="R421" i="45"/>
  <c r="U421" i="45" s="1"/>
  <c r="T421" i="45" s="1"/>
  <c r="U333" i="45"/>
  <c r="T333" i="45" s="1"/>
  <c r="L76" i="45"/>
  <c r="K86" i="45"/>
  <c r="K97" i="45"/>
  <c r="Q627" i="45"/>
  <c r="U184" i="45"/>
  <c r="T184" i="45" s="1"/>
  <c r="R190" i="45"/>
  <c r="K456" i="45"/>
  <c r="K368" i="45"/>
  <c r="L439" i="45"/>
  <c r="S439" i="45" s="1"/>
  <c r="L264" i="45"/>
  <c r="L351" i="45"/>
  <c r="S351" i="45" s="1"/>
  <c r="S263" i="45"/>
  <c r="K440" i="45"/>
  <c r="K352" i="45"/>
  <c r="R543" i="45"/>
  <c r="U543" i="45" s="1"/>
  <c r="T543" i="45" s="1"/>
  <c r="U537" i="45"/>
  <c r="R623" i="45"/>
  <c r="O228" i="45"/>
  <c r="N241" i="45"/>
  <c r="N242" i="45" s="1"/>
  <c r="N255" i="45" s="1"/>
  <c r="S242" i="45"/>
  <c r="L255" i="45"/>
  <c r="S255" i="45" s="1"/>
  <c r="L78" i="45"/>
  <c r="K88" i="45"/>
  <c r="K99" i="45"/>
  <c r="Q408" i="45"/>
  <c r="Q424" i="45"/>
  <c r="Q512" i="45"/>
  <c r="Q337" i="45"/>
  <c r="R168" i="45"/>
  <c r="U167" i="45"/>
  <c r="K448" i="45"/>
  <c r="K360" i="45"/>
  <c r="N294" i="45"/>
  <c r="M382" i="45"/>
  <c r="M295" i="45"/>
  <c r="R708" i="45"/>
  <c r="AX68" i="50"/>
  <c r="BC68" i="50"/>
  <c r="BC69" i="50" s="1"/>
  <c r="BD69" i="50" s="1"/>
  <c r="Q773" i="1"/>
  <c r="Q791" i="1"/>
  <c r="Q754" i="1"/>
  <c r="T765" i="1"/>
  <c r="T783" i="1"/>
  <c r="R773" i="1"/>
  <c r="R791" i="1"/>
  <c r="R754" i="1"/>
  <c r="T505" i="1"/>
  <c r="T417" i="1"/>
  <c r="M102" i="1"/>
  <c r="M91" i="1"/>
  <c r="T504" i="1"/>
  <c r="T416" i="1"/>
  <c r="R102" i="1"/>
  <c r="R91" i="1"/>
  <c r="O102" i="1"/>
  <c r="O91" i="1"/>
  <c r="T415" i="1"/>
  <c r="T503" i="1"/>
  <c r="N773" i="1"/>
  <c r="N791" i="1"/>
  <c r="N754" i="1"/>
  <c r="T753" i="1"/>
  <c r="O794" i="1"/>
  <c r="O776" i="1"/>
  <c r="P791" i="1"/>
  <c r="P773" i="1"/>
  <c r="P754" i="1"/>
  <c r="Q505" i="1"/>
  <c r="Q81" i="1"/>
  <c r="Q417" i="1"/>
  <c r="Q794" i="1"/>
  <c r="Q776" i="1"/>
  <c r="R794" i="1"/>
  <c r="R776" i="1"/>
  <c r="N91" i="1"/>
  <c r="N102" i="1"/>
  <c r="P102" i="1"/>
  <c r="P91" i="1"/>
  <c r="N794" i="1"/>
  <c r="N776" i="1"/>
  <c r="O791" i="1"/>
  <c r="O773" i="1"/>
  <c r="O754" i="1"/>
  <c r="P776" i="1"/>
  <c r="P794" i="1"/>
  <c r="BH68" i="51"/>
  <c r="BH69" i="51" s="1"/>
  <c r="BH68" i="50"/>
  <c r="BH69" i="50" s="1"/>
  <c r="BU66" i="51"/>
  <c r="BV66" i="51" s="1"/>
  <c r="BP66" i="51"/>
  <c r="BJ67" i="50"/>
  <c r="BO67" i="50"/>
  <c r="BJ67" i="51"/>
  <c r="BO67" i="51"/>
  <c r="R829" i="45" l="1"/>
  <c r="R830" i="45" s="1"/>
  <c r="T824" i="45"/>
  <c r="T829" i="45" s="1"/>
  <c r="G821" i="45"/>
  <c r="K821" i="45"/>
  <c r="N821" i="45"/>
  <c r="O821" i="45"/>
  <c r="I821" i="45"/>
  <c r="H821" i="45"/>
  <c r="BI68" i="51"/>
  <c r="BI69" i="51" s="1"/>
  <c r="BJ69" i="51" s="1"/>
  <c r="BD68" i="51"/>
  <c r="J821" i="45"/>
  <c r="K819" i="45"/>
  <c r="G819" i="45"/>
  <c r="I819" i="45"/>
  <c r="H819" i="45"/>
  <c r="P819" i="45"/>
  <c r="N819" i="45"/>
  <c r="L819" i="45"/>
  <c r="O819" i="45"/>
  <c r="I824" i="45"/>
  <c r="I829" i="45" s="1"/>
  <c r="L824" i="45"/>
  <c r="J824" i="45" s="1"/>
  <c r="J829" i="45" s="1"/>
  <c r="O824" i="45"/>
  <c r="O829" i="45" s="1"/>
  <c r="O830" i="45" s="1"/>
  <c r="K824" i="45"/>
  <c r="P824" i="45"/>
  <c r="P829" i="45" s="1"/>
  <c r="P830" i="45" s="1"/>
  <c r="N824" i="45"/>
  <c r="N829" i="45" s="1"/>
  <c r="N830" i="45" s="1"/>
  <c r="T700" i="45"/>
  <c r="T711" i="45" s="1"/>
  <c r="T712" i="45" s="1"/>
  <c r="M820" i="45"/>
  <c r="U711" i="45"/>
  <c r="U712" i="45" s="1"/>
  <c r="T707" i="45"/>
  <c r="U713" i="45"/>
  <c r="U714" i="45" s="1"/>
  <c r="T752" i="45"/>
  <c r="M74" i="1"/>
  <c r="M520" i="1"/>
  <c r="M432" i="1"/>
  <c r="M343" i="1"/>
  <c r="M775" i="1"/>
  <c r="M793" i="1"/>
  <c r="BI68" i="50"/>
  <c r="BI69" i="50" s="1"/>
  <c r="BJ69" i="50" s="1"/>
  <c r="M471" i="45"/>
  <c r="M296" i="45"/>
  <c r="M383" i="45"/>
  <c r="O294" i="45"/>
  <c r="N382" i="45"/>
  <c r="N295" i="45"/>
  <c r="Q425" i="45"/>
  <c r="Q513" i="45"/>
  <c r="M78" i="45"/>
  <c r="L99" i="45"/>
  <c r="S99" i="45" s="1"/>
  <c r="L88" i="45"/>
  <c r="S88" i="45" s="1"/>
  <c r="S78" i="45"/>
  <c r="P228" i="45"/>
  <c r="P489" i="45" s="1"/>
  <c r="O241" i="45"/>
  <c r="O242" i="45" s="1"/>
  <c r="T537" i="45"/>
  <c r="U623" i="45"/>
  <c r="U626" i="45" s="1"/>
  <c r="L440" i="45"/>
  <c r="S440" i="45" s="1"/>
  <c r="S264" i="45"/>
  <c r="L352" i="45"/>
  <c r="S352" i="45" s="1"/>
  <c r="M56" i="45"/>
  <c r="S56" i="45"/>
  <c r="S107" i="45" s="1"/>
  <c r="L107" i="45"/>
  <c r="T658" i="45"/>
  <c r="T629" i="45"/>
  <c r="R656" i="45"/>
  <c r="U598" i="45"/>
  <c r="U650" i="45"/>
  <c r="T592" i="45"/>
  <c r="T650" i="45" s="1"/>
  <c r="M463" i="45"/>
  <c r="M288" i="45"/>
  <c r="M375" i="45"/>
  <c r="L464" i="45"/>
  <c r="S464" i="45" s="1"/>
  <c r="S288" i="45"/>
  <c r="L376" i="45"/>
  <c r="S376" i="45" s="1"/>
  <c r="U175" i="45"/>
  <c r="T175" i="45" s="1"/>
  <c r="R177" i="45"/>
  <c r="R408" i="45"/>
  <c r="U408" i="45" s="1"/>
  <c r="T408" i="45" s="1"/>
  <c r="T617" i="45"/>
  <c r="T621" i="45" s="1"/>
  <c r="R621" i="45"/>
  <c r="U549" i="45"/>
  <c r="U115" i="45" s="1"/>
  <c r="U550" i="45"/>
  <c r="U116" i="45" s="1"/>
  <c r="U551" i="45"/>
  <c r="U552" i="45" s="1"/>
  <c r="T531" i="45"/>
  <c r="U114" i="45"/>
  <c r="U617" i="45"/>
  <c r="U621" i="45" s="1"/>
  <c r="M272" i="45"/>
  <c r="M359" i="45"/>
  <c r="M447" i="45"/>
  <c r="M76" i="45"/>
  <c r="L448" i="45"/>
  <c r="S448" i="45" s="1"/>
  <c r="S272" i="45"/>
  <c r="L360" i="45"/>
  <c r="S360" i="45" s="1"/>
  <c r="M79" i="45"/>
  <c r="L100" i="45"/>
  <c r="S100" i="45" s="1"/>
  <c r="L89" i="45"/>
  <c r="S89" i="45" s="1"/>
  <c r="S79" i="45"/>
  <c r="U657" i="45"/>
  <c r="U628" i="45"/>
  <c r="Q82" i="45"/>
  <c r="P92" i="45"/>
  <c r="P103" i="45"/>
  <c r="T631" i="45"/>
  <c r="T660" i="45"/>
  <c r="O278" i="45"/>
  <c r="N454" i="45"/>
  <c r="N366" i="45"/>
  <c r="N279" i="45"/>
  <c r="U708" i="45"/>
  <c r="T708" i="45" s="1"/>
  <c r="R709" i="45"/>
  <c r="U168" i="45"/>
  <c r="T167" i="45"/>
  <c r="T168" i="45" s="1"/>
  <c r="T623" i="45"/>
  <c r="T626" i="45" s="1"/>
  <c r="R626" i="45"/>
  <c r="R191" i="45"/>
  <c r="U191" i="45" s="1"/>
  <c r="T191" i="45" s="1"/>
  <c r="U190" i="45"/>
  <c r="T190" i="45" s="1"/>
  <c r="L97" i="45"/>
  <c r="S97" i="45" s="1"/>
  <c r="L86" i="45"/>
  <c r="S86" i="45" s="1"/>
  <c r="S76" i="45"/>
  <c r="T630" i="45"/>
  <c r="T659" i="45"/>
  <c r="O286" i="45"/>
  <c r="N462" i="45"/>
  <c r="N374" i="45"/>
  <c r="N287" i="45"/>
  <c r="Q182" i="45"/>
  <c r="Q183" i="45" s="1"/>
  <c r="Q181" i="45"/>
  <c r="T661" i="45"/>
  <c r="T632" i="45"/>
  <c r="L472" i="45"/>
  <c r="S472" i="45" s="1"/>
  <c r="S296" i="45"/>
  <c r="L384" i="45"/>
  <c r="S384" i="45" s="1"/>
  <c r="M75" i="45"/>
  <c r="L96" i="45"/>
  <c r="L85" i="45"/>
  <c r="S75" i="45"/>
  <c r="R512" i="45"/>
  <c r="U512" i="45" s="1"/>
  <c r="T512" i="45" s="1"/>
  <c r="R424" i="45"/>
  <c r="U424" i="45" s="1"/>
  <c r="T424" i="45" s="1"/>
  <c r="U336" i="45"/>
  <c r="T336" i="45" s="1"/>
  <c r="R337" i="45"/>
  <c r="O489" i="45"/>
  <c r="Q313" i="45"/>
  <c r="P401" i="45"/>
  <c r="N197" i="45"/>
  <c r="M196" i="45"/>
  <c r="M264" i="45"/>
  <c r="M351" i="45"/>
  <c r="M439" i="45"/>
  <c r="O262" i="45"/>
  <c r="N438" i="45"/>
  <c r="N350" i="45"/>
  <c r="N263" i="45"/>
  <c r="R429" i="45"/>
  <c r="U429" i="45" s="1"/>
  <c r="T429" i="45" s="1"/>
  <c r="U341" i="45"/>
  <c r="T341" i="45" s="1"/>
  <c r="T544" i="45"/>
  <c r="R551" i="45"/>
  <c r="O270" i="45"/>
  <c r="N446" i="45"/>
  <c r="N358" i="45"/>
  <c r="N271" i="45"/>
  <c r="M77" i="45"/>
  <c r="L98" i="45"/>
  <c r="S98" i="45" s="1"/>
  <c r="L87" i="45"/>
  <c r="S87" i="45" s="1"/>
  <c r="S77" i="45"/>
  <c r="T599" i="45"/>
  <c r="T637" i="45"/>
  <c r="T608" i="45"/>
  <c r="R426" i="45"/>
  <c r="U426" i="45" s="1"/>
  <c r="T426" i="45" s="1"/>
  <c r="U338" i="45"/>
  <c r="T338" i="45" s="1"/>
  <c r="M280" i="45"/>
  <c r="M367" i="45"/>
  <c r="M455" i="45"/>
  <c r="L456" i="45"/>
  <c r="S456" i="45" s="1"/>
  <c r="S280" i="45"/>
  <c r="L368" i="45"/>
  <c r="S368" i="45" s="1"/>
  <c r="BD68" i="50"/>
  <c r="O344" i="1"/>
  <c r="O774" i="1"/>
  <c r="O755" i="1"/>
  <c r="O792" i="1"/>
  <c r="P795" i="1"/>
  <c r="P777" i="1"/>
  <c r="Q102" i="1"/>
  <c r="Q91" i="1"/>
  <c r="O777" i="1"/>
  <c r="O795" i="1"/>
  <c r="N344" i="1"/>
  <c r="N792" i="1"/>
  <c r="N755" i="1"/>
  <c r="N774" i="1"/>
  <c r="T754" i="1"/>
  <c r="R344" i="1"/>
  <c r="R774" i="1"/>
  <c r="R792" i="1"/>
  <c r="R755" i="1"/>
  <c r="Q344" i="1"/>
  <c r="Q774" i="1"/>
  <c r="Q792" i="1"/>
  <c r="Q755" i="1"/>
  <c r="N795" i="1"/>
  <c r="N777" i="1"/>
  <c r="R795" i="1"/>
  <c r="R777" i="1"/>
  <c r="Q777" i="1"/>
  <c r="Q795" i="1"/>
  <c r="P344" i="1"/>
  <c r="P792" i="1"/>
  <c r="P774" i="1"/>
  <c r="P755" i="1"/>
  <c r="T791" i="1"/>
  <c r="T773" i="1"/>
  <c r="T81" i="1"/>
  <c r="T794" i="1"/>
  <c r="T776" i="1"/>
  <c r="BN68" i="50"/>
  <c r="BN69" i="50" s="1"/>
  <c r="BN68" i="51"/>
  <c r="BN69" i="51" s="1"/>
  <c r="BP67" i="51"/>
  <c r="BU67" i="51"/>
  <c r="BV67" i="51" s="1"/>
  <c r="BU67" i="50"/>
  <c r="BV67" i="50" s="1"/>
  <c r="BP67" i="50"/>
  <c r="BJ68" i="51" l="1"/>
  <c r="BO68" i="51"/>
  <c r="BO69" i="51" s="1"/>
  <c r="BP69" i="51" s="1"/>
  <c r="I830" i="45"/>
  <c r="T713" i="45"/>
  <c r="T714" i="45" s="1"/>
  <c r="G820" i="45"/>
  <c r="G822" i="45" s="1"/>
  <c r="I820" i="45"/>
  <c r="I822" i="45" s="1"/>
  <c r="I818" i="45" s="1"/>
  <c r="I831" i="45" s="1"/>
  <c r="I832" i="45" s="1"/>
  <c r="H820" i="45"/>
  <c r="H822" i="45" s="1"/>
  <c r="K829" i="45"/>
  <c r="K830" i="45" s="1"/>
  <c r="G824" i="45"/>
  <c r="G829" i="45" s="1"/>
  <c r="G830" i="45" s="1"/>
  <c r="L829" i="45"/>
  <c r="L830" i="45" s="1"/>
  <c r="H824" i="45"/>
  <c r="H829" i="45" s="1"/>
  <c r="H830" i="45" s="1"/>
  <c r="M822" i="45"/>
  <c r="N820" i="45"/>
  <c r="N822" i="45" s="1"/>
  <c r="P820" i="45"/>
  <c r="P822" i="45" s="1"/>
  <c r="P818" i="45" s="1"/>
  <c r="P831" i="45" s="1"/>
  <c r="P832" i="45" s="1"/>
  <c r="K820" i="45"/>
  <c r="K822" i="45" s="1"/>
  <c r="O820" i="45"/>
  <c r="O822" i="45" s="1"/>
  <c r="O818" i="45" s="1"/>
  <c r="O831" i="45" s="1"/>
  <c r="O832" i="45" s="1"/>
  <c r="L820" i="45"/>
  <c r="M105" i="1"/>
  <c r="M94" i="1"/>
  <c r="M83" i="1"/>
  <c r="M431" i="1"/>
  <c r="M519" i="1"/>
  <c r="M109" i="1"/>
  <c r="M95" i="1"/>
  <c r="M84" i="1"/>
  <c r="BO68" i="50"/>
  <c r="BO69" i="50" s="1"/>
  <c r="BP69" i="50" s="1"/>
  <c r="BJ68" i="50"/>
  <c r="M368" i="45"/>
  <c r="M456" i="45"/>
  <c r="P270" i="45"/>
  <c r="O358" i="45"/>
  <c r="O446" i="45"/>
  <c r="O271" i="45"/>
  <c r="M352" i="45"/>
  <c r="M440" i="45"/>
  <c r="O197" i="45"/>
  <c r="N196" i="45"/>
  <c r="S85" i="45"/>
  <c r="N75" i="45"/>
  <c r="M96" i="45"/>
  <c r="M85" i="45"/>
  <c r="P286" i="45"/>
  <c r="O462" i="45"/>
  <c r="O374" i="45"/>
  <c r="O287" i="45"/>
  <c r="N367" i="45"/>
  <c r="N455" i="45"/>
  <c r="N280" i="45"/>
  <c r="R82" i="45"/>
  <c r="Q92" i="45"/>
  <c r="Q103" i="45"/>
  <c r="M448" i="45"/>
  <c r="M360" i="45"/>
  <c r="R182" i="45"/>
  <c r="U177" i="45"/>
  <c r="T177" i="45" s="1"/>
  <c r="R181" i="45"/>
  <c r="U181" i="45" s="1"/>
  <c r="T181" i="45" s="1"/>
  <c r="M376" i="45"/>
  <c r="M464" i="45"/>
  <c r="O255" i="45"/>
  <c r="N383" i="45"/>
  <c r="N471" i="45"/>
  <c r="N296" i="45"/>
  <c r="P294" i="45"/>
  <c r="O382" i="45"/>
  <c r="O295" i="45"/>
  <c r="M384" i="45"/>
  <c r="M472" i="45"/>
  <c r="T657" i="45"/>
  <c r="T628" i="45"/>
  <c r="N77" i="45"/>
  <c r="M98" i="45"/>
  <c r="M87" i="45"/>
  <c r="N359" i="45"/>
  <c r="N447" i="45"/>
  <c r="N272" i="45"/>
  <c r="R113" i="45"/>
  <c r="U113" i="45" s="1"/>
  <c r="R552" i="45"/>
  <c r="N439" i="45"/>
  <c r="N264" i="45"/>
  <c r="N351" i="45"/>
  <c r="P262" i="45"/>
  <c r="O350" i="45"/>
  <c r="O438" i="45"/>
  <c r="O263" i="45"/>
  <c r="R313" i="45"/>
  <c r="Q401" i="45"/>
  <c r="R425" i="45"/>
  <c r="U425" i="45" s="1"/>
  <c r="T425" i="45" s="1"/>
  <c r="R513" i="45"/>
  <c r="U513" i="45" s="1"/>
  <c r="T513" i="45" s="1"/>
  <c r="U337" i="45"/>
  <c r="T337" i="45" s="1"/>
  <c r="S96" i="45"/>
  <c r="N375" i="45"/>
  <c r="N463" i="45"/>
  <c r="N288" i="45"/>
  <c r="U709" i="45"/>
  <c r="R710" i="45"/>
  <c r="P278" i="45"/>
  <c r="O366" i="45"/>
  <c r="O454" i="45"/>
  <c r="O279" i="45"/>
  <c r="N79" i="45"/>
  <c r="M89" i="45"/>
  <c r="M100" i="45"/>
  <c r="N76" i="45"/>
  <c r="M97" i="45"/>
  <c r="M86" i="45"/>
  <c r="T551" i="45"/>
  <c r="T114" i="45"/>
  <c r="T550" i="45"/>
  <c r="T116" i="45" s="1"/>
  <c r="T549" i="45"/>
  <c r="T115" i="45" s="1"/>
  <c r="R627" i="45"/>
  <c r="T598" i="45"/>
  <c r="T656" i="45" s="1"/>
  <c r="U656" i="45"/>
  <c r="N56" i="45"/>
  <c r="M107" i="45"/>
  <c r="Q228" i="45"/>
  <c r="P241" i="45"/>
  <c r="P242" i="45" s="1"/>
  <c r="N78" i="45"/>
  <c r="M88" i="45"/>
  <c r="M99" i="45"/>
  <c r="T795" i="1"/>
  <c r="T777" i="1"/>
  <c r="P343" i="1"/>
  <c r="P432" i="1"/>
  <c r="P520" i="1"/>
  <c r="P74" i="1"/>
  <c r="Q343" i="1"/>
  <c r="Q74" i="1"/>
  <c r="Q520" i="1"/>
  <c r="Q432" i="1"/>
  <c r="R520" i="1"/>
  <c r="R74" i="1"/>
  <c r="R432" i="1"/>
  <c r="R343" i="1"/>
  <c r="T792" i="1"/>
  <c r="T774" i="1"/>
  <c r="T755" i="1"/>
  <c r="N793" i="1"/>
  <c r="N775" i="1"/>
  <c r="N520" i="1"/>
  <c r="N74" i="1"/>
  <c r="N432" i="1"/>
  <c r="N343" i="1"/>
  <c r="T344" i="1"/>
  <c r="T91" i="1"/>
  <c r="T102" i="1"/>
  <c r="P793" i="1"/>
  <c r="P775" i="1"/>
  <c r="Q793" i="1"/>
  <c r="Q775" i="1"/>
  <c r="R775" i="1"/>
  <c r="R793" i="1"/>
  <c r="O775" i="1"/>
  <c r="O793" i="1"/>
  <c r="O520" i="1"/>
  <c r="O343" i="1"/>
  <c r="O432" i="1"/>
  <c r="O74" i="1"/>
  <c r="BT68" i="50"/>
  <c r="BT69" i="50" s="1"/>
  <c r="BT68" i="51"/>
  <c r="BT69" i="51" s="1"/>
  <c r="BU68" i="51"/>
  <c r="BU69" i="51" s="1"/>
  <c r="BP68" i="51"/>
  <c r="I833" i="45" l="1"/>
  <c r="I834" i="45" s="1"/>
  <c r="M818" i="45"/>
  <c r="M831" i="45" s="1"/>
  <c r="M832" i="45" s="1"/>
  <c r="M833" i="45"/>
  <c r="M834" i="45" s="1"/>
  <c r="J817" i="45" s="1"/>
  <c r="L822" i="45"/>
  <c r="L818" i="45" s="1"/>
  <c r="L831" i="45" s="1"/>
  <c r="L832" i="45" s="1"/>
  <c r="J820" i="45"/>
  <c r="G818" i="45"/>
  <c r="G831" i="45" s="1"/>
  <c r="G832" i="45" s="1"/>
  <c r="H818" i="45"/>
  <c r="H831" i="45" s="1"/>
  <c r="H832" i="45" s="1"/>
  <c r="H833" i="45"/>
  <c r="H834" i="45" s="1"/>
  <c r="G833" i="45"/>
  <c r="G834" i="45" s="1"/>
  <c r="K818" i="45"/>
  <c r="K831" i="45" s="1"/>
  <c r="K832" i="45" s="1"/>
  <c r="K833" i="45"/>
  <c r="K834" i="45" s="1"/>
  <c r="N818" i="45"/>
  <c r="N831" i="45" s="1"/>
  <c r="N832" i="45" s="1"/>
  <c r="N833" i="45"/>
  <c r="N834" i="45" s="1"/>
  <c r="O833" i="45"/>
  <c r="O834" i="45" s="1"/>
  <c r="M823" i="45"/>
  <c r="P833" i="45"/>
  <c r="P834" i="45" s="1"/>
  <c r="BV69" i="51"/>
  <c r="M93" i="1"/>
  <c r="M104" i="1"/>
  <c r="M111" i="1"/>
  <c r="M110" i="1"/>
  <c r="R105" i="1"/>
  <c r="R94" i="1"/>
  <c r="BP68" i="50"/>
  <c r="Q94" i="1"/>
  <c r="Q105" i="1"/>
  <c r="P105" i="1"/>
  <c r="P94" i="1"/>
  <c r="BU68" i="50"/>
  <c r="BU69" i="50" s="1"/>
  <c r="BV69" i="50" s="1"/>
  <c r="O94" i="1"/>
  <c r="O105" i="1"/>
  <c r="N105" i="1"/>
  <c r="N94" i="1"/>
  <c r="P255" i="45"/>
  <c r="T552" i="45"/>
  <c r="T113" i="45"/>
  <c r="O79" i="45"/>
  <c r="N89" i="45"/>
  <c r="N100" i="45"/>
  <c r="Q278" i="45"/>
  <c r="P366" i="45"/>
  <c r="P454" i="45"/>
  <c r="P279" i="45"/>
  <c r="U710" i="45"/>
  <c r="T709" i="45"/>
  <c r="T710" i="45" s="1"/>
  <c r="N376" i="45"/>
  <c r="N464" i="45"/>
  <c r="U313" i="45"/>
  <c r="T313" i="45" s="1"/>
  <c r="R401" i="45"/>
  <c r="U401" i="45" s="1"/>
  <c r="T401" i="45" s="1"/>
  <c r="N360" i="45"/>
  <c r="N448" i="45"/>
  <c r="O77" i="45"/>
  <c r="N87" i="45"/>
  <c r="N98" i="45"/>
  <c r="N384" i="45"/>
  <c r="N472" i="45"/>
  <c r="U182" i="45"/>
  <c r="T182" i="45" s="1"/>
  <c r="R183" i="45"/>
  <c r="U183" i="45" s="1"/>
  <c r="T183" i="45" s="1"/>
  <c r="N368" i="45"/>
  <c r="N456" i="45"/>
  <c r="O288" i="45"/>
  <c r="O375" i="45"/>
  <c r="O463" i="45"/>
  <c r="O272" i="45"/>
  <c r="O359" i="45"/>
  <c r="O447" i="45"/>
  <c r="O78" i="45"/>
  <c r="N99" i="45"/>
  <c r="N88" i="45"/>
  <c r="R228" i="45"/>
  <c r="Q241" i="45"/>
  <c r="Q242" i="45" s="1"/>
  <c r="O56" i="45"/>
  <c r="N107" i="45"/>
  <c r="O76" i="45"/>
  <c r="N86" i="45"/>
  <c r="N97" i="45"/>
  <c r="O455" i="45"/>
  <c r="O280" i="45"/>
  <c r="O367" i="45"/>
  <c r="Q489" i="45"/>
  <c r="O439" i="45"/>
  <c r="O264" i="45"/>
  <c r="O351" i="45"/>
  <c r="Q262" i="45"/>
  <c r="P350" i="45"/>
  <c r="P438" i="45"/>
  <c r="P263" i="45"/>
  <c r="N352" i="45"/>
  <c r="N440" i="45"/>
  <c r="O471" i="45"/>
  <c r="O296" i="45"/>
  <c r="O383" i="45"/>
  <c r="Q294" i="45"/>
  <c r="P382" i="45"/>
  <c r="P295" i="45"/>
  <c r="R103" i="45"/>
  <c r="U103" i="45" s="1"/>
  <c r="T103" i="45" s="1"/>
  <c r="R92" i="45"/>
  <c r="U92" i="45" s="1"/>
  <c r="T92" i="45" s="1"/>
  <c r="U82" i="45"/>
  <c r="T82" i="45" s="1"/>
  <c r="Q286" i="45"/>
  <c r="P374" i="45"/>
  <c r="P462" i="45"/>
  <c r="P287" i="45"/>
  <c r="O75" i="45"/>
  <c r="N85" i="45"/>
  <c r="N96" i="45"/>
  <c r="P197" i="45"/>
  <c r="O196" i="45"/>
  <c r="Q270" i="45"/>
  <c r="P358" i="45"/>
  <c r="P446" i="45"/>
  <c r="P271" i="45"/>
  <c r="O519" i="1"/>
  <c r="O431" i="1"/>
  <c r="O83" i="1"/>
  <c r="T432" i="1"/>
  <c r="T520" i="1"/>
  <c r="T793" i="1"/>
  <c r="T775" i="1"/>
  <c r="R431" i="1"/>
  <c r="R519" i="1"/>
  <c r="R83" i="1"/>
  <c r="R84" i="1"/>
  <c r="R95" i="1"/>
  <c r="R109" i="1"/>
  <c r="Q431" i="1"/>
  <c r="Q519" i="1"/>
  <c r="Q83" i="1"/>
  <c r="P519" i="1"/>
  <c r="P431" i="1"/>
  <c r="P83" i="1"/>
  <c r="O95" i="1"/>
  <c r="O109" i="1"/>
  <c r="O84" i="1"/>
  <c r="N431" i="1"/>
  <c r="N519" i="1"/>
  <c r="N83" i="1"/>
  <c r="T343" i="1"/>
  <c r="N84" i="1"/>
  <c r="N95" i="1"/>
  <c r="N109" i="1"/>
  <c r="T74" i="1"/>
  <c r="Q109" i="1"/>
  <c r="Q84" i="1"/>
  <c r="Q95" i="1"/>
  <c r="P84" i="1"/>
  <c r="P95" i="1"/>
  <c r="P109" i="1"/>
  <c r="BV68" i="51"/>
  <c r="BV68" i="50"/>
  <c r="H297" i="1"/>
  <c r="I297" i="1"/>
  <c r="J297" i="1"/>
  <c r="K297" i="1"/>
  <c r="L297" i="1"/>
  <c r="L833" i="45" l="1"/>
  <c r="L834" i="45" s="1"/>
  <c r="J830" i="45"/>
  <c r="J819" i="45"/>
  <c r="J822" i="45" s="1"/>
  <c r="P823" i="45"/>
  <c r="N823" i="45"/>
  <c r="K823" i="45"/>
  <c r="G823" i="45" s="1"/>
  <c r="O823" i="45"/>
  <c r="I823" i="45"/>
  <c r="L823" i="45"/>
  <c r="G297" i="1"/>
  <c r="G473" i="1" s="1"/>
  <c r="D21" i="16"/>
  <c r="G735" i="1" s="1"/>
  <c r="L38" i="1"/>
  <c r="L385" i="1"/>
  <c r="L473" i="1"/>
  <c r="L305" i="1"/>
  <c r="J38" i="1"/>
  <c r="J473" i="1"/>
  <c r="J385" i="1"/>
  <c r="J305" i="1"/>
  <c r="H38" i="1"/>
  <c r="H473" i="1"/>
  <c r="H385" i="1"/>
  <c r="H305" i="1"/>
  <c r="K473" i="1"/>
  <c r="K38" i="1"/>
  <c r="K385" i="1"/>
  <c r="K305" i="1"/>
  <c r="I473" i="1"/>
  <c r="I38" i="1"/>
  <c r="I385" i="1"/>
  <c r="I305" i="1"/>
  <c r="T94" i="1"/>
  <c r="T105" i="1"/>
  <c r="R270" i="45"/>
  <c r="Q446" i="45"/>
  <c r="Q358" i="45"/>
  <c r="Q271" i="45"/>
  <c r="Q197" i="45"/>
  <c r="P196" i="45"/>
  <c r="R286" i="45"/>
  <c r="Q374" i="45"/>
  <c r="Q462" i="45"/>
  <c r="Q287" i="45"/>
  <c r="P439" i="45"/>
  <c r="P264" i="45"/>
  <c r="P351" i="45"/>
  <c r="R262" i="45"/>
  <c r="Q350" i="45"/>
  <c r="Q438" i="45"/>
  <c r="Q263" i="45"/>
  <c r="O352" i="45"/>
  <c r="O440" i="45"/>
  <c r="O456" i="45"/>
  <c r="O368" i="45"/>
  <c r="P76" i="45"/>
  <c r="O97" i="45"/>
  <c r="O86" i="45"/>
  <c r="P56" i="45"/>
  <c r="O107" i="45"/>
  <c r="U228" i="45"/>
  <c r="T228" i="45" s="1"/>
  <c r="R241" i="45"/>
  <c r="O448" i="45"/>
  <c r="O360" i="45"/>
  <c r="O464" i="45"/>
  <c r="O376" i="45"/>
  <c r="P455" i="45"/>
  <c r="P280" i="45"/>
  <c r="P367" i="45"/>
  <c r="P79" i="45"/>
  <c r="O89" i="45"/>
  <c r="O100" i="45"/>
  <c r="P447" i="45"/>
  <c r="P272" i="45"/>
  <c r="P359" i="45"/>
  <c r="P75" i="45"/>
  <c r="O85" i="45"/>
  <c r="O96" i="45"/>
  <c r="P463" i="45"/>
  <c r="P288" i="45"/>
  <c r="P375" i="45"/>
  <c r="P383" i="45"/>
  <c r="P471" i="45"/>
  <c r="P296" i="45"/>
  <c r="R294" i="45"/>
  <c r="Q382" i="45"/>
  <c r="Q295" i="45"/>
  <c r="O472" i="45"/>
  <c r="O384" i="45"/>
  <c r="Q255" i="45"/>
  <c r="P78" i="45"/>
  <c r="O88" i="45"/>
  <c r="O99" i="45"/>
  <c r="P77" i="45"/>
  <c r="O98" i="45"/>
  <c r="O87" i="45"/>
  <c r="R489" i="45"/>
  <c r="U489" i="45" s="1"/>
  <c r="T489" i="45" s="1"/>
  <c r="R278" i="45"/>
  <c r="Q454" i="45"/>
  <c r="Q366" i="45"/>
  <c r="Q279" i="45"/>
  <c r="P111" i="1"/>
  <c r="P110" i="1"/>
  <c r="Q111" i="1"/>
  <c r="Q110" i="1"/>
  <c r="T84" i="1"/>
  <c r="T95" i="1"/>
  <c r="T109" i="1"/>
  <c r="T431" i="1"/>
  <c r="T519" i="1"/>
  <c r="O111" i="1"/>
  <c r="O110" i="1"/>
  <c r="Q104" i="1"/>
  <c r="Q93" i="1"/>
  <c r="R93" i="1"/>
  <c r="R104" i="1"/>
  <c r="N110" i="1"/>
  <c r="N111" i="1"/>
  <c r="N93" i="1"/>
  <c r="N104" i="1"/>
  <c r="T83" i="1"/>
  <c r="P104" i="1"/>
  <c r="P93" i="1"/>
  <c r="R110" i="1"/>
  <c r="R111" i="1"/>
  <c r="O104" i="1"/>
  <c r="O93" i="1"/>
  <c r="I21" i="16"/>
  <c r="L735" i="1" s="1"/>
  <c r="L736" i="1" s="1"/>
  <c r="G21" i="16"/>
  <c r="J735" i="1" s="1"/>
  <c r="J736" i="1" s="1"/>
  <c r="E21" i="16"/>
  <c r="H735" i="1" s="1"/>
  <c r="H736" i="1" s="1"/>
  <c r="H21" i="16"/>
  <c r="K735" i="1" s="1"/>
  <c r="K736" i="1" s="1"/>
  <c r="F21" i="16"/>
  <c r="I735" i="1" s="1"/>
  <c r="I736" i="1" s="1"/>
  <c r="J833" i="45" l="1"/>
  <c r="J834" i="45" s="1"/>
  <c r="J818" i="45"/>
  <c r="J831" i="45" s="1"/>
  <c r="J832" i="45" s="1"/>
  <c r="H823" i="45"/>
  <c r="J823" i="45"/>
  <c r="G297" i="45"/>
  <c r="H297" i="45" s="1"/>
  <c r="S297" i="1"/>
  <c r="S385" i="1" s="1"/>
  <c r="G38" i="1"/>
  <c r="S38" i="1" s="1"/>
  <c r="G305" i="1"/>
  <c r="G481" i="1" s="1"/>
  <c r="G385" i="1"/>
  <c r="I778" i="1"/>
  <c r="I760" i="1"/>
  <c r="S735" i="1"/>
  <c r="U735" i="1" s="1"/>
  <c r="G735" i="45"/>
  <c r="G736" i="1"/>
  <c r="J760" i="1"/>
  <c r="J778" i="1"/>
  <c r="K393" i="1"/>
  <c r="K481" i="1"/>
  <c r="H393" i="1"/>
  <c r="H481" i="1"/>
  <c r="J53" i="1"/>
  <c r="J47" i="1" s="1"/>
  <c r="J45" i="1"/>
  <c r="J39" i="1" s="1"/>
  <c r="J32" i="1"/>
  <c r="J46" i="1" s="1"/>
  <c r="L393" i="1"/>
  <c r="L481" i="1"/>
  <c r="K778" i="1"/>
  <c r="K760" i="1"/>
  <c r="H778" i="1"/>
  <c r="H760" i="1"/>
  <c r="L778" i="1"/>
  <c r="L760" i="1"/>
  <c r="I481" i="1"/>
  <c r="I393" i="1"/>
  <c r="I53" i="1"/>
  <c r="I47" i="1" s="1"/>
  <c r="I45" i="1"/>
  <c r="I39" i="1" s="1"/>
  <c r="I32" i="1"/>
  <c r="I46" i="1" s="1"/>
  <c r="K45" i="1"/>
  <c r="K39" i="1" s="1"/>
  <c r="K53" i="1"/>
  <c r="K47" i="1" s="1"/>
  <c r="K32" i="1"/>
  <c r="K46" i="1" s="1"/>
  <c r="H53" i="1"/>
  <c r="H47" i="1" s="1"/>
  <c r="H45" i="1"/>
  <c r="H39" i="1" s="1"/>
  <c r="H32" i="1"/>
  <c r="H46" i="1" s="1"/>
  <c r="J393" i="1"/>
  <c r="J481" i="1"/>
  <c r="L53" i="1"/>
  <c r="L47" i="1" s="1"/>
  <c r="L45" i="1"/>
  <c r="L39" i="1" s="1"/>
  <c r="L32" i="1"/>
  <c r="U278" i="45"/>
  <c r="T278" i="45" s="1"/>
  <c r="R366" i="45"/>
  <c r="U366" i="45" s="1"/>
  <c r="T366" i="45" s="1"/>
  <c r="R454" i="45"/>
  <c r="U454" i="45" s="1"/>
  <c r="T454" i="45" s="1"/>
  <c r="R279" i="45"/>
  <c r="P384" i="45"/>
  <c r="P472" i="45"/>
  <c r="P448" i="45"/>
  <c r="P360" i="45"/>
  <c r="Q56" i="45"/>
  <c r="P107" i="45"/>
  <c r="Q264" i="45"/>
  <c r="Q351" i="45"/>
  <c r="Q439" i="45"/>
  <c r="R438" i="45"/>
  <c r="U438" i="45" s="1"/>
  <c r="T438" i="45" s="1"/>
  <c r="U262" i="45"/>
  <c r="T262" i="45" s="1"/>
  <c r="R350" i="45"/>
  <c r="U350" i="45" s="1"/>
  <c r="T350" i="45" s="1"/>
  <c r="R263" i="45"/>
  <c r="P352" i="45"/>
  <c r="P440" i="45"/>
  <c r="U286" i="45"/>
  <c r="T286" i="45" s="1"/>
  <c r="R374" i="45"/>
  <c r="U374" i="45" s="1"/>
  <c r="T374" i="45" s="1"/>
  <c r="R462" i="45"/>
  <c r="U462" i="45" s="1"/>
  <c r="T462" i="45" s="1"/>
  <c r="R287" i="45"/>
  <c r="Q447" i="45"/>
  <c r="Q272" i="45"/>
  <c r="Q359" i="45"/>
  <c r="Q455" i="45"/>
  <c r="Q280" i="45"/>
  <c r="Q367" i="45"/>
  <c r="Q77" i="45"/>
  <c r="P87" i="45"/>
  <c r="P98" i="45"/>
  <c r="Q78" i="45"/>
  <c r="P99" i="45"/>
  <c r="P88" i="45"/>
  <c r="Q471" i="45"/>
  <c r="Q296" i="45"/>
  <c r="Q383" i="45"/>
  <c r="R382" i="45"/>
  <c r="U382" i="45" s="1"/>
  <c r="T382" i="45" s="1"/>
  <c r="U294" i="45"/>
  <c r="T294" i="45" s="1"/>
  <c r="R295" i="45"/>
  <c r="P376" i="45"/>
  <c r="P464" i="45"/>
  <c r="Q75" i="45"/>
  <c r="P85" i="45"/>
  <c r="P96" i="45"/>
  <c r="Q79" i="45"/>
  <c r="P100" i="45"/>
  <c r="P89" i="45"/>
  <c r="P456" i="45"/>
  <c r="P368" i="45"/>
  <c r="R242" i="45"/>
  <c r="U241" i="45"/>
  <c r="T241" i="45" s="1"/>
  <c r="Q76" i="45"/>
  <c r="P97" i="45"/>
  <c r="P86" i="45"/>
  <c r="Q463" i="45"/>
  <c r="Q288" i="45"/>
  <c r="Q375" i="45"/>
  <c r="R197" i="45"/>
  <c r="Q196" i="45"/>
  <c r="R446" i="45"/>
  <c r="U446" i="45" s="1"/>
  <c r="T446" i="45" s="1"/>
  <c r="U270" i="45"/>
  <c r="T270" i="45" s="1"/>
  <c r="R358" i="45"/>
  <c r="U358" i="45" s="1"/>
  <c r="T358" i="45" s="1"/>
  <c r="R271" i="45"/>
  <c r="T93" i="1"/>
  <c r="T104" i="1"/>
  <c r="T110" i="1"/>
  <c r="T111" i="1"/>
  <c r="G473" i="45" l="1"/>
  <c r="G305" i="45"/>
  <c r="G481" i="45" s="1"/>
  <c r="G385" i="45"/>
  <c r="S305" i="1"/>
  <c r="S481" i="1" s="1"/>
  <c r="U297" i="1"/>
  <c r="U385" i="1" s="1"/>
  <c r="S473" i="1"/>
  <c r="G53" i="1"/>
  <c r="G47" i="1" s="1"/>
  <c r="G38" i="45"/>
  <c r="G53" i="45" s="1"/>
  <c r="G47" i="45" s="1"/>
  <c r="G32" i="1"/>
  <c r="G46" i="1" s="1"/>
  <c r="G45" i="1"/>
  <c r="G39" i="1" s="1"/>
  <c r="G393" i="1"/>
  <c r="S46" i="1"/>
  <c r="L46" i="1"/>
  <c r="S53" i="1"/>
  <c r="S45" i="1"/>
  <c r="U45" i="1" s="1"/>
  <c r="U38" i="1"/>
  <c r="U53" i="1" s="1"/>
  <c r="H735" i="45"/>
  <c r="G736" i="45"/>
  <c r="I297" i="45"/>
  <c r="H473" i="45"/>
  <c r="H385" i="45"/>
  <c r="H305" i="45"/>
  <c r="S736" i="1"/>
  <c r="G760" i="1"/>
  <c r="G778" i="1"/>
  <c r="U197" i="45"/>
  <c r="T197" i="45" s="1"/>
  <c r="R196" i="45"/>
  <c r="U196" i="45" s="1"/>
  <c r="T196" i="45" s="1"/>
  <c r="Q464" i="45"/>
  <c r="Q376" i="45"/>
  <c r="U242" i="45"/>
  <c r="T242" i="45" s="1"/>
  <c r="R255" i="45"/>
  <c r="U255" i="45" s="1"/>
  <c r="T255" i="45" s="1"/>
  <c r="R75" i="45"/>
  <c r="Q96" i="45"/>
  <c r="Q85" i="45"/>
  <c r="R77" i="45"/>
  <c r="Q87" i="45"/>
  <c r="Q98" i="45"/>
  <c r="Q368" i="45"/>
  <c r="Q456" i="45"/>
  <c r="R351" i="45"/>
  <c r="U351" i="45" s="1"/>
  <c r="T351" i="45" s="1"/>
  <c r="U263" i="45"/>
  <c r="T263" i="45" s="1"/>
  <c r="R439" i="45"/>
  <c r="U439" i="45" s="1"/>
  <c r="T439" i="45" s="1"/>
  <c r="R264" i="45"/>
  <c r="R56" i="45"/>
  <c r="Q107" i="45"/>
  <c r="R455" i="45"/>
  <c r="U455" i="45" s="1"/>
  <c r="T455" i="45" s="1"/>
  <c r="R280" i="45"/>
  <c r="R367" i="45"/>
  <c r="U367" i="45" s="1"/>
  <c r="T367" i="45" s="1"/>
  <c r="U279" i="45"/>
  <c r="T279" i="45" s="1"/>
  <c r="R447" i="45"/>
  <c r="U447" i="45" s="1"/>
  <c r="T447" i="45" s="1"/>
  <c r="R272" i="45"/>
  <c r="R359" i="45"/>
  <c r="U359" i="45" s="1"/>
  <c r="T359" i="45" s="1"/>
  <c r="U271" i="45"/>
  <c r="T271" i="45" s="1"/>
  <c r="R76" i="45"/>
  <c r="Q86" i="45"/>
  <c r="Q97" i="45"/>
  <c r="R79" i="45"/>
  <c r="Q100" i="45"/>
  <c r="Q89" i="45"/>
  <c r="R383" i="45"/>
  <c r="U383" i="45" s="1"/>
  <c r="T383" i="45" s="1"/>
  <c r="U295" i="45"/>
  <c r="T295" i="45" s="1"/>
  <c r="R471" i="45"/>
  <c r="U471" i="45" s="1"/>
  <c r="T471" i="45" s="1"/>
  <c r="R296" i="45"/>
  <c r="Q472" i="45"/>
  <c r="Q384" i="45"/>
  <c r="R78" i="45"/>
  <c r="Q88" i="45"/>
  <c r="Q99" i="45"/>
  <c r="Q448" i="45"/>
  <c r="Q360" i="45"/>
  <c r="R463" i="45"/>
  <c r="U463" i="45" s="1"/>
  <c r="T463" i="45" s="1"/>
  <c r="R288" i="45"/>
  <c r="R375" i="45"/>
  <c r="U375" i="45" s="1"/>
  <c r="T375" i="45" s="1"/>
  <c r="U287" i="45"/>
  <c r="T287" i="45" s="1"/>
  <c r="Q352" i="45"/>
  <c r="Q440" i="45"/>
  <c r="K21" i="16"/>
  <c r="M21" i="16"/>
  <c r="O21" i="16"/>
  <c r="J21" i="16"/>
  <c r="L21" i="16"/>
  <c r="N21" i="16"/>
  <c r="G393" i="45" l="1"/>
  <c r="U473" i="1"/>
  <c r="S393" i="1"/>
  <c r="U305" i="1"/>
  <c r="U393" i="1" s="1"/>
  <c r="H38" i="45"/>
  <c r="I38" i="45" s="1"/>
  <c r="G45" i="45"/>
  <c r="G39" i="45" s="1"/>
  <c r="G32" i="45"/>
  <c r="G46" i="45" s="1"/>
  <c r="S32" i="1"/>
  <c r="U32" i="1" s="1"/>
  <c r="U47" i="1" s="1"/>
  <c r="S778" i="1"/>
  <c r="S760" i="1"/>
  <c r="U736" i="1"/>
  <c r="H393" i="45"/>
  <c r="H481" i="45"/>
  <c r="J297" i="45"/>
  <c r="I473" i="45"/>
  <c r="I385" i="45"/>
  <c r="I305" i="45"/>
  <c r="I735" i="45"/>
  <c r="H736" i="45"/>
  <c r="G778" i="45"/>
  <c r="G760" i="45"/>
  <c r="R100" i="45"/>
  <c r="U100" i="45" s="1"/>
  <c r="T100" i="45" s="1"/>
  <c r="R89" i="45"/>
  <c r="U89" i="45" s="1"/>
  <c r="T89" i="45" s="1"/>
  <c r="U79" i="45"/>
  <c r="T79" i="45" s="1"/>
  <c r="R107" i="45"/>
  <c r="U56" i="45"/>
  <c r="U75" i="45"/>
  <c r="T75" i="45" s="1"/>
  <c r="R96" i="45"/>
  <c r="R85" i="45"/>
  <c r="R464" i="45"/>
  <c r="U464" i="45" s="1"/>
  <c r="T464" i="45" s="1"/>
  <c r="U288" i="45"/>
  <c r="T288" i="45" s="1"/>
  <c r="R376" i="45"/>
  <c r="U376" i="45" s="1"/>
  <c r="T376" i="45" s="1"/>
  <c r="R88" i="45"/>
  <c r="U88" i="45" s="1"/>
  <c r="T88" i="45" s="1"/>
  <c r="U78" i="45"/>
  <c r="T78" i="45" s="1"/>
  <c r="R99" i="45"/>
  <c r="U99" i="45" s="1"/>
  <c r="T99" i="45" s="1"/>
  <c r="R472" i="45"/>
  <c r="U472" i="45" s="1"/>
  <c r="T472" i="45" s="1"/>
  <c r="U296" i="45"/>
  <c r="T296" i="45" s="1"/>
  <c r="R384" i="45"/>
  <c r="U384" i="45" s="1"/>
  <c r="T384" i="45" s="1"/>
  <c r="R86" i="45"/>
  <c r="U86" i="45" s="1"/>
  <c r="T86" i="45" s="1"/>
  <c r="U76" i="45"/>
  <c r="T76" i="45" s="1"/>
  <c r="R97" i="45"/>
  <c r="U97" i="45" s="1"/>
  <c r="T97" i="45" s="1"/>
  <c r="U272" i="45"/>
  <c r="T272" i="45" s="1"/>
  <c r="R360" i="45"/>
  <c r="U360" i="45" s="1"/>
  <c r="T360" i="45" s="1"/>
  <c r="R448" i="45"/>
  <c r="U448" i="45" s="1"/>
  <c r="T448" i="45" s="1"/>
  <c r="U280" i="45"/>
  <c r="T280" i="45" s="1"/>
  <c r="R368" i="45"/>
  <c r="U368" i="45" s="1"/>
  <c r="T368" i="45" s="1"/>
  <c r="R456" i="45"/>
  <c r="U456" i="45" s="1"/>
  <c r="T456" i="45" s="1"/>
  <c r="U264" i="45"/>
  <c r="T264" i="45" s="1"/>
  <c r="R352" i="45"/>
  <c r="U352" i="45" s="1"/>
  <c r="T352" i="45" s="1"/>
  <c r="R440" i="45"/>
  <c r="U440" i="45" s="1"/>
  <c r="T440" i="45" s="1"/>
  <c r="U77" i="45"/>
  <c r="T77" i="45" s="1"/>
  <c r="R98" i="45"/>
  <c r="U98" i="45" s="1"/>
  <c r="T98" i="45" s="1"/>
  <c r="R87" i="45"/>
  <c r="U87" i="45" s="1"/>
  <c r="T87" i="45" s="1"/>
  <c r="G67" i="16"/>
  <c r="J298" i="1" s="1"/>
  <c r="K67" i="16"/>
  <c r="O67" i="16"/>
  <c r="E67" i="16"/>
  <c r="H298" i="1" s="1"/>
  <c r="I67" i="16"/>
  <c r="L298" i="1" s="1"/>
  <c r="M67" i="16"/>
  <c r="F67" i="16"/>
  <c r="I298" i="1" s="1"/>
  <c r="H67" i="16"/>
  <c r="K298" i="1" s="1"/>
  <c r="L67" i="16"/>
  <c r="J67" i="16"/>
  <c r="N67" i="16"/>
  <c r="U481" i="1" l="1"/>
  <c r="H32" i="45"/>
  <c r="H46" i="45" s="1"/>
  <c r="H53" i="45"/>
  <c r="H47" i="45" s="1"/>
  <c r="H45" i="45"/>
  <c r="H39" i="45" s="1"/>
  <c r="S47" i="1"/>
  <c r="S39" i="1"/>
  <c r="U39" i="1" s="1"/>
  <c r="I474" i="1"/>
  <c r="I386" i="1"/>
  <c r="I306" i="1"/>
  <c r="I585" i="1"/>
  <c r="I300" i="1"/>
  <c r="L474" i="1"/>
  <c r="L386" i="1"/>
  <c r="L306" i="1"/>
  <c r="L300" i="1"/>
  <c r="L585" i="1"/>
  <c r="J474" i="1"/>
  <c r="J386" i="1"/>
  <c r="J306" i="1"/>
  <c r="J585" i="1"/>
  <c r="J300" i="1"/>
  <c r="J735" i="45"/>
  <c r="I736" i="45"/>
  <c r="J38" i="45"/>
  <c r="I53" i="45"/>
  <c r="I47" i="45" s="1"/>
  <c r="I45" i="45"/>
  <c r="I39" i="45" s="1"/>
  <c r="I32" i="45"/>
  <c r="I46" i="45" s="1"/>
  <c r="I481" i="45"/>
  <c r="I393" i="45"/>
  <c r="K297" i="45"/>
  <c r="J385" i="45"/>
  <c r="J473" i="45"/>
  <c r="J305" i="45"/>
  <c r="K474" i="1"/>
  <c r="K386" i="1"/>
  <c r="K306" i="1"/>
  <c r="K585" i="1"/>
  <c r="K300" i="1"/>
  <c r="H474" i="1"/>
  <c r="H386" i="1"/>
  <c r="H306" i="1"/>
  <c r="H300" i="1"/>
  <c r="H585" i="1"/>
  <c r="H778" i="45"/>
  <c r="H760" i="45"/>
  <c r="U778" i="1"/>
  <c r="U760" i="1"/>
  <c r="U85" i="45"/>
  <c r="T85" i="45" s="1"/>
  <c r="U107" i="45"/>
  <c r="T56" i="45"/>
  <c r="T107" i="45" s="1"/>
  <c r="U96" i="45"/>
  <c r="T96" i="45" s="1"/>
  <c r="L22" i="16"/>
  <c r="H22" i="16"/>
  <c r="K740" i="1" s="1"/>
  <c r="O22" i="16"/>
  <c r="K22" i="16"/>
  <c r="G22" i="16"/>
  <c r="J740" i="1" s="1"/>
  <c r="J22" i="16"/>
  <c r="F22" i="16"/>
  <c r="I740" i="1" s="1"/>
  <c r="D67" i="16"/>
  <c r="G298" i="1" s="1"/>
  <c r="N22" i="16"/>
  <c r="M22" i="16"/>
  <c r="I22" i="16"/>
  <c r="L740" i="1" s="1"/>
  <c r="E22" i="16"/>
  <c r="H740" i="1" s="1"/>
  <c r="L741" i="1" l="1"/>
  <c r="I741" i="1"/>
  <c r="J741" i="1"/>
  <c r="H394" i="1"/>
  <c r="H482" i="1"/>
  <c r="H308" i="1"/>
  <c r="K388" i="1"/>
  <c r="K476" i="1"/>
  <c r="K301" i="1"/>
  <c r="K482" i="1"/>
  <c r="K394" i="1"/>
  <c r="K308" i="1"/>
  <c r="J481" i="45"/>
  <c r="J393" i="45"/>
  <c r="L297" i="45"/>
  <c r="K385" i="45"/>
  <c r="K473" i="45"/>
  <c r="K305" i="45"/>
  <c r="I760" i="45"/>
  <c r="I778" i="45"/>
  <c r="J613" i="1"/>
  <c r="J642" i="1"/>
  <c r="J586" i="1"/>
  <c r="L613" i="1"/>
  <c r="L642" i="1"/>
  <c r="L586" i="1"/>
  <c r="L388" i="1"/>
  <c r="L301" i="1"/>
  <c r="L476" i="1"/>
  <c r="I642" i="1"/>
  <c r="I613" i="1"/>
  <c r="I586" i="1"/>
  <c r="H741" i="1"/>
  <c r="G298" i="45"/>
  <c r="G386" i="1"/>
  <c r="S298" i="1"/>
  <c r="G474" i="1"/>
  <c r="G306" i="1"/>
  <c r="G585" i="1"/>
  <c r="G300" i="1"/>
  <c r="K741" i="1"/>
  <c r="H613" i="1"/>
  <c r="H642" i="1"/>
  <c r="H586" i="1"/>
  <c r="H388" i="1"/>
  <c r="H301" i="1"/>
  <c r="H476" i="1"/>
  <c r="K642" i="1"/>
  <c r="K613" i="1"/>
  <c r="K586" i="1"/>
  <c r="K38" i="45"/>
  <c r="J53" i="45"/>
  <c r="J47" i="45" s="1"/>
  <c r="J45" i="45"/>
  <c r="J39" i="45" s="1"/>
  <c r="J32" i="45"/>
  <c r="J46" i="45" s="1"/>
  <c r="K735" i="45"/>
  <c r="J736" i="45"/>
  <c r="J301" i="1"/>
  <c r="J476" i="1"/>
  <c r="J388" i="1"/>
  <c r="J482" i="1"/>
  <c r="J394" i="1"/>
  <c r="J308" i="1"/>
  <c r="L482" i="1"/>
  <c r="L394" i="1"/>
  <c r="L308" i="1"/>
  <c r="I301" i="1"/>
  <c r="I476" i="1"/>
  <c r="I388" i="1"/>
  <c r="I394" i="1"/>
  <c r="I482" i="1"/>
  <c r="I308" i="1"/>
  <c r="F23" i="16"/>
  <c r="G23" i="16"/>
  <c r="H23" i="16"/>
  <c r="E23" i="16"/>
  <c r="I23" i="16"/>
  <c r="D22" i="16"/>
  <c r="G740" i="1" s="1"/>
  <c r="AB62" i="56" l="1"/>
  <c r="AC62" i="56" s="1"/>
  <c r="J62" i="56"/>
  <c r="K62" i="56" s="1"/>
  <c r="V62" i="56"/>
  <c r="W62" i="56" s="1"/>
  <c r="AH62" i="56"/>
  <c r="AI62" i="56" s="1"/>
  <c r="P62" i="56"/>
  <c r="Q62" i="56" s="1"/>
  <c r="G740" i="45"/>
  <c r="S740" i="1"/>
  <c r="G741" i="1"/>
  <c r="I309" i="1"/>
  <c r="I484" i="1"/>
  <c r="I396" i="1"/>
  <c r="L396" i="1"/>
  <c r="L309" i="1"/>
  <c r="L484" i="1"/>
  <c r="J389" i="1"/>
  <c r="J477" i="1"/>
  <c r="J302" i="1"/>
  <c r="L735" i="45"/>
  <c r="K736" i="45"/>
  <c r="L38" i="45"/>
  <c r="K53" i="45"/>
  <c r="K47" i="45" s="1"/>
  <c r="K45" i="45"/>
  <c r="K39" i="45" s="1"/>
  <c r="K32" i="45"/>
  <c r="K46" i="45" s="1"/>
  <c r="G613" i="1"/>
  <c r="G642" i="1"/>
  <c r="S585" i="1"/>
  <c r="G586" i="1"/>
  <c r="I644" i="1"/>
  <c r="I122" i="1"/>
  <c r="I614" i="1"/>
  <c r="I615" i="1"/>
  <c r="I605" i="1"/>
  <c r="I643" i="1"/>
  <c r="I604" i="1"/>
  <c r="I606" i="1"/>
  <c r="I121" i="1" s="1"/>
  <c r="L389" i="1"/>
  <c r="L477" i="1"/>
  <c r="L302" i="1"/>
  <c r="L643" i="1"/>
  <c r="L614" i="1"/>
  <c r="L615" i="1"/>
  <c r="L122" i="1"/>
  <c r="L605" i="1"/>
  <c r="L644" i="1"/>
  <c r="L604" i="1"/>
  <c r="L606" i="1"/>
  <c r="K389" i="1"/>
  <c r="K477" i="1"/>
  <c r="K302" i="1"/>
  <c r="I389" i="1"/>
  <c r="I477" i="1"/>
  <c r="I302" i="1"/>
  <c r="J396" i="1"/>
  <c r="J484" i="1"/>
  <c r="J309" i="1"/>
  <c r="J778" i="45"/>
  <c r="J760" i="45"/>
  <c r="K643" i="1"/>
  <c r="K644" i="1"/>
  <c r="K604" i="1"/>
  <c r="K122" i="1"/>
  <c r="K615" i="1"/>
  <c r="K614" i="1"/>
  <c r="K605" i="1"/>
  <c r="K606" i="1"/>
  <c r="K121" i="1" s="1"/>
  <c r="H477" i="1"/>
  <c r="H389" i="1"/>
  <c r="H302" i="1"/>
  <c r="H614" i="1"/>
  <c r="H122" i="1"/>
  <c r="H643" i="1"/>
  <c r="H605" i="1"/>
  <c r="H615" i="1"/>
  <c r="H644" i="1"/>
  <c r="H604" i="1"/>
  <c r="H606" i="1"/>
  <c r="H121" i="1" s="1"/>
  <c r="AB62" i="49"/>
  <c r="K779" i="1"/>
  <c r="K761" i="1"/>
  <c r="G301" i="1"/>
  <c r="G302" i="1" s="1"/>
  <c r="G476" i="1"/>
  <c r="G388" i="1"/>
  <c r="G482" i="1"/>
  <c r="G394" i="1"/>
  <c r="S306" i="1"/>
  <c r="G308" i="1"/>
  <c r="S474" i="1"/>
  <c r="U298" i="1"/>
  <c r="S386" i="1"/>
  <c r="S300" i="1"/>
  <c r="H298" i="45"/>
  <c r="G474" i="45"/>
  <c r="G386" i="45"/>
  <c r="G306" i="45"/>
  <c r="G585" i="45"/>
  <c r="G300" i="45"/>
  <c r="H761" i="1"/>
  <c r="J62" i="49"/>
  <c r="H779" i="1"/>
  <c r="J615" i="1"/>
  <c r="J605" i="1"/>
  <c r="J604" i="1"/>
  <c r="J644" i="1"/>
  <c r="J614" i="1"/>
  <c r="J122" i="1"/>
  <c r="J643" i="1"/>
  <c r="J606" i="1"/>
  <c r="J121" i="1" s="1"/>
  <c r="K481" i="45"/>
  <c r="K393" i="45"/>
  <c r="M297" i="45"/>
  <c r="L473" i="45"/>
  <c r="S473" i="45" s="1"/>
  <c r="S297" i="45"/>
  <c r="L385" i="45"/>
  <c r="S385" i="45" s="1"/>
  <c r="L305" i="45"/>
  <c r="K484" i="1"/>
  <c r="K396" i="1"/>
  <c r="K309" i="1"/>
  <c r="H484" i="1"/>
  <c r="H396" i="1"/>
  <c r="H309" i="1"/>
  <c r="J761" i="1"/>
  <c r="V62" i="49"/>
  <c r="J779" i="1"/>
  <c r="I779" i="1"/>
  <c r="P62" i="49"/>
  <c r="I761" i="1"/>
  <c r="L779" i="1"/>
  <c r="AH62" i="49"/>
  <c r="L761" i="1"/>
  <c r="D23" i="16"/>
  <c r="I24" i="16"/>
  <c r="E24" i="16"/>
  <c r="H24" i="16"/>
  <c r="G24" i="16"/>
  <c r="F24" i="16"/>
  <c r="G62" i="56" l="1"/>
  <c r="M62" i="56" s="1"/>
  <c r="N297" i="45"/>
  <c r="M385" i="45"/>
  <c r="M473" i="45"/>
  <c r="M305" i="45"/>
  <c r="J664" i="1"/>
  <c r="J129" i="1"/>
  <c r="J607" i="1"/>
  <c r="J635" i="1"/>
  <c r="J634" i="1"/>
  <c r="J663" i="1"/>
  <c r="J124" i="1"/>
  <c r="H585" i="45"/>
  <c r="G642" i="45"/>
  <c r="G613" i="45"/>
  <c r="G586" i="45"/>
  <c r="I298" i="45"/>
  <c r="H474" i="45"/>
  <c r="H386" i="45"/>
  <c r="H306" i="45"/>
  <c r="H300" i="45"/>
  <c r="S394" i="1"/>
  <c r="U306" i="1"/>
  <c r="S482" i="1"/>
  <c r="H607" i="1"/>
  <c r="H129" i="1"/>
  <c r="H635" i="1"/>
  <c r="H664" i="1"/>
  <c r="H124" i="1"/>
  <c r="H634" i="1"/>
  <c r="H663" i="1"/>
  <c r="H478" i="1"/>
  <c r="H310" i="1"/>
  <c r="H470" i="1"/>
  <c r="H390" i="1"/>
  <c r="H303" i="1"/>
  <c r="K634" i="1"/>
  <c r="K124" i="1"/>
  <c r="K663" i="1"/>
  <c r="K662" i="1"/>
  <c r="K123" i="1"/>
  <c r="K633" i="1"/>
  <c r="J485" i="1"/>
  <c r="J397" i="1"/>
  <c r="L607" i="1"/>
  <c r="L129" i="1"/>
  <c r="L664" i="1"/>
  <c r="L635" i="1"/>
  <c r="L478" i="1"/>
  <c r="L310" i="1"/>
  <c r="L470" i="1"/>
  <c r="L390" i="1"/>
  <c r="L303" i="1"/>
  <c r="I662" i="1"/>
  <c r="I123" i="1"/>
  <c r="I633" i="1"/>
  <c r="I663" i="1"/>
  <c r="I634" i="1"/>
  <c r="I124" i="1"/>
  <c r="U585" i="1"/>
  <c r="S642" i="1"/>
  <c r="S613" i="1"/>
  <c r="M38" i="45"/>
  <c r="L53" i="45"/>
  <c r="S38" i="45"/>
  <c r="L45" i="45"/>
  <c r="L32" i="45"/>
  <c r="M735" i="45"/>
  <c r="S735" i="45"/>
  <c r="L736" i="45"/>
  <c r="L397" i="1"/>
  <c r="L485" i="1"/>
  <c r="U740" i="1"/>
  <c r="U764" i="1" s="1"/>
  <c r="S764" i="1"/>
  <c r="AI62" i="49"/>
  <c r="AH65" i="49"/>
  <c r="AH65" i="56"/>
  <c r="Q62" i="49"/>
  <c r="P65" i="49"/>
  <c r="O65" i="56"/>
  <c r="P65" i="56"/>
  <c r="W62" i="49"/>
  <c r="V65" i="49"/>
  <c r="V65" i="56"/>
  <c r="U65" i="56"/>
  <c r="H485" i="1"/>
  <c r="H397" i="1"/>
  <c r="K397" i="1"/>
  <c r="K485" i="1"/>
  <c r="L393" i="45"/>
  <c r="S393" i="45" s="1"/>
  <c r="L481" i="45"/>
  <c r="S481" i="45" s="1"/>
  <c r="S305" i="45"/>
  <c r="J123" i="1"/>
  <c r="J662" i="1"/>
  <c r="J633" i="1"/>
  <c r="K62" i="49"/>
  <c r="G301" i="45"/>
  <c r="G476" i="45"/>
  <c r="G388" i="45"/>
  <c r="G482" i="45"/>
  <c r="G394" i="45"/>
  <c r="G308" i="45"/>
  <c r="S476" i="1"/>
  <c r="S388" i="1"/>
  <c r="S301" i="1"/>
  <c r="U474" i="1"/>
  <c r="U386" i="1"/>
  <c r="U300" i="1"/>
  <c r="G309" i="1"/>
  <c r="G396" i="1"/>
  <c r="G484" i="1"/>
  <c r="S308" i="1"/>
  <c r="G389" i="1"/>
  <c r="G477" i="1"/>
  <c r="AB65" i="56"/>
  <c r="AC62" i="49"/>
  <c r="AB65" i="49"/>
  <c r="H123" i="1"/>
  <c r="H633" i="1"/>
  <c r="H662" i="1"/>
  <c r="K129" i="1"/>
  <c r="K635" i="1"/>
  <c r="K664" i="1"/>
  <c r="K607" i="1"/>
  <c r="I310" i="1"/>
  <c r="I470" i="1"/>
  <c r="I478" i="1"/>
  <c r="I390" i="1"/>
  <c r="I303" i="1"/>
  <c r="K478" i="1"/>
  <c r="K390" i="1"/>
  <c r="K470" i="1"/>
  <c r="K310" i="1"/>
  <c r="K303" i="1"/>
  <c r="L662" i="1"/>
  <c r="L633" i="1"/>
  <c r="L123" i="1"/>
  <c r="L124" i="1"/>
  <c r="L663" i="1"/>
  <c r="L634" i="1"/>
  <c r="I607" i="1"/>
  <c r="I129" i="1"/>
  <c r="I664" i="1"/>
  <c r="I635" i="1"/>
  <c r="G604" i="1"/>
  <c r="G605" i="1"/>
  <c r="S586" i="1"/>
  <c r="G122" i="1"/>
  <c r="G614" i="1"/>
  <c r="G644" i="1"/>
  <c r="G643" i="1"/>
  <c r="G615" i="1"/>
  <c r="G606" i="1"/>
  <c r="G121" i="1" s="1"/>
  <c r="K760" i="45"/>
  <c r="K778" i="45"/>
  <c r="J310" i="1"/>
  <c r="J390" i="1"/>
  <c r="J470" i="1"/>
  <c r="J478" i="1"/>
  <c r="J303" i="1"/>
  <c r="I485" i="1"/>
  <c r="I397" i="1"/>
  <c r="G62" i="49"/>
  <c r="G761" i="1"/>
  <c r="G779" i="1"/>
  <c r="S741" i="1"/>
  <c r="H740" i="45"/>
  <c r="G741" i="45"/>
  <c r="D24" i="16"/>
  <c r="H62" i="56" l="1"/>
  <c r="S62" i="56"/>
  <c r="N62" i="56"/>
  <c r="S32" i="45"/>
  <c r="L46" i="45"/>
  <c r="S46" i="45"/>
  <c r="G779" i="45"/>
  <c r="G761" i="45"/>
  <c r="S779" i="1"/>
  <c r="S761" i="1"/>
  <c r="U741" i="1"/>
  <c r="M62" i="49"/>
  <c r="H62" i="49"/>
  <c r="G607" i="1"/>
  <c r="G664" i="1"/>
  <c r="G129" i="1"/>
  <c r="G635" i="1"/>
  <c r="S614" i="1"/>
  <c r="S605" i="1"/>
  <c r="S615" i="1"/>
  <c r="S604" i="1"/>
  <c r="S643" i="1"/>
  <c r="U586" i="1"/>
  <c r="S122" i="1"/>
  <c r="S644" i="1"/>
  <c r="S606" i="1"/>
  <c r="G123" i="1"/>
  <c r="G633" i="1"/>
  <c r="G662" i="1"/>
  <c r="I665" i="1"/>
  <c r="I636" i="1"/>
  <c r="K398" i="1"/>
  <c r="K319" i="1"/>
  <c r="K486" i="1"/>
  <c r="K311" i="1"/>
  <c r="I80" i="1"/>
  <c r="I304" i="1"/>
  <c r="I391" i="1"/>
  <c r="I479" i="1"/>
  <c r="I398" i="1"/>
  <c r="I486" i="1"/>
  <c r="I319" i="1"/>
  <c r="I311" i="1"/>
  <c r="K125" i="1"/>
  <c r="K130" i="1"/>
  <c r="AB66" i="49"/>
  <c r="AC65" i="49"/>
  <c r="AA65" i="56"/>
  <c r="G302" i="45"/>
  <c r="G310" i="1"/>
  <c r="G470" i="1"/>
  <c r="S302" i="1"/>
  <c r="G478" i="1"/>
  <c r="G390" i="1"/>
  <c r="G303" i="1"/>
  <c r="S309" i="1"/>
  <c r="S484" i="1"/>
  <c r="S396" i="1"/>
  <c r="U301" i="1"/>
  <c r="U476" i="1"/>
  <c r="U388" i="1"/>
  <c r="S477" i="1"/>
  <c r="S389" i="1"/>
  <c r="G389" i="45"/>
  <c r="G477" i="45"/>
  <c r="V66" i="49"/>
  <c r="W65" i="49"/>
  <c r="AG65" i="56"/>
  <c r="L760" i="45"/>
  <c r="S760" i="45" s="1"/>
  <c r="S736" i="45"/>
  <c r="L778" i="45"/>
  <c r="S778" i="45" s="1"/>
  <c r="N735" i="45"/>
  <c r="M736" i="45"/>
  <c r="S45" i="45"/>
  <c r="L39" i="45"/>
  <c r="S39" i="45" s="1"/>
  <c r="S53" i="45"/>
  <c r="L47" i="45"/>
  <c r="S47" i="45" s="1"/>
  <c r="U642" i="1"/>
  <c r="U613" i="1"/>
  <c r="L319" i="1"/>
  <c r="L486" i="1"/>
  <c r="L398" i="1"/>
  <c r="L311" i="1"/>
  <c r="L125" i="1"/>
  <c r="L130" i="1"/>
  <c r="H391" i="1"/>
  <c r="H479" i="1"/>
  <c r="H80" i="1"/>
  <c r="H304" i="1"/>
  <c r="H125" i="1"/>
  <c r="H130" i="1"/>
  <c r="H301" i="45"/>
  <c r="H476" i="45"/>
  <c r="H388" i="45"/>
  <c r="J298" i="45"/>
  <c r="I386" i="45"/>
  <c r="I474" i="45"/>
  <c r="I306" i="45"/>
  <c r="I300" i="45"/>
  <c r="I585" i="45"/>
  <c r="H613" i="45"/>
  <c r="H642" i="45"/>
  <c r="H586" i="45"/>
  <c r="J130" i="1"/>
  <c r="J125" i="1"/>
  <c r="I740" i="45"/>
  <c r="H741" i="45"/>
  <c r="J80" i="1"/>
  <c r="J391" i="1"/>
  <c r="J304" i="1"/>
  <c r="J479" i="1"/>
  <c r="J319" i="1"/>
  <c r="J486" i="1"/>
  <c r="J398" i="1"/>
  <c r="J311" i="1"/>
  <c r="G634" i="1"/>
  <c r="G124" i="1"/>
  <c r="G663" i="1"/>
  <c r="I130" i="1"/>
  <c r="I125" i="1"/>
  <c r="K304" i="1"/>
  <c r="K80" i="1"/>
  <c r="K479" i="1"/>
  <c r="K391" i="1"/>
  <c r="K665" i="1"/>
  <c r="K636" i="1"/>
  <c r="G485" i="1"/>
  <c r="G397" i="1"/>
  <c r="G309" i="45"/>
  <c r="G396" i="45"/>
  <c r="G484" i="45"/>
  <c r="W65" i="56"/>
  <c r="Q65" i="56"/>
  <c r="Q65" i="49"/>
  <c r="P66" i="49"/>
  <c r="AH66" i="49"/>
  <c r="AI65" i="49"/>
  <c r="N38" i="45"/>
  <c r="M45" i="45"/>
  <c r="M39" i="45" s="1"/>
  <c r="M53" i="45"/>
  <c r="M47" i="45" s="1"/>
  <c r="M32" i="45"/>
  <c r="L391" i="1"/>
  <c r="L80" i="1"/>
  <c r="L479" i="1"/>
  <c r="L304" i="1"/>
  <c r="L636" i="1"/>
  <c r="L665" i="1"/>
  <c r="H486" i="1"/>
  <c r="H398" i="1"/>
  <c r="H319" i="1"/>
  <c r="H311" i="1"/>
  <c r="H636" i="1"/>
  <c r="H665" i="1"/>
  <c r="U394" i="1"/>
  <c r="U482" i="1"/>
  <c r="U308" i="1"/>
  <c r="H482" i="45"/>
  <c r="H394" i="45"/>
  <c r="H308" i="45"/>
  <c r="G604" i="45"/>
  <c r="G615" i="45"/>
  <c r="G605" i="45"/>
  <c r="G614" i="45"/>
  <c r="G643" i="45"/>
  <c r="G644" i="45"/>
  <c r="G122" i="45"/>
  <c r="G606" i="45"/>
  <c r="G121" i="45" s="1"/>
  <c r="J665" i="1"/>
  <c r="J636" i="1"/>
  <c r="M481" i="45"/>
  <c r="M393" i="45"/>
  <c r="O297" i="45"/>
  <c r="N385" i="45"/>
  <c r="N473" i="45"/>
  <c r="N305" i="45"/>
  <c r="T62" i="56" l="1"/>
  <c r="Y62" i="56"/>
  <c r="AI65" i="56"/>
  <c r="M54" i="45"/>
  <c r="M46" i="45"/>
  <c r="G663" i="45"/>
  <c r="G634" i="45"/>
  <c r="G124" i="45"/>
  <c r="G662" i="45"/>
  <c r="G633" i="45"/>
  <c r="G123" i="45"/>
  <c r="U309" i="1"/>
  <c r="U484" i="1"/>
  <c r="U396" i="1"/>
  <c r="H322" i="1"/>
  <c r="H323" i="1" s="1"/>
  <c r="H407" i="1"/>
  <c r="H495" i="1"/>
  <c r="O38" i="45"/>
  <c r="N45" i="45"/>
  <c r="N39" i="45" s="1"/>
  <c r="N53" i="45"/>
  <c r="N47" i="45" s="1"/>
  <c r="N32" i="45"/>
  <c r="AH67" i="49"/>
  <c r="AI66" i="49"/>
  <c r="G485" i="45"/>
  <c r="G397" i="45"/>
  <c r="K392" i="1"/>
  <c r="K480" i="1"/>
  <c r="I126" i="1"/>
  <c r="I132" i="1"/>
  <c r="I128" i="1" s="1"/>
  <c r="I131" i="1"/>
  <c r="I127" i="1" s="1"/>
  <c r="I133" i="1"/>
  <c r="J487" i="1"/>
  <c r="J312" i="1"/>
  <c r="J399" i="1"/>
  <c r="J740" i="45"/>
  <c r="I741" i="45"/>
  <c r="J131" i="1"/>
  <c r="J127" i="1" s="1"/>
  <c r="J133" i="1"/>
  <c r="J132" i="1"/>
  <c r="J128" i="1" s="1"/>
  <c r="J126" i="1"/>
  <c r="J585" i="45"/>
  <c r="I642" i="45"/>
  <c r="I613" i="45"/>
  <c r="I586" i="45"/>
  <c r="I476" i="45"/>
  <c r="I388" i="45"/>
  <c r="I301" i="45"/>
  <c r="K298" i="45"/>
  <c r="J386" i="45"/>
  <c r="J474" i="45"/>
  <c r="J306" i="45"/>
  <c r="J300" i="45"/>
  <c r="H133" i="1"/>
  <c r="H131" i="1"/>
  <c r="H127" i="1" s="1"/>
  <c r="H132" i="1"/>
  <c r="H128" i="1" s="1"/>
  <c r="H126" i="1"/>
  <c r="H392" i="1"/>
  <c r="H480" i="1"/>
  <c r="L133" i="1"/>
  <c r="L131" i="1"/>
  <c r="L127" i="1" s="1"/>
  <c r="L126" i="1"/>
  <c r="L132" i="1"/>
  <c r="L128" i="1" s="1"/>
  <c r="L487" i="1"/>
  <c r="L399" i="1"/>
  <c r="L312" i="1"/>
  <c r="M778" i="45"/>
  <c r="M760" i="45"/>
  <c r="V67" i="49"/>
  <c r="W66" i="49"/>
  <c r="U477" i="1"/>
  <c r="U389" i="1"/>
  <c r="S485" i="1"/>
  <c r="S397" i="1"/>
  <c r="S470" i="1"/>
  <c r="U302" i="1"/>
  <c r="S478" i="1"/>
  <c r="S390" i="1"/>
  <c r="S303" i="1"/>
  <c r="G486" i="1"/>
  <c r="G319" i="1"/>
  <c r="S310" i="1"/>
  <c r="G398" i="1"/>
  <c r="G311" i="1"/>
  <c r="K131" i="1"/>
  <c r="K127" i="1" s="1"/>
  <c r="K133" i="1"/>
  <c r="K132" i="1"/>
  <c r="K128" i="1" s="1"/>
  <c r="K126" i="1"/>
  <c r="I312" i="1"/>
  <c r="I487" i="1"/>
  <c r="I399" i="1"/>
  <c r="I392" i="1"/>
  <c r="I480" i="1"/>
  <c r="K487" i="1"/>
  <c r="K399" i="1"/>
  <c r="K312" i="1"/>
  <c r="K322" i="1"/>
  <c r="K407" i="1"/>
  <c r="K495" i="1"/>
  <c r="U643" i="1"/>
  <c r="U605" i="1"/>
  <c r="U644" i="1"/>
  <c r="U615" i="1"/>
  <c r="U614" i="1"/>
  <c r="U122" i="1"/>
  <c r="U604" i="1"/>
  <c r="U606" i="1"/>
  <c r="S633" i="1"/>
  <c r="S662" i="1"/>
  <c r="S123" i="1"/>
  <c r="S634" i="1"/>
  <c r="S663" i="1"/>
  <c r="S124" i="1"/>
  <c r="N481" i="45"/>
  <c r="N393" i="45"/>
  <c r="P297" i="45"/>
  <c r="O385" i="45"/>
  <c r="O473" i="45"/>
  <c r="O305" i="45"/>
  <c r="G129" i="45"/>
  <c r="G607" i="45"/>
  <c r="G664" i="45"/>
  <c r="G635" i="45"/>
  <c r="H484" i="45"/>
  <c r="H396" i="45"/>
  <c r="H309" i="45"/>
  <c r="H312" i="1"/>
  <c r="H487" i="1"/>
  <c r="H399" i="1"/>
  <c r="L480" i="1"/>
  <c r="L392" i="1"/>
  <c r="L101" i="1"/>
  <c r="L90" i="1"/>
  <c r="P67" i="49"/>
  <c r="Q66" i="49"/>
  <c r="AC65" i="56"/>
  <c r="K101" i="1"/>
  <c r="K90" i="1"/>
  <c r="J322" i="1"/>
  <c r="J323" i="1" s="1"/>
  <c r="J495" i="1"/>
  <c r="J407" i="1"/>
  <c r="J392" i="1"/>
  <c r="J480" i="1"/>
  <c r="J101" i="1"/>
  <c r="J90" i="1"/>
  <c r="H761" i="45"/>
  <c r="H779" i="45"/>
  <c r="H643" i="45"/>
  <c r="H604" i="45"/>
  <c r="H614" i="45"/>
  <c r="H122" i="45"/>
  <c r="H605" i="45"/>
  <c r="H615" i="45"/>
  <c r="H644" i="45"/>
  <c r="H606" i="45"/>
  <c r="H121" i="45" s="1"/>
  <c r="I482" i="45"/>
  <c r="I394" i="45"/>
  <c r="I308" i="45"/>
  <c r="H477" i="45"/>
  <c r="H389" i="45"/>
  <c r="H101" i="1"/>
  <c r="H90" i="1"/>
  <c r="L322" i="1"/>
  <c r="L495" i="1"/>
  <c r="L407" i="1"/>
  <c r="O735" i="45"/>
  <c r="N736" i="45"/>
  <c r="G304" i="1"/>
  <c r="G80" i="1"/>
  <c r="G479" i="1"/>
  <c r="G391" i="1"/>
  <c r="H302" i="45"/>
  <c r="G390" i="45"/>
  <c r="G310" i="45"/>
  <c r="G478" i="45"/>
  <c r="G470" i="45"/>
  <c r="G303" i="45"/>
  <c r="AB67" i="49"/>
  <c r="AC66" i="49"/>
  <c r="I322" i="1"/>
  <c r="I323" i="1" s="1"/>
  <c r="I407" i="1"/>
  <c r="I495" i="1"/>
  <c r="I101" i="1"/>
  <c r="I90" i="1"/>
  <c r="S607" i="1"/>
  <c r="S635" i="1"/>
  <c r="S664" i="1"/>
  <c r="S129" i="1"/>
  <c r="G130" i="1"/>
  <c r="G125" i="1"/>
  <c r="G665" i="1"/>
  <c r="G636" i="1"/>
  <c r="S62" i="49"/>
  <c r="N62" i="49"/>
  <c r="U779" i="1"/>
  <c r="U761" i="1"/>
  <c r="Z62" i="56" l="1"/>
  <c r="AE62" i="56"/>
  <c r="N46" i="45"/>
  <c r="N54" i="45"/>
  <c r="Y62" i="49"/>
  <c r="T62" i="49"/>
  <c r="G126" i="1"/>
  <c r="G132" i="1"/>
  <c r="G128" i="1" s="1"/>
  <c r="G131" i="1"/>
  <c r="G127" i="1" s="1"/>
  <c r="G133" i="1"/>
  <c r="S665" i="1"/>
  <c r="S636" i="1"/>
  <c r="I328" i="1"/>
  <c r="I327" i="1"/>
  <c r="I411" i="1"/>
  <c r="I499" i="1"/>
  <c r="I410" i="1"/>
  <c r="I498" i="1"/>
  <c r="I744" i="1"/>
  <c r="AB68" i="49"/>
  <c r="AC67" i="49"/>
  <c r="G486" i="45"/>
  <c r="G398" i="45"/>
  <c r="G319" i="45"/>
  <c r="G311" i="45"/>
  <c r="H390" i="45"/>
  <c r="H478" i="45"/>
  <c r="H310" i="45"/>
  <c r="I302" i="45"/>
  <c r="H470" i="45"/>
  <c r="H303" i="45"/>
  <c r="G392" i="1"/>
  <c r="G480" i="1"/>
  <c r="P735" i="45"/>
  <c r="O736" i="45"/>
  <c r="L410" i="1"/>
  <c r="L498" i="1"/>
  <c r="L744" i="1"/>
  <c r="H129" i="45"/>
  <c r="H607" i="45"/>
  <c r="H635" i="45"/>
  <c r="H664" i="45"/>
  <c r="H633" i="45"/>
  <c r="H662" i="45"/>
  <c r="H123" i="45"/>
  <c r="P68" i="49"/>
  <c r="Q67" i="49"/>
  <c r="G665" i="45"/>
  <c r="G636" i="45"/>
  <c r="U633" i="1"/>
  <c r="U662" i="1"/>
  <c r="U123" i="1"/>
  <c r="K744" i="1"/>
  <c r="K410" i="1"/>
  <c r="K498" i="1"/>
  <c r="I488" i="1"/>
  <c r="I400" i="1"/>
  <c r="G322" i="1"/>
  <c r="G744" i="1" s="1"/>
  <c r="S319" i="1"/>
  <c r="G495" i="1"/>
  <c r="G407" i="1"/>
  <c r="S304" i="1"/>
  <c r="S479" i="1"/>
  <c r="S391" i="1"/>
  <c r="W67" i="49"/>
  <c r="V68" i="49"/>
  <c r="L488" i="1"/>
  <c r="L400" i="1"/>
  <c r="J301" i="45"/>
  <c r="J476" i="45"/>
  <c r="J388" i="45"/>
  <c r="L298" i="45"/>
  <c r="K474" i="45"/>
  <c r="K386" i="45"/>
  <c r="K306" i="45"/>
  <c r="K300" i="45"/>
  <c r="I644" i="45"/>
  <c r="I605" i="45"/>
  <c r="I604" i="45"/>
  <c r="I122" i="45"/>
  <c r="I643" i="45"/>
  <c r="I614" i="45"/>
  <c r="I615" i="45"/>
  <c r="I606" i="45"/>
  <c r="I121" i="45" s="1"/>
  <c r="K740" i="45"/>
  <c r="J741" i="45"/>
  <c r="J400" i="1"/>
  <c r="J488" i="1"/>
  <c r="S125" i="1"/>
  <c r="S130" i="1"/>
  <c r="G391" i="45"/>
  <c r="G80" i="45"/>
  <c r="G304" i="45"/>
  <c r="G479" i="45"/>
  <c r="G101" i="1"/>
  <c r="G90" i="1"/>
  <c r="S80" i="1"/>
  <c r="N778" i="45"/>
  <c r="N760" i="45"/>
  <c r="L323" i="1"/>
  <c r="I484" i="45"/>
  <c r="I396" i="45"/>
  <c r="I309" i="45"/>
  <c r="H663" i="45"/>
  <c r="H634" i="45"/>
  <c r="H124" i="45"/>
  <c r="J411" i="1"/>
  <c r="J328" i="1"/>
  <c r="J499" i="1"/>
  <c r="J327" i="1"/>
  <c r="J410" i="1"/>
  <c r="J744" i="1"/>
  <c r="J498" i="1"/>
  <c r="H488" i="1"/>
  <c r="H400" i="1"/>
  <c r="H397" i="45"/>
  <c r="H485" i="45"/>
  <c r="G125" i="45"/>
  <c r="G130" i="45"/>
  <c r="O481" i="45"/>
  <c r="O393" i="45"/>
  <c r="Q297" i="45"/>
  <c r="P473" i="45"/>
  <c r="P385" i="45"/>
  <c r="P305" i="45"/>
  <c r="U664" i="1"/>
  <c r="U635" i="1"/>
  <c r="U134" i="1"/>
  <c r="U607" i="1"/>
  <c r="U124" i="1"/>
  <c r="U663" i="1"/>
  <c r="U634" i="1"/>
  <c r="K323" i="1"/>
  <c r="K400" i="1"/>
  <c r="K488" i="1"/>
  <c r="G312" i="1"/>
  <c r="G487" i="1"/>
  <c r="G399" i="1"/>
  <c r="S398" i="1"/>
  <c r="U310" i="1"/>
  <c r="S486" i="1"/>
  <c r="S311" i="1"/>
  <c r="U390" i="1"/>
  <c r="U478" i="1"/>
  <c r="U470" i="1"/>
  <c r="U303" i="1"/>
  <c r="J482" i="45"/>
  <c r="J394" i="45"/>
  <c r="J308" i="45"/>
  <c r="I477" i="45"/>
  <c r="I389" i="45"/>
  <c r="K585" i="45"/>
  <c r="J642" i="45"/>
  <c r="J613" i="45"/>
  <c r="J586" i="45"/>
  <c r="I761" i="45"/>
  <c r="I779" i="45"/>
  <c r="AH68" i="49"/>
  <c r="AI67" i="49"/>
  <c r="P38" i="45"/>
  <c r="O45" i="45"/>
  <c r="O39" i="45" s="1"/>
  <c r="O53" i="45"/>
  <c r="O47" i="45" s="1"/>
  <c r="O32" i="45"/>
  <c r="H328" i="1"/>
  <c r="H499" i="1"/>
  <c r="H411" i="1"/>
  <c r="H327" i="1"/>
  <c r="H744" i="1"/>
  <c r="H410" i="1"/>
  <c r="H498" i="1"/>
  <c r="U485" i="1"/>
  <c r="U397" i="1"/>
  <c r="H764" i="1" l="1"/>
  <c r="J764" i="1"/>
  <c r="G764" i="1"/>
  <c r="L764" i="1"/>
  <c r="K764" i="1"/>
  <c r="I764" i="1"/>
  <c r="G63" i="56"/>
  <c r="H63" i="56" s="1"/>
  <c r="J63" i="56"/>
  <c r="K63" i="56" s="1"/>
  <c r="AF62" i="56"/>
  <c r="AK62" i="56"/>
  <c r="O54" i="45"/>
  <c r="O46" i="45"/>
  <c r="H503" i="1"/>
  <c r="H616" i="1" s="1"/>
  <c r="H415" i="1"/>
  <c r="J643" i="45"/>
  <c r="J604" i="45"/>
  <c r="J615" i="45"/>
  <c r="J614" i="45"/>
  <c r="J605" i="45"/>
  <c r="J122" i="45"/>
  <c r="J644" i="45"/>
  <c r="J606" i="45"/>
  <c r="J121" i="45" s="1"/>
  <c r="J309" i="45"/>
  <c r="J484" i="45"/>
  <c r="J396" i="45"/>
  <c r="K499" i="1"/>
  <c r="K327" i="1"/>
  <c r="K411" i="1"/>
  <c r="K328" i="1"/>
  <c r="U665" i="1"/>
  <c r="U636" i="1"/>
  <c r="J63" i="49"/>
  <c r="J782" i="1"/>
  <c r="J745" i="1"/>
  <c r="J415" i="1"/>
  <c r="J503" i="1"/>
  <c r="J616" i="1" s="1"/>
  <c r="J504" i="1"/>
  <c r="J617" i="1" s="1"/>
  <c r="J329" i="1"/>
  <c r="J416" i="1"/>
  <c r="I397" i="45"/>
  <c r="I485" i="45"/>
  <c r="S90" i="1"/>
  <c r="U90" i="1" s="1"/>
  <c r="S101" i="1"/>
  <c r="U101" i="1" s="1"/>
  <c r="U80" i="1"/>
  <c r="G392" i="45"/>
  <c r="G480" i="45"/>
  <c r="J779" i="45"/>
  <c r="J761" i="45"/>
  <c r="I664" i="45"/>
  <c r="I129" i="45"/>
  <c r="I607" i="45"/>
  <c r="I635" i="45"/>
  <c r="I663" i="45"/>
  <c r="I124" i="45"/>
  <c r="I634" i="45"/>
  <c r="K482" i="45"/>
  <c r="K394" i="45"/>
  <c r="K308" i="45"/>
  <c r="J477" i="45"/>
  <c r="J389" i="45"/>
  <c r="S407" i="1"/>
  <c r="U319" i="1"/>
  <c r="S495" i="1"/>
  <c r="G322" i="45"/>
  <c r="G323" i="45" s="1"/>
  <c r="G410" i="1"/>
  <c r="S322" i="1"/>
  <c r="S323" i="1" s="1"/>
  <c r="G498" i="1"/>
  <c r="Q68" i="49"/>
  <c r="P69" i="49"/>
  <c r="Q69" i="49" s="1"/>
  <c r="H636" i="45"/>
  <c r="H665" i="45"/>
  <c r="L782" i="1"/>
  <c r="L745" i="1"/>
  <c r="Q735" i="45"/>
  <c r="P736" i="45"/>
  <c r="H486" i="45"/>
  <c r="H398" i="45"/>
  <c r="H319" i="45"/>
  <c r="H311" i="45"/>
  <c r="G495" i="45"/>
  <c r="G407" i="45"/>
  <c r="AB69" i="49"/>
  <c r="AC69" i="49" s="1"/>
  <c r="AC68" i="49"/>
  <c r="I503" i="1"/>
  <c r="I616" i="1" s="1"/>
  <c r="I415" i="1"/>
  <c r="H782" i="1"/>
  <c r="H745" i="1"/>
  <c r="H504" i="1"/>
  <c r="H617" i="1" s="1"/>
  <c r="H416" i="1"/>
  <c r="H329" i="1"/>
  <c r="Q38" i="45"/>
  <c r="P45" i="45"/>
  <c r="P39" i="45" s="1"/>
  <c r="P53" i="45"/>
  <c r="P47" i="45" s="1"/>
  <c r="P32" i="45"/>
  <c r="AH69" i="49"/>
  <c r="AI69" i="49" s="1"/>
  <c r="AI68" i="49"/>
  <c r="L585" i="45"/>
  <c r="K613" i="45"/>
  <c r="K642" i="45"/>
  <c r="K586" i="45"/>
  <c r="U304" i="1"/>
  <c r="U479" i="1"/>
  <c r="U391" i="1"/>
  <c r="S487" i="1"/>
  <c r="S399" i="1"/>
  <c r="S312" i="1"/>
  <c r="U398" i="1"/>
  <c r="U486" i="1"/>
  <c r="U311" i="1"/>
  <c r="G488" i="1"/>
  <c r="G400" i="1"/>
  <c r="U129" i="1"/>
  <c r="U125" i="1"/>
  <c r="U130" i="1"/>
  <c r="P481" i="45"/>
  <c r="P393" i="45"/>
  <c r="R297" i="45"/>
  <c r="Q385" i="45"/>
  <c r="Q473" i="45"/>
  <c r="Q305" i="45"/>
  <c r="G131" i="45"/>
  <c r="G127" i="45" s="1"/>
  <c r="G133" i="45"/>
  <c r="G126" i="45"/>
  <c r="G132" i="45"/>
  <c r="G128" i="45" s="1"/>
  <c r="L328" i="1"/>
  <c r="L327" i="1"/>
  <c r="L411" i="1"/>
  <c r="L499" i="1"/>
  <c r="G101" i="45"/>
  <c r="H80" i="45"/>
  <c r="G90" i="45"/>
  <c r="S126" i="1"/>
  <c r="S133" i="1"/>
  <c r="S131" i="1"/>
  <c r="S127" i="1" s="1"/>
  <c r="S132" i="1"/>
  <c r="S128" i="1" s="1"/>
  <c r="L740" i="45"/>
  <c r="K741" i="45"/>
  <c r="I662" i="45"/>
  <c r="I633" i="45"/>
  <c r="I123" i="45"/>
  <c r="K388" i="45"/>
  <c r="K301" i="45"/>
  <c r="K476" i="45"/>
  <c r="M298" i="45"/>
  <c r="L474" i="45"/>
  <c r="S474" i="45" s="1"/>
  <c r="S298" i="45"/>
  <c r="L386" i="45"/>
  <c r="S386" i="45" s="1"/>
  <c r="L306" i="45"/>
  <c r="L300" i="45"/>
  <c r="W68" i="49"/>
  <c r="V69" i="49"/>
  <c r="W69" i="49" s="1"/>
  <c r="S480" i="1"/>
  <c r="S392" i="1"/>
  <c r="G323" i="1"/>
  <c r="K782" i="1"/>
  <c r="K745" i="1"/>
  <c r="H125" i="45"/>
  <c r="H130" i="45"/>
  <c r="O760" i="45"/>
  <c r="O778" i="45"/>
  <c r="H391" i="45"/>
  <c r="H304" i="45"/>
  <c r="H479" i="45"/>
  <c r="I470" i="45"/>
  <c r="I390" i="45"/>
  <c r="I310" i="45"/>
  <c r="J302" i="45"/>
  <c r="I478" i="45"/>
  <c r="I303" i="45"/>
  <c r="G312" i="45"/>
  <c r="G487" i="45"/>
  <c r="G399" i="45"/>
  <c r="I782" i="1"/>
  <c r="I745" i="1"/>
  <c r="I416" i="1"/>
  <c r="I329" i="1"/>
  <c r="I504" i="1"/>
  <c r="I617" i="1" s="1"/>
  <c r="AE62" i="49"/>
  <c r="Z62" i="49"/>
  <c r="H756" i="1" l="1"/>
  <c r="H757" i="1" s="1"/>
  <c r="H758" i="1"/>
  <c r="H759" i="1" s="1"/>
  <c r="L756" i="1"/>
  <c r="L757" i="1" s="1"/>
  <c r="L758" i="1"/>
  <c r="L759" i="1" s="1"/>
  <c r="I758" i="1"/>
  <c r="I759" i="1" s="1"/>
  <c r="I756" i="1"/>
  <c r="I757" i="1" s="1"/>
  <c r="K758" i="1"/>
  <c r="K759" i="1" s="1"/>
  <c r="K756" i="1"/>
  <c r="K757" i="1" s="1"/>
  <c r="J758" i="1"/>
  <c r="J759" i="1" s="1"/>
  <c r="J756" i="1"/>
  <c r="J757" i="1" s="1"/>
  <c r="M63" i="56"/>
  <c r="S63" i="56" s="1"/>
  <c r="AQ62" i="56"/>
  <c r="AL62" i="56"/>
  <c r="P54" i="45"/>
  <c r="P46" i="45"/>
  <c r="AF62" i="49"/>
  <c r="AK62" i="49"/>
  <c r="I81" i="1"/>
  <c r="I505" i="1"/>
  <c r="I618" i="1" s="1"/>
  <c r="I621" i="1" s="1"/>
  <c r="I627" i="1" s="1"/>
  <c r="I417" i="1"/>
  <c r="I783" i="1"/>
  <c r="I765" i="1"/>
  <c r="I753" i="1"/>
  <c r="G488" i="45"/>
  <c r="G400" i="45"/>
  <c r="I486" i="45"/>
  <c r="I398" i="45"/>
  <c r="I319" i="45"/>
  <c r="I311" i="45"/>
  <c r="H392" i="45"/>
  <c r="H480" i="45"/>
  <c r="H131" i="45"/>
  <c r="H127" i="45" s="1"/>
  <c r="H133" i="45"/>
  <c r="H126" i="45"/>
  <c r="H132" i="45"/>
  <c r="H128" i="45" s="1"/>
  <c r="K765" i="1"/>
  <c r="K783" i="1"/>
  <c r="K753" i="1"/>
  <c r="G411" i="1"/>
  <c r="G328" i="1"/>
  <c r="G499" i="1"/>
  <c r="G327" i="1"/>
  <c r="L388" i="45"/>
  <c r="S388" i="45" s="1"/>
  <c r="L476" i="45"/>
  <c r="S476" i="45" s="1"/>
  <c r="L301" i="45"/>
  <c r="S300" i="45"/>
  <c r="M740" i="45"/>
  <c r="S740" i="45"/>
  <c r="L741" i="45"/>
  <c r="H90" i="45"/>
  <c r="I80" i="45"/>
  <c r="H101" i="45"/>
  <c r="L503" i="1"/>
  <c r="L616" i="1" s="1"/>
  <c r="L415" i="1"/>
  <c r="U312" i="1"/>
  <c r="U487" i="1"/>
  <c r="U399" i="1"/>
  <c r="U392" i="1"/>
  <c r="U480" i="1"/>
  <c r="M585" i="45"/>
  <c r="L642" i="45"/>
  <c r="L613" i="45"/>
  <c r="S585" i="45"/>
  <c r="L586" i="45"/>
  <c r="R38" i="45"/>
  <c r="Q45" i="45"/>
  <c r="Q39" i="45" s="1"/>
  <c r="Q53" i="45"/>
  <c r="Q47" i="45" s="1"/>
  <c r="Q32" i="45"/>
  <c r="H783" i="1"/>
  <c r="H765" i="1"/>
  <c r="H753" i="1"/>
  <c r="H495" i="45"/>
  <c r="H407" i="45"/>
  <c r="R735" i="45"/>
  <c r="Q736" i="45"/>
  <c r="G63" i="49"/>
  <c r="H63" i="49" s="1"/>
  <c r="G782" i="1"/>
  <c r="G744" i="45"/>
  <c r="G764" i="45" s="1"/>
  <c r="G65" i="56"/>
  <c r="G745" i="1"/>
  <c r="S744" i="1"/>
  <c r="S411" i="1"/>
  <c r="S499" i="1"/>
  <c r="U323" i="1"/>
  <c r="U407" i="1"/>
  <c r="U495" i="1"/>
  <c r="K484" i="45"/>
  <c r="K309" i="45"/>
  <c r="K396" i="45"/>
  <c r="I125" i="45"/>
  <c r="I130" i="45"/>
  <c r="J81" i="1"/>
  <c r="J505" i="1"/>
  <c r="J618" i="1" s="1"/>
  <c r="J621" i="1" s="1"/>
  <c r="J627" i="1" s="1"/>
  <c r="J417" i="1"/>
  <c r="J65" i="56"/>
  <c r="K416" i="1"/>
  <c r="K504" i="1"/>
  <c r="K617" i="1" s="1"/>
  <c r="K329" i="1"/>
  <c r="K503" i="1"/>
  <c r="K616" i="1" s="1"/>
  <c r="K415" i="1"/>
  <c r="J635" i="45"/>
  <c r="J607" i="45"/>
  <c r="J664" i="45"/>
  <c r="J123" i="45"/>
  <c r="J662" i="45"/>
  <c r="J633" i="45"/>
  <c r="I304" i="45"/>
  <c r="I479" i="45"/>
  <c r="I391" i="45"/>
  <c r="J310" i="45"/>
  <c r="J470" i="45"/>
  <c r="J390" i="45"/>
  <c r="K302" i="45"/>
  <c r="J478" i="45"/>
  <c r="J303" i="45"/>
  <c r="S306" i="45"/>
  <c r="L394" i="45"/>
  <c r="S394" i="45" s="1"/>
  <c r="L482" i="45"/>
  <c r="S482" i="45" s="1"/>
  <c r="L308" i="45"/>
  <c r="N298" i="45"/>
  <c r="M386" i="45"/>
  <c r="M474" i="45"/>
  <c r="M306" i="45"/>
  <c r="M300" i="45"/>
  <c r="K389" i="45"/>
  <c r="K477" i="45"/>
  <c r="K779" i="45"/>
  <c r="K761" i="45"/>
  <c r="L504" i="1"/>
  <c r="L617" i="1" s="1"/>
  <c r="L416" i="1"/>
  <c r="L329" i="1"/>
  <c r="Q481" i="45"/>
  <c r="Q393" i="45"/>
  <c r="R385" i="45"/>
  <c r="U385" i="45" s="1"/>
  <c r="T385" i="45" s="1"/>
  <c r="R473" i="45"/>
  <c r="U473" i="45" s="1"/>
  <c r="T473" i="45" s="1"/>
  <c r="U297" i="45"/>
  <c r="T297" i="45" s="1"/>
  <c r="R305" i="45"/>
  <c r="U126" i="1"/>
  <c r="U132" i="1"/>
  <c r="U128" i="1" s="1"/>
  <c r="U131" i="1"/>
  <c r="U127" i="1" s="1"/>
  <c r="U133" i="1"/>
  <c r="S488" i="1"/>
  <c r="S400" i="1"/>
  <c r="K644" i="45"/>
  <c r="K122" i="45"/>
  <c r="K604" i="45"/>
  <c r="K643" i="45"/>
  <c r="K605" i="45"/>
  <c r="K614" i="45"/>
  <c r="K615" i="45"/>
  <c r="K606" i="45"/>
  <c r="K121" i="45" s="1"/>
  <c r="H505" i="1"/>
  <c r="H618" i="1" s="1"/>
  <c r="H417" i="1"/>
  <c r="H81" i="1"/>
  <c r="G411" i="45"/>
  <c r="G499" i="45"/>
  <c r="G327" i="45"/>
  <c r="H399" i="45"/>
  <c r="H312" i="45"/>
  <c r="H487" i="45"/>
  <c r="P778" i="45"/>
  <c r="P760" i="45"/>
  <c r="L765" i="1"/>
  <c r="L783" i="1"/>
  <c r="L753" i="1"/>
  <c r="S498" i="1"/>
  <c r="S410" i="1"/>
  <c r="U322" i="1"/>
  <c r="H322" i="45"/>
  <c r="G498" i="45"/>
  <c r="G410" i="45"/>
  <c r="I665" i="45"/>
  <c r="I636" i="45"/>
  <c r="J783" i="1"/>
  <c r="J765" i="1"/>
  <c r="J753" i="1"/>
  <c r="K63" i="49"/>
  <c r="J65" i="49"/>
  <c r="J485" i="45"/>
  <c r="J397" i="45"/>
  <c r="J663" i="45"/>
  <c r="J634" i="45"/>
  <c r="J124" i="45"/>
  <c r="G758" i="1" l="1"/>
  <c r="G759" i="1" s="1"/>
  <c r="G756" i="1"/>
  <c r="G757" i="1" s="1"/>
  <c r="N63" i="56"/>
  <c r="S616" i="1"/>
  <c r="T63" i="56"/>
  <c r="Y63" i="56"/>
  <c r="AW62" i="56"/>
  <c r="AR62" i="56"/>
  <c r="Q54" i="45"/>
  <c r="Q46" i="45"/>
  <c r="S617" i="1"/>
  <c r="J773" i="1"/>
  <c r="J791" i="1"/>
  <c r="J754" i="1"/>
  <c r="U498" i="1"/>
  <c r="U410" i="1"/>
  <c r="L773" i="1"/>
  <c r="L791" i="1"/>
  <c r="L754" i="1"/>
  <c r="H400" i="45"/>
  <c r="H488" i="45"/>
  <c r="G503" i="45"/>
  <c r="G415" i="45"/>
  <c r="H102" i="1"/>
  <c r="H91" i="1"/>
  <c r="H621" i="1"/>
  <c r="H627" i="1" s="1"/>
  <c r="K663" i="45"/>
  <c r="K634" i="45"/>
  <c r="K124" i="45"/>
  <c r="K123" i="45"/>
  <c r="K662" i="45"/>
  <c r="K633" i="45"/>
  <c r="R393" i="45"/>
  <c r="U393" i="45" s="1"/>
  <c r="T393" i="45" s="1"/>
  <c r="R481" i="45"/>
  <c r="U481" i="45" s="1"/>
  <c r="T481" i="45" s="1"/>
  <c r="U305" i="45"/>
  <c r="T305" i="45" s="1"/>
  <c r="L505" i="1"/>
  <c r="L618" i="1" s="1"/>
  <c r="L621" i="1" s="1"/>
  <c r="L627" i="1" s="1"/>
  <c r="L417" i="1"/>
  <c r="L81" i="1"/>
  <c r="M476" i="45"/>
  <c r="M388" i="45"/>
  <c r="M301" i="45"/>
  <c r="O298" i="45"/>
  <c r="N474" i="45"/>
  <c r="N386" i="45"/>
  <c r="N306" i="45"/>
  <c r="N300" i="45"/>
  <c r="J486" i="45"/>
  <c r="J398" i="45"/>
  <c r="J319" i="45"/>
  <c r="J311" i="45"/>
  <c r="J636" i="45"/>
  <c r="J665" i="45"/>
  <c r="I65" i="56"/>
  <c r="I132" i="45"/>
  <c r="I128" i="45" s="1"/>
  <c r="I126" i="45"/>
  <c r="I133" i="45"/>
  <c r="I131" i="45"/>
  <c r="I127" i="45" s="1"/>
  <c r="K397" i="45"/>
  <c r="K485" i="45"/>
  <c r="U499" i="1"/>
  <c r="U411" i="1"/>
  <c r="G765" i="1"/>
  <c r="G783" i="1"/>
  <c r="G753" i="1"/>
  <c r="G745" i="45"/>
  <c r="H744" i="45"/>
  <c r="H764" i="45" s="1"/>
  <c r="G782" i="45"/>
  <c r="U735" i="45"/>
  <c r="T735" i="45" s="1"/>
  <c r="R736" i="45"/>
  <c r="H776" i="1"/>
  <c r="H794" i="1"/>
  <c r="L643" i="45"/>
  <c r="L614" i="45"/>
  <c r="L615" i="45"/>
  <c r="L644" i="45"/>
  <c r="L605" i="45"/>
  <c r="L604" i="45"/>
  <c r="S586" i="45"/>
  <c r="L122" i="45"/>
  <c r="L606" i="45"/>
  <c r="N585" i="45"/>
  <c r="M642" i="45"/>
  <c r="M613" i="45"/>
  <c r="M586" i="45"/>
  <c r="L761" i="45"/>
  <c r="S761" i="45" s="1"/>
  <c r="S741" i="45"/>
  <c r="L779" i="45"/>
  <c r="S779" i="45" s="1"/>
  <c r="N740" i="45"/>
  <c r="M741" i="45"/>
  <c r="S301" i="45"/>
  <c r="L477" i="45"/>
  <c r="S477" i="45" s="1"/>
  <c r="L389" i="45"/>
  <c r="S389" i="45" s="1"/>
  <c r="K773" i="1"/>
  <c r="K791" i="1"/>
  <c r="K754" i="1"/>
  <c r="I495" i="45"/>
  <c r="I407" i="45"/>
  <c r="I773" i="1"/>
  <c r="I791" i="1"/>
  <c r="I754" i="1"/>
  <c r="AL62" i="49"/>
  <c r="AQ62" i="49"/>
  <c r="K65" i="49"/>
  <c r="J66" i="49"/>
  <c r="J794" i="1"/>
  <c r="J776" i="1"/>
  <c r="H498" i="45"/>
  <c r="H410" i="45"/>
  <c r="I322" i="45"/>
  <c r="L794" i="1"/>
  <c r="L776" i="1"/>
  <c r="K664" i="45"/>
  <c r="K607" i="45"/>
  <c r="K635" i="45"/>
  <c r="K129" i="45"/>
  <c r="M482" i="45"/>
  <c r="M394" i="45"/>
  <c r="M308" i="45"/>
  <c r="S308" i="45"/>
  <c r="L309" i="45"/>
  <c r="L396" i="45"/>
  <c r="S396" i="45" s="1"/>
  <c r="L484" i="45"/>
  <c r="S484" i="45" s="1"/>
  <c r="J391" i="45"/>
  <c r="J304" i="45"/>
  <c r="J479" i="45"/>
  <c r="K470" i="45"/>
  <c r="K390" i="45"/>
  <c r="K310" i="45"/>
  <c r="L302" i="45"/>
  <c r="K478" i="45"/>
  <c r="K303" i="45"/>
  <c r="I392" i="45"/>
  <c r="I480" i="45"/>
  <c r="J129" i="45"/>
  <c r="J130" i="45"/>
  <c r="J125" i="45"/>
  <c r="K417" i="1"/>
  <c r="K81" i="1"/>
  <c r="K505" i="1"/>
  <c r="K618" i="1" s="1"/>
  <c r="K621" i="1" s="1"/>
  <c r="K627" i="1" s="1"/>
  <c r="J91" i="1"/>
  <c r="J102" i="1"/>
  <c r="S745" i="1"/>
  <c r="S782" i="1"/>
  <c r="U744" i="1"/>
  <c r="H65" i="56"/>
  <c r="M65" i="56"/>
  <c r="S65" i="56" s="1"/>
  <c r="Q778" i="45"/>
  <c r="Q760" i="45"/>
  <c r="H323" i="45"/>
  <c r="H773" i="1"/>
  <c r="H791" i="1"/>
  <c r="H754" i="1"/>
  <c r="R53" i="45"/>
  <c r="U38" i="45"/>
  <c r="R45" i="45"/>
  <c r="R32" i="45"/>
  <c r="S642" i="45"/>
  <c r="S613" i="45"/>
  <c r="U400" i="1"/>
  <c r="U488" i="1"/>
  <c r="J80" i="45"/>
  <c r="I101" i="45"/>
  <c r="I90" i="45"/>
  <c r="S327" i="1"/>
  <c r="G415" i="1"/>
  <c r="G503" i="1"/>
  <c r="G328" i="45"/>
  <c r="S328" i="1"/>
  <c r="G416" i="1"/>
  <c r="G329" i="1"/>
  <c r="G504" i="1"/>
  <c r="K794" i="1"/>
  <c r="K776" i="1"/>
  <c r="I399" i="45"/>
  <c r="I312" i="45"/>
  <c r="I487" i="45"/>
  <c r="I794" i="1"/>
  <c r="I776" i="1"/>
  <c r="I102" i="1"/>
  <c r="I91" i="1"/>
  <c r="O23" i="16"/>
  <c r="O24" i="16" s="1"/>
  <c r="N23" i="16"/>
  <c r="N24" i="16" s="1"/>
  <c r="L23" i="16"/>
  <c r="L24" i="16" s="1"/>
  <c r="K23" i="16"/>
  <c r="K24" i="16" s="1"/>
  <c r="M23" i="16"/>
  <c r="M24" i="16" s="1"/>
  <c r="T38" i="45" l="1"/>
  <c r="S817" i="45"/>
  <c r="G756" i="45"/>
  <c r="G757" i="45" s="1"/>
  <c r="G758" i="45"/>
  <c r="G759" i="45" s="1"/>
  <c r="S756" i="1"/>
  <c r="S757" i="1" s="1"/>
  <c r="S758" i="1"/>
  <c r="S759" i="1" s="1"/>
  <c r="Z63" i="56"/>
  <c r="AE63" i="56"/>
  <c r="AX62" i="56"/>
  <c r="BC62" i="56"/>
  <c r="U32" i="45"/>
  <c r="T32" i="45" s="1"/>
  <c r="U46" i="45"/>
  <c r="T46" i="45"/>
  <c r="R46" i="45"/>
  <c r="R54" i="45"/>
  <c r="U54" i="45"/>
  <c r="T54" i="45"/>
  <c r="S618" i="1"/>
  <c r="S621" i="1" s="1"/>
  <c r="I795" i="1"/>
  <c r="I777" i="1"/>
  <c r="I400" i="45"/>
  <c r="I488" i="45"/>
  <c r="G505" i="1"/>
  <c r="G417" i="1"/>
  <c r="S329" i="1"/>
  <c r="G81" i="1"/>
  <c r="S504" i="1"/>
  <c r="S416" i="1"/>
  <c r="U328" i="1"/>
  <c r="S503" i="1"/>
  <c r="S415" i="1"/>
  <c r="U327" i="1"/>
  <c r="H792" i="1"/>
  <c r="H774" i="1"/>
  <c r="H755" i="1"/>
  <c r="H344" i="1"/>
  <c r="Y65" i="56"/>
  <c r="K102" i="1"/>
  <c r="K91" i="1"/>
  <c r="K398" i="45"/>
  <c r="K319" i="45"/>
  <c r="K486" i="45"/>
  <c r="K311" i="45"/>
  <c r="J480" i="45"/>
  <c r="J392" i="45"/>
  <c r="K125" i="45"/>
  <c r="K130" i="45"/>
  <c r="K665" i="45"/>
  <c r="K636" i="45"/>
  <c r="J795" i="1"/>
  <c r="J777" i="1"/>
  <c r="M761" i="45"/>
  <c r="M779" i="45"/>
  <c r="O585" i="45"/>
  <c r="N613" i="45"/>
  <c r="N642" i="45"/>
  <c r="N586" i="45"/>
  <c r="L123" i="45"/>
  <c r="L662" i="45"/>
  <c r="L633" i="45"/>
  <c r="H777" i="1"/>
  <c r="H795" i="1"/>
  <c r="I744" i="45"/>
  <c r="I764" i="45" s="1"/>
  <c r="H782" i="45"/>
  <c r="H745" i="45"/>
  <c r="G794" i="1"/>
  <c r="G776" i="1"/>
  <c r="L65" i="56"/>
  <c r="K65" i="56"/>
  <c r="J312" i="45"/>
  <c r="J487" i="45"/>
  <c r="J399" i="45"/>
  <c r="N482" i="45"/>
  <c r="N394" i="45"/>
  <c r="N308" i="45"/>
  <c r="M477" i="45"/>
  <c r="M389" i="45"/>
  <c r="L755" i="1"/>
  <c r="L792" i="1"/>
  <c r="L774" i="1"/>
  <c r="L344" i="1"/>
  <c r="K777" i="1"/>
  <c r="K795" i="1"/>
  <c r="H328" i="45"/>
  <c r="G416" i="45"/>
  <c r="G329" i="45"/>
  <c r="G504" i="45"/>
  <c r="K80" i="45"/>
  <c r="J90" i="45"/>
  <c r="J101" i="45"/>
  <c r="U45" i="45"/>
  <c r="T45" i="45" s="1"/>
  <c r="R39" i="45"/>
  <c r="U39" i="45" s="1"/>
  <c r="T39" i="45" s="1"/>
  <c r="U53" i="45"/>
  <c r="T53" i="45" s="1"/>
  <c r="R47" i="45"/>
  <c r="U47" i="45" s="1"/>
  <c r="T47" i="45" s="1"/>
  <c r="H499" i="45"/>
  <c r="H327" i="45"/>
  <c r="H411" i="45"/>
  <c r="U782" i="1"/>
  <c r="U745" i="1"/>
  <c r="S765" i="1"/>
  <c r="S783" i="1"/>
  <c r="J126" i="45"/>
  <c r="J133" i="45"/>
  <c r="J131" i="45"/>
  <c r="J127" i="45" s="1"/>
  <c r="J132" i="45"/>
  <c r="J128" i="45" s="1"/>
  <c r="K391" i="45"/>
  <c r="K304" i="45"/>
  <c r="K479" i="45"/>
  <c r="M302" i="45"/>
  <c r="L390" i="45"/>
  <c r="S390" i="45" s="1"/>
  <c r="L470" i="45"/>
  <c r="S470" i="45" s="1"/>
  <c r="L310" i="45"/>
  <c r="L478" i="45"/>
  <c r="S478" i="45" s="1"/>
  <c r="S302" i="45"/>
  <c r="L303" i="45"/>
  <c r="S309" i="45"/>
  <c r="L485" i="45"/>
  <c r="S485" i="45" s="1"/>
  <c r="L397" i="45"/>
  <c r="S397" i="45" s="1"/>
  <c r="M484" i="45"/>
  <c r="M396" i="45"/>
  <c r="M309" i="45"/>
  <c r="L777" i="1"/>
  <c r="L795" i="1"/>
  <c r="I410" i="45"/>
  <c r="I498" i="45"/>
  <c r="J322" i="45"/>
  <c r="J323" i="45" s="1"/>
  <c r="K66" i="49"/>
  <c r="J67" i="49"/>
  <c r="AW62" i="49"/>
  <c r="AR62" i="49"/>
  <c r="I774" i="1"/>
  <c r="I792" i="1"/>
  <c r="I755" i="1"/>
  <c r="I344" i="1"/>
  <c r="I323" i="45"/>
  <c r="K792" i="1"/>
  <c r="K774" i="1"/>
  <c r="K755" i="1"/>
  <c r="K344" i="1"/>
  <c r="O740" i="45"/>
  <c r="N741" i="45"/>
  <c r="M643" i="45"/>
  <c r="M614" i="45"/>
  <c r="M615" i="45"/>
  <c r="M644" i="45"/>
  <c r="M122" i="45"/>
  <c r="M604" i="45"/>
  <c r="M605" i="45"/>
  <c r="M606" i="45"/>
  <c r="L129" i="45"/>
  <c r="L607" i="45"/>
  <c r="L664" i="45"/>
  <c r="L635" i="45"/>
  <c r="S604" i="45"/>
  <c r="S643" i="45"/>
  <c r="S605" i="45"/>
  <c r="S614" i="45"/>
  <c r="S615" i="45"/>
  <c r="S644" i="45"/>
  <c r="S122" i="45"/>
  <c r="S606" i="45"/>
  <c r="L663" i="45"/>
  <c r="L634" i="45"/>
  <c r="L124" i="45"/>
  <c r="R760" i="45"/>
  <c r="U760" i="45" s="1"/>
  <c r="T760" i="45" s="1"/>
  <c r="U736" i="45"/>
  <c r="R778" i="45"/>
  <c r="U778" i="45" s="1"/>
  <c r="T778" i="45" s="1"/>
  <c r="G765" i="45"/>
  <c r="G783" i="45"/>
  <c r="G753" i="45"/>
  <c r="G791" i="1"/>
  <c r="G773" i="1"/>
  <c r="S753" i="1"/>
  <c r="G754" i="1"/>
  <c r="J407" i="45"/>
  <c r="J495" i="45"/>
  <c r="N388" i="45"/>
  <c r="N301" i="45"/>
  <c r="N476" i="45"/>
  <c r="P298" i="45"/>
  <c r="O386" i="45"/>
  <c r="O474" i="45"/>
  <c r="O306" i="45"/>
  <c r="O300" i="45"/>
  <c r="L91" i="1"/>
  <c r="L102" i="1"/>
  <c r="J792" i="1"/>
  <c r="J755" i="1"/>
  <c r="J774" i="1"/>
  <c r="J344" i="1"/>
  <c r="J23" i="16"/>
  <c r="J24" i="16" s="1"/>
  <c r="S830" i="45" l="1"/>
  <c r="T817" i="45"/>
  <c r="T815" i="45" s="1"/>
  <c r="U756" i="1"/>
  <c r="U757" i="1" s="1"/>
  <c r="U758" i="1"/>
  <c r="U759" i="1" s="1"/>
  <c r="H756" i="45"/>
  <c r="H757" i="45" s="1"/>
  <c r="H758" i="45"/>
  <c r="H759" i="45" s="1"/>
  <c r="T736" i="45"/>
  <c r="BI62" i="56"/>
  <c r="BD62" i="56"/>
  <c r="AF63" i="56"/>
  <c r="AK63" i="56"/>
  <c r="J74" i="1"/>
  <c r="J94" i="1" s="1"/>
  <c r="J520" i="1"/>
  <c r="J432" i="1"/>
  <c r="J343" i="1"/>
  <c r="J793" i="1"/>
  <c r="J775" i="1"/>
  <c r="O482" i="45"/>
  <c r="O394" i="45"/>
  <c r="O308" i="45"/>
  <c r="J411" i="45"/>
  <c r="J499" i="45"/>
  <c r="J327" i="45"/>
  <c r="S791" i="1"/>
  <c r="S773" i="1"/>
  <c r="U753" i="1"/>
  <c r="G773" i="45"/>
  <c r="G791" i="45"/>
  <c r="G754" i="45"/>
  <c r="S663" i="45"/>
  <c r="S634" i="45"/>
  <c r="S124" i="45"/>
  <c r="S662" i="45"/>
  <c r="S633" i="45"/>
  <c r="S123" i="45"/>
  <c r="L130" i="45"/>
  <c r="L125" i="45"/>
  <c r="M663" i="45"/>
  <c r="M634" i="45"/>
  <c r="M124" i="45"/>
  <c r="N761" i="45"/>
  <c r="N779" i="45"/>
  <c r="K74" i="1"/>
  <c r="K94" i="1" s="1"/>
  <c r="K432" i="1"/>
  <c r="K520" i="1"/>
  <c r="K343" i="1"/>
  <c r="I499" i="45"/>
  <c r="I327" i="45"/>
  <c r="I411" i="45"/>
  <c r="I775" i="1"/>
  <c r="I793" i="1"/>
  <c r="BC62" i="49"/>
  <c r="AX62" i="49"/>
  <c r="L486" i="45"/>
  <c r="S486" i="45" s="1"/>
  <c r="L398" i="45"/>
  <c r="S398" i="45" s="1"/>
  <c r="L319" i="45"/>
  <c r="S310" i="45"/>
  <c r="L311" i="45"/>
  <c r="U765" i="1"/>
  <c r="U783" i="1"/>
  <c r="L74" i="1"/>
  <c r="L94" i="1" s="1"/>
  <c r="L432" i="1"/>
  <c r="L520" i="1"/>
  <c r="L343" i="1"/>
  <c r="N309" i="45"/>
  <c r="N484" i="45"/>
  <c r="N396" i="45"/>
  <c r="G795" i="1"/>
  <c r="G777" i="1"/>
  <c r="H765" i="45"/>
  <c r="H783" i="45"/>
  <c r="H753" i="45"/>
  <c r="I782" i="45"/>
  <c r="I745" i="45"/>
  <c r="J744" i="45"/>
  <c r="J764" i="45" s="1"/>
  <c r="N644" i="45"/>
  <c r="N122" i="45"/>
  <c r="N605" i="45"/>
  <c r="N615" i="45"/>
  <c r="N614" i="45"/>
  <c r="N643" i="45"/>
  <c r="N604" i="45"/>
  <c r="N606" i="45"/>
  <c r="K131" i="45"/>
  <c r="K127" i="45" s="1"/>
  <c r="K133" i="45"/>
  <c r="K126" i="45"/>
  <c r="K132" i="45"/>
  <c r="K128" i="45" s="1"/>
  <c r="K487" i="45"/>
  <c r="K399" i="45"/>
  <c r="K312" i="45"/>
  <c r="K495" i="45"/>
  <c r="K407" i="45"/>
  <c r="H74" i="1"/>
  <c r="H94" i="1" s="1"/>
  <c r="H520" i="1"/>
  <c r="H432" i="1"/>
  <c r="H343" i="1"/>
  <c r="U503" i="1"/>
  <c r="U415" i="1"/>
  <c r="G81" i="45"/>
  <c r="G91" i="1"/>
  <c r="S81" i="1"/>
  <c r="G102" i="1"/>
  <c r="O388" i="45"/>
  <c r="O301" i="45"/>
  <c r="O476" i="45"/>
  <c r="Q298" i="45"/>
  <c r="P474" i="45"/>
  <c r="P386" i="45"/>
  <c r="P306" i="45"/>
  <c r="P300" i="45"/>
  <c r="N477" i="45"/>
  <c r="N389" i="45"/>
  <c r="S754" i="1"/>
  <c r="G755" i="1"/>
  <c r="G774" i="1"/>
  <c r="G792" i="1"/>
  <c r="G344" i="1"/>
  <c r="G794" i="45"/>
  <c r="G776" i="45"/>
  <c r="S607" i="45"/>
  <c r="S664" i="45"/>
  <c r="S129" i="45"/>
  <c r="S635" i="45"/>
  <c r="L665" i="45"/>
  <c r="L636" i="45"/>
  <c r="M635" i="45"/>
  <c r="M607" i="45"/>
  <c r="M664" i="45"/>
  <c r="M134" i="45"/>
  <c r="M633" i="45"/>
  <c r="M123" i="45"/>
  <c r="M662" i="45"/>
  <c r="P740" i="45"/>
  <c r="O741" i="45"/>
  <c r="K793" i="1"/>
  <c r="K775" i="1"/>
  <c r="I74" i="1"/>
  <c r="I94" i="1" s="1"/>
  <c r="I520" i="1"/>
  <c r="I432" i="1"/>
  <c r="I343" i="1"/>
  <c r="K67" i="49"/>
  <c r="J68" i="49"/>
  <c r="J498" i="45"/>
  <c r="K322" i="45"/>
  <c r="J410" i="45"/>
  <c r="M485" i="45"/>
  <c r="M397" i="45"/>
  <c r="L391" i="45"/>
  <c r="S391" i="45" s="1"/>
  <c r="L479" i="45"/>
  <c r="S479" i="45" s="1"/>
  <c r="S303" i="45"/>
  <c r="L304" i="45"/>
  <c r="M478" i="45"/>
  <c r="M470" i="45"/>
  <c r="M310" i="45"/>
  <c r="N302" i="45"/>
  <c r="M390" i="45"/>
  <c r="M303" i="45"/>
  <c r="K480" i="45"/>
  <c r="K392" i="45"/>
  <c r="S794" i="1"/>
  <c r="S776" i="1"/>
  <c r="H415" i="45"/>
  <c r="H503" i="45"/>
  <c r="H616" i="45" s="1"/>
  <c r="L80" i="45"/>
  <c r="K90" i="45"/>
  <c r="K101" i="45"/>
  <c r="G417" i="45"/>
  <c r="G505" i="45"/>
  <c r="H329" i="45"/>
  <c r="H504" i="45"/>
  <c r="H617" i="45" s="1"/>
  <c r="I328" i="45"/>
  <c r="H416" i="45"/>
  <c r="L793" i="1"/>
  <c r="L775" i="1"/>
  <c r="J400" i="45"/>
  <c r="J488" i="45"/>
  <c r="N65" i="56"/>
  <c r="R65" i="56"/>
  <c r="P585" i="45"/>
  <c r="O642" i="45"/>
  <c r="O613" i="45"/>
  <c r="O586" i="45"/>
  <c r="AE65" i="56"/>
  <c r="H793" i="1"/>
  <c r="H775" i="1"/>
  <c r="U416" i="1"/>
  <c r="U504" i="1"/>
  <c r="S417" i="1"/>
  <c r="S505" i="1"/>
  <c r="U329" i="1"/>
  <c r="T830" i="45" l="1"/>
  <c r="I756" i="45"/>
  <c r="I757" i="45" s="1"/>
  <c r="I758" i="45"/>
  <c r="I759" i="45" s="1"/>
  <c r="AL63" i="56"/>
  <c r="AQ63" i="56"/>
  <c r="BJ62" i="56"/>
  <c r="BO62" i="56"/>
  <c r="O604" i="45"/>
  <c r="O615" i="45"/>
  <c r="O605" i="45"/>
  <c r="O614" i="45"/>
  <c r="O643" i="45"/>
  <c r="O644" i="45"/>
  <c r="O122" i="45"/>
  <c r="O606" i="45"/>
  <c r="X65" i="56"/>
  <c r="T65" i="56"/>
  <c r="L101" i="45"/>
  <c r="S80" i="45"/>
  <c r="M80" i="45"/>
  <c r="L90" i="45"/>
  <c r="M486" i="45"/>
  <c r="M398" i="45"/>
  <c r="M319" i="45"/>
  <c r="M311" i="45"/>
  <c r="K410" i="45"/>
  <c r="K498" i="45"/>
  <c r="L322" i="45"/>
  <c r="J69" i="49"/>
  <c r="K69" i="49" s="1"/>
  <c r="K68" i="49"/>
  <c r="I519" i="1"/>
  <c r="I431" i="1"/>
  <c r="I83" i="1"/>
  <c r="Q740" i="45"/>
  <c r="P741" i="45"/>
  <c r="M129" i="45"/>
  <c r="M130" i="45"/>
  <c r="M125" i="45"/>
  <c r="M665" i="45"/>
  <c r="M636" i="45"/>
  <c r="G795" i="45"/>
  <c r="G777" i="45"/>
  <c r="G775" i="1"/>
  <c r="G793" i="1"/>
  <c r="P482" i="45"/>
  <c r="P394" i="45"/>
  <c r="P308" i="45"/>
  <c r="S102" i="1"/>
  <c r="U102" i="1" s="1"/>
  <c r="S91" i="1"/>
  <c r="U91" i="1" s="1"/>
  <c r="U81" i="1"/>
  <c r="H81" i="45"/>
  <c r="G91" i="45"/>
  <c r="G102" i="45"/>
  <c r="H84" i="1"/>
  <c r="H95" i="1"/>
  <c r="H109" i="1"/>
  <c r="K323" i="45"/>
  <c r="K488" i="45"/>
  <c r="K400" i="45"/>
  <c r="N123" i="45"/>
  <c r="N662" i="45"/>
  <c r="N633" i="45"/>
  <c r="N663" i="45"/>
  <c r="N634" i="45"/>
  <c r="N124" i="45"/>
  <c r="I783" i="45"/>
  <c r="I765" i="45"/>
  <c r="I753" i="45"/>
  <c r="H794" i="45"/>
  <c r="H776" i="45"/>
  <c r="L431" i="1"/>
  <c r="L519" i="1"/>
  <c r="L83" i="1"/>
  <c r="U776" i="1"/>
  <c r="U794" i="1"/>
  <c r="K95" i="1"/>
  <c r="K84" i="1"/>
  <c r="K109" i="1"/>
  <c r="G774" i="45"/>
  <c r="G792" i="45"/>
  <c r="G755" i="45"/>
  <c r="J503" i="45"/>
  <c r="J616" i="45" s="1"/>
  <c r="J415" i="45"/>
  <c r="J431" i="1"/>
  <c r="J83" i="1"/>
  <c r="J519" i="1"/>
  <c r="U505" i="1"/>
  <c r="U417" i="1"/>
  <c r="AK65" i="56"/>
  <c r="Q585" i="45"/>
  <c r="P613" i="45"/>
  <c r="P642" i="45"/>
  <c r="P586" i="45"/>
  <c r="I329" i="45"/>
  <c r="I504" i="45"/>
  <c r="I617" i="45" s="1"/>
  <c r="J328" i="45"/>
  <c r="I416" i="45"/>
  <c r="H417" i="45"/>
  <c r="H505" i="45"/>
  <c r="H618" i="45" s="1"/>
  <c r="H621" i="45" s="1"/>
  <c r="H627" i="45" s="1"/>
  <c r="S777" i="1"/>
  <c r="S795" i="1"/>
  <c r="M479" i="45"/>
  <c r="M391" i="45"/>
  <c r="M304" i="45"/>
  <c r="N470" i="45"/>
  <c r="N390" i="45"/>
  <c r="O302" i="45"/>
  <c r="N478" i="45"/>
  <c r="N310" i="45"/>
  <c r="N303" i="45"/>
  <c r="L480" i="45"/>
  <c r="S480" i="45" s="1"/>
  <c r="L392" i="45"/>
  <c r="S392" i="45" s="1"/>
  <c r="S304" i="45"/>
  <c r="I84" i="1"/>
  <c r="I109" i="1"/>
  <c r="I95" i="1"/>
  <c r="O761" i="45"/>
  <c r="O779" i="45"/>
  <c r="S125" i="45"/>
  <c r="S130" i="45"/>
  <c r="S636" i="45"/>
  <c r="S665" i="45"/>
  <c r="G344" i="45"/>
  <c r="G432" i="1"/>
  <c r="S344" i="1"/>
  <c r="G74" i="1"/>
  <c r="G94" i="1" s="1"/>
  <c r="G520" i="1"/>
  <c r="G343" i="1"/>
  <c r="S792" i="1"/>
  <c r="S755" i="1"/>
  <c r="S774" i="1"/>
  <c r="U754" i="1"/>
  <c r="P388" i="45"/>
  <c r="P301" i="45"/>
  <c r="P476" i="45"/>
  <c r="R298" i="45"/>
  <c r="Q386" i="45"/>
  <c r="Q474" i="45"/>
  <c r="Q306" i="45"/>
  <c r="Q300" i="45"/>
  <c r="O389" i="45"/>
  <c r="O477" i="45"/>
  <c r="H431" i="1"/>
  <c r="H519" i="1"/>
  <c r="H83" i="1"/>
  <c r="N635" i="45"/>
  <c r="N607" i="45"/>
  <c r="N664" i="45"/>
  <c r="K744" i="45"/>
  <c r="K764" i="45" s="1"/>
  <c r="J782" i="45"/>
  <c r="J745" i="45"/>
  <c r="H773" i="45"/>
  <c r="H791" i="45"/>
  <c r="H754" i="45"/>
  <c r="N485" i="45"/>
  <c r="N397" i="45"/>
  <c r="L109" i="1"/>
  <c r="L84" i="1"/>
  <c r="L95" i="1"/>
  <c r="L399" i="45"/>
  <c r="S399" i="45" s="1"/>
  <c r="L487" i="45"/>
  <c r="S487" i="45" s="1"/>
  <c r="S311" i="45"/>
  <c r="L312" i="45"/>
  <c r="L407" i="45"/>
  <c r="S407" i="45" s="1"/>
  <c r="S319" i="45"/>
  <c r="L495" i="45"/>
  <c r="S495" i="45" s="1"/>
  <c r="BD62" i="49"/>
  <c r="BI62" i="49"/>
  <c r="I415" i="45"/>
  <c r="I503" i="45"/>
  <c r="I616" i="45" s="1"/>
  <c r="K83" i="1"/>
  <c r="K431" i="1"/>
  <c r="K519" i="1"/>
  <c r="L133" i="45"/>
  <c r="L131" i="45"/>
  <c r="L127" i="45" s="1"/>
  <c r="L132" i="45"/>
  <c r="L128" i="45" s="1"/>
  <c r="L126" i="45"/>
  <c r="U773" i="1"/>
  <c r="U791" i="1"/>
  <c r="O396" i="45"/>
  <c r="O484" i="45"/>
  <c r="O309" i="45"/>
  <c r="J84" i="1"/>
  <c r="J95" i="1"/>
  <c r="J109" i="1"/>
  <c r="J756" i="45" l="1"/>
  <c r="J757" i="45" s="1"/>
  <c r="J758" i="45"/>
  <c r="J759" i="45" s="1"/>
  <c r="BP62" i="56"/>
  <c r="BU62" i="56"/>
  <c r="BV62" i="56" s="1"/>
  <c r="AW63" i="56"/>
  <c r="AR63" i="56"/>
  <c r="N134" i="45"/>
  <c r="N129" i="45"/>
  <c r="K93" i="1"/>
  <c r="K104" i="1"/>
  <c r="H774" i="45"/>
  <c r="H755" i="45"/>
  <c r="H792" i="45"/>
  <c r="N665" i="45"/>
  <c r="N636" i="45"/>
  <c r="H104" i="1"/>
  <c r="H93" i="1"/>
  <c r="Q388" i="45"/>
  <c r="Q301" i="45"/>
  <c r="Q476" i="45"/>
  <c r="R474" i="45"/>
  <c r="U474" i="45" s="1"/>
  <c r="T474" i="45" s="1"/>
  <c r="U298" i="45"/>
  <c r="T298" i="45" s="1"/>
  <c r="R386" i="45"/>
  <c r="U386" i="45" s="1"/>
  <c r="T386" i="45" s="1"/>
  <c r="R306" i="45"/>
  <c r="R300" i="45"/>
  <c r="P389" i="45"/>
  <c r="P477" i="45"/>
  <c r="U792" i="1"/>
  <c r="U774" i="1"/>
  <c r="U755" i="1"/>
  <c r="S775" i="1"/>
  <c r="S793" i="1"/>
  <c r="G519" i="1"/>
  <c r="S343" i="1"/>
  <c r="G83" i="1"/>
  <c r="G431" i="1"/>
  <c r="G74" i="45"/>
  <c r="G94" i="45" s="1"/>
  <c r="G84" i="1"/>
  <c r="S74" i="1"/>
  <c r="S94" i="1" s="1"/>
  <c r="G95" i="1"/>
  <c r="G109" i="1"/>
  <c r="S132" i="45"/>
  <c r="S128" i="45" s="1"/>
  <c r="S126" i="45"/>
  <c r="S133" i="45"/>
  <c r="S131" i="45"/>
  <c r="S127" i="45" s="1"/>
  <c r="N391" i="45"/>
  <c r="N304" i="45"/>
  <c r="N479" i="45"/>
  <c r="M480" i="45"/>
  <c r="M392" i="45"/>
  <c r="P643" i="45"/>
  <c r="P644" i="45"/>
  <c r="P615" i="45"/>
  <c r="P604" i="45"/>
  <c r="P605" i="45"/>
  <c r="P122" i="45"/>
  <c r="P614" i="45"/>
  <c r="P606" i="45"/>
  <c r="K110" i="1"/>
  <c r="K111" i="1"/>
  <c r="U795" i="1"/>
  <c r="U777" i="1"/>
  <c r="L104" i="1"/>
  <c r="L93" i="1"/>
  <c r="H777" i="45"/>
  <c r="H795" i="45"/>
  <c r="I794" i="45"/>
  <c r="I776" i="45"/>
  <c r="K411" i="45"/>
  <c r="K499" i="45"/>
  <c r="K327" i="45"/>
  <c r="I81" i="45"/>
  <c r="H102" i="45"/>
  <c r="H91" i="45"/>
  <c r="P396" i="45"/>
  <c r="P309" i="45"/>
  <c r="P484" i="45"/>
  <c r="M131" i="45"/>
  <c r="M127" i="45" s="1"/>
  <c r="M133" i="45"/>
  <c r="M126" i="45"/>
  <c r="M132" i="45"/>
  <c r="M128" i="45" s="1"/>
  <c r="R740" i="45"/>
  <c r="Q741" i="45"/>
  <c r="L498" i="45"/>
  <c r="S498" i="45" s="1"/>
  <c r="L410" i="45"/>
  <c r="S410" i="45" s="1"/>
  <c r="S322" i="45"/>
  <c r="M322" i="45"/>
  <c r="M495" i="45"/>
  <c r="M407" i="45"/>
  <c r="S90" i="45"/>
  <c r="O607" i="45"/>
  <c r="O664" i="45"/>
  <c r="O635" i="45"/>
  <c r="O129" i="45"/>
  <c r="J111" i="1"/>
  <c r="J110" i="1"/>
  <c r="O485" i="45"/>
  <c r="O397" i="45"/>
  <c r="BO62" i="49"/>
  <c r="BJ62" i="49"/>
  <c r="L323" i="45"/>
  <c r="S312" i="45"/>
  <c r="L488" i="45"/>
  <c r="S488" i="45" s="1"/>
  <c r="L400" i="45"/>
  <c r="S400" i="45" s="1"/>
  <c r="L110" i="1"/>
  <c r="L111" i="1"/>
  <c r="J783" i="45"/>
  <c r="J765" i="45"/>
  <c r="J753" i="45"/>
  <c r="L744" i="45"/>
  <c r="L764" i="45" s="1"/>
  <c r="S764" i="45" s="1"/>
  <c r="K782" i="45"/>
  <c r="K745" i="45"/>
  <c r="N125" i="45"/>
  <c r="N130" i="45"/>
  <c r="Q482" i="45"/>
  <c r="Q394" i="45"/>
  <c r="Q308" i="45"/>
  <c r="S432" i="1"/>
  <c r="S520" i="1"/>
  <c r="U344" i="1"/>
  <c r="G520" i="45"/>
  <c r="G343" i="45"/>
  <c r="H344" i="45"/>
  <c r="G432" i="45"/>
  <c r="I111" i="1"/>
  <c r="I110" i="1"/>
  <c r="N319" i="45"/>
  <c r="N486" i="45"/>
  <c r="N398" i="45"/>
  <c r="N311" i="45"/>
  <c r="O310" i="45"/>
  <c r="O478" i="45"/>
  <c r="O470" i="45"/>
  <c r="P302" i="45"/>
  <c r="O390" i="45"/>
  <c r="O303" i="45"/>
  <c r="K328" i="45"/>
  <c r="J416" i="45"/>
  <c r="J329" i="45"/>
  <c r="J504" i="45"/>
  <c r="J617" i="45" s="1"/>
  <c r="I417" i="45"/>
  <c r="I505" i="45"/>
  <c r="I618" i="45" s="1"/>
  <c r="I621" i="45" s="1"/>
  <c r="I627" i="45" s="1"/>
  <c r="R585" i="45"/>
  <c r="Q642" i="45"/>
  <c r="Q613" i="45"/>
  <c r="Q586" i="45"/>
  <c r="AQ65" i="56"/>
  <c r="J93" i="1"/>
  <c r="J104" i="1"/>
  <c r="G793" i="45"/>
  <c r="G775" i="45"/>
  <c r="I791" i="45"/>
  <c r="I773" i="45"/>
  <c r="I754" i="45"/>
  <c r="H111" i="1"/>
  <c r="H110" i="1"/>
  <c r="P761" i="45"/>
  <c r="P779" i="45"/>
  <c r="I104" i="1"/>
  <c r="I93" i="1"/>
  <c r="M487" i="45"/>
  <c r="M399" i="45"/>
  <c r="M312" i="45"/>
  <c r="N80" i="45"/>
  <c r="M101" i="45"/>
  <c r="M90" i="45"/>
  <c r="S101" i="45"/>
  <c r="AD65" i="56"/>
  <c r="Z65" i="56"/>
  <c r="O663" i="45"/>
  <c r="O634" i="45"/>
  <c r="O124" i="45"/>
  <c r="O123" i="45"/>
  <c r="O662" i="45"/>
  <c r="O633" i="45"/>
  <c r="K756" i="45" l="1"/>
  <c r="K757" i="45" s="1"/>
  <c r="K758" i="45"/>
  <c r="K759" i="45" s="1"/>
  <c r="BC63" i="56"/>
  <c r="AX63" i="56"/>
  <c r="O80" i="45"/>
  <c r="N90" i="45"/>
  <c r="N101" i="45"/>
  <c r="M488" i="45"/>
  <c r="M400" i="45"/>
  <c r="AW65" i="56"/>
  <c r="Q643" i="45"/>
  <c r="Q614" i="45"/>
  <c r="Q615" i="45"/>
  <c r="Q644" i="45"/>
  <c r="Q605" i="45"/>
  <c r="Q604" i="45"/>
  <c r="Q122" i="45"/>
  <c r="Q606" i="45"/>
  <c r="O304" i="45"/>
  <c r="O479" i="45"/>
  <c r="O391" i="45"/>
  <c r="P478" i="45"/>
  <c r="P470" i="45"/>
  <c r="P310" i="45"/>
  <c r="Q302" i="45"/>
  <c r="P390" i="45"/>
  <c r="P303" i="45"/>
  <c r="N399" i="45"/>
  <c r="N312" i="45"/>
  <c r="N487" i="45"/>
  <c r="G519" i="45"/>
  <c r="G431" i="45"/>
  <c r="U520" i="1"/>
  <c r="U432" i="1"/>
  <c r="N132" i="45"/>
  <c r="N128" i="45" s="1"/>
  <c r="N126" i="45"/>
  <c r="N133" i="45"/>
  <c r="N131" i="45"/>
  <c r="N127" i="45" s="1"/>
  <c r="K765" i="45"/>
  <c r="K783" i="45"/>
  <c r="K753" i="45"/>
  <c r="M744" i="45"/>
  <c r="M764" i="45" s="1"/>
  <c r="S744" i="45"/>
  <c r="L782" i="45"/>
  <c r="S782" i="45" s="1"/>
  <c r="L745" i="45"/>
  <c r="J773" i="45"/>
  <c r="J791" i="45"/>
  <c r="J754" i="45"/>
  <c r="L411" i="45"/>
  <c r="S411" i="45" s="1"/>
  <c r="L327" i="45"/>
  <c r="S323" i="45"/>
  <c r="L499" i="45"/>
  <c r="S499" i="45" s="1"/>
  <c r="BU62" i="49"/>
  <c r="BV62" i="49" s="1"/>
  <c r="BP62" i="49"/>
  <c r="O665" i="45"/>
  <c r="O636" i="45"/>
  <c r="N322" i="45"/>
  <c r="N323" i="45" s="1"/>
  <c r="M498" i="45"/>
  <c r="M410" i="45"/>
  <c r="U740" i="45"/>
  <c r="R741" i="45"/>
  <c r="K415" i="45"/>
  <c r="K503" i="45"/>
  <c r="K616" i="45" s="1"/>
  <c r="P635" i="45"/>
  <c r="P664" i="45"/>
  <c r="P607" i="45"/>
  <c r="P123" i="45"/>
  <c r="P633" i="45"/>
  <c r="P662" i="45"/>
  <c r="S431" i="1"/>
  <c r="U343" i="1"/>
  <c r="S519" i="1"/>
  <c r="U793" i="1"/>
  <c r="U775" i="1"/>
  <c r="R301" i="45"/>
  <c r="U300" i="45"/>
  <c r="T300" i="45" s="1"/>
  <c r="R476" i="45"/>
  <c r="U476" i="45" s="1"/>
  <c r="T476" i="45" s="1"/>
  <c r="R388" i="45"/>
  <c r="U388" i="45" s="1"/>
  <c r="T388" i="45" s="1"/>
  <c r="Q389" i="45"/>
  <c r="Q477" i="45"/>
  <c r="AJ65" i="56"/>
  <c r="AF65" i="56"/>
  <c r="I792" i="45"/>
  <c r="I755" i="45"/>
  <c r="I774" i="45"/>
  <c r="R613" i="45"/>
  <c r="R642" i="45"/>
  <c r="U585" i="45"/>
  <c r="R586" i="45"/>
  <c r="J505" i="45"/>
  <c r="J618" i="45" s="1"/>
  <c r="J621" i="45" s="1"/>
  <c r="J627" i="45" s="1"/>
  <c r="J417" i="45"/>
  <c r="L328" i="45"/>
  <c r="K416" i="45"/>
  <c r="K329" i="45"/>
  <c r="K504" i="45"/>
  <c r="K617" i="45" s="1"/>
  <c r="O398" i="45"/>
  <c r="O319" i="45"/>
  <c r="O486" i="45"/>
  <c r="O311" i="45"/>
  <c r="N495" i="45"/>
  <c r="N407" i="45"/>
  <c r="I344" i="45"/>
  <c r="H432" i="45"/>
  <c r="H520" i="45"/>
  <c r="H343" i="45"/>
  <c r="Q396" i="45"/>
  <c r="Q309" i="45"/>
  <c r="Q484" i="45"/>
  <c r="J794" i="45"/>
  <c r="J776" i="45"/>
  <c r="O134" i="45"/>
  <c r="O130" i="45"/>
  <c r="O125" i="45"/>
  <c r="M323" i="45"/>
  <c r="Q779" i="45"/>
  <c r="Q761" i="45"/>
  <c r="P485" i="45"/>
  <c r="P397" i="45"/>
  <c r="J81" i="45"/>
  <c r="I102" i="45"/>
  <c r="I91" i="45"/>
  <c r="I795" i="45"/>
  <c r="I777" i="45"/>
  <c r="P124" i="45"/>
  <c r="P663" i="45"/>
  <c r="P634" i="45"/>
  <c r="N480" i="45"/>
  <c r="N392" i="45"/>
  <c r="G110" i="1"/>
  <c r="G111" i="1"/>
  <c r="S84" i="1"/>
  <c r="U84" i="1" s="1"/>
  <c r="U74" i="1"/>
  <c r="S95" i="1"/>
  <c r="U95" i="1" s="1"/>
  <c r="S109" i="1"/>
  <c r="H74" i="45"/>
  <c r="H94" i="45" s="1"/>
  <c r="G109" i="45"/>
  <c r="G83" i="45"/>
  <c r="G93" i="1"/>
  <c r="S83" i="1"/>
  <c r="G104" i="1"/>
  <c r="U306" i="45"/>
  <c r="T306" i="45" s="1"/>
  <c r="R394" i="45"/>
  <c r="U394" i="45" s="1"/>
  <c r="T394" i="45" s="1"/>
  <c r="R482" i="45"/>
  <c r="U482" i="45" s="1"/>
  <c r="T482" i="45" s="1"/>
  <c r="R308" i="45"/>
  <c r="H775" i="45"/>
  <c r="H793" i="45"/>
  <c r="T740" i="45" l="1"/>
  <c r="S819" i="45"/>
  <c r="L756" i="45"/>
  <c r="L757" i="45" s="1"/>
  <c r="L758" i="45"/>
  <c r="L759" i="45" s="1"/>
  <c r="BI63" i="56"/>
  <c r="BD63" i="56"/>
  <c r="U109" i="1"/>
  <c r="U111" i="1" s="1"/>
  <c r="U94" i="1"/>
  <c r="U105" i="1"/>
  <c r="P134" i="45"/>
  <c r="P129" i="45"/>
  <c r="S93" i="1"/>
  <c r="U93" i="1" s="1"/>
  <c r="U83" i="1"/>
  <c r="S104" i="1"/>
  <c r="U104" i="1" s="1"/>
  <c r="H83" i="45"/>
  <c r="G104" i="45"/>
  <c r="G95" i="45" s="1"/>
  <c r="G93" i="45"/>
  <c r="G84" i="45" s="1"/>
  <c r="H109" i="45"/>
  <c r="I74" i="45"/>
  <c r="I94" i="45" s="1"/>
  <c r="J91" i="45"/>
  <c r="K81" i="45"/>
  <c r="J102" i="45"/>
  <c r="Q485" i="45"/>
  <c r="Q397" i="45"/>
  <c r="H519" i="45"/>
  <c r="H431" i="45"/>
  <c r="N411" i="45"/>
  <c r="N327" i="45"/>
  <c r="N499" i="45"/>
  <c r="K417" i="45"/>
  <c r="K505" i="45"/>
  <c r="K618" i="45" s="1"/>
  <c r="K621" i="45" s="1"/>
  <c r="K627" i="45" s="1"/>
  <c r="S328" i="45"/>
  <c r="L504" i="45"/>
  <c r="M328" i="45"/>
  <c r="L329" i="45"/>
  <c r="L416" i="45"/>
  <c r="S416" i="45" s="1"/>
  <c r="U642" i="45"/>
  <c r="U613" i="45"/>
  <c r="T585" i="45"/>
  <c r="I793" i="45"/>
  <c r="I775" i="45"/>
  <c r="P636" i="45"/>
  <c r="P665" i="45"/>
  <c r="S327" i="45"/>
  <c r="L503" i="45"/>
  <c r="L415" i="45"/>
  <c r="S415" i="45" s="1"/>
  <c r="J755" i="45"/>
  <c r="J774" i="45"/>
  <c r="J792" i="45"/>
  <c r="M745" i="45"/>
  <c r="N744" i="45"/>
  <c r="N764" i="45" s="1"/>
  <c r="M782" i="45"/>
  <c r="K794" i="45"/>
  <c r="K776" i="45"/>
  <c r="N400" i="45"/>
  <c r="N488" i="45"/>
  <c r="P479" i="45"/>
  <c r="P391" i="45"/>
  <c r="P304" i="45"/>
  <c r="R302" i="45"/>
  <c r="Q478" i="45"/>
  <c r="Q310" i="45"/>
  <c r="Q470" i="45"/>
  <c r="Q390" i="45"/>
  <c r="Q303" i="45"/>
  <c r="O480" i="45"/>
  <c r="O392" i="45"/>
  <c r="Q634" i="45"/>
  <c r="Q663" i="45"/>
  <c r="Q124" i="45"/>
  <c r="BC65" i="56"/>
  <c r="R309" i="45"/>
  <c r="U308" i="45"/>
  <c r="T308" i="45" s="1"/>
  <c r="R484" i="45"/>
  <c r="U484" i="45" s="1"/>
  <c r="T484" i="45" s="1"/>
  <c r="R396" i="45"/>
  <c r="U396" i="45" s="1"/>
  <c r="T396" i="45" s="1"/>
  <c r="G110" i="45"/>
  <c r="G111" i="45"/>
  <c r="S111" i="1"/>
  <c r="S110" i="1"/>
  <c r="M411" i="45"/>
  <c r="M327" i="45"/>
  <c r="M499" i="45"/>
  <c r="O132" i="45"/>
  <c r="O128" i="45" s="1"/>
  <c r="O126" i="45"/>
  <c r="O133" i="45"/>
  <c r="O131" i="45"/>
  <c r="O127" i="45" s="1"/>
  <c r="J777" i="45"/>
  <c r="J795" i="45"/>
  <c r="I520" i="45"/>
  <c r="I343" i="45"/>
  <c r="J344" i="45"/>
  <c r="I432" i="45"/>
  <c r="O399" i="45"/>
  <c r="O312" i="45"/>
  <c r="O487" i="45"/>
  <c r="O495" i="45"/>
  <c r="O407" i="45"/>
  <c r="U586" i="45"/>
  <c r="R643" i="45"/>
  <c r="R644" i="45"/>
  <c r="R122" i="45"/>
  <c r="R615" i="45"/>
  <c r="R604" i="45"/>
  <c r="R605" i="45"/>
  <c r="R614" i="45"/>
  <c r="R606" i="45"/>
  <c r="AP65" i="56"/>
  <c r="AL65" i="56"/>
  <c r="U301" i="45"/>
  <c r="T301" i="45" s="1"/>
  <c r="R477" i="45"/>
  <c r="U477" i="45" s="1"/>
  <c r="T477" i="45" s="1"/>
  <c r="R389" i="45"/>
  <c r="U389" i="45" s="1"/>
  <c r="T389" i="45" s="1"/>
  <c r="U519" i="1"/>
  <c r="U431" i="1"/>
  <c r="P130" i="45"/>
  <c r="P125" i="45"/>
  <c r="R779" i="45"/>
  <c r="U779" i="45" s="1"/>
  <c r="T779" i="45" s="1"/>
  <c r="U741" i="45"/>
  <c r="R761" i="45"/>
  <c r="U761" i="45" s="1"/>
  <c r="T761" i="45" s="1"/>
  <c r="O322" i="45"/>
  <c r="N498" i="45"/>
  <c r="N410" i="45"/>
  <c r="S745" i="45"/>
  <c r="L783" i="45"/>
  <c r="S783" i="45" s="1"/>
  <c r="L765" i="45"/>
  <c r="S765" i="45" s="1"/>
  <c r="L753" i="45"/>
  <c r="K773" i="45"/>
  <c r="K791" i="45"/>
  <c r="K754" i="45"/>
  <c r="P486" i="45"/>
  <c r="P398" i="45"/>
  <c r="P319" i="45"/>
  <c r="P311" i="45"/>
  <c r="Q607" i="45"/>
  <c r="Q664" i="45"/>
  <c r="Q635" i="45"/>
  <c r="Q633" i="45"/>
  <c r="Q123" i="45"/>
  <c r="Q662" i="45"/>
  <c r="O90" i="45"/>
  <c r="P80" i="45"/>
  <c r="O101" i="45"/>
  <c r="S822" i="45" l="1"/>
  <c r="T819" i="45"/>
  <c r="S756" i="45"/>
  <c r="S757" i="45" s="1"/>
  <c r="S758" i="45"/>
  <c r="S759" i="45" s="1"/>
  <c r="T741" i="45"/>
  <c r="U110" i="1"/>
  <c r="M756" i="45"/>
  <c r="M757" i="45" s="1"/>
  <c r="M758" i="45"/>
  <c r="M759" i="45" s="1"/>
  <c r="BO63" i="56"/>
  <c r="BJ63" i="56"/>
  <c r="Q134" i="45"/>
  <c r="Q129" i="45"/>
  <c r="P90" i="45"/>
  <c r="Q80" i="45"/>
  <c r="P101" i="45"/>
  <c r="Q125" i="45"/>
  <c r="Q130" i="45"/>
  <c r="P399" i="45"/>
  <c r="P312" i="45"/>
  <c r="P487" i="45"/>
  <c r="K774" i="45"/>
  <c r="K755" i="45"/>
  <c r="K792" i="45"/>
  <c r="S753" i="45"/>
  <c r="L791" i="45"/>
  <c r="S791" i="45" s="1"/>
  <c r="L773" i="45"/>
  <c r="S773" i="45" s="1"/>
  <c r="L754" i="45"/>
  <c r="P322" i="45"/>
  <c r="P323" i="45" s="1"/>
  <c r="O410" i="45"/>
  <c r="O498" i="45"/>
  <c r="AV65" i="56"/>
  <c r="AR65" i="56"/>
  <c r="R664" i="45"/>
  <c r="R607" i="45"/>
  <c r="R635" i="45"/>
  <c r="R124" i="45"/>
  <c r="R663" i="45"/>
  <c r="R634" i="45"/>
  <c r="U606" i="45"/>
  <c r="T586" i="45"/>
  <c r="U614" i="45"/>
  <c r="U615" i="45"/>
  <c r="U644" i="45"/>
  <c r="U643" i="45"/>
  <c r="U605" i="45"/>
  <c r="U604" i="45"/>
  <c r="U122" i="45"/>
  <c r="O323" i="45"/>
  <c r="K344" i="45"/>
  <c r="J520" i="45"/>
  <c r="J432" i="45"/>
  <c r="J343" i="45"/>
  <c r="M415" i="45"/>
  <c r="M503" i="45"/>
  <c r="R397" i="45"/>
  <c r="U397" i="45" s="1"/>
  <c r="T397" i="45" s="1"/>
  <c r="U309" i="45"/>
  <c r="T309" i="45" s="1"/>
  <c r="R485" i="45"/>
  <c r="U485" i="45" s="1"/>
  <c r="T485" i="45" s="1"/>
  <c r="Q391" i="45"/>
  <c r="Q304" i="45"/>
  <c r="Q479" i="45"/>
  <c r="P392" i="45"/>
  <c r="P480" i="45"/>
  <c r="K777" i="45"/>
  <c r="K795" i="45"/>
  <c r="M783" i="45"/>
  <c r="M765" i="45"/>
  <c r="M753" i="45"/>
  <c r="T613" i="45"/>
  <c r="T642" i="45"/>
  <c r="S329" i="45"/>
  <c r="L505" i="45"/>
  <c r="L417" i="45"/>
  <c r="S417" i="45" s="1"/>
  <c r="S504" i="45"/>
  <c r="L617" i="45"/>
  <c r="S617" i="45" s="1"/>
  <c r="L81" i="45"/>
  <c r="K91" i="45"/>
  <c r="K102" i="45"/>
  <c r="I109" i="45"/>
  <c r="J74" i="45"/>
  <c r="J94" i="45" s="1"/>
  <c r="H104" i="45"/>
  <c r="H95" i="45" s="1"/>
  <c r="I83" i="45"/>
  <c r="H93" i="45"/>
  <c r="H84" i="45" s="1"/>
  <c r="Q665" i="45"/>
  <c r="Q636" i="45"/>
  <c r="P407" i="45"/>
  <c r="P495" i="45"/>
  <c r="L794" i="45"/>
  <c r="S794" i="45" s="1"/>
  <c r="L776" i="45"/>
  <c r="S776" i="45" s="1"/>
  <c r="P131" i="45"/>
  <c r="P127" i="45" s="1"/>
  <c r="P133" i="45"/>
  <c r="P126" i="45"/>
  <c r="P132" i="45"/>
  <c r="P128" i="45" s="1"/>
  <c r="R633" i="45"/>
  <c r="R123" i="45"/>
  <c r="R662" i="45"/>
  <c r="O488" i="45"/>
  <c r="O400" i="45"/>
  <c r="I519" i="45"/>
  <c r="I431" i="45"/>
  <c r="BI65" i="56"/>
  <c r="Q486" i="45"/>
  <c r="Q398" i="45"/>
  <c r="Q319" i="45"/>
  <c r="Q311" i="45"/>
  <c r="U302" i="45"/>
  <c r="T302" i="45" s="1"/>
  <c r="R478" i="45"/>
  <c r="U478" i="45" s="1"/>
  <c r="T478" i="45" s="1"/>
  <c r="R470" i="45"/>
  <c r="U470" i="45" s="1"/>
  <c r="T470" i="45" s="1"/>
  <c r="R390" i="45"/>
  <c r="U390" i="45" s="1"/>
  <c r="T390" i="45" s="1"/>
  <c r="R310" i="45"/>
  <c r="R303" i="45"/>
  <c r="N745" i="45"/>
  <c r="O744" i="45"/>
  <c r="O764" i="45" s="1"/>
  <c r="N782" i="45"/>
  <c r="J775" i="45"/>
  <c r="J793" i="45"/>
  <c r="S503" i="45"/>
  <c r="L616" i="45"/>
  <c r="M329" i="45"/>
  <c r="M504" i="45"/>
  <c r="N328" i="45"/>
  <c r="M416" i="45"/>
  <c r="N503" i="45"/>
  <c r="N415" i="45"/>
  <c r="H111" i="45"/>
  <c r="H110" i="45"/>
  <c r="M63" i="49"/>
  <c r="S63" i="49" s="1"/>
  <c r="G65" i="49"/>
  <c r="M65" i="49" s="1"/>
  <c r="S818" i="45" l="1"/>
  <c r="S831" i="45" s="1"/>
  <c r="S832" i="45" s="1"/>
  <c r="S823" i="45"/>
  <c r="S833" i="45"/>
  <c r="S834" i="45" s="1"/>
  <c r="N756" i="45"/>
  <c r="N757" i="45" s="1"/>
  <c r="N758" i="45"/>
  <c r="N759" i="45" s="1"/>
  <c r="BP63" i="56"/>
  <c r="BU63" i="56"/>
  <c r="BV63" i="56" s="1"/>
  <c r="R134" i="45"/>
  <c r="R129" i="45"/>
  <c r="O328" i="45"/>
  <c r="N416" i="45"/>
  <c r="N329" i="45"/>
  <c r="N504" i="45"/>
  <c r="M417" i="45"/>
  <c r="M505" i="45"/>
  <c r="O782" i="45"/>
  <c r="O745" i="45"/>
  <c r="P744" i="45"/>
  <c r="P764" i="45" s="1"/>
  <c r="R391" i="45"/>
  <c r="U391" i="45" s="1"/>
  <c r="T391" i="45" s="1"/>
  <c r="R479" i="45"/>
  <c r="U479" i="45" s="1"/>
  <c r="T479" i="45" s="1"/>
  <c r="U303" i="45"/>
  <c r="T303" i="45" s="1"/>
  <c r="R304" i="45"/>
  <c r="Q399" i="45"/>
  <c r="Q312" i="45"/>
  <c r="Q487" i="45"/>
  <c r="I93" i="45"/>
  <c r="I84" i="45" s="1"/>
  <c r="J83" i="45"/>
  <c r="I104" i="45"/>
  <c r="I95" i="45" s="1"/>
  <c r="K74" i="45"/>
  <c r="K94" i="45" s="1"/>
  <c r="J109" i="45"/>
  <c r="M81" i="45"/>
  <c r="L102" i="45"/>
  <c r="S81" i="45"/>
  <c r="L91" i="45"/>
  <c r="L618" i="45"/>
  <c r="S618" i="45" s="1"/>
  <c r="S505" i="45"/>
  <c r="M776" i="45"/>
  <c r="M794" i="45"/>
  <c r="J431" i="45"/>
  <c r="J519" i="45"/>
  <c r="O499" i="45"/>
  <c r="O327" i="45"/>
  <c r="O411" i="45"/>
  <c r="U633" i="45"/>
  <c r="U123" i="45"/>
  <c r="U662" i="45"/>
  <c r="T643" i="45"/>
  <c r="T604" i="45"/>
  <c r="T614" i="45"/>
  <c r="T122" i="45"/>
  <c r="T605" i="45"/>
  <c r="T615" i="45"/>
  <c r="T644" i="45"/>
  <c r="T606" i="45"/>
  <c r="R636" i="45"/>
  <c r="R665" i="45"/>
  <c r="R125" i="45"/>
  <c r="R130" i="45"/>
  <c r="BB65" i="56"/>
  <c r="AX65" i="56"/>
  <c r="L755" i="45"/>
  <c r="L774" i="45"/>
  <c r="S774" i="45" s="1"/>
  <c r="L792" i="45"/>
  <c r="S792" i="45" s="1"/>
  <c r="S754" i="45"/>
  <c r="S755" i="45" s="1"/>
  <c r="P400" i="45"/>
  <c r="P488" i="45"/>
  <c r="Q131" i="45"/>
  <c r="Q127" i="45" s="1"/>
  <c r="Q133" i="45"/>
  <c r="Q132" i="45"/>
  <c r="Q128" i="45" s="1"/>
  <c r="Q126" i="45"/>
  <c r="R80" i="45"/>
  <c r="Q90" i="45"/>
  <c r="Q101" i="45"/>
  <c r="S616" i="45"/>
  <c r="N765" i="45"/>
  <c r="N783" i="45"/>
  <c r="N753" i="45"/>
  <c r="R319" i="45"/>
  <c r="U310" i="45"/>
  <c r="T310" i="45" s="1"/>
  <c r="R486" i="45"/>
  <c r="U486" i="45" s="1"/>
  <c r="T486" i="45" s="1"/>
  <c r="R398" i="45"/>
  <c r="U398" i="45" s="1"/>
  <c r="T398" i="45" s="1"/>
  <c r="R311" i="45"/>
  <c r="Q495" i="45"/>
  <c r="Q407" i="45"/>
  <c r="BO65" i="56"/>
  <c r="S777" i="45"/>
  <c r="S795" i="45"/>
  <c r="L777" i="45"/>
  <c r="L795" i="45"/>
  <c r="P411" i="45"/>
  <c r="P327" i="45"/>
  <c r="P499" i="45"/>
  <c r="I111" i="45"/>
  <c r="I110" i="45"/>
  <c r="M791" i="45"/>
  <c r="M773" i="45"/>
  <c r="M754" i="45"/>
  <c r="Q480" i="45"/>
  <c r="Q392" i="45"/>
  <c r="L344" i="45"/>
  <c r="K432" i="45"/>
  <c r="K520" i="45"/>
  <c r="K343" i="45"/>
  <c r="U634" i="45"/>
  <c r="U663" i="45"/>
  <c r="U124" i="45"/>
  <c r="U607" i="45"/>
  <c r="U664" i="45"/>
  <c r="U635" i="45"/>
  <c r="Q322" i="45"/>
  <c r="P410" i="45"/>
  <c r="P498" i="45"/>
  <c r="K775" i="45"/>
  <c r="K793" i="45"/>
  <c r="N63" i="49"/>
  <c r="H65" i="49"/>
  <c r="Y63" i="49"/>
  <c r="T63" i="49"/>
  <c r="N65" i="49"/>
  <c r="S65" i="49"/>
  <c r="L621" i="45" l="1"/>
  <c r="L627" i="45" s="1"/>
  <c r="O756" i="45"/>
  <c r="O757" i="45" s="1"/>
  <c r="O758" i="45"/>
  <c r="O759" i="45" s="1"/>
  <c r="U125" i="45"/>
  <c r="U129" i="45"/>
  <c r="U134" i="45"/>
  <c r="S621" i="45"/>
  <c r="M344" i="45"/>
  <c r="L432" i="45"/>
  <c r="S432" i="45" s="1"/>
  <c r="L343" i="45"/>
  <c r="L520" i="45"/>
  <c r="S520" i="45" s="1"/>
  <c r="S344" i="45"/>
  <c r="P415" i="45"/>
  <c r="P503" i="45"/>
  <c r="BU65" i="56"/>
  <c r="N773" i="45"/>
  <c r="N791" i="45"/>
  <c r="N754" i="45"/>
  <c r="R101" i="45"/>
  <c r="U80" i="45"/>
  <c r="T80" i="45" s="1"/>
  <c r="R90" i="45"/>
  <c r="L793" i="45"/>
  <c r="L775" i="45"/>
  <c r="BH65" i="56"/>
  <c r="BD65" i="56"/>
  <c r="T663" i="45"/>
  <c r="T634" i="45"/>
  <c r="T124" i="45"/>
  <c r="M795" i="45"/>
  <c r="M777" i="45"/>
  <c r="S91" i="45"/>
  <c r="S102" i="45"/>
  <c r="J111" i="45"/>
  <c r="J110" i="45"/>
  <c r="O783" i="45"/>
  <c r="O765" i="45"/>
  <c r="O753" i="45"/>
  <c r="Q410" i="45"/>
  <c r="Q498" i="45"/>
  <c r="R322" i="45"/>
  <c r="U665" i="45"/>
  <c r="U636" i="45"/>
  <c r="K519" i="45"/>
  <c r="K431" i="45"/>
  <c r="M755" i="45"/>
  <c r="M774" i="45"/>
  <c r="M792" i="45"/>
  <c r="Q323" i="45"/>
  <c r="R399" i="45"/>
  <c r="U399" i="45" s="1"/>
  <c r="T399" i="45" s="1"/>
  <c r="R487" i="45"/>
  <c r="U487" i="45" s="1"/>
  <c r="T487" i="45" s="1"/>
  <c r="U311" i="45"/>
  <c r="T311" i="45" s="1"/>
  <c r="R312" i="45"/>
  <c r="U319" i="45"/>
  <c r="T319" i="45" s="1"/>
  <c r="R495" i="45"/>
  <c r="U495" i="45" s="1"/>
  <c r="T495" i="45" s="1"/>
  <c r="R407" i="45"/>
  <c r="U407" i="45" s="1"/>
  <c r="T407" i="45" s="1"/>
  <c r="N794" i="45"/>
  <c r="N776" i="45"/>
  <c r="S793" i="45"/>
  <c r="S775" i="45"/>
  <c r="U130" i="45"/>
  <c r="R131" i="45"/>
  <c r="R127" i="45" s="1"/>
  <c r="R133" i="45"/>
  <c r="R126" i="45"/>
  <c r="R132" i="45"/>
  <c r="R128" i="45" s="1"/>
  <c r="T635" i="45"/>
  <c r="T664" i="45"/>
  <c r="T607" i="45"/>
  <c r="T633" i="45"/>
  <c r="T662" i="45"/>
  <c r="T123" i="45"/>
  <c r="O415" i="45"/>
  <c r="O503" i="45"/>
  <c r="N81" i="45"/>
  <c r="M91" i="45"/>
  <c r="M102" i="45"/>
  <c r="K109" i="45"/>
  <c r="L74" i="45"/>
  <c r="L94" i="45" s="1"/>
  <c r="J93" i="45"/>
  <c r="J84" i="45" s="1"/>
  <c r="K83" i="45"/>
  <c r="J104" i="45"/>
  <c r="J95" i="45" s="1"/>
  <c r="Q400" i="45"/>
  <c r="Q488" i="45"/>
  <c r="U304" i="45"/>
  <c r="T304" i="45" s="1"/>
  <c r="R480" i="45"/>
  <c r="U480" i="45" s="1"/>
  <c r="T480" i="45" s="1"/>
  <c r="R392" i="45"/>
  <c r="U392" i="45" s="1"/>
  <c r="T392" i="45" s="1"/>
  <c r="P782" i="45"/>
  <c r="P745" i="45"/>
  <c r="Q744" i="45"/>
  <c r="Q764" i="45" s="1"/>
  <c r="N417" i="45"/>
  <c r="N505" i="45"/>
  <c r="P328" i="45"/>
  <c r="O416" i="45"/>
  <c r="O329" i="45"/>
  <c r="O504" i="45"/>
  <c r="Y65" i="49"/>
  <c r="T65" i="49"/>
  <c r="AE63" i="49"/>
  <c r="Z63" i="49"/>
  <c r="P756" i="45" l="1"/>
  <c r="P757" i="45" s="1"/>
  <c r="P758" i="45"/>
  <c r="P759" i="45" s="1"/>
  <c r="T134" i="45"/>
  <c r="T129" i="45"/>
  <c r="R744" i="45"/>
  <c r="R764" i="45" s="1"/>
  <c r="U764" i="45" s="1"/>
  <c r="T764" i="45" s="1"/>
  <c r="Q782" i="45"/>
  <c r="Q745" i="45"/>
  <c r="K93" i="45"/>
  <c r="K84" i="45" s="1"/>
  <c r="L83" i="45"/>
  <c r="K104" i="45"/>
  <c r="K95" i="45" s="1"/>
  <c r="M74" i="45"/>
  <c r="L109" i="45"/>
  <c r="S74" i="45"/>
  <c r="N91" i="45"/>
  <c r="O81" i="45"/>
  <c r="N102" i="45"/>
  <c r="T636" i="45"/>
  <c r="T665" i="45"/>
  <c r="U132" i="45"/>
  <c r="U128" i="45" s="1"/>
  <c r="U126" i="45"/>
  <c r="U133" i="45"/>
  <c r="U131" i="45"/>
  <c r="U127" i="45" s="1"/>
  <c r="U312" i="45"/>
  <c r="T312" i="45" s="1"/>
  <c r="R488" i="45"/>
  <c r="U488" i="45" s="1"/>
  <c r="T488" i="45" s="1"/>
  <c r="R400" i="45"/>
  <c r="U400" i="45" s="1"/>
  <c r="T400" i="45" s="1"/>
  <c r="Q327" i="45"/>
  <c r="Q499" i="45"/>
  <c r="Q411" i="45"/>
  <c r="U322" i="45"/>
  <c r="T322" i="45" s="1"/>
  <c r="R410" i="45"/>
  <c r="U410" i="45" s="1"/>
  <c r="T410" i="45" s="1"/>
  <c r="R498" i="45"/>
  <c r="U498" i="45" s="1"/>
  <c r="T498" i="45" s="1"/>
  <c r="O791" i="45"/>
  <c r="O773" i="45"/>
  <c r="O754" i="45"/>
  <c r="BN65" i="56"/>
  <c r="BJ65" i="56"/>
  <c r="N755" i="45"/>
  <c r="N774" i="45"/>
  <c r="N792" i="45"/>
  <c r="O505" i="45"/>
  <c r="O417" i="45"/>
  <c r="Q328" i="45"/>
  <c r="P416" i="45"/>
  <c r="P329" i="45"/>
  <c r="P504" i="45"/>
  <c r="P783" i="45"/>
  <c r="P765" i="45"/>
  <c r="P753" i="45"/>
  <c r="K110" i="45"/>
  <c r="K111" i="45"/>
  <c r="T130" i="45"/>
  <c r="T125" i="45"/>
  <c r="N795" i="45"/>
  <c r="N777" i="45"/>
  <c r="R323" i="45"/>
  <c r="M793" i="45"/>
  <c r="M775" i="45"/>
  <c r="O794" i="45"/>
  <c r="O776" i="45"/>
  <c r="U90" i="45"/>
  <c r="T90" i="45" s="1"/>
  <c r="U101" i="45"/>
  <c r="T101" i="45" s="1"/>
  <c r="L431" i="45"/>
  <c r="S431" i="45" s="1"/>
  <c r="L519" i="45"/>
  <c r="S519" i="45" s="1"/>
  <c r="S343" i="45"/>
  <c r="M520" i="45"/>
  <c r="M343" i="45"/>
  <c r="N344" i="45"/>
  <c r="M432" i="45"/>
  <c r="AK63" i="49"/>
  <c r="AF63" i="49"/>
  <c r="Z65" i="49"/>
  <c r="AE65" i="49"/>
  <c r="Q756" i="45" l="1"/>
  <c r="Q757" i="45" s="1"/>
  <c r="Q758" i="45"/>
  <c r="Q759" i="45" s="1"/>
  <c r="S109" i="45"/>
  <c r="S111" i="45" s="1"/>
  <c r="S94" i="45"/>
  <c r="M105" i="45"/>
  <c r="M94" i="45"/>
  <c r="M519" i="45"/>
  <c r="M431" i="45"/>
  <c r="U323" i="45"/>
  <c r="T323" i="45" s="1"/>
  <c r="R327" i="45"/>
  <c r="R499" i="45"/>
  <c r="U499" i="45" s="1"/>
  <c r="T499" i="45" s="1"/>
  <c r="R411" i="45"/>
  <c r="U411" i="45" s="1"/>
  <c r="T411" i="45" s="1"/>
  <c r="T133" i="45"/>
  <c r="T131" i="45"/>
  <c r="T127" i="45" s="1"/>
  <c r="T132" i="45"/>
  <c r="T128" i="45" s="1"/>
  <c r="T126" i="45"/>
  <c r="P794" i="45"/>
  <c r="P776" i="45"/>
  <c r="P505" i="45"/>
  <c r="P417" i="45"/>
  <c r="Q329" i="45"/>
  <c r="Q504" i="45"/>
  <c r="R328" i="45"/>
  <c r="Q416" i="45"/>
  <c r="O774" i="45"/>
  <c r="O755" i="45"/>
  <c r="O792" i="45"/>
  <c r="Q503" i="45"/>
  <c r="Q415" i="45"/>
  <c r="L110" i="45"/>
  <c r="L111" i="45"/>
  <c r="O344" i="45"/>
  <c r="N520" i="45"/>
  <c r="N432" i="45"/>
  <c r="N343" i="45"/>
  <c r="O777" i="45"/>
  <c r="O795" i="45"/>
  <c r="P791" i="45"/>
  <c r="P773" i="45"/>
  <c r="P754" i="45"/>
  <c r="N793" i="45"/>
  <c r="N775" i="45"/>
  <c r="BT65" i="56"/>
  <c r="BV65" i="56" s="1"/>
  <c r="BP65" i="56"/>
  <c r="P81" i="45"/>
  <c r="O102" i="45"/>
  <c r="O91" i="45"/>
  <c r="N74" i="45"/>
  <c r="M109" i="45"/>
  <c r="M83" i="45"/>
  <c r="L104" i="45"/>
  <c r="S83" i="45"/>
  <c r="L93" i="45"/>
  <c r="Q765" i="45"/>
  <c r="Q783" i="45"/>
  <c r="Q753" i="45"/>
  <c r="R782" i="45"/>
  <c r="U782" i="45" s="1"/>
  <c r="T782" i="45" s="1"/>
  <c r="U744" i="45"/>
  <c r="T744" i="45" s="1"/>
  <c r="R745" i="45"/>
  <c r="AF65" i="49"/>
  <c r="AK65" i="49"/>
  <c r="AQ63" i="49"/>
  <c r="AL63" i="49"/>
  <c r="R756" i="45" l="1"/>
  <c r="R757" i="45" s="1"/>
  <c r="R758" i="45"/>
  <c r="R759" i="45" s="1"/>
  <c r="S110" i="45"/>
  <c r="N94" i="45"/>
  <c r="N105" i="45"/>
  <c r="Q791" i="45"/>
  <c r="Q773" i="45"/>
  <c r="Q754" i="45"/>
  <c r="S93" i="45"/>
  <c r="L84" i="45"/>
  <c r="S84" i="45" s="1"/>
  <c r="S104" i="45"/>
  <c r="L95" i="45"/>
  <c r="S95" i="45" s="1"/>
  <c r="M111" i="45"/>
  <c r="M110" i="45"/>
  <c r="Q81" i="45"/>
  <c r="P102" i="45"/>
  <c r="P91" i="45"/>
  <c r="N519" i="45"/>
  <c r="N431" i="45"/>
  <c r="R329" i="45"/>
  <c r="R504" i="45"/>
  <c r="U504" i="45" s="1"/>
  <c r="T504" i="45" s="1"/>
  <c r="U328" i="45"/>
  <c r="T328" i="45" s="1"/>
  <c r="R416" i="45"/>
  <c r="U416" i="45" s="1"/>
  <c r="T416" i="45" s="1"/>
  <c r="Q417" i="45"/>
  <c r="Q505" i="45"/>
  <c r="P795" i="45"/>
  <c r="P777" i="45"/>
  <c r="U327" i="45"/>
  <c r="T327" i="45" s="1"/>
  <c r="R503" i="45"/>
  <c r="U503" i="45" s="1"/>
  <c r="T503" i="45" s="1"/>
  <c r="R415" i="45"/>
  <c r="U415" i="45" s="1"/>
  <c r="T415" i="45" s="1"/>
  <c r="R783" i="45"/>
  <c r="U783" i="45" s="1"/>
  <c r="T783" i="45" s="1"/>
  <c r="U745" i="45"/>
  <c r="R820" i="45" s="1"/>
  <c r="R765" i="45"/>
  <c r="U765" i="45" s="1"/>
  <c r="T765" i="45" s="1"/>
  <c r="R753" i="45"/>
  <c r="Q794" i="45"/>
  <c r="Q776" i="45"/>
  <c r="M104" i="45"/>
  <c r="M95" i="45" s="1"/>
  <c r="N83" i="45"/>
  <c r="M93" i="45"/>
  <c r="M84" i="45" s="1"/>
  <c r="N109" i="45"/>
  <c r="O74" i="45"/>
  <c r="P755" i="45"/>
  <c r="P792" i="45"/>
  <c r="P774" i="45"/>
  <c r="O520" i="45"/>
  <c r="O343" i="45"/>
  <c r="P344" i="45"/>
  <c r="O432" i="45"/>
  <c r="O775" i="45"/>
  <c r="O793" i="45"/>
  <c r="AL65" i="49"/>
  <c r="AQ65" i="49"/>
  <c r="AW63" i="49"/>
  <c r="AR63" i="49"/>
  <c r="T820" i="45" l="1"/>
  <c r="T822" i="45" s="1"/>
  <c r="R822" i="45"/>
  <c r="T745" i="45"/>
  <c r="U756" i="45"/>
  <c r="U757" i="45" s="1"/>
  <c r="U758" i="45"/>
  <c r="U759" i="45" s="1"/>
  <c r="O105" i="45"/>
  <c r="O94" i="45"/>
  <c r="O431" i="45"/>
  <c r="O519" i="45"/>
  <c r="P775" i="45"/>
  <c r="P793" i="45"/>
  <c r="N110" i="45"/>
  <c r="N111" i="45"/>
  <c r="N93" i="45"/>
  <c r="N84" i="45" s="1"/>
  <c r="O83" i="45"/>
  <c r="N104" i="45"/>
  <c r="N95" i="45" s="1"/>
  <c r="R776" i="45"/>
  <c r="U776" i="45" s="1"/>
  <c r="T776" i="45" s="1"/>
  <c r="R794" i="45"/>
  <c r="U794" i="45" s="1"/>
  <c r="T794" i="45" s="1"/>
  <c r="Q102" i="45"/>
  <c r="R81" i="45"/>
  <c r="Q91" i="45"/>
  <c r="Q344" i="45"/>
  <c r="P520" i="45"/>
  <c r="P432" i="45"/>
  <c r="P343" i="45"/>
  <c r="P74" i="45"/>
  <c r="O109" i="45"/>
  <c r="Q777" i="45"/>
  <c r="Q795" i="45"/>
  <c r="R773" i="45"/>
  <c r="U773" i="45" s="1"/>
  <c r="T773" i="45" s="1"/>
  <c r="U753" i="45"/>
  <c r="T753" i="45" s="1"/>
  <c r="R791" i="45"/>
  <c r="U791" i="45" s="1"/>
  <c r="T791" i="45" s="1"/>
  <c r="R754" i="45"/>
  <c r="U329" i="45"/>
  <c r="T329" i="45" s="1"/>
  <c r="R417" i="45"/>
  <c r="U417" i="45" s="1"/>
  <c r="T417" i="45" s="1"/>
  <c r="R505" i="45"/>
  <c r="U505" i="45" s="1"/>
  <c r="T505" i="45" s="1"/>
  <c r="Q792" i="45"/>
  <c r="Q755" i="45"/>
  <c r="Q774" i="45"/>
  <c r="AW65" i="49"/>
  <c r="AR65" i="49"/>
  <c r="BC63" i="49"/>
  <c r="AX63" i="49"/>
  <c r="R823" i="45" l="1"/>
  <c r="R818" i="45"/>
  <c r="R831" i="45" s="1"/>
  <c r="R832" i="45" s="1"/>
  <c r="R833" i="45"/>
  <c r="R834" i="45" s="1"/>
  <c r="T818" i="45"/>
  <c r="T831" i="45" s="1"/>
  <c r="T832" i="45" s="1"/>
  <c r="T823" i="45"/>
  <c r="T833" i="45"/>
  <c r="T834" i="45" s="1"/>
  <c r="T756" i="45"/>
  <c r="T757" i="45" s="1"/>
  <c r="T758" i="45"/>
  <c r="T759" i="45" s="1"/>
  <c r="P105" i="45"/>
  <c r="P94" i="45"/>
  <c r="R755" i="45"/>
  <c r="R792" i="45"/>
  <c r="U792" i="45" s="1"/>
  <c r="T792" i="45" s="1"/>
  <c r="U754" i="45"/>
  <c r="R774" i="45"/>
  <c r="U774" i="45" s="1"/>
  <c r="T774" i="45" s="1"/>
  <c r="O111" i="45"/>
  <c r="O110" i="45"/>
  <c r="P431" i="45"/>
  <c r="P519" i="45"/>
  <c r="U81" i="45"/>
  <c r="T81" i="45" s="1"/>
  <c r="R91" i="45"/>
  <c r="R102" i="45"/>
  <c r="Q775" i="45"/>
  <c r="Q793" i="45"/>
  <c r="Q74" i="45"/>
  <c r="P109" i="45"/>
  <c r="R344" i="45"/>
  <c r="Q432" i="45"/>
  <c r="Q520" i="45"/>
  <c r="Q343" i="45"/>
  <c r="R795" i="45"/>
  <c r="R777" i="45"/>
  <c r="P83" i="45"/>
  <c r="O104" i="45"/>
  <c r="O95" i="45" s="1"/>
  <c r="O93" i="45"/>
  <c r="O84" i="45" s="1"/>
  <c r="BI63" i="49"/>
  <c r="BD63" i="49"/>
  <c r="BC65" i="49"/>
  <c r="AX65" i="49"/>
  <c r="Q105" i="45" l="1"/>
  <c r="Q94" i="45"/>
  <c r="Q519" i="45"/>
  <c r="Q431" i="45"/>
  <c r="P111" i="45"/>
  <c r="P110" i="45"/>
  <c r="U777" i="45"/>
  <c r="U795" i="45"/>
  <c r="U91" i="45"/>
  <c r="T91" i="45" s="1"/>
  <c r="P93" i="45"/>
  <c r="P84" i="45" s="1"/>
  <c r="Q83" i="45"/>
  <c r="P104" i="45"/>
  <c r="P95" i="45" s="1"/>
  <c r="R520" i="45"/>
  <c r="U520" i="45" s="1"/>
  <c r="T520" i="45" s="1"/>
  <c r="U344" i="45"/>
  <c r="T344" i="45" s="1"/>
  <c r="R432" i="45"/>
  <c r="U432" i="45" s="1"/>
  <c r="T432" i="45" s="1"/>
  <c r="R343" i="45"/>
  <c r="R74" i="45"/>
  <c r="Q109" i="45"/>
  <c r="T777" i="45"/>
  <c r="T795" i="45"/>
  <c r="U102" i="45"/>
  <c r="T102" i="45" s="1"/>
  <c r="T754" i="45"/>
  <c r="T755" i="45" s="1"/>
  <c r="U755" i="45"/>
  <c r="R775" i="45"/>
  <c r="R793" i="45"/>
  <c r="BD65" i="49"/>
  <c r="BI65" i="49"/>
  <c r="BO63" i="49"/>
  <c r="BJ63" i="49"/>
  <c r="R94" i="45" l="1"/>
  <c r="R105" i="45"/>
  <c r="U775" i="45"/>
  <c r="U793" i="45"/>
  <c r="Q110" i="45"/>
  <c r="Q111" i="45"/>
  <c r="U343" i="45"/>
  <c r="T343" i="45" s="1"/>
  <c r="R519" i="45"/>
  <c r="U519" i="45" s="1"/>
  <c r="T519" i="45" s="1"/>
  <c r="R431" i="45"/>
  <c r="U431" i="45" s="1"/>
  <c r="T431" i="45" s="1"/>
  <c r="T775" i="45"/>
  <c r="T793" i="45"/>
  <c r="R109" i="45"/>
  <c r="U74" i="45"/>
  <c r="R83" i="45"/>
  <c r="Q93" i="45"/>
  <c r="Q84" i="45" s="1"/>
  <c r="Q104" i="45"/>
  <c r="Q95" i="45" s="1"/>
  <c r="BO65" i="49"/>
  <c r="BJ65" i="49"/>
  <c r="BU63" i="49"/>
  <c r="BV63" i="49" s="1"/>
  <c r="BP63" i="49"/>
  <c r="U105" i="45" l="1"/>
  <c r="U94" i="45"/>
  <c r="R104" i="45"/>
  <c r="U83" i="45"/>
  <c r="T83" i="45" s="1"/>
  <c r="R93" i="45"/>
  <c r="R111" i="45"/>
  <c r="R110" i="45"/>
  <c r="T74" i="45"/>
  <c r="U109" i="45"/>
  <c r="BP65" i="49"/>
  <c r="BU65" i="49"/>
  <c r="BV65" i="49" s="1"/>
  <c r="T109" i="45" l="1"/>
  <c r="T110" i="45" s="1"/>
  <c r="T94" i="45"/>
  <c r="T105" i="45"/>
  <c r="U111" i="45"/>
  <c r="U110" i="45"/>
  <c r="U93" i="45"/>
  <c r="T93" i="45" s="1"/>
  <c r="R84" i="45"/>
  <c r="U84" i="45" s="1"/>
  <c r="T84" i="45" s="1"/>
  <c r="U104" i="45"/>
  <c r="T104" i="45" s="1"/>
  <c r="R95" i="45"/>
  <c r="U95" i="45" s="1"/>
  <c r="T95" i="45" s="1"/>
  <c r="BS11" i="50"/>
  <c r="BS11" i="51"/>
  <c r="BM11" i="50"/>
  <c r="BM11" i="51"/>
  <c r="BG11" i="50"/>
  <c r="BG11" i="51"/>
  <c r="BA11" i="50"/>
  <c r="BA11" i="51"/>
  <c r="AU11" i="50"/>
  <c r="AU11" i="51"/>
  <c r="AI11" i="50"/>
  <c r="AI11" i="51"/>
  <c r="AC11" i="50"/>
  <c r="AC11" i="51"/>
  <c r="W11" i="50"/>
  <c r="W11" i="51"/>
  <c r="Q11" i="50"/>
  <c r="Q11" i="51"/>
  <c r="K11" i="50"/>
  <c r="K11" i="51"/>
  <c r="BS9" i="50"/>
  <c r="BS9" i="51"/>
  <c r="BM9" i="50"/>
  <c r="BM9" i="51"/>
  <c r="BG9" i="50"/>
  <c r="BG9" i="51"/>
  <c r="BA9" i="50"/>
  <c r="BA9" i="51"/>
  <c r="AU9" i="50"/>
  <c r="AU9" i="51"/>
  <c r="AI9" i="50"/>
  <c r="AI9" i="51"/>
  <c r="AC9" i="50"/>
  <c r="AC9" i="51"/>
  <c r="W9" i="50"/>
  <c r="W9" i="51"/>
  <c r="Q9" i="50"/>
  <c r="Q9" i="51"/>
  <c r="K9" i="50"/>
  <c r="K9" i="51"/>
  <c r="BS7" i="50"/>
  <c r="BS7" i="51"/>
  <c r="BM7" i="50"/>
  <c r="BM7" i="51"/>
  <c r="BG7" i="50"/>
  <c r="BG7" i="51"/>
  <c r="BA7" i="50"/>
  <c r="BA7" i="51"/>
  <c r="AU7" i="50"/>
  <c r="AU7" i="51"/>
  <c r="AI7" i="50"/>
  <c r="AI7" i="51"/>
  <c r="AC7" i="50"/>
  <c r="AC7" i="51"/>
  <c r="W7" i="50"/>
  <c r="W7" i="51"/>
  <c r="Q7" i="50"/>
  <c r="Q7" i="51"/>
  <c r="K7" i="50"/>
  <c r="K7" i="51"/>
  <c r="K7" i="49" l="1"/>
  <c r="Q7" i="49"/>
  <c r="W7" i="49"/>
  <c r="AC7" i="49"/>
  <c r="AI7" i="49"/>
  <c r="AU7" i="49"/>
  <c r="BA7" i="49"/>
  <c r="BG7" i="49"/>
  <c r="BM7" i="49"/>
  <c r="BS7" i="49"/>
  <c r="K9" i="49"/>
  <c r="Q9" i="49"/>
  <c r="W9" i="49"/>
  <c r="AC9" i="49"/>
  <c r="AI9" i="49"/>
  <c r="AU9" i="49"/>
  <c r="BA9" i="49"/>
  <c r="BG9" i="49"/>
  <c r="BM9" i="49"/>
  <c r="BS9" i="49"/>
  <c r="K11" i="49"/>
  <c r="Q11" i="49"/>
  <c r="W11" i="49"/>
  <c r="AC11" i="49"/>
  <c r="AI11" i="49"/>
  <c r="AU11" i="49"/>
  <c r="BA11" i="49"/>
  <c r="BG11" i="49"/>
  <c r="BM11" i="49"/>
  <c r="BS11" i="49"/>
  <c r="T111" i="45"/>
  <c r="H7" i="51"/>
  <c r="AO7" i="51"/>
  <c r="H9" i="51"/>
  <c r="AO9" i="51"/>
  <c r="AO11" i="51"/>
  <c r="H8" i="51"/>
  <c r="K8" i="51"/>
  <c r="Q8" i="51"/>
  <c r="W8" i="51"/>
  <c r="AC8" i="51"/>
  <c r="AI8" i="51"/>
  <c r="AO8" i="51"/>
  <c r="AU8" i="51"/>
  <c r="BA8" i="51"/>
  <c r="BG8" i="51"/>
  <c r="BM8" i="51"/>
  <c r="BS8" i="51"/>
  <c r="H10" i="51"/>
  <c r="K10" i="51"/>
  <c r="Q10" i="51"/>
  <c r="W10" i="51"/>
  <c r="AC10" i="51"/>
  <c r="AI10" i="51"/>
  <c r="AO10" i="51"/>
  <c r="AU10" i="51"/>
  <c r="BA10" i="51"/>
  <c r="BG10" i="51"/>
  <c r="BM10" i="51"/>
  <c r="BS10" i="51"/>
  <c r="H7" i="50"/>
  <c r="AO7" i="50"/>
  <c r="H9" i="50"/>
  <c r="AO9" i="50"/>
  <c r="H11" i="51"/>
  <c r="H11" i="50"/>
  <c r="AO11" i="50"/>
  <c r="H8" i="50"/>
  <c r="K8" i="50"/>
  <c r="Q8" i="50"/>
  <c r="W8" i="50"/>
  <c r="AC8" i="50"/>
  <c r="AI8" i="50"/>
  <c r="AO8" i="50"/>
  <c r="AU8" i="50"/>
  <c r="BA8" i="50"/>
  <c r="BG8" i="50"/>
  <c r="BM8" i="50"/>
  <c r="BS8" i="50"/>
  <c r="H10" i="50"/>
  <c r="K10" i="50"/>
  <c r="Q10" i="50"/>
  <c r="W10" i="50"/>
  <c r="AC10" i="50"/>
  <c r="AI10" i="50"/>
  <c r="AO10" i="50"/>
  <c r="AU10" i="50"/>
  <c r="BA10" i="50"/>
  <c r="BG10" i="50"/>
  <c r="BM10" i="50"/>
  <c r="BS10" i="50"/>
  <c r="G12" i="51"/>
  <c r="G86" i="51"/>
  <c r="G88" i="51" s="1"/>
  <c r="J12" i="51"/>
  <c r="J86" i="51"/>
  <c r="J88" i="51" s="1"/>
  <c r="P12" i="51"/>
  <c r="P86" i="51"/>
  <c r="P88" i="51" s="1"/>
  <c r="V12" i="51"/>
  <c r="V86" i="51"/>
  <c r="V88" i="51" s="1"/>
  <c r="AB12" i="51"/>
  <c r="AB86" i="51"/>
  <c r="AB88" i="51" s="1"/>
  <c r="AH12" i="51"/>
  <c r="AH86" i="51"/>
  <c r="AH88" i="51" s="1"/>
  <c r="AN12" i="51"/>
  <c r="AN86" i="51"/>
  <c r="AN88" i="51" s="1"/>
  <c r="AT12" i="51"/>
  <c r="AT86" i="51"/>
  <c r="AT88" i="51" s="1"/>
  <c r="AZ12" i="51"/>
  <c r="AZ86" i="51"/>
  <c r="AZ88" i="51" s="1"/>
  <c r="BF12" i="51"/>
  <c r="BF86" i="51"/>
  <c r="BF88" i="51" s="1"/>
  <c r="BL12" i="51"/>
  <c r="BL86" i="51"/>
  <c r="BL88" i="51" s="1"/>
  <c r="BR12" i="51"/>
  <c r="BR86" i="51"/>
  <c r="BR88" i="51" s="1"/>
  <c r="F12" i="51"/>
  <c r="F86" i="51"/>
  <c r="F88" i="51" s="1"/>
  <c r="H88" i="51" s="1"/>
  <c r="I12" i="51"/>
  <c r="I86" i="51"/>
  <c r="I88" i="51" s="1"/>
  <c r="O12" i="51"/>
  <c r="O86" i="51"/>
  <c r="O88" i="51" s="1"/>
  <c r="U12" i="51"/>
  <c r="U86" i="51"/>
  <c r="U88" i="51" s="1"/>
  <c r="AA12" i="51"/>
  <c r="AA86" i="51"/>
  <c r="AA88" i="51" s="1"/>
  <c r="AG12" i="51"/>
  <c r="AG86" i="51"/>
  <c r="AG88" i="51" s="1"/>
  <c r="AM12" i="51"/>
  <c r="AM86" i="51"/>
  <c r="AM88" i="51" s="1"/>
  <c r="AS12" i="51"/>
  <c r="AS86" i="51"/>
  <c r="AS88" i="51" s="1"/>
  <c r="AY12" i="51"/>
  <c r="AY86" i="51"/>
  <c r="AY88" i="51" s="1"/>
  <c r="BE12" i="51"/>
  <c r="BE86" i="51"/>
  <c r="BE88" i="51" s="1"/>
  <c r="BK12" i="51"/>
  <c r="BK86" i="51"/>
  <c r="BK88" i="51" s="1"/>
  <c r="BQ12" i="51"/>
  <c r="BQ86" i="51"/>
  <c r="BQ88" i="51" s="1"/>
  <c r="G86" i="50"/>
  <c r="G12" i="50"/>
  <c r="J86" i="50"/>
  <c r="J12" i="50"/>
  <c r="P86" i="50"/>
  <c r="P12" i="50"/>
  <c r="V86" i="50"/>
  <c r="V12" i="50"/>
  <c r="AB86" i="50"/>
  <c r="AB12" i="50"/>
  <c r="AH86" i="50"/>
  <c r="AH12" i="50"/>
  <c r="AN86" i="50"/>
  <c r="AN12" i="50"/>
  <c r="AT86" i="50"/>
  <c r="AT12" i="50"/>
  <c r="AZ86" i="50"/>
  <c r="AZ12" i="50"/>
  <c r="BF86" i="50"/>
  <c r="BF12" i="50"/>
  <c r="BL86" i="50"/>
  <c r="BL12" i="50"/>
  <c r="BR86" i="50"/>
  <c r="BR12" i="50"/>
  <c r="F12" i="50"/>
  <c r="F86" i="50"/>
  <c r="I12" i="50"/>
  <c r="I86" i="50"/>
  <c r="O12" i="50"/>
  <c r="O86" i="50"/>
  <c r="U12" i="50"/>
  <c r="U86" i="50"/>
  <c r="AA12" i="50"/>
  <c r="AA86" i="50"/>
  <c r="AG12" i="50"/>
  <c r="AG86" i="50"/>
  <c r="AM12" i="50"/>
  <c r="AM86" i="50"/>
  <c r="AS12" i="50"/>
  <c r="AS86" i="50"/>
  <c r="AY12" i="50"/>
  <c r="AY86" i="50"/>
  <c r="BE12" i="50"/>
  <c r="BE86" i="50"/>
  <c r="BK12" i="50"/>
  <c r="BK86" i="50"/>
  <c r="BQ12" i="50"/>
  <c r="BQ86" i="50"/>
  <c r="BS10" i="49" l="1"/>
  <c r="BG10" i="49"/>
  <c r="AU10" i="49"/>
  <c r="AI10" i="49"/>
  <c r="W10" i="49"/>
  <c r="K10" i="49"/>
  <c r="BS8" i="49"/>
  <c r="BG8" i="49"/>
  <c r="AU8" i="49"/>
  <c r="AI8" i="49"/>
  <c r="W8" i="49"/>
  <c r="K8" i="49"/>
  <c r="AO11" i="49"/>
  <c r="H9" i="49"/>
  <c r="H7" i="49"/>
  <c r="BM10" i="49"/>
  <c r="BA10" i="49"/>
  <c r="AO10" i="49"/>
  <c r="AC10" i="49"/>
  <c r="Q10" i="49"/>
  <c r="H10" i="49"/>
  <c r="BM8" i="49"/>
  <c r="BA8" i="49"/>
  <c r="AO8" i="49"/>
  <c r="AC8" i="49"/>
  <c r="Q8" i="49"/>
  <c r="H8" i="49"/>
  <c r="AO9" i="49"/>
  <c r="AO7" i="49"/>
  <c r="H11" i="49"/>
  <c r="BE88" i="50"/>
  <c r="AY88" i="50"/>
  <c r="AS88" i="50"/>
  <c r="AM88" i="50"/>
  <c r="AG88" i="50"/>
  <c r="AA88" i="50"/>
  <c r="U88" i="50"/>
  <c r="O88" i="50"/>
  <c r="I88" i="50"/>
  <c r="F88" i="50"/>
  <c r="BQ88" i="50"/>
  <c r="BK88" i="50"/>
  <c r="BR88" i="50"/>
  <c r="BL88" i="50"/>
  <c r="BF88" i="50"/>
  <c r="AZ88" i="50"/>
  <c r="AT88" i="50"/>
  <c r="AN88" i="50"/>
  <c r="AH88" i="50"/>
  <c r="AB88" i="50"/>
  <c r="V88" i="50"/>
  <c r="P88" i="50"/>
  <c r="J88" i="50"/>
  <c r="G88" i="50"/>
  <c r="BS88" i="51"/>
  <c r="BM88" i="51"/>
  <c r="BG88" i="51"/>
  <c r="BA88" i="51"/>
  <c r="AU88" i="51"/>
  <c r="AO88" i="51"/>
  <c r="AI88" i="51"/>
  <c r="AC88" i="51"/>
  <c r="W88" i="51"/>
  <c r="Q88" i="51"/>
  <c r="K88" i="51"/>
  <c r="BT12" i="50"/>
  <c r="BN12" i="50"/>
  <c r="BH12" i="50"/>
  <c r="BB12" i="50"/>
  <c r="AV12" i="50"/>
  <c r="AP12" i="50"/>
  <c r="AJ12" i="50"/>
  <c r="AD12" i="50"/>
  <c r="X12" i="50"/>
  <c r="R12" i="50"/>
  <c r="L12" i="50"/>
  <c r="BU12" i="50"/>
  <c r="BO12" i="50"/>
  <c r="BI12" i="50"/>
  <c r="BC12" i="50"/>
  <c r="AW12" i="50"/>
  <c r="AQ12" i="50"/>
  <c r="AK12" i="50"/>
  <c r="AE12" i="50"/>
  <c r="Y12" i="50"/>
  <c r="S12" i="50"/>
  <c r="M12" i="50"/>
  <c r="BT12" i="51"/>
  <c r="BN12" i="51"/>
  <c r="BH12" i="51"/>
  <c r="BB12" i="51"/>
  <c r="AV12" i="51"/>
  <c r="AP12" i="51"/>
  <c r="AJ12" i="51"/>
  <c r="AD12" i="51"/>
  <c r="X12" i="51"/>
  <c r="R12" i="51"/>
  <c r="L12" i="51"/>
  <c r="BU12" i="51"/>
  <c r="BO12" i="51"/>
  <c r="BI12" i="51"/>
  <c r="BC12" i="51"/>
  <c r="AW12" i="51"/>
  <c r="AQ12" i="51"/>
  <c r="AK12" i="51"/>
  <c r="AE12" i="51"/>
  <c r="Y12" i="51"/>
  <c r="S12" i="51"/>
  <c r="M12" i="51"/>
  <c r="BS86" i="50"/>
  <c r="BM12" i="50"/>
  <c r="BG86" i="50"/>
  <c r="BA12" i="50"/>
  <c r="AU86" i="50"/>
  <c r="AO12" i="50"/>
  <c r="AI12" i="50"/>
  <c r="AC86" i="50"/>
  <c r="W12" i="50"/>
  <c r="Q86" i="50"/>
  <c r="K12" i="50"/>
  <c r="H86" i="50"/>
  <c r="BS12" i="51"/>
  <c r="BM86" i="51"/>
  <c r="BG12" i="51"/>
  <c r="BA86" i="51"/>
  <c r="AU12" i="51"/>
  <c r="AO86" i="51"/>
  <c r="AI86" i="51"/>
  <c r="AC12" i="51"/>
  <c r="W86" i="51"/>
  <c r="Q12" i="51"/>
  <c r="K86" i="51"/>
  <c r="H12" i="51"/>
  <c r="BS12" i="50"/>
  <c r="BM86" i="50"/>
  <c r="BG12" i="50"/>
  <c r="BA86" i="50"/>
  <c r="AU12" i="50"/>
  <c r="AO86" i="50"/>
  <c r="AI86" i="50"/>
  <c r="AC12" i="50"/>
  <c r="W86" i="50"/>
  <c r="Q12" i="50"/>
  <c r="K86" i="50"/>
  <c r="H12" i="50"/>
  <c r="BS86" i="51"/>
  <c r="BM12" i="51"/>
  <c r="BG86" i="51"/>
  <c r="BA12" i="51"/>
  <c r="AU86" i="51"/>
  <c r="AO12" i="51"/>
  <c r="AI12" i="51"/>
  <c r="AC86" i="51"/>
  <c r="W12" i="51"/>
  <c r="Q86" i="51"/>
  <c r="K12" i="51"/>
  <c r="H86" i="51"/>
  <c r="H88" i="50" l="1"/>
  <c r="BA88" i="50"/>
  <c r="AI88" i="50"/>
  <c r="BS88" i="50"/>
  <c r="K88" i="50"/>
  <c r="AC88" i="50"/>
  <c r="BG88" i="50"/>
  <c r="Q88" i="50"/>
  <c r="AO88" i="50"/>
  <c r="BM88" i="50"/>
  <c r="W88" i="50"/>
  <c r="AU88" i="50"/>
  <c r="N12" i="50"/>
  <c r="Z12" i="50"/>
  <c r="AL12" i="50"/>
  <c r="BJ12" i="50"/>
  <c r="BV12" i="50"/>
  <c r="AX12" i="50"/>
  <c r="T12" i="50"/>
  <c r="AF12" i="50"/>
  <c r="BD12" i="50"/>
  <c r="T12" i="51"/>
  <c r="AF12" i="51"/>
  <c r="BP12" i="51"/>
  <c r="N12" i="51"/>
  <c r="Z12" i="51"/>
  <c r="AL12" i="51"/>
  <c r="AX12" i="51"/>
  <c r="BJ12" i="51"/>
  <c r="BV12" i="51"/>
  <c r="AR12" i="51"/>
  <c r="AR12" i="50"/>
  <c r="BP12" i="50"/>
  <c r="BD12" i="51"/>
  <c r="L79" i="50" l="1"/>
  <c r="L79" i="51"/>
  <c r="R79" i="51" s="1"/>
  <c r="X79" i="51" s="1"/>
  <c r="AD79" i="51" s="1"/>
  <c r="AJ79" i="51" s="1"/>
  <c r="AP79" i="51" s="1"/>
  <c r="AV79" i="51" s="1"/>
  <c r="BB79" i="51" s="1"/>
  <c r="BH79" i="51" s="1"/>
  <c r="BN79" i="51" s="1"/>
  <c r="BT79" i="51" s="1"/>
  <c r="R79" i="50" l="1"/>
  <c r="L79" i="49"/>
  <c r="G81" i="49"/>
  <c r="G80" i="49"/>
  <c r="G80" i="51"/>
  <c r="G81" i="51"/>
  <c r="M78" i="51"/>
  <c r="H78" i="51"/>
  <c r="J80" i="51"/>
  <c r="J81" i="51"/>
  <c r="K78" i="51"/>
  <c r="Q78" i="51"/>
  <c r="P80" i="51"/>
  <c r="P81" i="51"/>
  <c r="V80" i="51"/>
  <c r="V81" i="51"/>
  <c r="W78" i="51"/>
  <c r="AC78" i="51"/>
  <c r="AB81" i="51"/>
  <c r="AB80" i="51"/>
  <c r="AH80" i="51"/>
  <c r="AI78" i="51"/>
  <c r="AH81" i="51"/>
  <c r="AO78" i="51"/>
  <c r="AN81" i="51"/>
  <c r="AN80" i="51"/>
  <c r="AT80" i="51"/>
  <c r="AT81" i="51"/>
  <c r="AU78" i="51"/>
  <c r="BA78" i="51"/>
  <c r="AZ81" i="51"/>
  <c r="AZ80" i="51"/>
  <c r="BF80" i="51"/>
  <c r="BG78" i="51"/>
  <c r="BF81" i="51"/>
  <c r="BM78" i="51"/>
  <c r="BL81" i="51"/>
  <c r="BL80" i="51"/>
  <c r="BR80" i="51"/>
  <c r="BR81" i="51"/>
  <c r="BS78" i="51"/>
  <c r="F80" i="49"/>
  <c r="L80" i="49" s="1"/>
  <c r="L78" i="51"/>
  <c r="R78" i="51" s="1"/>
  <c r="X78" i="51" s="1"/>
  <c r="AD78" i="51" s="1"/>
  <c r="AJ78" i="51" s="1"/>
  <c r="AP78" i="51" s="1"/>
  <c r="AV78" i="51" s="1"/>
  <c r="BB78" i="51" s="1"/>
  <c r="BH78" i="51" s="1"/>
  <c r="BN78" i="51" s="1"/>
  <c r="BT78" i="51" s="1"/>
  <c r="F80" i="51"/>
  <c r="I80" i="51"/>
  <c r="I83" i="51"/>
  <c r="O80" i="51"/>
  <c r="O83" i="51"/>
  <c r="U83" i="51"/>
  <c r="U80" i="51"/>
  <c r="AA83" i="51"/>
  <c r="AA80" i="51"/>
  <c r="AG83" i="51"/>
  <c r="AG80" i="51"/>
  <c r="AM83" i="51"/>
  <c r="AM80" i="51"/>
  <c r="AS83" i="51"/>
  <c r="AS80" i="51"/>
  <c r="AY83" i="51"/>
  <c r="AY80" i="51"/>
  <c r="BE83" i="51"/>
  <c r="BE80" i="51"/>
  <c r="BK83" i="51"/>
  <c r="BK80" i="51"/>
  <c r="BQ83" i="51"/>
  <c r="BQ80" i="51"/>
  <c r="M79" i="51"/>
  <c r="H79" i="51"/>
  <c r="K79" i="51"/>
  <c r="Q79" i="51"/>
  <c r="W79" i="51"/>
  <c r="AC79" i="51"/>
  <c r="AI79" i="51"/>
  <c r="AO79" i="51"/>
  <c r="AU79" i="51"/>
  <c r="BA79" i="51"/>
  <c r="BG79" i="51"/>
  <c r="BM79" i="51"/>
  <c r="BS79" i="51"/>
  <c r="G81" i="50"/>
  <c r="H78" i="50"/>
  <c r="M78" i="50"/>
  <c r="G80" i="50"/>
  <c r="K78" i="50"/>
  <c r="J81" i="50"/>
  <c r="J80" i="50"/>
  <c r="P80" i="50"/>
  <c r="Q78" i="50"/>
  <c r="Q78" i="49" s="1"/>
  <c r="P81" i="50"/>
  <c r="W78" i="50"/>
  <c r="V81" i="50"/>
  <c r="V80" i="50"/>
  <c r="AB80" i="50"/>
  <c r="AC78" i="50"/>
  <c r="AC78" i="49" s="1"/>
  <c r="AB81" i="50"/>
  <c r="AI78" i="50"/>
  <c r="AI78" i="49" s="1"/>
  <c r="AH81" i="50"/>
  <c r="AH80" i="50"/>
  <c r="AO78" i="50"/>
  <c r="AN81" i="50"/>
  <c r="AN80" i="50"/>
  <c r="AT81" i="50"/>
  <c r="AT80" i="50"/>
  <c r="AU78" i="50"/>
  <c r="BA78" i="50"/>
  <c r="AZ81" i="50"/>
  <c r="AZ80" i="50"/>
  <c r="BF81" i="50"/>
  <c r="BF80" i="50"/>
  <c r="BG78" i="50"/>
  <c r="BG78" i="49" s="1"/>
  <c r="BM78" i="50"/>
  <c r="BL81" i="50"/>
  <c r="BL80" i="50"/>
  <c r="BR81" i="50"/>
  <c r="BR80" i="50"/>
  <c r="BS78" i="50"/>
  <c r="L78" i="50"/>
  <c r="F80" i="50"/>
  <c r="I80" i="50"/>
  <c r="I83" i="50"/>
  <c r="O80" i="50"/>
  <c r="O83" i="50"/>
  <c r="U80" i="50"/>
  <c r="U83" i="50"/>
  <c r="AA80" i="50"/>
  <c r="AA83" i="50"/>
  <c r="AG80" i="50"/>
  <c r="AG83" i="50"/>
  <c r="AM80" i="50"/>
  <c r="AM83" i="50"/>
  <c r="AS83" i="50"/>
  <c r="AS80" i="50"/>
  <c r="AY80" i="50"/>
  <c r="AY83" i="50"/>
  <c r="BE83" i="50"/>
  <c r="BE80" i="50"/>
  <c r="BK80" i="50"/>
  <c r="BK83" i="50"/>
  <c r="BQ83" i="50"/>
  <c r="BQ80" i="50"/>
  <c r="H79" i="50"/>
  <c r="M79" i="50"/>
  <c r="K79" i="50"/>
  <c r="Q79" i="50"/>
  <c r="W79" i="50"/>
  <c r="AC79" i="50"/>
  <c r="AI79" i="50"/>
  <c r="AO79" i="50"/>
  <c r="AU79" i="50"/>
  <c r="BA79" i="50"/>
  <c r="BG79" i="50"/>
  <c r="BM79" i="50"/>
  <c r="BS79" i="50"/>
  <c r="M79" i="49" l="1"/>
  <c r="H79" i="49"/>
  <c r="BS79" i="49"/>
  <c r="BG79" i="49"/>
  <c r="BG80" i="49" s="1"/>
  <c r="AU79" i="49"/>
  <c r="AI79" i="49"/>
  <c r="AI80" i="49" s="1"/>
  <c r="W79" i="49"/>
  <c r="K79" i="49"/>
  <c r="BS78" i="49"/>
  <c r="AU78" i="49"/>
  <c r="W78" i="49"/>
  <c r="W80" i="49" s="1"/>
  <c r="K78" i="49"/>
  <c r="M78" i="49"/>
  <c r="BM79" i="49"/>
  <c r="BA79" i="49"/>
  <c r="AO79" i="49"/>
  <c r="AC79" i="49"/>
  <c r="Q79" i="49"/>
  <c r="BM78" i="49"/>
  <c r="BA78" i="49"/>
  <c r="AO78" i="49"/>
  <c r="H78" i="49"/>
  <c r="H80" i="49" s="1"/>
  <c r="R78" i="50"/>
  <c r="L78" i="49"/>
  <c r="X79" i="50"/>
  <c r="R79" i="49"/>
  <c r="K80" i="50"/>
  <c r="M80" i="50"/>
  <c r="S80" i="50" s="1"/>
  <c r="S79" i="50"/>
  <c r="N79" i="50"/>
  <c r="L81" i="50"/>
  <c r="R81" i="50" s="1"/>
  <c r="X81" i="50" s="1"/>
  <c r="AD81" i="50" s="1"/>
  <c r="AJ81" i="50" s="1"/>
  <c r="AP81" i="50" s="1"/>
  <c r="AV81" i="50" s="1"/>
  <c r="BB81" i="50" s="1"/>
  <c r="BH81" i="50" s="1"/>
  <c r="BN81" i="50" s="1"/>
  <c r="BT81" i="50" s="1"/>
  <c r="F83" i="50"/>
  <c r="L83" i="50" s="1"/>
  <c r="R83" i="50" s="1"/>
  <c r="X83" i="50" s="1"/>
  <c r="AD83" i="50" s="1"/>
  <c r="AJ83" i="50" s="1"/>
  <c r="AP83" i="50" s="1"/>
  <c r="AV83" i="50" s="1"/>
  <c r="BB83" i="50" s="1"/>
  <c r="BH83" i="50" s="1"/>
  <c r="BN83" i="50" s="1"/>
  <c r="BT83" i="50" s="1"/>
  <c r="BS80" i="50"/>
  <c r="BS81" i="50"/>
  <c r="BR83" i="50"/>
  <c r="BS83" i="50" s="1"/>
  <c r="BM81" i="50"/>
  <c r="BL83" i="50"/>
  <c r="BM83" i="50" s="1"/>
  <c r="BG80" i="50"/>
  <c r="BG81" i="50"/>
  <c r="BF83" i="50"/>
  <c r="BG83" i="50" s="1"/>
  <c r="BA81" i="50"/>
  <c r="AZ83" i="50"/>
  <c r="BA83" i="50" s="1"/>
  <c r="AU80" i="50"/>
  <c r="AU81" i="50"/>
  <c r="AT83" i="50"/>
  <c r="AU83" i="50" s="1"/>
  <c r="AO81" i="50"/>
  <c r="AN83" i="50"/>
  <c r="AO83" i="50" s="1"/>
  <c r="AI80" i="50"/>
  <c r="AC80" i="50"/>
  <c r="W80" i="50"/>
  <c r="Q80" i="50"/>
  <c r="N78" i="50"/>
  <c r="S78" i="50"/>
  <c r="M81" i="50"/>
  <c r="H81" i="50"/>
  <c r="G83" i="50"/>
  <c r="L80" i="51"/>
  <c r="R80" i="51" s="1"/>
  <c r="X80" i="51" s="1"/>
  <c r="AD80" i="51" s="1"/>
  <c r="AJ80" i="51" s="1"/>
  <c r="AP80" i="51" s="1"/>
  <c r="AV80" i="51" s="1"/>
  <c r="BB80" i="51" s="1"/>
  <c r="BH80" i="51" s="1"/>
  <c r="BN80" i="51" s="1"/>
  <c r="BT80" i="51" s="1"/>
  <c r="R80" i="49"/>
  <c r="X80" i="49" s="1"/>
  <c r="AD80" i="49" s="1"/>
  <c r="AJ80" i="49" s="1"/>
  <c r="AP80" i="49" s="1"/>
  <c r="AV80" i="49" s="1"/>
  <c r="BB80" i="49" s="1"/>
  <c r="BH80" i="49" s="1"/>
  <c r="BN80" i="49" s="1"/>
  <c r="BT80" i="49" s="1"/>
  <c r="BS80" i="51"/>
  <c r="BM81" i="51"/>
  <c r="BL83" i="51"/>
  <c r="BM83" i="51" s="1"/>
  <c r="BG81" i="51"/>
  <c r="BF83" i="51"/>
  <c r="BG83" i="51" s="1"/>
  <c r="BA81" i="51"/>
  <c r="AZ83" i="51"/>
  <c r="BA83" i="51" s="1"/>
  <c r="AU80" i="51"/>
  <c r="AO81" i="51"/>
  <c r="AN83" i="51"/>
  <c r="AO83" i="51" s="1"/>
  <c r="AI81" i="51"/>
  <c r="AH83" i="51"/>
  <c r="AI83" i="51" s="1"/>
  <c r="AC81" i="51"/>
  <c r="AB83" i="51"/>
  <c r="AC83" i="51" s="1"/>
  <c r="W80" i="51"/>
  <c r="K80" i="51"/>
  <c r="H80" i="51"/>
  <c r="M81" i="51"/>
  <c r="H81" i="51"/>
  <c r="G83" i="51"/>
  <c r="M80" i="49"/>
  <c r="L80" i="50"/>
  <c r="R80" i="50" s="1"/>
  <c r="X80" i="50" s="1"/>
  <c r="AD80" i="50" s="1"/>
  <c r="AJ80" i="50" s="1"/>
  <c r="AP80" i="50" s="1"/>
  <c r="AV80" i="50" s="1"/>
  <c r="BB80" i="50" s="1"/>
  <c r="BH80" i="50" s="1"/>
  <c r="BN80" i="50" s="1"/>
  <c r="BT80" i="50" s="1"/>
  <c r="BM80" i="50"/>
  <c r="BA80" i="50"/>
  <c r="AO80" i="50"/>
  <c r="AI81" i="50"/>
  <c r="AH83" i="50"/>
  <c r="AI83" i="50" s="1"/>
  <c r="AC81" i="50"/>
  <c r="AB83" i="50"/>
  <c r="AC83" i="50" s="1"/>
  <c r="W81" i="50"/>
  <c r="V83" i="50"/>
  <c r="W83" i="50" s="1"/>
  <c r="Q81" i="50"/>
  <c r="P83" i="50"/>
  <c r="Q83" i="50" s="1"/>
  <c r="K81" i="50"/>
  <c r="J83" i="50"/>
  <c r="K83" i="50" s="1"/>
  <c r="H80" i="50"/>
  <c r="S79" i="51"/>
  <c r="N79" i="51"/>
  <c r="L81" i="51"/>
  <c r="R81" i="51" s="1"/>
  <c r="X81" i="51" s="1"/>
  <c r="AD81" i="51" s="1"/>
  <c r="AJ81" i="51" s="1"/>
  <c r="AP81" i="51" s="1"/>
  <c r="AV81" i="51" s="1"/>
  <c r="BB81" i="51" s="1"/>
  <c r="BH81" i="51" s="1"/>
  <c r="BN81" i="51" s="1"/>
  <c r="BT81" i="51" s="1"/>
  <c r="F83" i="51"/>
  <c r="BS81" i="51"/>
  <c r="BR83" i="51"/>
  <c r="BS83" i="51" s="1"/>
  <c r="BM80" i="51"/>
  <c r="BG80" i="51"/>
  <c r="BA80" i="51"/>
  <c r="AU81" i="51"/>
  <c r="AT83" i="51"/>
  <c r="AU83" i="51" s="1"/>
  <c r="AO80" i="51"/>
  <c r="AI80" i="51"/>
  <c r="AC80" i="51"/>
  <c r="W81" i="51"/>
  <c r="V83" i="51"/>
  <c r="W83" i="51" s="1"/>
  <c r="Q81" i="51"/>
  <c r="P83" i="51"/>
  <c r="Q83" i="51" s="1"/>
  <c r="Q80" i="51"/>
  <c r="K81" i="51"/>
  <c r="J83" i="51"/>
  <c r="K83" i="51" s="1"/>
  <c r="S78" i="51"/>
  <c r="N78" i="51"/>
  <c r="M80" i="51"/>
  <c r="M81" i="49"/>
  <c r="K80" i="49" l="1"/>
  <c r="BS80" i="49"/>
  <c r="AU80" i="49"/>
  <c r="N78" i="49"/>
  <c r="N79" i="49"/>
  <c r="S78" i="49"/>
  <c r="S79" i="49"/>
  <c r="AD79" i="50"/>
  <c r="X79" i="49"/>
  <c r="X78" i="50"/>
  <c r="R78" i="49"/>
  <c r="AC80" i="49"/>
  <c r="Q80" i="49"/>
  <c r="BA80" i="49"/>
  <c r="AO80" i="49"/>
  <c r="BM80" i="49"/>
  <c r="N80" i="50"/>
  <c r="H83" i="51"/>
  <c r="L83" i="51"/>
  <c r="R83" i="51" s="1"/>
  <c r="X83" i="51" s="1"/>
  <c r="AD83" i="51" s="1"/>
  <c r="AJ83" i="51" s="1"/>
  <c r="AP83" i="51" s="1"/>
  <c r="AV83" i="51" s="1"/>
  <c r="BB83" i="51" s="1"/>
  <c r="BH83" i="51" s="1"/>
  <c r="BN83" i="51" s="1"/>
  <c r="BT83" i="51" s="1"/>
  <c r="T79" i="51"/>
  <c r="Y79" i="51"/>
  <c r="H83" i="50"/>
  <c r="M83" i="50"/>
  <c r="S81" i="50"/>
  <c r="N81" i="50"/>
  <c r="S81" i="49"/>
  <c r="N80" i="51"/>
  <c r="S80" i="51"/>
  <c r="T78" i="51"/>
  <c r="Y78" i="51"/>
  <c r="T80" i="50"/>
  <c r="Y80" i="50"/>
  <c r="S80" i="49"/>
  <c r="N80" i="49"/>
  <c r="M83" i="51"/>
  <c r="N81" i="51"/>
  <c r="S81" i="51"/>
  <c r="Y78" i="50"/>
  <c r="T78" i="50"/>
  <c r="T79" i="50"/>
  <c r="Y79" i="50"/>
  <c r="Y78" i="49" l="1"/>
  <c r="T78" i="49"/>
  <c r="T79" i="49"/>
  <c r="Y79" i="49"/>
  <c r="AD78" i="50"/>
  <c r="X78" i="49"/>
  <c r="AJ79" i="50"/>
  <c r="AD79" i="49"/>
  <c r="AE79" i="50"/>
  <c r="Z79" i="50"/>
  <c r="AE80" i="50"/>
  <c r="Z80" i="50"/>
  <c r="Z78" i="51"/>
  <c r="AE78" i="51"/>
  <c r="Y80" i="51"/>
  <c r="T80" i="51"/>
  <c r="Y81" i="49"/>
  <c r="Y81" i="50"/>
  <c r="T81" i="50"/>
  <c r="Z78" i="50"/>
  <c r="AE78" i="50"/>
  <c r="Y81" i="51"/>
  <c r="T81" i="51"/>
  <c r="S83" i="51"/>
  <c r="N83" i="51"/>
  <c r="Y80" i="49"/>
  <c r="T80" i="49"/>
  <c r="S83" i="50"/>
  <c r="N83" i="50"/>
  <c r="Z79" i="51"/>
  <c r="AE79" i="51"/>
  <c r="AE78" i="49" l="1"/>
  <c r="Z78" i="49"/>
  <c r="Z79" i="49"/>
  <c r="AE79" i="49"/>
  <c r="AP79" i="50"/>
  <c r="AJ79" i="49"/>
  <c r="AJ78" i="50"/>
  <c r="AD78" i="49"/>
  <c r="T83" i="50"/>
  <c r="Y83" i="50"/>
  <c r="AE80" i="49"/>
  <c r="Z80" i="49"/>
  <c r="Y83" i="51"/>
  <c r="T83" i="51"/>
  <c r="AE81" i="51"/>
  <c r="Z81" i="51"/>
  <c r="AF78" i="51"/>
  <c r="AK78" i="51"/>
  <c r="AK79" i="51"/>
  <c r="AF79" i="51"/>
  <c r="AF78" i="50"/>
  <c r="AK78" i="50"/>
  <c r="AE81" i="50"/>
  <c r="Z81" i="50"/>
  <c r="AE81" i="49"/>
  <c r="AE80" i="51"/>
  <c r="Z80" i="51"/>
  <c r="AK80" i="50"/>
  <c r="AF80" i="50"/>
  <c r="AF79" i="50"/>
  <c r="AK79" i="50"/>
  <c r="AK78" i="49" l="1"/>
  <c r="AF78" i="49"/>
  <c r="AK79" i="49"/>
  <c r="AF79" i="49"/>
  <c r="AP78" i="50"/>
  <c r="AJ78" i="49"/>
  <c r="AV79" i="50"/>
  <c r="AP79" i="49"/>
  <c r="AQ79" i="50"/>
  <c r="AL79" i="50"/>
  <c r="AK81" i="49"/>
  <c r="AL78" i="50"/>
  <c r="AQ78" i="50"/>
  <c r="AQ78" i="51"/>
  <c r="AL78" i="51"/>
  <c r="AE83" i="50"/>
  <c r="Z83" i="50"/>
  <c r="AQ80" i="50"/>
  <c r="AL80" i="50"/>
  <c r="AF80" i="51"/>
  <c r="AK80" i="51"/>
  <c r="AF81" i="50"/>
  <c r="AK81" i="50"/>
  <c r="AL79" i="51"/>
  <c r="AQ79" i="51"/>
  <c r="AF81" i="51"/>
  <c r="AK81" i="51"/>
  <c r="AE83" i="51"/>
  <c r="Z83" i="51"/>
  <c r="AK80" i="49"/>
  <c r="AF80" i="49"/>
  <c r="AL78" i="49" l="1"/>
  <c r="AQ79" i="49"/>
  <c r="AQ78" i="49"/>
  <c r="AL79" i="49"/>
  <c r="BB79" i="50"/>
  <c r="AV79" i="49"/>
  <c r="AV78" i="50"/>
  <c r="AP78" i="49"/>
  <c r="AL81" i="51"/>
  <c r="AQ81" i="51"/>
  <c r="AW79" i="51"/>
  <c r="AR79" i="51"/>
  <c r="AL81" i="50"/>
  <c r="AQ81" i="50"/>
  <c r="AL80" i="51"/>
  <c r="AQ80" i="51"/>
  <c r="AW78" i="50"/>
  <c r="AR78" i="50"/>
  <c r="AL80" i="49"/>
  <c r="AQ80" i="49"/>
  <c r="AK83" i="51"/>
  <c r="AF83" i="51"/>
  <c r="AR80" i="50"/>
  <c r="AW80" i="50"/>
  <c r="AK83" i="50"/>
  <c r="AF83" i="50"/>
  <c r="AR78" i="51"/>
  <c r="AW78" i="51"/>
  <c r="AQ81" i="49"/>
  <c r="AW79" i="50"/>
  <c r="AR79" i="50"/>
  <c r="AW79" i="49" l="1"/>
  <c r="AR79" i="49"/>
  <c r="AR78" i="49"/>
  <c r="AW78" i="49"/>
  <c r="BB78" i="50"/>
  <c r="AV78" i="49"/>
  <c r="BH79" i="50"/>
  <c r="BB79" i="49"/>
  <c r="AW81" i="49"/>
  <c r="AX78" i="51"/>
  <c r="BC78" i="51"/>
  <c r="BC80" i="50"/>
  <c r="AX80" i="50"/>
  <c r="AR80" i="49"/>
  <c r="AW80" i="49"/>
  <c r="AW80" i="51"/>
  <c r="AR80" i="51"/>
  <c r="AR81" i="50"/>
  <c r="AW81" i="50"/>
  <c r="AR81" i="51"/>
  <c r="AW81" i="51"/>
  <c r="BC79" i="50"/>
  <c r="AX79" i="50"/>
  <c r="AL83" i="50"/>
  <c r="AQ83" i="50"/>
  <c r="AQ83" i="51"/>
  <c r="AL83" i="51"/>
  <c r="BC78" i="50"/>
  <c r="AX78" i="50"/>
  <c r="AX79" i="51"/>
  <c r="BC79" i="51"/>
  <c r="AX78" i="49" l="1"/>
  <c r="BC78" i="49"/>
  <c r="BC79" i="49"/>
  <c r="AX79" i="49"/>
  <c r="BN79" i="50"/>
  <c r="BH79" i="49"/>
  <c r="BH78" i="50"/>
  <c r="BB78" i="49"/>
  <c r="BI79" i="51"/>
  <c r="BD79" i="51"/>
  <c r="AR83" i="50"/>
  <c r="AW83" i="50"/>
  <c r="AX81" i="51"/>
  <c r="BC81" i="51"/>
  <c r="AX81" i="50"/>
  <c r="BC81" i="50"/>
  <c r="AX80" i="49"/>
  <c r="BC80" i="49"/>
  <c r="BD78" i="51"/>
  <c r="BI78" i="51"/>
  <c r="BI78" i="50"/>
  <c r="BD78" i="50"/>
  <c r="AW83" i="51"/>
  <c r="AR83" i="51"/>
  <c r="BD79" i="50"/>
  <c r="BI79" i="50"/>
  <c r="AX80" i="51"/>
  <c r="BC80" i="51"/>
  <c r="BI80" i="50"/>
  <c r="BD80" i="50"/>
  <c r="BC81" i="49"/>
  <c r="BI79" i="49" l="1"/>
  <c r="BD79" i="49"/>
  <c r="BI78" i="49"/>
  <c r="BD78" i="49"/>
  <c r="BN78" i="50"/>
  <c r="BH78" i="49"/>
  <c r="BT79" i="50"/>
  <c r="BT79" i="49" s="1"/>
  <c r="BN79" i="49"/>
  <c r="BI81" i="49"/>
  <c r="BD80" i="51"/>
  <c r="BI80" i="51"/>
  <c r="BJ79" i="50"/>
  <c r="BO79" i="50"/>
  <c r="BJ78" i="51"/>
  <c r="BO78" i="51"/>
  <c r="BI80" i="49"/>
  <c r="BD80" i="49"/>
  <c r="BD81" i="50"/>
  <c r="BI81" i="50"/>
  <c r="BI81" i="51"/>
  <c r="BD81" i="51"/>
  <c r="BC83" i="50"/>
  <c r="AX83" i="50"/>
  <c r="BO80" i="50"/>
  <c r="BJ80" i="50"/>
  <c r="BC83" i="51"/>
  <c r="AX83" i="51"/>
  <c r="BO78" i="50"/>
  <c r="BJ78" i="50"/>
  <c r="BJ79" i="51"/>
  <c r="BO79" i="51"/>
  <c r="BO78" i="49" l="1"/>
  <c r="BJ78" i="49"/>
  <c r="BJ79" i="49"/>
  <c r="BO79" i="49"/>
  <c r="BT78" i="50"/>
  <c r="BT78" i="49" s="1"/>
  <c r="BN78" i="49"/>
  <c r="BP79" i="51"/>
  <c r="BU79" i="51"/>
  <c r="BV79" i="51" s="1"/>
  <c r="BJ81" i="50"/>
  <c r="BO81" i="50"/>
  <c r="BU78" i="51"/>
  <c r="BV78" i="51" s="1"/>
  <c r="BP78" i="51"/>
  <c r="BU79" i="50"/>
  <c r="BP79" i="50"/>
  <c r="BJ80" i="51"/>
  <c r="BO80" i="51"/>
  <c r="BO81" i="49"/>
  <c r="BP78" i="50"/>
  <c r="BU78" i="50"/>
  <c r="BI83" i="51"/>
  <c r="BD83" i="51"/>
  <c r="BP80" i="50"/>
  <c r="BU80" i="50"/>
  <c r="BV80" i="50" s="1"/>
  <c r="BD83" i="50"/>
  <c r="BI83" i="50"/>
  <c r="BJ81" i="51"/>
  <c r="BO81" i="51"/>
  <c r="BJ80" i="49"/>
  <c r="BO80" i="49"/>
  <c r="BP78" i="49" l="1"/>
  <c r="BP79" i="49"/>
  <c r="BV78" i="50"/>
  <c r="BV78" i="49" s="1"/>
  <c r="BU78" i="49"/>
  <c r="BV79" i="50"/>
  <c r="BV79" i="49" s="1"/>
  <c r="BU79" i="49"/>
  <c r="BU80" i="49"/>
  <c r="BV80" i="49" s="1"/>
  <c r="BP80" i="49"/>
  <c r="BP81" i="51"/>
  <c r="BU81" i="51"/>
  <c r="BV81" i="51" s="1"/>
  <c r="BJ83" i="50"/>
  <c r="BO83" i="50"/>
  <c r="BU80" i="51"/>
  <c r="BV80" i="51" s="1"/>
  <c r="BP80" i="51"/>
  <c r="BU81" i="50"/>
  <c r="BV81" i="50" s="1"/>
  <c r="BP81" i="50"/>
  <c r="BO83" i="51"/>
  <c r="BJ83" i="51"/>
  <c r="BU81" i="49"/>
  <c r="BU83" i="50" l="1"/>
  <c r="BV83" i="50" s="1"/>
  <c r="BP83" i="50"/>
  <c r="BU83" i="51"/>
  <c r="BV83" i="51" s="1"/>
  <c r="BP83" i="51"/>
  <c r="M30" i="49"/>
  <c r="M42" i="49"/>
  <c r="M24" i="49"/>
  <c r="M36" i="49"/>
  <c r="F59" i="49"/>
  <c r="L59" i="49" s="1"/>
  <c r="M18" i="49"/>
  <c r="L36" i="49" l="1"/>
  <c r="N36" i="49" s="1"/>
  <c r="L30" i="49"/>
  <c r="N30" i="49" s="1"/>
  <c r="L48" i="49"/>
  <c r="L42" i="49"/>
  <c r="N42" i="49" s="1"/>
  <c r="L24" i="49"/>
  <c r="N24" i="49" s="1"/>
  <c r="G12" i="49"/>
  <c r="AK12" i="49" s="1"/>
  <c r="G59" i="49"/>
  <c r="M59" i="49" s="1"/>
  <c r="F12" i="49"/>
  <c r="AD12" i="49" s="1"/>
  <c r="F49" i="49"/>
  <c r="F50" i="49"/>
  <c r="F71" i="49" s="1"/>
  <c r="L71" i="49" s="1"/>
  <c r="R71" i="49" s="1"/>
  <c r="X71" i="49" s="1"/>
  <c r="AD71" i="49" s="1"/>
  <c r="AJ71" i="49" s="1"/>
  <c r="R59" i="49"/>
  <c r="X59" i="49" s="1"/>
  <c r="AD59" i="49" s="1"/>
  <c r="AJ59" i="49" s="1"/>
  <c r="AP59" i="49" s="1"/>
  <c r="AV59" i="49" s="1"/>
  <c r="BB59" i="49" s="1"/>
  <c r="BH59" i="49" s="1"/>
  <c r="BN59" i="49" s="1"/>
  <c r="G50" i="49"/>
  <c r="G82" i="49"/>
  <c r="M82" i="49" s="1"/>
  <c r="F82" i="49"/>
  <c r="G51" i="49"/>
  <c r="G52" i="49" s="1"/>
  <c r="S18" i="49"/>
  <c r="S24" i="49"/>
  <c r="S30" i="49"/>
  <c r="G49" i="49"/>
  <c r="F66" i="49"/>
  <c r="L66" i="49" s="1"/>
  <c r="R66" i="49" s="1"/>
  <c r="X66" i="49" s="1"/>
  <c r="AD66" i="49" s="1"/>
  <c r="AJ66" i="49" s="1"/>
  <c r="AP66" i="49" s="1"/>
  <c r="AV66" i="49" s="1"/>
  <c r="BB66" i="49" s="1"/>
  <c r="BH66" i="49" s="1"/>
  <c r="BN66" i="49" s="1"/>
  <c r="G86" i="49"/>
  <c r="F86" i="49"/>
  <c r="F88" i="49" s="1"/>
  <c r="S42" i="49"/>
  <c r="S36" i="49"/>
  <c r="F51" i="49"/>
  <c r="F52" i="49" s="1"/>
  <c r="L52" i="49" s="1"/>
  <c r="R52" i="49" s="1"/>
  <c r="X52" i="49" s="1"/>
  <c r="AD52" i="49" s="1"/>
  <c r="AJ52" i="49" s="1"/>
  <c r="AP52" i="49" s="1"/>
  <c r="AV52" i="49" s="1"/>
  <c r="BB52" i="49" s="1"/>
  <c r="BH52" i="49" s="1"/>
  <c r="BN52" i="49" s="1"/>
  <c r="BT52" i="49" s="1"/>
  <c r="H49" i="49" l="1"/>
  <c r="L82" i="49"/>
  <c r="R82" i="49" s="1"/>
  <c r="X82" i="49" s="1"/>
  <c r="AD82" i="49" s="1"/>
  <c r="AJ82" i="49" s="1"/>
  <c r="AP82" i="49" s="1"/>
  <c r="AV82" i="49" s="1"/>
  <c r="BB82" i="49" s="1"/>
  <c r="BH82" i="49" s="1"/>
  <c r="BN82" i="49" s="1"/>
  <c r="BT82" i="49" s="1"/>
  <c r="F81" i="49"/>
  <c r="BI12" i="49"/>
  <c r="H59" i="49"/>
  <c r="Y12" i="49"/>
  <c r="G53" i="49"/>
  <c r="G54" i="49" s="1"/>
  <c r="L18" i="49"/>
  <c r="N18" i="49" s="1"/>
  <c r="F70" i="49"/>
  <c r="F72" i="49" s="1"/>
  <c r="F53" i="49"/>
  <c r="M48" i="49"/>
  <c r="N48" i="49" s="1"/>
  <c r="R24" i="49"/>
  <c r="T24" i="49" s="1"/>
  <c r="R42" i="49"/>
  <c r="T42" i="49" s="1"/>
  <c r="R48" i="49"/>
  <c r="R30" i="49"/>
  <c r="T30" i="49" s="1"/>
  <c r="R36" i="49"/>
  <c r="T36" i="49" s="1"/>
  <c r="BC12" i="49"/>
  <c r="M12" i="49"/>
  <c r="H52" i="49"/>
  <c r="M52" i="49"/>
  <c r="L12" i="49"/>
  <c r="G66" i="49"/>
  <c r="M66" i="49" s="1"/>
  <c r="H12" i="49"/>
  <c r="AJ12" i="49"/>
  <c r="AL12" i="49" s="1"/>
  <c r="X12" i="49"/>
  <c r="H50" i="49"/>
  <c r="L49" i="49"/>
  <c r="R49" i="49" s="1"/>
  <c r="X49" i="49" s="1"/>
  <c r="AD49" i="49" s="1"/>
  <c r="AJ49" i="49" s="1"/>
  <c r="AP49" i="49" s="1"/>
  <c r="AV49" i="49" s="1"/>
  <c r="BB49" i="49" s="1"/>
  <c r="BH49" i="49" s="1"/>
  <c r="BN49" i="49" s="1"/>
  <c r="BT49" i="49" s="1"/>
  <c r="G71" i="49"/>
  <c r="M71" i="49" s="1"/>
  <c r="BH12" i="49"/>
  <c r="L50" i="49"/>
  <c r="R50" i="49" s="1"/>
  <c r="X50" i="49" s="1"/>
  <c r="AD50" i="49" s="1"/>
  <c r="AJ50" i="49" s="1"/>
  <c r="AP50" i="49" s="1"/>
  <c r="AV50" i="49" s="1"/>
  <c r="BB50" i="49" s="1"/>
  <c r="BH50" i="49" s="1"/>
  <c r="BN50" i="49" s="1"/>
  <c r="BT50" i="49" s="1"/>
  <c r="M50" i="49"/>
  <c r="S50" i="49" s="1"/>
  <c r="R12" i="49"/>
  <c r="AQ12" i="49"/>
  <c r="BU12" i="49"/>
  <c r="AP12" i="49"/>
  <c r="BT66" i="49"/>
  <c r="BT59" i="49"/>
  <c r="S12" i="49"/>
  <c r="H82" i="49"/>
  <c r="AP71" i="49"/>
  <c r="AV71" i="49" s="1"/>
  <c r="BB71" i="49" s="1"/>
  <c r="BH71" i="49" s="1"/>
  <c r="BN71" i="49" s="1"/>
  <c r="BT71" i="49" s="1"/>
  <c r="BB12" i="49"/>
  <c r="L51" i="49"/>
  <c r="R51" i="49" s="1"/>
  <c r="X51" i="49" s="1"/>
  <c r="AD51" i="49" s="1"/>
  <c r="AJ51" i="49" s="1"/>
  <c r="AP51" i="49" s="1"/>
  <c r="AV51" i="49" s="1"/>
  <c r="BB51" i="49" s="1"/>
  <c r="BH51" i="49" s="1"/>
  <c r="BN51" i="49" s="1"/>
  <c r="BT51" i="49" s="1"/>
  <c r="F67" i="49"/>
  <c r="L67" i="49" s="1"/>
  <c r="R67" i="49" s="1"/>
  <c r="X67" i="49" s="1"/>
  <c r="AD67" i="49" s="1"/>
  <c r="AJ67" i="49" s="1"/>
  <c r="AP67" i="49" s="1"/>
  <c r="AV67" i="49" s="1"/>
  <c r="BB67" i="49" s="1"/>
  <c r="BH67" i="49" s="1"/>
  <c r="BN67" i="49" s="1"/>
  <c r="BT67" i="49" s="1"/>
  <c r="Y36" i="49"/>
  <c r="BT12" i="49"/>
  <c r="AV86" i="49"/>
  <c r="AV88" i="49" s="1"/>
  <c r="BN86" i="49"/>
  <c r="BN88" i="49" s="1"/>
  <c r="R86" i="49"/>
  <c r="R88" i="49" s="1"/>
  <c r="AD86" i="49"/>
  <c r="AD88" i="49" s="1"/>
  <c r="AJ86" i="49"/>
  <c r="AJ88" i="49" s="1"/>
  <c r="H86" i="49"/>
  <c r="M49" i="49"/>
  <c r="G70" i="49"/>
  <c r="BO12" i="49"/>
  <c r="AE12" i="49"/>
  <c r="AF12" i="49" s="1"/>
  <c r="BC86" i="49"/>
  <c r="BO86" i="49"/>
  <c r="AK86" i="49"/>
  <c r="AW86" i="49"/>
  <c r="M86" i="49"/>
  <c r="AV12" i="49"/>
  <c r="Y30" i="49"/>
  <c r="Y18" i="49"/>
  <c r="G88" i="49"/>
  <c r="H88" i="49" s="1"/>
  <c r="BN12" i="49"/>
  <c r="N59" i="49"/>
  <c r="S59" i="49"/>
  <c r="Y42" i="49"/>
  <c r="BT86" i="49"/>
  <c r="BT88" i="49" s="1"/>
  <c r="X86" i="49"/>
  <c r="X88" i="49" s="1"/>
  <c r="AP86" i="49"/>
  <c r="AP88" i="49" s="1"/>
  <c r="BB86" i="49"/>
  <c r="BB88" i="49" s="1"/>
  <c r="BH86" i="49"/>
  <c r="BH88" i="49" s="1"/>
  <c r="L86" i="49"/>
  <c r="L88" i="49" s="1"/>
  <c r="S82" i="49"/>
  <c r="AW12" i="49"/>
  <c r="AQ86" i="49"/>
  <c r="BU86" i="49"/>
  <c r="Y86" i="49"/>
  <c r="BI86" i="49"/>
  <c r="AE86" i="49"/>
  <c r="S86" i="49"/>
  <c r="Y24" i="49"/>
  <c r="H51" i="49"/>
  <c r="M51" i="49"/>
  <c r="N82" i="49" l="1"/>
  <c r="H81" i="49"/>
  <c r="L81" i="49"/>
  <c r="BJ12" i="49"/>
  <c r="Z12" i="49"/>
  <c r="L70" i="49"/>
  <c r="R70" i="49" s="1"/>
  <c r="X70" i="49" s="1"/>
  <c r="AD70" i="49" s="1"/>
  <c r="AJ70" i="49" s="1"/>
  <c r="AP70" i="49" s="1"/>
  <c r="AV70" i="49" s="1"/>
  <c r="BB70" i="49" s="1"/>
  <c r="BH70" i="49" s="1"/>
  <c r="BN70" i="49" s="1"/>
  <c r="BT70" i="49" s="1"/>
  <c r="BD12" i="49"/>
  <c r="H53" i="49"/>
  <c r="M53" i="49"/>
  <c r="M54" i="49" s="1"/>
  <c r="N12" i="49"/>
  <c r="X36" i="49"/>
  <c r="Z36" i="49" s="1"/>
  <c r="X30" i="49"/>
  <c r="Z30" i="49" s="1"/>
  <c r="X48" i="49"/>
  <c r="X42" i="49"/>
  <c r="Z42" i="49" s="1"/>
  <c r="X24" i="49"/>
  <c r="Z24" i="49" s="1"/>
  <c r="R18" i="49"/>
  <c r="T18" i="49" s="1"/>
  <c r="G67" i="49"/>
  <c r="G68" i="49" s="1"/>
  <c r="G69" i="49" s="1"/>
  <c r="H66" i="49"/>
  <c r="S48" i="49"/>
  <c r="T48" i="49" s="1"/>
  <c r="N52" i="49"/>
  <c r="S52" i="49"/>
  <c r="F54" i="49"/>
  <c r="H54" i="49" s="1"/>
  <c r="L53" i="49"/>
  <c r="Y48" i="49"/>
  <c r="H71" i="49"/>
  <c r="BV12" i="49"/>
  <c r="AR12" i="49"/>
  <c r="N50" i="49"/>
  <c r="AX12" i="49"/>
  <c r="T12" i="49"/>
  <c r="F84" i="49"/>
  <c r="F73" i="49"/>
  <c r="AE24" i="49"/>
  <c r="T86" i="49"/>
  <c r="S88" i="49"/>
  <c r="T88" i="49" s="1"/>
  <c r="BJ86" i="49"/>
  <c r="BI88" i="49"/>
  <c r="BJ88" i="49" s="1"/>
  <c r="Z86" i="49"/>
  <c r="Y88" i="49"/>
  <c r="Z88" i="49" s="1"/>
  <c r="BV86" i="49"/>
  <c r="BU88" i="49"/>
  <c r="BV88" i="49" s="1"/>
  <c r="AQ88" i="49"/>
  <c r="AR88" i="49" s="1"/>
  <c r="AR86" i="49"/>
  <c r="T82" i="49"/>
  <c r="Y82" i="49"/>
  <c r="AE42" i="49"/>
  <c r="T59" i="49"/>
  <c r="Y59" i="49"/>
  <c r="G73" i="49"/>
  <c r="G84" i="49"/>
  <c r="N86" i="49"/>
  <c r="M88" i="49"/>
  <c r="N88" i="49" s="1"/>
  <c r="AL86" i="49"/>
  <c r="AK88" i="49"/>
  <c r="AL88" i="49" s="1"/>
  <c r="BP86" i="49"/>
  <c r="BO88" i="49"/>
  <c r="BP88" i="49" s="1"/>
  <c r="BD86" i="49"/>
  <c r="BC88" i="49"/>
  <c r="BD88" i="49" s="1"/>
  <c r="H70" i="49"/>
  <c r="M70" i="49"/>
  <c r="G72" i="49"/>
  <c r="F68" i="49"/>
  <c r="F69" i="49" s="1"/>
  <c r="N51" i="49"/>
  <c r="S51" i="49"/>
  <c r="AF86" i="49"/>
  <c r="AE88" i="49"/>
  <c r="AF88" i="49" s="1"/>
  <c r="N66" i="49"/>
  <c r="S66" i="49"/>
  <c r="AE18" i="49"/>
  <c r="AE30" i="49"/>
  <c r="AX86" i="49"/>
  <c r="AW88" i="49"/>
  <c r="AX88" i="49" s="1"/>
  <c r="BP12" i="49"/>
  <c r="N49" i="49"/>
  <c r="S49" i="49"/>
  <c r="L72" i="49"/>
  <c r="N71" i="49"/>
  <c r="S71" i="49"/>
  <c r="AE36" i="49"/>
  <c r="T50" i="49"/>
  <c r="Y50" i="49"/>
  <c r="S53" i="49" l="1"/>
  <c r="S54" i="49" s="1"/>
  <c r="R81" i="49"/>
  <c r="N81" i="49"/>
  <c r="H67" i="49"/>
  <c r="Z48" i="49"/>
  <c r="X18" i="49"/>
  <c r="Z18" i="49" s="1"/>
  <c r="AD24" i="49"/>
  <c r="AF24" i="49" s="1"/>
  <c r="AD42" i="49"/>
  <c r="AF42" i="49" s="1"/>
  <c r="AD48" i="49"/>
  <c r="AD30" i="49"/>
  <c r="AF30" i="49" s="1"/>
  <c r="AD36" i="49"/>
  <c r="AF36" i="49" s="1"/>
  <c r="M67" i="49"/>
  <c r="N67" i="49" s="1"/>
  <c r="AE48" i="49"/>
  <c r="L54" i="49"/>
  <c r="N54" i="49" s="1"/>
  <c r="R53" i="49"/>
  <c r="Y52" i="49"/>
  <c r="T52" i="49"/>
  <c r="N53" i="49"/>
  <c r="H69" i="49"/>
  <c r="Z50" i="49"/>
  <c r="AE50" i="49"/>
  <c r="T71" i="49"/>
  <c r="Y71" i="49"/>
  <c r="R72" i="49"/>
  <c r="T49" i="49"/>
  <c r="Y49" i="49"/>
  <c r="Y66" i="49"/>
  <c r="T66" i="49"/>
  <c r="L68" i="49"/>
  <c r="L69" i="49" s="1"/>
  <c r="H68" i="49"/>
  <c r="M68" i="49"/>
  <c r="M69" i="49" s="1"/>
  <c r="H72" i="49"/>
  <c r="M72" i="49"/>
  <c r="H84" i="49"/>
  <c r="M84" i="49"/>
  <c r="G83" i="49"/>
  <c r="Z59" i="49"/>
  <c r="AE59" i="49"/>
  <c r="AK42" i="49"/>
  <c r="L84" i="49"/>
  <c r="R84" i="49" s="1"/>
  <c r="X84" i="49" s="1"/>
  <c r="AD84" i="49" s="1"/>
  <c r="AJ84" i="49" s="1"/>
  <c r="AP84" i="49" s="1"/>
  <c r="AV84" i="49" s="1"/>
  <c r="BB84" i="49" s="1"/>
  <c r="BH84" i="49" s="1"/>
  <c r="BN84" i="49" s="1"/>
  <c r="BT84" i="49" s="1"/>
  <c r="F83" i="49"/>
  <c r="L83" i="49" s="1"/>
  <c r="R83" i="49" s="1"/>
  <c r="X83" i="49" s="1"/>
  <c r="AD83" i="49" s="1"/>
  <c r="AJ83" i="49" s="1"/>
  <c r="AP83" i="49" s="1"/>
  <c r="AV83" i="49" s="1"/>
  <c r="BB83" i="49" s="1"/>
  <c r="BH83" i="49" s="1"/>
  <c r="BN83" i="49" s="1"/>
  <c r="BT83" i="49" s="1"/>
  <c r="AK36" i="49"/>
  <c r="AK30" i="49"/>
  <c r="AK18" i="49"/>
  <c r="T51" i="49"/>
  <c r="Y51" i="49"/>
  <c r="N70" i="49"/>
  <c r="S70" i="49"/>
  <c r="H73" i="49"/>
  <c r="M73" i="49"/>
  <c r="G76" i="49"/>
  <c r="G77" i="49" s="1"/>
  <c r="Z82" i="49"/>
  <c r="AE82" i="49"/>
  <c r="AK24" i="49"/>
  <c r="L73" i="49"/>
  <c r="R73" i="49" s="1"/>
  <c r="X73" i="49" s="1"/>
  <c r="AD73" i="49" s="1"/>
  <c r="AJ73" i="49" s="1"/>
  <c r="AP73" i="49" s="1"/>
  <c r="AV73" i="49" s="1"/>
  <c r="BB73" i="49" s="1"/>
  <c r="BH73" i="49" s="1"/>
  <c r="BN73" i="49" s="1"/>
  <c r="BT73" i="49" s="1"/>
  <c r="F76" i="49"/>
  <c r="Y53" i="49" l="1"/>
  <c r="AE53" i="49" s="1"/>
  <c r="X81" i="49"/>
  <c r="T81" i="49"/>
  <c r="AF48" i="49"/>
  <c r="S67" i="49"/>
  <c r="T67" i="49" s="1"/>
  <c r="N69" i="49"/>
  <c r="X53" i="49"/>
  <c r="R54" i="49"/>
  <c r="T54" i="49" s="1"/>
  <c r="AJ36" i="49"/>
  <c r="AL36" i="49" s="1"/>
  <c r="AJ30" i="49"/>
  <c r="AL30" i="49" s="1"/>
  <c r="AJ48" i="49"/>
  <c r="AJ42" i="49"/>
  <c r="AL42" i="49" s="1"/>
  <c r="AJ24" i="49"/>
  <c r="AL24" i="49" s="1"/>
  <c r="AD18" i="49"/>
  <c r="AF18" i="49" s="1"/>
  <c r="AK48" i="49"/>
  <c r="AE52" i="49"/>
  <c r="Z52" i="49"/>
  <c r="T53" i="49"/>
  <c r="AF82" i="49"/>
  <c r="AK82" i="49"/>
  <c r="N73" i="49"/>
  <c r="S73" i="49"/>
  <c r="Z51" i="49"/>
  <c r="AE51" i="49"/>
  <c r="AQ18" i="49"/>
  <c r="AQ42" i="49"/>
  <c r="AF59" i="49"/>
  <c r="AK59" i="49"/>
  <c r="AQ48" i="49"/>
  <c r="H83" i="49"/>
  <c r="M83" i="49"/>
  <c r="N72" i="49"/>
  <c r="S72" i="49"/>
  <c r="Z66" i="49"/>
  <c r="AE66" i="49"/>
  <c r="Z49" i="49"/>
  <c r="AE49" i="49"/>
  <c r="X72" i="49"/>
  <c r="Z71" i="49"/>
  <c r="AE71" i="49"/>
  <c r="AF50" i="49"/>
  <c r="AK50" i="49"/>
  <c r="L76" i="49"/>
  <c r="F77" i="49"/>
  <c r="H77" i="49" s="1"/>
  <c r="AQ24" i="49"/>
  <c r="H76" i="49"/>
  <c r="M76" i="49"/>
  <c r="T70" i="49"/>
  <c r="Y70" i="49"/>
  <c r="AQ30" i="49"/>
  <c r="AQ36" i="49"/>
  <c r="N84" i="49"/>
  <c r="S84" i="49"/>
  <c r="N68" i="49"/>
  <c r="S68" i="49"/>
  <c r="S69" i="49" s="1"/>
  <c r="R68" i="49"/>
  <c r="R69" i="49" s="1"/>
  <c r="Y54" i="49" l="1"/>
  <c r="Z53" i="49"/>
  <c r="AD81" i="49"/>
  <c r="Z81" i="49"/>
  <c r="Y67" i="49"/>
  <c r="Z67" i="49" s="1"/>
  <c r="AL48" i="49"/>
  <c r="AP42" i="49"/>
  <c r="AR42" i="49" s="1"/>
  <c r="AD53" i="49"/>
  <c r="AF53" i="49" s="1"/>
  <c r="X54" i="49"/>
  <c r="Z54" i="49" s="1"/>
  <c r="AF52" i="49"/>
  <c r="AK52" i="49"/>
  <c r="AJ18" i="49"/>
  <c r="AL18" i="49" s="1"/>
  <c r="AP24" i="49"/>
  <c r="AR24" i="49" s="1"/>
  <c r="AP48" i="49"/>
  <c r="AR48" i="49" s="1"/>
  <c r="AP30" i="49"/>
  <c r="AR30" i="49" s="1"/>
  <c r="AP36" i="49"/>
  <c r="AR36" i="49" s="1"/>
  <c r="AK53" i="49"/>
  <c r="AE54" i="49"/>
  <c r="T69" i="49"/>
  <c r="Y68" i="49"/>
  <c r="Y69" i="49" s="1"/>
  <c r="T68" i="49"/>
  <c r="AW36" i="49"/>
  <c r="X68" i="49"/>
  <c r="X69" i="49" s="1"/>
  <c r="T84" i="49"/>
  <c r="Y84" i="49"/>
  <c r="AW30" i="49"/>
  <c r="N76" i="49"/>
  <c r="S76" i="49"/>
  <c r="S77" i="49" s="1"/>
  <c r="AW24" i="49"/>
  <c r="AL50" i="49"/>
  <c r="AQ50" i="49"/>
  <c r="AF71" i="49"/>
  <c r="AK71" i="49"/>
  <c r="AD72" i="49"/>
  <c r="AF66" i="49"/>
  <c r="AK66" i="49"/>
  <c r="T72" i="49"/>
  <c r="Y72" i="49"/>
  <c r="M77" i="49"/>
  <c r="Z70" i="49"/>
  <c r="AE70" i="49"/>
  <c r="R76" i="49"/>
  <c r="L77" i="49"/>
  <c r="AF49" i="49"/>
  <c r="AK49" i="49"/>
  <c r="N83" i="49"/>
  <c r="S83" i="49"/>
  <c r="AW48" i="49"/>
  <c r="AL59" i="49"/>
  <c r="AQ59" i="49"/>
  <c r="AW42" i="49"/>
  <c r="AW18" i="49"/>
  <c r="AF51" i="49"/>
  <c r="AK51" i="49"/>
  <c r="T73" i="49"/>
  <c r="Y73" i="49"/>
  <c r="AL82" i="49"/>
  <c r="AQ82" i="49"/>
  <c r="AJ81" i="49" l="1"/>
  <c r="AF81" i="49"/>
  <c r="AE67" i="49"/>
  <c r="AK67" i="49" s="1"/>
  <c r="AK54" i="49"/>
  <c r="AQ53" i="49"/>
  <c r="AV36" i="49"/>
  <c r="AX36" i="49" s="1"/>
  <c r="AV30" i="49"/>
  <c r="AX30" i="49" s="1"/>
  <c r="AV48" i="49"/>
  <c r="AX48" i="49" s="1"/>
  <c r="AP18" i="49"/>
  <c r="AR18" i="49" s="1"/>
  <c r="AV42" i="49"/>
  <c r="AX42" i="49" s="1"/>
  <c r="AV24" i="49"/>
  <c r="AX24" i="49" s="1"/>
  <c r="AQ52" i="49"/>
  <c r="AL52" i="49"/>
  <c r="AD54" i="49"/>
  <c r="AF54" i="49" s="1"/>
  <c r="AJ53" i="49"/>
  <c r="Z69" i="49"/>
  <c r="AL49" i="49"/>
  <c r="AQ49" i="49"/>
  <c r="AF70" i="49"/>
  <c r="AK70" i="49"/>
  <c r="N77" i="49"/>
  <c r="BC30" i="49"/>
  <c r="AD68" i="49"/>
  <c r="AD69" i="49" s="1"/>
  <c r="Z68" i="49"/>
  <c r="AE68" i="49"/>
  <c r="AE69" i="49" s="1"/>
  <c r="AR82" i="49"/>
  <c r="AW82" i="49"/>
  <c r="Z73" i="49"/>
  <c r="AE73" i="49"/>
  <c r="AL51" i="49"/>
  <c r="AQ51" i="49"/>
  <c r="BC18" i="49"/>
  <c r="BC42" i="49"/>
  <c r="AR59" i="49"/>
  <c r="AW59" i="49"/>
  <c r="BC48" i="49"/>
  <c r="T83" i="49"/>
  <c r="Y83" i="49"/>
  <c r="X76" i="49"/>
  <c r="R77" i="49"/>
  <c r="T77" i="49" s="1"/>
  <c r="Z72" i="49"/>
  <c r="AE72" i="49"/>
  <c r="AL66" i="49"/>
  <c r="AQ66" i="49"/>
  <c r="AJ72" i="49"/>
  <c r="AL71" i="49"/>
  <c r="AQ71" i="49"/>
  <c r="AR50" i="49"/>
  <c r="AW50" i="49"/>
  <c r="BC24" i="49"/>
  <c r="T76" i="49"/>
  <c r="Y76" i="49"/>
  <c r="Y77" i="49" s="1"/>
  <c r="Z84" i="49"/>
  <c r="AE84" i="49"/>
  <c r="BC36" i="49"/>
  <c r="AP81" i="49" l="1"/>
  <c r="AL81" i="49"/>
  <c r="AF67" i="49"/>
  <c r="AF69" i="49"/>
  <c r="AR52" i="49"/>
  <c r="AW52" i="49"/>
  <c r="BB24" i="49"/>
  <c r="BD24" i="49" s="1"/>
  <c r="BB42" i="49"/>
  <c r="BD42" i="49" s="1"/>
  <c r="AV18" i="49"/>
  <c r="AX18" i="49" s="1"/>
  <c r="BB48" i="49"/>
  <c r="BD48" i="49" s="1"/>
  <c r="BB30" i="49"/>
  <c r="BD30" i="49" s="1"/>
  <c r="BB36" i="49"/>
  <c r="BD36" i="49" s="1"/>
  <c r="AW53" i="49"/>
  <c r="AQ54" i="49"/>
  <c r="AP53" i="49"/>
  <c r="AJ54" i="49"/>
  <c r="AL54" i="49" s="1"/>
  <c r="AL53" i="49"/>
  <c r="BI36" i="49"/>
  <c r="BI24" i="49"/>
  <c r="AX50" i="49"/>
  <c r="BC50" i="49"/>
  <c r="AP72" i="49"/>
  <c r="AW66" i="49"/>
  <c r="AR66" i="49"/>
  <c r="AF72" i="49"/>
  <c r="AK72" i="49"/>
  <c r="Z83" i="49"/>
  <c r="AE83" i="49"/>
  <c r="BI48" i="49"/>
  <c r="AX59" i="49"/>
  <c r="BC59" i="49"/>
  <c r="BI42" i="49"/>
  <c r="BI18" i="49"/>
  <c r="AR51" i="49"/>
  <c r="AW51" i="49"/>
  <c r="AF73" i="49"/>
  <c r="AK73" i="49"/>
  <c r="AX82" i="49"/>
  <c r="BC82" i="49"/>
  <c r="BI30" i="49"/>
  <c r="Z76" i="49"/>
  <c r="AE76" i="49"/>
  <c r="AR71" i="49"/>
  <c r="AW71" i="49"/>
  <c r="AF84" i="49"/>
  <c r="AK84" i="49"/>
  <c r="AD76" i="49"/>
  <c r="X77" i="49"/>
  <c r="Z77" i="49" s="1"/>
  <c r="AK68" i="49"/>
  <c r="AK69" i="49" s="1"/>
  <c r="AF68" i="49"/>
  <c r="AL67" i="49"/>
  <c r="AQ67" i="49"/>
  <c r="AJ68" i="49"/>
  <c r="AJ69" i="49" s="1"/>
  <c r="AL70" i="49"/>
  <c r="AQ70" i="49"/>
  <c r="AR49" i="49"/>
  <c r="AW49" i="49"/>
  <c r="AV81" i="49" l="1"/>
  <c r="AR81" i="49"/>
  <c r="BC53" i="49"/>
  <c r="AW54" i="49"/>
  <c r="BH36" i="49"/>
  <c r="BJ36" i="49" s="1"/>
  <c r="BH30" i="49"/>
  <c r="BJ30" i="49" s="1"/>
  <c r="BH48" i="49"/>
  <c r="BJ48" i="49" s="1"/>
  <c r="BB18" i="49"/>
  <c r="BD18" i="49" s="1"/>
  <c r="BH42" i="49"/>
  <c r="BJ42" i="49" s="1"/>
  <c r="BH24" i="49"/>
  <c r="BJ24" i="49" s="1"/>
  <c r="AP54" i="49"/>
  <c r="AR54" i="49" s="1"/>
  <c r="AV53" i="49"/>
  <c r="AR53" i="49"/>
  <c r="AX52" i="49"/>
  <c r="BC52" i="49"/>
  <c r="AL69" i="49"/>
  <c r="AR67" i="49"/>
  <c r="AW67" i="49"/>
  <c r="AL84" i="49"/>
  <c r="AQ84" i="49"/>
  <c r="AX71" i="49"/>
  <c r="BC71" i="49"/>
  <c r="AF76" i="49"/>
  <c r="AK76" i="49"/>
  <c r="AK77" i="49" s="1"/>
  <c r="BO30" i="49"/>
  <c r="BD82" i="49"/>
  <c r="BI82" i="49"/>
  <c r="AL73" i="49"/>
  <c r="AQ73" i="49"/>
  <c r="AX51" i="49"/>
  <c r="BC51" i="49"/>
  <c r="BO18" i="49"/>
  <c r="BO42" i="49"/>
  <c r="BI59" i="49"/>
  <c r="BD59" i="49"/>
  <c r="BO48" i="49"/>
  <c r="AF83" i="49"/>
  <c r="AK83" i="49"/>
  <c r="AQ72" i="49"/>
  <c r="AL72" i="49"/>
  <c r="AX66" i="49"/>
  <c r="BC66" i="49"/>
  <c r="AP68" i="49"/>
  <c r="AP69" i="49" s="1"/>
  <c r="AX49" i="49"/>
  <c r="BC49" i="49"/>
  <c r="AR70" i="49"/>
  <c r="AW70" i="49"/>
  <c r="AL68" i="49"/>
  <c r="AQ68" i="49"/>
  <c r="AQ69" i="49" s="1"/>
  <c r="AJ76" i="49"/>
  <c r="AD77" i="49"/>
  <c r="AE77" i="49"/>
  <c r="AV72" i="49"/>
  <c r="BD50" i="49"/>
  <c r="BI50" i="49"/>
  <c r="BO24" i="49"/>
  <c r="BO36" i="49"/>
  <c r="BB81" i="49" l="1"/>
  <c r="AX81" i="49"/>
  <c r="AR69" i="49"/>
  <c r="AV54" i="49"/>
  <c r="AX54" i="49" s="1"/>
  <c r="BB53" i="49"/>
  <c r="BD53" i="49" s="1"/>
  <c r="BI53" i="49"/>
  <c r="BC54" i="49"/>
  <c r="BD52" i="49"/>
  <c r="BI52" i="49"/>
  <c r="BT24" i="49"/>
  <c r="BN24" i="49"/>
  <c r="BP24" i="49" s="1"/>
  <c r="BT42" i="49"/>
  <c r="BN42" i="49"/>
  <c r="BP42" i="49" s="1"/>
  <c r="BH18" i="49"/>
  <c r="BJ18" i="49" s="1"/>
  <c r="BT48" i="49"/>
  <c r="BN48" i="49"/>
  <c r="BP48" i="49" s="1"/>
  <c r="BT30" i="49"/>
  <c r="BN30" i="49"/>
  <c r="BP30" i="49" s="1"/>
  <c r="BT36" i="49"/>
  <c r="BN36" i="49"/>
  <c r="BP36" i="49" s="1"/>
  <c r="AX53" i="49"/>
  <c r="AF77" i="49"/>
  <c r="BJ50" i="49"/>
  <c r="BO50" i="49"/>
  <c r="BB72" i="49"/>
  <c r="AP76" i="49"/>
  <c r="AJ77" i="49"/>
  <c r="AL77" i="49" s="1"/>
  <c r="BD66" i="49"/>
  <c r="BI66" i="49"/>
  <c r="AL83" i="49"/>
  <c r="AQ83" i="49"/>
  <c r="BD51" i="49"/>
  <c r="BI51" i="49"/>
  <c r="AR73" i="49"/>
  <c r="AW73" i="49"/>
  <c r="BO82" i="49"/>
  <c r="BJ82" i="49"/>
  <c r="AL76" i="49"/>
  <c r="AQ76" i="49"/>
  <c r="AQ77" i="49" s="1"/>
  <c r="BD71" i="49"/>
  <c r="BI71" i="49"/>
  <c r="AR84" i="49"/>
  <c r="AW84" i="49"/>
  <c r="AX67" i="49"/>
  <c r="BC67" i="49"/>
  <c r="AW68" i="49"/>
  <c r="AW69" i="49" s="1"/>
  <c r="AR68" i="49"/>
  <c r="AX70" i="49"/>
  <c r="BC70" i="49"/>
  <c r="BD49" i="49"/>
  <c r="BI49" i="49"/>
  <c r="AV68" i="49"/>
  <c r="AV69" i="49" s="1"/>
  <c r="AR72" i="49"/>
  <c r="AW72" i="49"/>
  <c r="BJ59" i="49"/>
  <c r="BO59" i="49"/>
  <c r="BH81" i="49" l="1"/>
  <c r="BD81" i="49"/>
  <c r="BU30" i="49"/>
  <c r="BV30" i="49" s="1"/>
  <c r="BU24" i="49"/>
  <c r="BV24" i="49" s="1"/>
  <c r="BU36" i="49"/>
  <c r="BV36" i="49" s="1"/>
  <c r="BO52" i="49"/>
  <c r="BJ52" i="49"/>
  <c r="BU18" i="49"/>
  <c r="BU42" i="49"/>
  <c r="BV42" i="49" s="1"/>
  <c r="BU48" i="49"/>
  <c r="BV48" i="49" s="1"/>
  <c r="BT18" i="49"/>
  <c r="BN18" i="49"/>
  <c r="BP18" i="49" s="1"/>
  <c r="BI54" i="49"/>
  <c r="BO53" i="49"/>
  <c r="BB54" i="49"/>
  <c r="BD54" i="49" s="1"/>
  <c r="BH53" i="49"/>
  <c r="AX69" i="49"/>
  <c r="BB68" i="49"/>
  <c r="BB69" i="49" s="1"/>
  <c r="BP59" i="49"/>
  <c r="BU59" i="49"/>
  <c r="BV59" i="49" s="1"/>
  <c r="AX72" i="49"/>
  <c r="BC72" i="49"/>
  <c r="BJ49" i="49"/>
  <c r="BO49" i="49"/>
  <c r="BI70" i="49"/>
  <c r="BD70" i="49"/>
  <c r="AX68" i="49"/>
  <c r="BC68" i="49"/>
  <c r="BC69" i="49" s="1"/>
  <c r="BP82" i="49"/>
  <c r="BU82" i="49"/>
  <c r="BV82" i="49" s="1"/>
  <c r="BJ66" i="49"/>
  <c r="BO66" i="49"/>
  <c r="AV76" i="49"/>
  <c r="AP77" i="49"/>
  <c r="AR77" i="49" s="1"/>
  <c r="BP50" i="49"/>
  <c r="BU50" i="49"/>
  <c r="BV50" i="49" s="1"/>
  <c r="BD67" i="49"/>
  <c r="BI67" i="49"/>
  <c r="BC84" i="49"/>
  <c r="AX84" i="49"/>
  <c r="BJ71" i="49"/>
  <c r="BO71" i="49"/>
  <c r="AR76" i="49"/>
  <c r="AW76" i="49"/>
  <c r="AX73" i="49"/>
  <c r="BC73" i="49"/>
  <c r="BJ51" i="49"/>
  <c r="BO51" i="49"/>
  <c r="AR83" i="49"/>
  <c r="AW83" i="49"/>
  <c r="BH72" i="49"/>
  <c r="BN81" i="49" l="1"/>
  <c r="BJ81" i="49"/>
  <c r="BD69" i="49"/>
  <c r="BV18" i="49"/>
  <c r="BN53" i="49"/>
  <c r="BP53" i="49" s="1"/>
  <c r="BH54" i="49"/>
  <c r="BJ54" i="49" s="1"/>
  <c r="BJ53" i="49"/>
  <c r="BO54" i="49"/>
  <c r="BU53" i="49"/>
  <c r="BU52" i="49"/>
  <c r="BV52" i="49" s="1"/>
  <c r="BP52" i="49"/>
  <c r="BN72" i="49"/>
  <c r="AX83" i="49"/>
  <c r="BC83" i="49"/>
  <c r="BU51" i="49"/>
  <c r="BV51" i="49" s="1"/>
  <c r="BP51" i="49"/>
  <c r="BD73" i="49"/>
  <c r="BI73" i="49"/>
  <c r="AX76" i="49"/>
  <c r="BC76" i="49"/>
  <c r="BC77" i="49" s="1"/>
  <c r="BU71" i="49"/>
  <c r="BV71" i="49" s="1"/>
  <c r="BP71" i="49"/>
  <c r="BJ67" i="49"/>
  <c r="BO67" i="49"/>
  <c r="BB76" i="49"/>
  <c r="AV77" i="49"/>
  <c r="BI68" i="49"/>
  <c r="BI69" i="49" s="1"/>
  <c r="BD68" i="49"/>
  <c r="BP49" i="49"/>
  <c r="BU49" i="49"/>
  <c r="BV49" i="49" s="1"/>
  <c r="AW77" i="49"/>
  <c r="BH68" i="49"/>
  <c r="BH69" i="49" s="1"/>
  <c r="BD84" i="49"/>
  <c r="BI84" i="49"/>
  <c r="BP66" i="49"/>
  <c r="BU66" i="49"/>
  <c r="BV66" i="49" s="1"/>
  <c r="BJ70" i="49"/>
  <c r="BO70" i="49"/>
  <c r="BD72" i="49"/>
  <c r="BI72" i="49"/>
  <c r="BT81" i="49" l="1"/>
  <c r="BV81" i="49" s="1"/>
  <c r="BP81" i="49"/>
  <c r="BU54" i="49"/>
  <c r="BT53" i="49"/>
  <c r="BT54" i="49" s="1"/>
  <c r="BN54" i="49"/>
  <c r="BP54" i="49" s="1"/>
  <c r="AX77" i="49"/>
  <c r="BJ69" i="49"/>
  <c r="BJ84" i="49"/>
  <c r="BO84" i="49"/>
  <c r="BU67" i="49"/>
  <c r="BV67" i="49" s="1"/>
  <c r="BP67" i="49"/>
  <c r="BI76" i="49"/>
  <c r="BI77" i="49" s="1"/>
  <c r="BD76" i="49"/>
  <c r="BJ73" i="49"/>
  <c r="BO73" i="49"/>
  <c r="BI83" i="49"/>
  <c r="BD83" i="49"/>
  <c r="BT72" i="49"/>
  <c r="BJ72" i="49"/>
  <c r="BO72" i="49"/>
  <c r="BP70" i="49"/>
  <c r="BU70" i="49"/>
  <c r="BV70" i="49" s="1"/>
  <c r="BN68" i="49"/>
  <c r="BN69" i="49" s="1"/>
  <c r="BJ68" i="49"/>
  <c r="BO68" i="49"/>
  <c r="BO69" i="49" s="1"/>
  <c r="BH76" i="49"/>
  <c r="BB77" i="49"/>
  <c r="BD77" i="49" s="1"/>
  <c r="BP69" i="49" l="1"/>
  <c r="BV54" i="49"/>
  <c r="BV53" i="49"/>
  <c r="BN76" i="49"/>
  <c r="BH77" i="49"/>
  <c r="BJ77" i="49" s="1"/>
  <c r="BP73" i="49"/>
  <c r="BU73" i="49"/>
  <c r="BV73" i="49" s="1"/>
  <c r="BP84" i="49"/>
  <c r="BU84" i="49"/>
  <c r="BV84" i="49" s="1"/>
  <c r="BU68" i="49"/>
  <c r="BU69" i="49" s="1"/>
  <c r="BP68" i="49"/>
  <c r="BT68" i="49"/>
  <c r="BT69" i="49" s="1"/>
  <c r="BP72" i="49"/>
  <c r="BU72" i="49"/>
  <c r="BO83" i="49"/>
  <c r="BJ83" i="49"/>
  <c r="BJ76" i="49"/>
  <c r="BO76" i="49"/>
  <c r="BO77" i="49" s="1"/>
  <c r="BV69" i="49" l="1"/>
  <c r="BP83" i="49"/>
  <c r="BU83" i="49"/>
  <c r="BV83" i="49" s="1"/>
  <c r="BV68" i="49"/>
  <c r="BU76" i="49"/>
  <c r="BU77" i="49" s="1"/>
  <c r="BP76" i="49"/>
  <c r="BV72" i="49"/>
  <c r="BT76" i="49"/>
  <c r="BT77" i="49" s="1"/>
  <c r="BN77" i="49"/>
  <c r="BP77" i="49" s="1"/>
  <c r="BV77" i="49" l="1"/>
  <c r="BV76" i="49"/>
  <c r="A33" i="66" l="1"/>
  <c r="B33" i="66"/>
  <c r="C33" i="66"/>
  <c r="D33" i="66"/>
  <c r="E33" i="66"/>
  <c r="F33" i="66"/>
  <c r="F7" i="67" s="1"/>
  <c r="G33" i="66"/>
  <c r="G7" i="67" s="1"/>
  <c r="H33" i="66"/>
  <c r="I7" i="67" s="1"/>
  <c r="I33" i="66"/>
  <c r="J7" i="67" s="1"/>
  <c r="J33" i="66"/>
  <c r="O7" i="67" s="1"/>
  <c r="K33" i="66"/>
  <c r="P7" i="67" s="1"/>
  <c r="L33" i="66"/>
  <c r="U7" i="67" s="1"/>
  <c r="M33" i="66"/>
  <c r="V7" i="67" s="1"/>
  <c r="N33" i="66"/>
  <c r="AA7" i="67" s="1"/>
  <c r="O33" i="66"/>
  <c r="AB7" i="67" s="1"/>
  <c r="P33" i="66"/>
  <c r="AG7" i="67" s="1"/>
  <c r="Q33" i="66"/>
  <c r="AH7" i="67" s="1"/>
  <c r="R33" i="66"/>
  <c r="AM7" i="67" s="1"/>
  <c r="S33" i="66"/>
  <c r="AN7" i="67" s="1"/>
  <c r="T33" i="66"/>
  <c r="AS7" i="67" s="1"/>
  <c r="U33" i="66"/>
  <c r="AT7" i="67" s="1"/>
  <c r="V33" i="66"/>
  <c r="AY7" i="67" s="1"/>
  <c r="W33" i="66"/>
  <c r="AZ7" i="67" s="1"/>
  <c r="X33" i="66"/>
  <c r="BE7" i="67" s="1"/>
  <c r="Y33" i="66"/>
  <c r="BF7" i="67" s="1"/>
  <c r="Z33" i="66"/>
  <c r="BK7" i="67" s="1"/>
  <c r="AA33" i="66"/>
  <c r="BL7" i="67" s="1"/>
  <c r="AB33" i="66"/>
  <c r="BQ7" i="67" s="1"/>
  <c r="AC33" i="66"/>
  <c r="BR7" i="67" s="1"/>
  <c r="A34" i="66"/>
  <c r="B34" i="66"/>
  <c r="C34" i="66"/>
  <c r="D34" i="66"/>
  <c r="E34" i="66"/>
  <c r="F34" i="66"/>
  <c r="F8" i="67" s="1"/>
  <c r="G34" i="66"/>
  <c r="G8" i="67" s="1"/>
  <c r="H34" i="66"/>
  <c r="I8" i="67" s="1"/>
  <c r="I34" i="66"/>
  <c r="J8" i="67" s="1"/>
  <c r="J34" i="66"/>
  <c r="O8" i="67" s="1"/>
  <c r="K34" i="66"/>
  <c r="P8" i="67" s="1"/>
  <c r="L34" i="66"/>
  <c r="U8" i="67" s="1"/>
  <c r="M34" i="66"/>
  <c r="V8" i="67" s="1"/>
  <c r="N34" i="66"/>
  <c r="AA8" i="67" s="1"/>
  <c r="O34" i="66"/>
  <c r="AB8" i="67" s="1"/>
  <c r="P34" i="66"/>
  <c r="AG8" i="67" s="1"/>
  <c r="Q34" i="66"/>
  <c r="AH8" i="67" s="1"/>
  <c r="R34" i="66"/>
  <c r="AM8" i="67" s="1"/>
  <c r="S34" i="66"/>
  <c r="AN8" i="67" s="1"/>
  <c r="T34" i="66"/>
  <c r="AS8" i="67" s="1"/>
  <c r="U34" i="66"/>
  <c r="AT8" i="67" s="1"/>
  <c r="V34" i="66"/>
  <c r="AY8" i="67" s="1"/>
  <c r="W34" i="66"/>
  <c r="AZ8" i="67" s="1"/>
  <c r="X34" i="66"/>
  <c r="BE8" i="67" s="1"/>
  <c r="Y34" i="66"/>
  <c r="BF8" i="67" s="1"/>
  <c r="Z34" i="66"/>
  <c r="BK8" i="67" s="1"/>
  <c r="AA34" i="66"/>
  <c r="BL8" i="67" s="1"/>
  <c r="AB34" i="66"/>
  <c r="BQ8" i="67" s="1"/>
  <c r="AC34" i="66"/>
  <c r="BR8" i="67" s="1"/>
  <c r="A35" i="66"/>
  <c r="B35" i="66"/>
  <c r="C35" i="66"/>
  <c r="D35" i="66"/>
  <c r="E35" i="66"/>
  <c r="F35" i="66"/>
  <c r="F9" i="67" s="1"/>
  <c r="G35" i="66"/>
  <c r="G9" i="67" s="1"/>
  <c r="H35" i="66"/>
  <c r="I9" i="67" s="1"/>
  <c r="I35" i="66"/>
  <c r="J9" i="67" s="1"/>
  <c r="J35" i="66"/>
  <c r="O9" i="67" s="1"/>
  <c r="K35" i="66"/>
  <c r="P9" i="67" s="1"/>
  <c r="L35" i="66"/>
  <c r="U9" i="67" s="1"/>
  <c r="M35" i="66"/>
  <c r="V9" i="67" s="1"/>
  <c r="N35" i="66"/>
  <c r="AA9" i="67" s="1"/>
  <c r="O35" i="66"/>
  <c r="AB9" i="67" s="1"/>
  <c r="P35" i="66"/>
  <c r="AG9" i="67" s="1"/>
  <c r="Q35" i="66"/>
  <c r="AH9" i="67" s="1"/>
  <c r="R35" i="66"/>
  <c r="AM9" i="67" s="1"/>
  <c r="S35" i="66"/>
  <c r="AN9" i="67" s="1"/>
  <c r="T35" i="66"/>
  <c r="AS9" i="67" s="1"/>
  <c r="U35" i="66"/>
  <c r="AT9" i="67" s="1"/>
  <c r="V35" i="66"/>
  <c r="AY9" i="67" s="1"/>
  <c r="W35" i="66"/>
  <c r="AZ9" i="67" s="1"/>
  <c r="X35" i="66"/>
  <c r="BE9" i="67" s="1"/>
  <c r="Y35" i="66"/>
  <c r="BF9" i="67" s="1"/>
  <c r="Z35" i="66"/>
  <c r="BK9" i="67" s="1"/>
  <c r="AA35" i="66"/>
  <c r="BL9" i="67" s="1"/>
  <c r="AB35" i="66"/>
  <c r="BQ9" i="67" s="1"/>
  <c r="AC35" i="66"/>
  <c r="BR9" i="67" s="1"/>
  <c r="A36" i="66"/>
  <c r="B36" i="66"/>
  <c r="C36" i="66"/>
  <c r="D36" i="66"/>
  <c r="E36" i="66"/>
  <c r="F36" i="66"/>
  <c r="F10" i="67" s="1"/>
  <c r="G36" i="66"/>
  <c r="G10" i="67" s="1"/>
  <c r="H36" i="66"/>
  <c r="I10" i="67" s="1"/>
  <c r="I36" i="66"/>
  <c r="J10" i="67" s="1"/>
  <c r="J36" i="66"/>
  <c r="O10" i="67" s="1"/>
  <c r="K36" i="66"/>
  <c r="P10" i="67" s="1"/>
  <c r="L36" i="66"/>
  <c r="U10" i="67" s="1"/>
  <c r="M36" i="66"/>
  <c r="V10" i="67" s="1"/>
  <c r="N36" i="66"/>
  <c r="AA10" i="67" s="1"/>
  <c r="O36" i="66"/>
  <c r="AB10" i="67" s="1"/>
  <c r="P36" i="66"/>
  <c r="AG10" i="67" s="1"/>
  <c r="Q36" i="66"/>
  <c r="AH10" i="67" s="1"/>
  <c r="R36" i="66"/>
  <c r="AM10" i="67" s="1"/>
  <c r="S36" i="66"/>
  <c r="AN10" i="67" s="1"/>
  <c r="T36" i="66"/>
  <c r="AS10" i="67" s="1"/>
  <c r="U36" i="66"/>
  <c r="AT10" i="67" s="1"/>
  <c r="V36" i="66"/>
  <c r="AY10" i="67" s="1"/>
  <c r="W36" i="66"/>
  <c r="AZ10" i="67" s="1"/>
  <c r="X36" i="66"/>
  <c r="BE10" i="67" s="1"/>
  <c r="Y36" i="66"/>
  <c r="BF10" i="67" s="1"/>
  <c r="Z36" i="66"/>
  <c r="BK10" i="67" s="1"/>
  <c r="AA36" i="66"/>
  <c r="BL10" i="67" s="1"/>
  <c r="AB36" i="66"/>
  <c r="BQ10" i="67" s="1"/>
  <c r="AC36" i="66"/>
  <c r="BR10" i="67" s="1"/>
  <c r="A37" i="66"/>
  <c r="B37" i="66"/>
  <c r="C37" i="66"/>
  <c r="D37" i="66"/>
  <c r="E37" i="66"/>
  <c r="F37" i="66"/>
  <c r="F11" i="67" s="1"/>
  <c r="G37" i="66"/>
  <c r="G11" i="67" s="1"/>
  <c r="H37" i="66"/>
  <c r="I11" i="67" s="1"/>
  <c r="I37" i="66"/>
  <c r="J11" i="67" s="1"/>
  <c r="J37" i="66"/>
  <c r="O11" i="67" s="1"/>
  <c r="K37" i="66"/>
  <c r="P11" i="67" s="1"/>
  <c r="L37" i="66"/>
  <c r="U11" i="67" s="1"/>
  <c r="M37" i="66"/>
  <c r="V11" i="67" s="1"/>
  <c r="N37" i="66"/>
  <c r="AA11" i="67" s="1"/>
  <c r="O37" i="66"/>
  <c r="AB11" i="67" s="1"/>
  <c r="P37" i="66"/>
  <c r="AG11" i="67" s="1"/>
  <c r="Q37" i="66"/>
  <c r="AH11" i="67" s="1"/>
  <c r="R37" i="66"/>
  <c r="AM11" i="67" s="1"/>
  <c r="S37" i="66"/>
  <c r="AN11" i="67" s="1"/>
  <c r="T37" i="66"/>
  <c r="AS11" i="67" s="1"/>
  <c r="U37" i="66"/>
  <c r="AT11" i="67" s="1"/>
  <c r="V37" i="66"/>
  <c r="AY11" i="67" s="1"/>
  <c r="W37" i="66"/>
  <c r="AZ11" i="67" s="1"/>
  <c r="X37" i="66"/>
  <c r="BE11" i="67" s="1"/>
  <c r="Y37" i="66"/>
  <c r="BF11" i="67" s="1"/>
  <c r="Z37" i="66"/>
  <c r="BK11" i="67" s="1"/>
  <c r="AA37" i="66"/>
  <c r="BL11" i="67" s="1"/>
  <c r="AB37" i="66"/>
  <c r="BQ11" i="67" s="1"/>
  <c r="AC37" i="66"/>
  <c r="BR11" i="67" s="1"/>
  <c r="A38" i="66"/>
  <c r="B38" i="66"/>
  <c r="C38" i="66"/>
  <c r="D38" i="66"/>
  <c r="E38" i="66"/>
  <c r="F38" i="66"/>
  <c r="F13" i="67" s="1"/>
  <c r="G38" i="66"/>
  <c r="G13" i="67" s="1"/>
  <c r="H38" i="66"/>
  <c r="I13" i="67" s="1"/>
  <c r="I38" i="66"/>
  <c r="J13" i="67" s="1"/>
  <c r="J38" i="66"/>
  <c r="O13" i="67" s="1"/>
  <c r="K38" i="66"/>
  <c r="P13" i="67" s="1"/>
  <c r="L38" i="66"/>
  <c r="U13" i="67" s="1"/>
  <c r="M38" i="66"/>
  <c r="V13" i="67" s="1"/>
  <c r="N38" i="66"/>
  <c r="AA13" i="67" s="1"/>
  <c r="O38" i="66"/>
  <c r="AB13" i="67" s="1"/>
  <c r="P38" i="66"/>
  <c r="AG13" i="67" s="1"/>
  <c r="Q38" i="66"/>
  <c r="AH13" i="67" s="1"/>
  <c r="R38" i="66"/>
  <c r="AM13" i="67" s="1"/>
  <c r="S38" i="66"/>
  <c r="AN13" i="67" s="1"/>
  <c r="T38" i="66"/>
  <c r="AS13" i="67" s="1"/>
  <c r="U38" i="66"/>
  <c r="AT13" i="67" s="1"/>
  <c r="V38" i="66"/>
  <c r="AY13" i="67" s="1"/>
  <c r="W38" i="66"/>
  <c r="AZ13" i="67" s="1"/>
  <c r="X38" i="66"/>
  <c r="BE13" i="67" s="1"/>
  <c r="Y38" i="66"/>
  <c r="BF13" i="67" s="1"/>
  <c r="Z38" i="66"/>
  <c r="BK13" i="67" s="1"/>
  <c r="AA38" i="66"/>
  <c r="BL13" i="67" s="1"/>
  <c r="AB38" i="66"/>
  <c r="BQ13" i="67" s="1"/>
  <c r="AC38" i="66"/>
  <c r="BR13" i="67" s="1"/>
  <c r="A39" i="66"/>
  <c r="B39" i="66"/>
  <c r="C39" i="66"/>
  <c r="D39" i="66"/>
  <c r="E39" i="66"/>
  <c r="F39" i="66"/>
  <c r="F14" i="67" s="1"/>
  <c r="G39" i="66"/>
  <c r="G14" i="67" s="1"/>
  <c r="H39" i="66"/>
  <c r="I14" i="67" s="1"/>
  <c r="I39" i="66"/>
  <c r="J14" i="67" s="1"/>
  <c r="J39" i="66"/>
  <c r="O14" i="67" s="1"/>
  <c r="K39" i="66"/>
  <c r="P14" i="67" s="1"/>
  <c r="L39" i="66"/>
  <c r="U14" i="67" s="1"/>
  <c r="M39" i="66"/>
  <c r="V14" i="67" s="1"/>
  <c r="N39" i="66"/>
  <c r="AA14" i="67" s="1"/>
  <c r="O39" i="66"/>
  <c r="AB14" i="67" s="1"/>
  <c r="P39" i="66"/>
  <c r="AG14" i="67" s="1"/>
  <c r="Q39" i="66"/>
  <c r="AH14" i="67" s="1"/>
  <c r="R39" i="66"/>
  <c r="AM14" i="67" s="1"/>
  <c r="S39" i="66"/>
  <c r="AN14" i="67" s="1"/>
  <c r="T39" i="66"/>
  <c r="AS14" i="67" s="1"/>
  <c r="U39" i="66"/>
  <c r="AT14" i="67" s="1"/>
  <c r="V39" i="66"/>
  <c r="AY14" i="67" s="1"/>
  <c r="W39" i="66"/>
  <c r="AZ14" i="67" s="1"/>
  <c r="X39" i="66"/>
  <c r="BE14" i="67" s="1"/>
  <c r="Y39" i="66"/>
  <c r="BF14" i="67" s="1"/>
  <c r="Z39" i="66"/>
  <c r="BK14" i="67" s="1"/>
  <c r="AA39" i="66"/>
  <c r="BL14" i="67" s="1"/>
  <c r="AB39" i="66"/>
  <c r="BQ14" i="67" s="1"/>
  <c r="AC39" i="66"/>
  <c r="BR14" i="67" s="1"/>
  <c r="A40" i="66"/>
  <c r="B40" i="66"/>
  <c r="C40" i="66"/>
  <c r="D40" i="66"/>
  <c r="E40" i="66"/>
  <c r="F40" i="66"/>
  <c r="F15" i="67" s="1"/>
  <c r="G40" i="66"/>
  <c r="G15" i="67" s="1"/>
  <c r="H40" i="66"/>
  <c r="I15" i="67" s="1"/>
  <c r="I40" i="66"/>
  <c r="J15" i="67" s="1"/>
  <c r="J40" i="66"/>
  <c r="O15" i="67" s="1"/>
  <c r="K40" i="66"/>
  <c r="P15" i="67" s="1"/>
  <c r="L40" i="66"/>
  <c r="U15" i="67" s="1"/>
  <c r="M40" i="66"/>
  <c r="V15" i="67" s="1"/>
  <c r="N40" i="66"/>
  <c r="AA15" i="67" s="1"/>
  <c r="O40" i="66"/>
  <c r="AB15" i="67" s="1"/>
  <c r="P40" i="66"/>
  <c r="AG15" i="67" s="1"/>
  <c r="Q40" i="66"/>
  <c r="AH15" i="67" s="1"/>
  <c r="R40" i="66"/>
  <c r="AM15" i="67" s="1"/>
  <c r="S40" i="66"/>
  <c r="AN15" i="67" s="1"/>
  <c r="T40" i="66"/>
  <c r="AS15" i="67" s="1"/>
  <c r="U40" i="66"/>
  <c r="AT15" i="67" s="1"/>
  <c r="V40" i="66"/>
  <c r="AY15" i="67" s="1"/>
  <c r="W40" i="66"/>
  <c r="AZ15" i="67" s="1"/>
  <c r="X40" i="66"/>
  <c r="BE15" i="67" s="1"/>
  <c r="Y40" i="66"/>
  <c r="BF15" i="67" s="1"/>
  <c r="Z40" i="66"/>
  <c r="BK15" i="67" s="1"/>
  <c r="AA40" i="66"/>
  <c r="BL15" i="67" s="1"/>
  <c r="AB40" i="66"/>
  <c r="BQ15" i="67" s="1"/>
  <c r="AC40" i="66"/>
  <c r="BR15" i="67" s="1"/>
  <c r="A41" i="66"/>
  <c r="B41" i="66"/>
  <c r="C41" i="66"/>
  <c r="D41" i="66"/>
  <c r="E41" i="66"/>
  <c r="F41" i="66"/>
  <c r="F19" i="67" s="1"/>
  <c r="G41" i="66"/>
  <c r="G19" i="67" s="1"/>
  <c r="H41" i="66"/>
  <c r="I19" i="67" s="1"/>
  <c r="I41" i="66"/>
  <c r="J19" i="67" s="1"/>
  <c r="J41" i="66"/>
  <c r="O19" i="67" s="1"/>
  <c r="K41" i="66"/>
  <c r="P19" i="67" s="1"/>
  <c r="L41" i="66"/>
  <c r="U19" i="67" s="1"/>
  <c r="M41" i="66"/>
  <c r="V19" i="67" s="1"/>
  <c r="N41" i="66"/>
  <c r="AA19" i="67" s="1"/>
  <c r="O41" i="66"/>
  <c r="AB19" i="67" s="1"/>
  <c r="P41" i="66"/>
  <c r="AG19" i="67" s="1"/>
  <c r="Q41" i="66"/>
  <c r="AH19" i="67" s="1"/>
  <c r="R41" i="66"/>
  <c r="AM19" i="67" s="1"/>
  <c r="S41" i="66"/>
  <c r="AN19" i="67" s="1"/>
  <c r="T41" i="66"/>
  <c r="AS19" i="67" s="1"/>
  <c r="U41" i="66"/>
  <c r="AT19" i="67" s="1"/>
  <c r="V41" i="66"/>
  <c r="AY19" i="67" s="1"/>
  <c r="W41" i="66"/>
  <c r="AZ19" i="67" s="1"/>
  <c r="X41" i="66"/>
  <c r="BE19" i="67" s="1"/>
  <c r="Y41" i="66"/>
  <c r="BF19" i="67" s="1"/>
  <c r="Z41" i="66"/>
  <c r="BK19" i="67" s="1"/>
  <c r="AA41" i="66"/>
  <c r="BL19" i="67" s="1"/>
  <c r="AB41" i="66"/>
  <c r="BQ19" i="67" s="1"/>
  <c r="AC41" i="66"/>
  <c r="BR19" i="67" s="1"/>
  <c r="A42" i="66"/>
  <c r="B42" i="66"/>
  <c r="C42" i="66"/>
  <c r="D42" i="66"/>
  <c r="E42" i="66"/>
  <c r="F42" i="66"/>
  <c r="F20" i="67" s="1"/>
  <c r="G42" i="66"/>
  <c r="G20" i="67" s="1"/>
  <c r="H42" i="66"/>
  <c r="I20" i="67" s="1"/>
  <c r="I42" i="66"/>
  <c r="J20" i="67" s="1"/>
  <c r="J42" i="66"/>
  <c r="O20" i="67" s="1"/>
  <c r="K42" i="66"/>
  <c r="P20" i="67" s="1"/>
  <c r="L42" i="66"/>
  <c r="U20" i="67" s="1"/>
  <c r="M42" i="66"/>
  <c r="V20" i="67" s="1"/>
  <c r="N42" i="66"/>
  <c r="AA20" i="67" s="1"/>
  <c r="O42" i="66"/>
  <c r="AB20" i="67" s="1"/>
  <c r="P42" i="66"/>
  <c r="AG20" i="67" s="1"/>
  <c r="Q42" i="66"/>
  <c r="AH20" i="67" s="1"/>
  <c r="R42" i="66"/>
  <c r="AM20" i="67" s="1"/>
  <c r="S42" i="66"/>
  <c r="AN20" i="67" s="1"/>
  <c r="T42" i="66"/>
  <c r="AS20" i="67" s="1"/>
  <c r="U42" i="66"/>
  <c r="AT20" i="67" s="1"/>
  <c r="V42" i="66"/>
  <c r="AY20" i="67" s="1"/>
  <c r="W42" i="66"/>
  <c r="AZ20" i="67" s="1"/>
  <c r="X42" i="66"/>
  <c r="BE20" i="67" s="1"/>
  <c r="Y42" i="66"/>
  <c r="BF20" i="67" s="1"/>
  <c r="Z42" i="66"/>
  <c r="BK20" i="67" s="1"/>
  <c r="AA42" i="66"/>
  <c r="BL20" i="67" s="1"/>
  <c r="AB42" i="66"/>
  <c r="BQ20" i="67" s="1"/>
  <c r="AC42" i="66"/>
  <c r="BR20" i="67" s="1"/>
  <c r="A43" i="66"/>
  <c r="B43" i="66"/>
  <c r="C43" i="66"/>
  <c r="D43" i="66"/>
  <c r="E43" i="66"/>
  <c r="F43" i="66"/>
  <c r="F21" i="67" s="1"/>
  <c r="G43" i="66"/>
  <c r="G21" i="67" s="1"/>
  <c r="H43" i="66"/>
  <c r="I21" i="67" s="1"/>
  <c r="I43" i="66"/>
  <c r="J21" i="67" s="1"/>
  <c r="J43" i="66"/>
  <c r="O21" i="67" s="1"/>
  <c r="K43" i="66"/>
  <c r="P21" i="67" s="1"/>
  <c r="L43" i="66"/>
  <c r="U21" i="67" s="1"/>
  <c r="M43" i="66"/>
  <c r="V21" i="67" s="1"/>
  <c r="N43" i="66"/>
  <c r="AA21" i="67" s="1"/>
  <c r="O43" i="66"/>
  <c r="AB21" i="67" s="1"/>
  <c r="P43" i="66"/>
  <c r="AG21" i="67" s="1"/>
  <c r="Q43" i="66"/>
  <c r="AH21" i="67" s="1"/>
  <c r="R43" i="66"/>
  <c r="AM21" i="67" s="1"/>
  <c r="S43" i="66"/>
  <c r="AN21" i="67" s="1"/>
  <c r="T43" i="66"/>
  <c r="AS21" i="67" s="1"/>
  <c r="U43" i="66"/>
  <c r="AT21" i="67" s="1"/>
  <c r="V43" i="66"/>
  <c r="AY21" i="67" s="1"/>
  <c r="W43" i="66"/>
  <c r="AZ21" i="67" s="1"/>
  <c r="X43" i="66"/>
  <c r="BE21" i="67" s="1"/>
  <c r="Y43" i="66"/>
  <c r="BF21" i="67" s="1"/>
  <c r="Z43" i="66"/>
  <c r="BK21" i="67" s="1"/>
  <c r="AA43" i="66"/>
  <c r="BL21" i="67" s="1"/>
  <c r="AB43" i="66"/>
  <c r="BQ21" i="67" s="1"/>
  <c r="AC43" i="66"/>
  <c r="BR21" i="67" s="1"/>
  <c r="A44" i="66"/>
  <c r="B44" i="66"/>
  <c r="C44" i="66"/>
  <c r="D44" i="66"/>
  <c r="E44" i="66"/>
  <c r="F44" i="66"/>
  <c r="F25" i="67" s="1"/>
  <c r="G44" i="66"/>
  <c r="G25" i="67" s="1"/>
  <c r="H44" i="66"/>
  <c r="I25" i="67" s="1"/>
  <c r="I44" i="66"/>
  <c r="J25" i="67" s="1"/>
  <c r="J44" i="66"/>
  <c r="O25" i="67" s="1"/>
  <c r="K44" i="66"/>
  <c r="P25" i="67" s="1"/>
  <c r="L44" i="66"/>
  <c r="U25" i="67" s="1"/>
  <c r="M44" i="66"/>
  <c r="V25" i="67" s="1"/>
  <c r="N44" i="66"/>
  <c r="AA25" i="67" s="1"/>
  <c r="O44" i="66"/>
  <c r="AB25" i="67" s="1"/>
  <c r="P44" i="66"/>
  <c r="AG25" i="67" s="1"/>
  <c r="Q44" i="66"/>
  <c r="AH25" i="67" s="1"/>
  <c r="R44" i="66"/>
  <c r="AM25" i="67" s="1"/>
  <c r="S44" i="66"/>
  <c r="AN25" i="67" s="1"/>
  <c r="T44" i="66"/>
  <c r="AS25" i="67" s="1"/>
  <c r="U44" i="66"/>
  <c r="AT25" i="67" s="1"/>
  <c r="V44" i="66"/>
  <c r="AY25" i="67" s="1"/>
  <c r="W44" i="66"/>
  <c r="AZ25" i="67" s="1"/>
  <c r="X44" i="66"/>
  <c r="BE25" i="67" s="1"/>
  <c r="Y44" i="66"/>
  <c r="BF25" i="67" s="1"/>
  <c r="Z44" i="66"/>
  <c r="BK25" i="67" s="1"/>
  <c r="AA44" i="66"/>
  <c r="BL25" i="67" s="1"/>
  <c r="AB44" i="66"/>
  <c r="BQ25" i="67" s="1"/>
  <c r="AC44" i="66"/>
  <c r="BR25" i="67" s="1"/>
  <c r="A45" i="66"/>
  <c r="B45" i="66"/>
  <c r="C45" i="66"/>
  <c r="D45" i="66"/>
  <c r="E45" i="66"/>
  <c r="F45" i="66"/>
  <c r="F26" i="67" s="1"/>
  <c r="G45" i="66"/>
  <c r="G26" i="67" s="1"/>
  <c r="H45" i="66"/>
  <c r="I26" i="67" s="1"/>
  <c r="I45" i="66"/>
  <c r="J26" i="67" s="1"/>
  <c r="J45" i="66"/>
  <c r="O26" i="67" s="1"/>
  <c r="K45" i="66"/>
  <c r="P26" i="67" s="1"/>
  <c r="L45" i="66"/>
  <c r="U26" i="67" s="1"/>
  <c r="M45" i="66"/>
  <c r="V26" i="67" s="1"/>
  <c r="N45" i="66"/>
  <c r="AA26" i="67" s="1"/>
  <c r="O45" i="66"/>
  <c r="AB26" i="67" s="1"/>
  <c r="P45" i="66"/>
  <c r="AG26" i="67" s="1"/>
  <c r="Q45" i="66"/>
  <c r="AH26" i="67" s="1"/>
  <c r="R45" i="66"/>
  <c r="AM26" i="67" s="1"/>
  <c r="S45" i="66"/>
  <c r="AN26" i="67" s="1"/>
  <c r="T45" i="66"/>
  <c r="AS26" i="67" s="1"/>
  <c r="U45" i="66"/>
  <c r="AT26" i="67" s="1"/>
  <c r="V45" i="66"/>
  <c r="AY26" i="67" s="1"/>
  <c r="W45" i="66"/>
  <c r="AZ26" i="67" s="1"/>
  <c r="X45" i="66"/>
  <c r="BE26" i="67" s="1"/>
  <c r="Y45" i="66"/>
  <c r="BF26" i="67" s="1"/>
  <c r="Z45" i="66"/>
  <c r="BK26" i="67" s="1"/>
  <c r="AA45" i="66"/>
  <c r="BL26" i="67" s="1"/>
  <c r="AB45" i="66"/>
  <c r="BQ26" i="67" s="1"/>
  <c r="AC45" i="66"/>
  <c r="BR26" i="67" s="1"/>
  <c r="A46" i="66"/>
  <c r="B46" i="66"/>
  <c r="C46" i="66"/>
  <c r="D46" i="66"/>
  <c r="E46" i="66"/>
  <c r="F46" i="66"/>
  <c r="F27" i="67" s="1"/>
  <c r="G46" i="66"/>
  <c r="G27" i="67" s="1"/>
  <c r="H46" i="66"/>
  <c r="I27" i="67" s="1"/>
  <c r="I46" i="66"/>
  <c r="J27" i="67" s="1"/>
  <c r="J46" i="66"/>
  <c r="O27" i="67" s="1"/>
  <c r="K46" i="66"/>
  <c r="P27" i="67" s="1"/>
  <c r="L46" i="66"/>
  <c r="U27" i="67" s="1"/>
  <c r="M46" i="66"/>
  <c r="V27" i="67" s="1"/>
  <c r="N46" i="66"/>
  <c r="AA27" i="67" s="1"/>
  <c r="O46" i="66"/>
  <c r="AB27" i="67" s="1"/>
  <c r="P46" i="66"/>
  <c r="AG27" i="67" s="1"/>
  <c r="Q46" i="66"/>
  <c r="AH27" i="67" s="1"/>
  <c r="R46" i="66"/>
  <c r="AM27" i="67" s="1"/>
  <c r="S46" i="66"/>
  <c r="AN27" i="67" s="1"/>
  <c r="T46" i="66"/>
  <c r="AS27" i="67" s="1"/>
  <c r="U46" i="66"/>
  <c r="AT27" i="67" s="1"/>
  <c r="V46" i="66"/>
  <c r="AY27" i="67" s="1"/>
  <c r="W46" i="66"/>
  <c r="AZ27" i="67" s="1"/>
  <c r="X46" i="66"/>
  <c r="BE27" i="67" s="1"/>
  <c r="Y46" i="66"/>
  <c r="BF27" i="67" s="1"/>
  <c r="Z46" i="66"/>
  <c r="BK27" i="67" s="1"/>
  <c r="AA46" i="66"/>
  <c r="BL27" i="67" s="1"/>
  <c r="AB46" i="66"/>
  <c r="BQ27" i="67" s="1"/>
  <c r="AC46" i="66"/>
  <c r="BR27" i="67" s="1"/>
  <c r="A47" i="66"/>
  <c r="B47" i="66"/>
  <c r="C47" i="66"/>
  <c r="D47" i="66"/>
  <c r="E47" i="66"/>
  <c r="F47" i="66"/>
  <c r="F31" i="67" s="1"/>
  <c r="G47" i="66"/>
  <c r="G31" i="67" s="1"/>
  <c r="H47" i="66"/>
  <c r="I31" i="67" s="1"/>
  <c r="I47" i="66"/>
  <c r="J31" i="67" s="1"/>
  <c r="J47" i="66"/>
  <c r="O31" i="67" s="1"/>
  <c r="K47" i="66"/>
  <c r="P31" i="67" s="1"/>
  <c r="L47" i="66"/>
  <c r="U31" i="67" s="1"/>
  <c r="M47" i="66"/>
  <c r="V31" i="67" s="1"/>
  <c r="N47" i="66"/>
  <c r="AA31" i="67" s="1"/>
  <c r="O47" i="66"/>
  <c r="AB31" i="67" s="1"/>
  <c r="P47" i="66"/>
  <c r="AG31" i="67" s="1"/>
  <c r="Q47" i="66"/>
  <c r="AH31" i="67" s="1"/>
  <c r="R47" i="66"/>
  <c r="AM31" i="67" s="1"/>
  <c r="S47" i="66"/>
  <c r="AN31" i="67" s="1"/>
  <c r="T47" i="66"/>
  <c r="AS31" i="67" s="1"/>
  <c r="U47" i="66"/>
  <c r="AT31" i="67" s="1"/>
  <c r="V47" i="66"/>
  <c r="AY31" i="67" s="1"/>
  <c r="W47" i="66"/>
  <c r="AZ31" i="67" s="1"/>
  <c r="X47" i="66"/>
  <c r="BE31" i="67" s="1"/>
  <c r="Y47" i="66"/>
  <c r="BF31" i="67" s="1"/>
  <c r="Z47" i="66"/>
  <c r="BK31" i="67" s="1"/>
  <c r="AA47" i="66"/>
  <c r="BL31" i="67" s="1"/>
  <c r="AB47" i="66"/>
  <c r="BQ31" i="67" s="1"/>
  <c r="AC47" i="66"/>
  <c r="BR31" i="67" s="1"/>
  <c r="A48" i="66"/>
  <c r="B48" i="66"/>
  <c r="C48" i="66"/>
  <c r="D48" i="66"/>
  <c r="E48" i="66"/>
  <c r="F48" i="66"/>
  <c r="F32" i="67" s="1"/>
  <c r="G48" i="66"/>
  <c r="G32" i="67" s="1"/>
  <c r="H48" i="66"/>
  <c r="I32" i="67" s="1"/>
  <c r="I48" i="66"/>
  <c r="J32" i="67" s="1"/>
  <c r="J48" i="66"/>
  <c r="O32" i="67" s="1"/>
  <c r="K48" i="66"/>
  <c r="P32" i="67" s="1"/>
  <c r="L48" i="66"/>
  <c r="U32" i="67" s="1"/>
  <c r="M48" i="66"/>
  <c r="V32" i="67" s="1"/>
  <c r="N48" i="66"/>
  <c r="AA32" i="67" s="1"/>
  <c r="O48" i="66"/>
  <c r="AB32" i="67" s="1"/>
  <c r="P48" i="66"/>
  <c r="AG32" i="67" s="1"/>
  <c r="Q48" i="66"/>
  <c r="AH32" i="67" s="1"/>
  <c r="R48" i="66"/>
  <c r="AM32" i="67" s="1"/>
  <c r="S48" i="66"/>
  <c r="AN32" i="67" s="1"/>
  <c r="T48" i="66"/>
  <c r="AS32" i="67" s="1"/>
  <c r="U48" i="66"/>
  <c r="AT32" i="67" s="1"/>
  <c r="V48" i="66"/>
  <c r="AY32" i="67" s="1"/>
  <c r="W48" i="66"/>
  <c r="AZ32" i="67" s="1"/>
  <c r="X48" i="66"/>
  <c r="BE32" i="67" s="1"/>
  <c r="Y48" i="66"/>
  <c r="BF32" i="67" s="1"/>
  <c r="Z48" i="66"/>
  <c r="BK32" i="67" s="1"/>
  <c r="AA48" i="66"/>
  <c r="BL32" i="67" s="1"/>
  <c r="AB48" i="66"/>
  <c r="BQ32" i="67" s="1"/>
  <c r="AC48" i="66"/>
  <c r="BR32" i="67" s="1"/>
  <c r="A49" i="66"/>
  <c r="B49" i="66"/>
  <c r="C49" i="66"/>
  <c r="D49" i="66"/>
  <c r="E49" i="66"/>
  <c r="F49" i="66"/>
  <c r="F33" i="67" s="1"/>
  <c r="G49" i="66"/>
  <c r="G33" i="67" s="1"/>
  <c r="H49" i="66"/>
  <c r="I33" i="67" s="1"/>
  <c r="I49" i="66"/>
  <c r="J33" i="67" s="1"/>
  <c r="J49" i="66"/>
  <c r="O33" i="67" s="1"/>
  <c r="K49" i="66"/>
  <c r="P33" i="67" s="1"/>
  <c r="L49" i="66"/>
  <c r="U33" i="67" s="1"/>
  <c r="M49" i="66"/>
  <c r="V33" i="67" s="1"/>
  <c r="N49" i="66"/>
  <c r="AA33" i="67" s="1"/>
  <c r="O49" i="66"/>
  <c r="AB33" i="67" s="1"/>
  <c r="P49" i="66"/>
  <c r="AG33" i="67" s="1"/>
  <c r="Q49" i="66"/>
  <c r="AH33" i="67" s="1"/>
  <c r="R49" i="66"/>
  <c r="AM33" i="67" s="1"/>
  <c r="S49" i="66"/>
  <c r="AN33" i="67" s="1"/>
  <c r="T49" i="66"/>
  <c r="AS33" i="67" s="1"/>
  <c r="U49" i="66"/>
  <c r="AT33" i="67" s="1"/>
  <c r="V49" i="66"/>
  <c r="AY33" i="67" s="1"/>
  <c r="W49" i="66"/>
  <c r="AZ33" i="67" s="1"/>
  <c r="X49" i="66"/>
  <c r="BE33" i="67" s="1"/>
  <c r="Y49" i="66"/>
  <c r="BF33" i="67" s="1"/>
  <c r="Z49" i="66"/>
  <c r="BK33" i="67" s="1"/>
  <c r="AA49" i="66"/>
  <c r="BL33" i="67" s="1"/>
  <c r="AB49" i="66"/>
  <c r="BQ33" i="67" s="1"/>
  <c r="AC49" i="66"/>
  <c r="BR33" i="67" s="1"/>
  <c r="A50" i="66"/>
  <c r="B50" i="66"/>
  <c r="C50" i="66"/>
  <c r="D50" i="66"/>
  <c r="E50" i="66"/>
  <c r="F50" i="66"/>
  <c r="F37" i="67" s="1"/>
  <c r="G50" i="66"/>
  <c r="G37" i="67" s="1"/>
  <c r="H50" i="66"/>
  <c r="I37" i="67" s="1"/>
  <c r="I50" i="66"/>
  <c r="J37" i="67" s="1"/>
  <c r="J50" i="66"/>
  <c r="O37" i="67" s="1"/>
  <c r="K50" i="66"/>
  <c r="P37" i="67" s="1"/>
  <c r="L50" i="66"/>
  <c r="U37" i="67" s="1"/>
  <c r="M50" i="66"/>
  <c r="V37" i="67" s="1"/>
  <c r="N50" i="66"/>
  <c r="AA37" i="67" s="1"/>
  <c r="O50" i="66"/>
  <c r="AB37" i="67" s="1"/>
  <c r="P50" i="66"/>
  <c r="AG37" i="67" s="1"/>
  <c r="Q50" i="66"/>
  <c r="AH37" i="67" s="1"/>
  <c r="R50" i="66"/>
  <c r="AM37" i="67" s="1"/>
  <c r="S50" i="66"/>
  <c r="AN37" i="67" s="1"/>
  <c r="T50" i="66"/>
  <c r="AS37" i="67" s="1"/>
  <c r="U50" i="66"/>
  <c r="AT37" i="67" s="1"/>
  <c r="V50" i="66"/>
  <c r="AY37" i="67" s="1"/>
  <c r="W50" i="66"/>
  <c r="AZ37" i="67" s="1"/>
  <c r="X50" i="66"/>
  <c r="BE37" i="67" s="1"/>
  <c r="Y50" i="66"/>
  <c r="BF37" i="67" s="1"/>
  <c r="Z50" i="66"/>
  <c r="BK37" i="67" s="1"/>
  <c r="AA50" i="66"/>
  <c r="BL37" i="67" s="1"/>
  <c r="AB50" i="66"/>
  <c r="BQ37" i="67" s="1"/>
  <c r="AC50" i="66"/>
  <c r="BR37" i="67" s="1"/>
  <c r="A51" i="66"/>
  <c r="B51" i="66"/>
  <c r="C51" i="66"/>
  <c r="D51" i="66"/>
  <c r="E51" i="66"/>
  <c r="F51" i="66"/>
  <c r="F38" i="67" s="1"/>
  <c r="G51" i="66"/>
  <c r="G38" i="67" s="1"/>
  <c r="H51" i="66"/>
  <c r="I38" i="67" s="1"/>
  <c r="I51" i="66"/>
  <c r="J38" i="67" s="1"/>
  <c r="J51" i="66"/>
  <c r="O38" i="67" s="1"/>
  <c r="K51" i="66"/>
  <c r="P38" i="67" s="1"/>
  <c r="L51" i="66"/>
  <c r="U38" i="67" s="1"/>
  <c r="M51" i="66"/>
  <c r="V38" i="67" s="1"/>
  <c r="N51" i="66"/>
  <c r="AA38" i="67" s="1"/>
  <c r="O51" i="66"/>
  <c r="AB38" i="67" s="1"/>
  <c r="P51" i="66"/>
  <c r="AG38" i="67" s="1"/>
  <c r="Q51" i="66"/>
  <c r="AH38" i="67" s="1"/>
  <c r="R51" i="66"/>
  <c r="AM38" i="67" s="1"/>
  <c r="S51" i="66"/>
  <c r="AN38" i="67" s="1"/>
  <c r="T51" i="66"/>
  <c r="AS38" i="67" s="1"/>
  <c r="U51" i="66"/>
  <c r="AT38" i="67" s="1"/>
  <c r="V51" i="66"/>
  <c r="AY38" i="67" s="1"/>
  <c r="W51" i="66"/>
  <c r="AZ38" i="67" s="1"/>
  <c r="X51" i="66"/>
  <c r="BE38" i="67" s="1"/>
  <c r="Y51" i="66"/>
  <c r="BF38" i="67" s="1"/>
  <c r="Z51" i="66"/>
  <c r="BK38" i="67" s="1"/>
  <c r="AA51" i="66"/>
  <c r="BL38" i="67" s="1"/>
  <c r="AB51" i="66"/>
  <c r="BQ38" i="67" s="1"/>
  <c r="AC51" i="66"/>
  <c r="BR38" i="67" s="1"/>
  <c r="A52" i="66"/>
  <c r="B52" i="66"/>
  <c r="C52" i="66"/>
  <c r="D52" i="66"/>
  <c r="E52" i="66"/>
  <c r="F52" i="66"/>
  <c r="F39" i="67" s="1"/>
  <c r="G52" i="66"/>
  <c r="G39" i="67" s="1"/>
  <c r="H52" i="66"/>
  <c r="I39" i="67" s="1"/>
  <c r="I52" i="66"/>
  <c r="J39" i="67" s="1"/>
  <c r="J52" i="66"/>
  <c r="O39" i="67" s="1"/>
  <c r="K52" i="66"/>
  <c r="P39" i="67" s="1"/>
  <c r="L52" i="66"/>
  <c r="U39" i="67" s="1"/>
  <c r="M52" i="66"/>
  <c r="V39" i="67" s="1"/>
  <c r="N52" i="66"/>
  <c r="AA39" i="67" s="1"/>
  <c r="O52" i="66"/>
  <c r="AB39" i="67" s="1"/>
  <c r="P52" i="66"/>
  <c r="AG39" i="67" s="1"/>
  <c r="Q52" i="66"/>
  <c r="AH39" i="67" s="1"/>
  <c r="R52" i="66"/>
  <c r="AM39" i="67" s="1"/>
  <c r="S52" i="66"/>
  <c r="AN39" i="67" s="1"/>
  <c r="T52" i="66"/>
  <c r="AS39" i="67" s="1"/>
  <c r="U52" i="66"/>
  <c r="AT39" i="67" s="1"/>
  <c r="V52" i="66"/>
  <c r="AY39" i="67" s="1"/>
  <c r="W52" i="66"/>
  <c r="AZ39" i="67" s="1"/>
  <c r="X52" i="66"/>
  <c r="BE39" i="67" s="1"/>
  <c r="Y52" i="66"/>
  <c r="BF39" i="67" s="1"/>
  <c r="Z52" i="66"/>
  <c r="BK39" i="67" s="1"/>
  <c r="AA52" i="66"/>
  <c r="BL39" i="67" s="1"/>
  <c r="AB52" i="66"/>
  <c r="BQ39" i="67" s="1"/>
  <c r="AC52" i="66"/>
  <c r="BR39" i="67" s="1"/>
  <c r="A53" i="66"/>
  <c r="B53" i="66"/>
  <c r="C53" i="66"/>
  <c r="D53" i="66"/>
  <c r="E53" i="66"/>
  <c r="F53" i="66"/>
  <c r="F55" i="67" s="1"/>
  <c r="G53" i="66"/>
  <c r="G55" i="67" s="1"/>
  <c r="H53" i="66"/>
  <c r="I55" i="67" s="1"/>
  <c r="I53" i="66"/>
  <c r="J55" i="67" s="1"/>
  <c r="J53" i="66"/>
  <c r="O55" i="67" s="1"/>
  <c r="K53" i="66"/>
  <c r="P55" i="67" s="1"/>
  <c r="L53" i="66"/>
  <c r="U55" i="67" s="1"/>
  <c r="M53" i="66"/>
  <c r="V55" i="67" s="1"/>
  <c r="N53" i="66"/>
  <c r="AA55" i="67" s="1"/>
  <c r="O53" i="66"/>
  <c r="AB55" i="67" s="1"/>
  <c r="P53" i="66"/>
  <c r="AG55" i="67" s="1"/>
  <c r="Q53" i="66"/>
  <c r="AH55" i="67" s="1"/>
  <c r="R53" i="66"/>
  <c r="AM55" i="67" s="1"/>
  <c r="S53" i="66"/>
  <c r="AN55" i="67" s="1"/>
  <c r="T53" i="66"/>
  <c r="AS55" i="67" s="1"/>
  <c r="U53" i="66"/>
  <c r="AT55" i="67" s="1"/>
  <c r="V53" i="66"/>
  <c r="AY55" i="67" s="1"/>
  <c r="W53" i="66"/>
  <c r="AZ55" i="67" s="1"/>
  <c r="X53" i="66"/>
  <c r="BE55" i="67" s="1"/>
  <c r="Y53" i="66"/>
  <c r="BF55" i="67" s="1"/>
  <c r="Z53" i="66"/>
  <c r="BK55" i="67" s="1"/>
  <c r="AA53" i="66"/>
  <c r="BL55" i="67" s="1"/>
  <c r="AB53" i="66"/>
  <c r="BQ55" i="67" s="1"/>
  <c r="AC53" i="66"/>
  <c r="BR55" i="67" s="1"/>
  <c r="A54" i="66"/>
  <c r="B54" i="66"/>
  <c r="C54" i="66"/>
  <c r="D54" i="66"/>
  <c r="E54" i="66"/>
  <c r="F54" i="66"/>
  <c r="F56" i="67" s="1"/>
  <c r="G54" i="66"/>
  <c r="G56" i="67" s="1"/>
  <c r="H54" i="66"/>
  <c r="I56" i="67" s="1"/>
  <c r="I54" i="66"/>
  <c r="J56" i="67" s="1"/>
  <c r="J54" i="66"/>
  <c r="O56" i="67" s="1"/>
  <c r="K54" i="66"/>
  <c r="P56" i="67" s="1"/>
  <c r="L54" i="66"/>
  <c r="U56" i="67" s="1"/>
  <c r="M54" i="66"/>
  <c r="V56" i="67" s="1"/>
  <c r="N54" i="66"/>
  <c r="AA56" i="67" s="1"/>
  <c r="O54" i="66"/>
  <c r="AB56" i="67" s="1"/>
  <c r="P54" i="66"/>
  <c r="AG56" i="67" s="1"/>
  <c r="Q54" i="66"/>
  <c r="AH56" i="67" s="1"/>
  <c r="R54" i="66"/>
  <c r="AM56" i="67" s="1"/>
  <c r="S54" i="66"/>
  <c r="AN56" i="67" s="1"/>
  <c r="T54" i="66"/>
  <c r="AS56" i="67" s="1"/>
  <c r="U54" i="66"/>
  <c r="AT56" i="67" s="1"/>
  <c r="V54" i="66"/>
  <c r="AY56" i="67" s="1"/>
  <c r="W54" i="66"/>
  <c r="AZ56" i="67" s="1"/>
  <c r="X54" i="66"/>
  <c r="BE56" i="67" s="1"/>
  <c r="Y54" i="66"/>
  <c r="BF56" i="67" s="1"/>
  <c r="Z54" i="66"/>
  <c r="BK56" i="67" s="1"/>
  <c r="AA54" i="66"/>
  <c r="BL56" i="67" s="1"/>
  <c r="AB54" i="66"/>
  <c r="BQ56" i="67" s="1"/>
  <c r="AC54" i="66"/>
  <c r="BR56" i="67" s="1"/>
  <c r="A55" i="66"/>
  <c r="B55" i="66"/>
  <c r="C55" i="66"/>
  <c r="D55" i="66"/>
  <c r="E55" i="66"/>
  <c r="F55" i="66"/>
  <c r="F57" i="67" s="1"/>
  <c r="G55" i="66"/>
  <c r="G57" i="67" s="1"/>
  <c r="H55" i="66"/>
  <c r="I57" i="67" s="1"/>
  <c r="I55" i="66"/>
  <c r="J57" i="67" s="1"/>
  <c r="J55" i="66"/>
  <c r="O57" i="67" s="1"/>
  <c r="K55" i="66"/>
  <c r="P57" i="67" s="1"/>
  <c r="L55" i="66"/>
  <c r="U57" i="67" s="1"/>
  <c r="M55" i="66"/>
  <c r="V57" i="67" s="1"/>
  <c r="N55" i="66"/>
  <c r="AA57" i="67" s="1"/>
  <c r="O55" i="66"/>
  <c r="AB57" i="67" s="1"/>
  <c r="P55" i="66"/>
  <c r="AG57" i="67" s="1"/>
  <c r="Q55" i="66"/>
  <c r="AH57" i="67" s="1"/>
  <c r="R55" i="66"/>
  <c r="AM57" i="67" s="1"/>
  <c r="S55" i="66"/>
  <c r="AN57" i="67" s="1"/>
  <c r="T55" i="66"/>
  <c r="AS57" i="67" s="1"/>
  <c r="U55" i="66"/>
  <c r="AT57" i="67" s="1"/>
  <c r="V55" i="66"/>
  <c r="AY57" i="67" s="1"/>
  <c r="W55" i="66"/>
  <c r="AZ57" i="67" s="1"/>
  <c r="X55" i="66"/>
  <c r="BE57" i="67" s="1"/>
  <c r="Y55" i="66"/>
  <c r="BF57" i="67" s="1"/>
  <c r="Z55" i="66"/>
  <c r="BK57" i="67" s="1"/>
  <c r="AA55" i="66"/>
  <c r="BL57" i="67" s="1"/>
  <c r="AB55" i="66"/>
  <c r="BQ57" i="67" s="1"/>
  <c r="AC55" i="66"/>
  <c r="BR57" i="67" s="1"/>
  <c r="A56" i="66"/>
  <c r="B56" i="66"/>
  <c r="C56" i="66"/>
  <c r="D56" i="66"/>
  <c r="E56" i="66"/>
  <c r="F56" i="66"/>
  <c r="F58" i="67" s="1"/>
  <c r="G56" i="66"/>
  <c r="G58" i="67" s="1"/>
  <c r="H56" i="66"/>
  <c r="I58" i="67" s="1"/>
  <c r="I56" i="66"/>
  <c r="J58" i="67" s="1"/>
  <c r="J56" i="66"/>
  <c r="O58" i="67" s="1"/>
  <c r="K56" i="66"/>
  <c r="P58" i="67" s="1"/>
  <c r="L56" i="66"/>
  <c r="U58" i="67" s="1"/>
  <c r="M56" i="66"/>
  <c r="V58" i="67" s="1"/>
  <c r="N56" i="66"/>
  <c r="AA58" i="67" s="1"/>
  <c r="O56" i="66"/>
  <c r="AB58" i="67" s="1"/>
  <c r="P56" i="66"/>
  <c r="AG58" i="67" s="1"/>
  <c r="Q56" i="66"/>
  <c r="AH58" i="67" s="1"/>
  <c r="R56" i="66"/>
  <c r="AM58" i="67" s="1"/>
  <c r="S56" i="66"/>
  <c r="AN58" i="67" s="1"/>
  <c r="T56" i="66"/>
  <c r="AS58" i="67" s="1"/>
  <c r="U56" i="66"/>
  <c r="AT58" i="67" s="1"/>
  <c r="V56" i="66"/>
  <c r="AY58" i="67" s="1"/>
  <c r="W56" i="66"/>
  <c r="AZ58" i="67" s="1"/>
  <c r="X56" i="66"/>
  <c r="BE58" i="67" s="1"/>
  <c r="Y56" i="66"/>
  <c r="BF58" i="67" s="1"/>
  <c r="Z56" i="66"/>
  <c r="BK58" i="67" s="1"/>
  <c r="AA56" i="66"/>
  <c r="BL58" i="67" s="1"/>
  <c r="AB56" i="66"/>
  <c r="BQ58" i="67" s="1"/>
  <c r="AC56" i="66"/>
  <c r="BR58" i="67" s="1"/>
  <c r="A57" i="66"/>
  <c r="B57" i="66"/>
  <c r="C57" i="66"/>
  <c r="D57" i="66"/>
  <c r="E57" i="66"/>
  <c r="F57" i="66"/>
  <c r="F78" i="67" s="1"/>
  <c r="G57" i="66"/>
  <c r="G78" i="67" s="1"/>
  <c r="H57" i="66"/>
  <c r="I78" i="67" s="1"/>
  <c r="I57" i="66"/>
  <c r="J78" i="67" s="1"/>
  <c r="J57" i="66"/>
  <c r="O78" i="67" s="1"/>
  <c r="K57" i="66"/>
  <c r="P78" i="67" s="1"/>
  <c r="L57" i="66"/>
  <c r="U78" i="67" s="1"/>
  <c r="M57" i="66"/>
  <c r="V78" i="67" s="1"/>
  <c r="N57" i="66"/>
  <c r="AA78" i="67" s="1"/>
  <c r="O57" i="66"/>
  <c r="AB78" i="67" s="1"/>
  <c r="P57" i="66"/>
  <c r="AG78" i="67" s="1"/>
  <c r="Q57" i="66"/>
  <c r="AH78" i="67" s="1"/>
  <c r="R57" i="66"/>
  <c r="AM78" i="67" s="1"/>
  <c r="S57" i="66"/>
  <c r="AN78" i="67" s="1"/>
  <c r="T57" i="66"/>
  <c r="AS78" i="67" s="1"/>
  <c r="U57" i="66"/>
  <c r="AT78" i="67" s="1"/>
  <c r="V57" i="66"/>
  <c r="AY78" i="67" s="1"/>
  <c r="W57" i="66"/>
  <c r="AZ78" i="67" s="1"/>
  <c r="X57" i="66"/>
  <c r="BE78" i="67" s="1"/>
  <c r="Y57" i="66"/>
  <c r="BF78" i="67" s="1"/>
  <c r="Z57" i="66"/>
  <c r="BK78" i="67" s="1"/>
  <c r="AA57" i="66"/>
  <c r="BL78" i="67" s="1"/>
  <c r="AB57" i="66"/>
  <c r="BQ78" i="67" s="1"/>
  <c r="AC57" i="66"/>
  <c r="BR78" i="67" s="1"/>
  <c r="A58" i="66"/>
  <c r="B58" i="66"/>
  <c r="C58" i="66"/>
  <c r="D58" i="66"/>
  <c r="E58" i="66"/>
  <c r="F58" i="66"/>
  <c r="G58" i="66"/>
  <c r="H58" i="66"/>
  <c r="I58" i="66"/>
  <c r="J58" i="66"/>
  <c r="K58" i="66"/>
  <c r="L58" i="66"/>
  <c r="M58" i="66"/>
  <c r="N58" i="66"/>
  <c r="O58" i="66"/>
  <c r="P58" i="66"/>
  <c r="Q58" i="66"/>
  <c r="R58" i="66"/>
  <c r="S58" i="66"/>
  <c r="T58" i="66"/>
  <c r="U58" i="66"/>
  <c r="V58" i="66"/>
  <c r="W58" i="66"/>
  <c r="X58" i="66"/>
  <c r="Y58" i="66"/>
  <c r="Z58" i="66"/>
  <c r="AA58" i="66"/>
  <c r="AB58" i="66"/>
  <c r="AC58" i="66"/>
  <c r="A59" i="66"/>
  <c r="B59" i="66"/>
  <c r="C59" i="66"/>
  <c r="D59" i="66"/>
  <c r="E59" i="66"/>
  <c r="F59" i="66"/>
  <c r="F75" i="67" s="1"/>
  <c r="G59" i="66"/>
  <c r="G75" i="67" s="1"/>
  <c r="H59" i="66"/>
  <c r="I75" i="67" s="1"/>
  <c r="I59" i="66"/>
  <c r="J75" i="67" s="1"/>
  <c r="J59" i="66"/>
  <c r="O75" i="67" s="1"/>
  <c r="K59" i="66"/>
  <c r="P75" i="67" s="1"/>
  <c r="L59" i="66"/>
  <c r="U75" i="67" s="1"/>
  <c r="M59" i="66"/>
  <c r="V75" i="67" s="1"/>
  <c r="N59" i="66"/>
  <c r="AA75" i="67" s="1"/>
  <c r="O59" i="66"/>
  <c r="AB75" i="67" s="1"/>
  <c r="P59" i="66"/>
  <c r="AG75" i="67" s="1"/>
  <c r="Q59" i="66"/>
  <c r="AH75" i="67" s="1"/>
  <c r="R59" i="66"/>
  <c r="AM75" i="67" s="1"/>
  <c r="S59" i="66"/>
  <c r="AN75" i="67" s="1"/>
  <c r="T59" i="66"/>
  <c r="AS75" i="67" s="1"/>
  <c r="U59" i="66"/>
  <c r="AT75" i="67" s="1"/>
  <c r="V59" i="66"/>
  <c r="AY75" i="67" s="1"/>
  <c r="W59" i="66"/>
  <c r="AZ75" i="67" s="1"/>
  <c r="X59" i="66"/>
  <c r="BE75" i="67" s="1"/>
  <c r="Y59" i="66"/>
  <c r="BF75" i="67" s="1"/>
  <c r="Z59" i="66"/>
  <c r="BK75" i="67" s="1"/>
  <c r="AA59" i="66"/>
  <c r="BL75" i="67" s="1"/>
  <c r="AB59" i="66"/>
  <c r="BQ75" i="67" s="1"/>
  <c r="AC59" i="66"/>
  <c r="BR75" i="67" s="1"/>
  <c r="A60" i="66"/>
  <c r="B60" i="66"/>
  <c r="C60" i="66"/>
  <c r="D60" i="66"/>
  <c r="E60" i="66"/>
  <c r="F60" i="66"/>
  <c r="F87" i="67" s="1"/>
  <c r="G60" i="66"/>
  <c r="G87" i="67" s="1"/>
  <c r="H60" i="66"/>
  <c r="I87" i="67" s="1"/>
  <c r="I60" i="66"/>
  <c r="J87" i="67" s="1"/>
  <c r="J60" i="66"/>
  <c r="O87" i="67" s="1"/>
  <c r="K60" i="66"/>
  <c r="P87" i="67" s="1"/>
  <c r="L60" i="66"/>
  <c r="U87" i="67" s="1"/>
  <c r="M60" i="66"/>
  <c r="V87" i="67" s="1"/>
  <c r="N60" i="66"/>
  <c r="AA87" i="67" s="1"/>
  <c r="O60" i="66"/>
  <c r="AB87" i="67" s="1"/>
  <c r="P60" i="66"/>
  <c r="AG87" i="67" s="1"/>
  <c r="Q60" i="66"/>
  <c r="AH87" i="67" s="1"/>
  <c r="R60" i="66"/>
  <c r="AM87" i="67" s="1"/>
  <c r="S60" i="66"/>
  <c r="AN87" i="67" s="1"/>
  <c r="T60" i="66"/>
  <c r="AS87" i="67" s="1"/>
  <c r="U60" i="66"/>
  <c r="AT87" i="67" s="1"/>
  <c r="V60" i="66"/>
  <c r="AY87" i="67" s="1"/>
  <c r="W60" i="66"/>
  <c r="AZ87" i="67" s="1"/>
  <c r="X60" i="66"/>
  <c r="BE87" i="67" s="1"/>
  <c r="Y60" i="66"/>
  <c r="BF87" i="67" s="1"/>
  <c r="Z60" i="66"/>
  <c r="BK87" i="67" s="1"/>
  <c r="AA60" i="66"/>
  <c r="BL87" i="67" s="1"/>
  <c r="AB60" i="66"/>
  <c r="BQ87" i="67" s="1"/>
  <c r="AC60" i="66"/>
  <c r="BR87" i="67" s="1"/>
  <c r="A61" i="66"/>
  <c r="B61" i="66"/>
  <c r="C61" i="66"/>
  <c r="D61" i="66"/>
  <c r="E61" i="66"/>
  <c r="F61" i="66"/>
  <c r="F7" i="68" s="1"/>
  <c r="G61" i="66"/>
  <c r="G7" i="68" s="1"/>
  <c r="H61" i="66"/>
  <c r="I7" i="68" s="1"/>
  <c r="I61" i="66"/>
  <c r="J7" i="68" s="1"/>
  <c r="J61" i="66"/>
  <c r="O7" i="68" s="1"/>
  <c r="K61" i="66"/>
  <c r="P7" i="68" s="1"/>
  <c r="L61" i="66"/>
  <c r="U7" i="68" s="1"/>
  <c r="M61" i="66"/>
  <c r="V7" i="68" s="1"/>
  <c r="N61" i="66"/>
  <c r="AA7" i="68" s="1"/>
  <c r="O61" i="66"/>
  <c r="AB7" i="68" s="1"/>
  <c r="P61" i="66"/>
  <c r="AG7" i="68" s="1"/>
  <c r="Q61" i="66"/>
  <c r="AH7" i="68" s="1"/>
  <c r="R61" i="66"/>
  <c r="AM7" i="68" s="1"/>
  <c r="S61" i="66"/>
  <c r="AN7" i="68" s="1"/>
  <c r="T61" i="66"/>
  <c r="AS7" i="68" s="1"/>
  <c r="U61" i="66"/>
  <c r="AT7" i="68" s="1"/>
  <c r="V61" i="66"/>
  <c r="AY7" i="68" s="1"/>
  <c r="W61" i="66"/>
  <c r="AZ7" i="68" s="1"/>
  <c r="X61" i="66"/>
  <c r="BE7" i="68" s="1"/>
  <c r="Y61" i="66"/>
  <c r="BF7" i="68" s="1"/>
  <c r="Z61" i="66"/>
  <c r="BK7" i="68" s="1"/>
  <c r="AA61" i="66"/>
  <c r="BL7" i="68" s="1"/>
  <c r="AB61" i="66"/>
  <c r="BQ7" i="68" s="1"/>
  <c r="AC61" i="66"/>
  <c r="BR7" i="68" s="1"/>
  <c r="A62" i="66"/>
  <c r="B62" i="66"/>
  <c r="C62" i="66"/>
  <c r="D62" i="66"/>
  <c r="E62" i="66"/>
  <c r="F62" i="66"/>
  <c r="F8" i="68" s="1"/>
  <c r="G62" i="66"/>
  <c r="G8" i="68" s="1"/>
  <c r="H62" i="66"/>
  <c r="I8" i="68" s="1"/>
  <c r="I62" i="66"/>
  <c r="J8" i="68" s="1"/>
  <c r="J62" i="66"/>
  <c r="O8" i="68" s="1"/>
  <c r="K62" i="66"/>
  <c r="P8" i="68" s="1"/>
  <c r="L62" i="66"/>
  <c r="U8" i="68" s="1"/>
  <c r="M62" i="66"/>
  <c r="V8" i="68" s="1"/>
  <c r="N62" i="66"/>
  <c r="AA8" i="68" s="1"/>
  <c r="O62" i="66"/>
  <c r="AB8" i="68" s="1"/>
  <c r="P62" i="66"/>
  <c r="AG8" i="68" s="1"/>
  <c r="Q62" i="66"/>
  <c r="AH8" i="68" s="1"/>
  <c r="R62" i="66"/>
  <c r="AM8" i="68" s="1"/>
  <c r="S62" i="66"/>
  <c r="AN8" i="68" s="1"/>
  <c r="T62" i="66"/>
  <c r="AS8" i="68" s="1"/>
  <c r="U62" i="66"/>
  <c r="AT8" i="68" s="1"/>
  <c r="V62" i="66"/>
  <c r="AY8" i="68" s="1"/>
  <c r="W62" i="66"/>
  <c r="AZ8" i="68" s="1"/>
  <c r="X62" i="66"/>
  <c r="BE8" i="68" s="1"/>
  <c r="Y62" i="66"/>
  <c r="BF8" i="68" s="1"/>
  <c r="Z62" i="66"/>
  <c r="BK8" i="68" s="1"/>
  <c r="AA62" i="66"/>
  <c r="BL8" i="68" s="1"/>
  <c r="AB62" i="66"/>
  <c r="BQ8" i="68" s="1"/>
  <c r="AC62" i="66"/>
  <c r="BR8" i="68" s="1"/>
  <c r="A63" i="66"/>
  <c r="B63" i="66"/>
  <c r="C63" i="66"/>
  <c r="D63" i="66"/>
  <c r="E63" i="66"/>
  <c r="F63" i="66"/>
  <c r="F9" i="68" s="1"/>
  <c r="G63" i="66"/>
  <c r="G9" i="68" s="1"/>
  <c r="H63" i="66"/>
  <c r="I9" i="68" s="1"/>
  <c r="I63" i="66"/>
  <c r="J9" i="68" s="1"/>
  <c r="J63" i="66"/>
  <c r="O9" i="68" s="1"/>
  <c r="K63" i="66"/>
  <c r="P9" i="68" s="1"/>
  <c r="L63" i="66"/>
  <c r="U9" i="68" s="1"/>
  <c r="M63" i="66"/>
  <c r="V9" i="68" s="1"/>
  <c r="N63" i="66"/>
  <c r="AA9" i="68" s="1"/>
  <c r="O63" i="66"/>
  <c r="AB9" i="68" s="1"/>
  <c r="P63" i="66"/>
  <c r="AG9" i="68" s="1"/>
  <c r="Q63" i="66"/>
  <c r="AH9" i="68" s="1"/>
  <c r="R63" i="66"/>
  <c r="AM9" i="68" s="1"/>
  <c r="S63" i="66"/>
  <c r="AN9" i="68" s="1"/>
  <c r="T63" i="66"/>
  <c r="AS9" i="68" s="1"/>
  <c r="U63" i="66"/>
  <c r="AT9" i="68" s="1"/>
  <c r="V63" i="66"/>
  <c r="AY9" i="68" s="1"/>
  <c r="W63" i="66"/>
  <c r="AZ9" i="68" s="1"/>
  <c r="X63" i="66"/>
  <c r="BE9" i="68" s="1"/>
  <c r="Y63" i="66"/>
  <c r="BF9" i="68" s="1"/>
  <c r="Z63" i="66"/>
  <c r="BK9" i="68" s="1"/>
  <c r="AA63" i="66"/>
  <c r="BL9" i="68" s="1"/>
  <c r="AB63" i="66"/>
  <c r="BQ9" i="68" s="1"/>
  <c r="AC63" i="66"/>
  <c r="BR9" i="68" s="1"/>
  <c r="A64" i="66"/>
  <c r="B64" i="66"/>
  <c r="C64" i="66"/>
  <c r="D64" i="66"/>
  <c r="E64" i="66"/>
  <c r="F64" i="66"/>
  <c r="F10" i="68" s="1"/>
  <c r="G64" i="66"/>
  <c r="G10" i="68" s="1"/>
  <c r="H64" i="66"/>
  <c r="I10" i="68" s="1"/>
  <c r="I64" i="66"/>
  <c r="J10" i="68" s="1"/>
  <c r="J64" i="66"/>
  <c r="O10" i="68" s="1"/>
  <c r="K64" i="66"/>
  <c r="P10" i="68" s="1"/>
  <c r="L64" i="66"/>
  <c r="U10" i="68" s="1"/>
  <c r="M64" i="66"/>
  <c r="V10" i="68" s="1"/>
  <c r="N64" i="66"/>
  <c r="AA10" i="68" s="1"/>
  <c r="O64" i="66"/>
  <c r="AB10" i="68" s="1"/>
  <c r="P64" i="66"/>
  <c r="AG10" i="68" s="1"/>
  <c r="Q64" i="66"/>
  <c r="AH10" i="68" s="1"/>
  <c r="R64" i="66"/>
  <c r="AM10" i="68" s="1"/>
  <c r="S64" i="66"/>
  <c r="AN10" i="68" s="1"/>
  <c r="T64" i="66"/>
  <c r="AS10" i="68" s="1"/>
  <c r="U64" i="66"/>
  <c r="AT10" i="68" s="1"/>
  <c r="V64" i="66"/>
  <c r="AY10" i="68" s="1"/>
  <c r="W64" i="66"/>
  <c r="AZ10" i="68" s="1"/>
  <c r="X64" i="66"/>
  <c r="BE10" i="68" s="1"/>
  <c r="Y64" i="66"/>
  <c r="BF10" i="68" s="1"/>
  <c r="Z64" i="66"/>
  <c r="BK10" i="68" s="1"/>
  <c r="AA64" i="66"/>
  <c r="BL10" i="68" s="1"/>
  <c r="AB64" i="66"/>
  <c r="BQ10" i="68" s="1"/>
  <c r="AC64" i="66"/>
  <c r="BR10" i="68" s="1"/>
  <c r="A65" i="66"/>
  <c r="B65" i="66"/>
  <c r="C65" i="66"/>
  <c r="D65" i="66"/>
  <c r="E65" i="66"/>
  <c r="F65" i="66"/>
  <c r="F11" i="68" s="1"/>
  <c r="G65" i="66"/>
  <c r="G11" i="68" s="1"/>
  <c r="H65" i="66"/>
  <c r="I11" i="68" s="1"/>
  <c r="I65" i="66"/>
  <c r="J11" i="68" s="1"/>
  <c r="J65" i="66"/>
  <c r="O11" i="68" s="1"/>
  <c r="K65" i="66"/>
  <c r="P11" i="68" s="1"/>
  <c r="L65" i="66"/>
  <c r="U11" i="68" s="1"/>
  <c r="M65" i="66"/>
  <c r="V11" i="68" s="1"/>
  <c r="N65" i="66"/>
  <c r="AA11" i="68" s="1"/>
  <c r="O65" i="66"/>
  <c r="AB11" i="68" s="1"/>
  <c r="P65" i="66"/>
  <c r="AG11" i="68" s="1"/>
  <c r="Q65" i="66"/>
  <c r="AH11" i="68" s="1"/>
  <c r="R65" i="66"/>
  <c r="AM11" i="68" s="1"/>
  <c r="S65" i="66"/>
  <c r="AN11" i="68" s="1"/>
  <c r="T65" i="66"/>
  <c r="AS11" i="68" s="1"/>
  <c r="U65" i="66"/>
  <c r="AT11" i="68" s="1"/>
  <c r="V65" i="66"/>
  <c r="AY11" i="68" s="1"/>
  <c r="W65" i="66"/>
  <c r="AZ11" i="68" s="1"/>
  <c r="X65" i="66"/>
  <c r="BE11" i="68" s="1"/>
  <c r="Y65" i="66"/>
  <c r="BF11" i="68" s="1"/>
  <c r="Z65" i="66"/>
  <c r="BK11" i="68" s="1"/>
  <c r="AA65" i="66"/>
  <c r="BL11" i="68" s="1"/>
  <c r="AB65" i="66"/>
  <c r="BQ11" i="68" s="1"/>
  <c r="AC65" i="66"/>
  <c r="BR11" i="68" s="1"/>
  <c r="A66" i="66"/>
  <c r="B66" i="66"/>
  <c r="C66" i="66"/>
  <c r="D66" i="66"/>
  <c r="E66" i="66"/>
  <c r="F66" i="66"/>
  <c r="F13" i="68" s="1"/>
  <c r="G66" i="66"/>
  <c r="G13" i="68" s="1"/>
  <c r="H66" i="66"/>
  <c r="I13" i="68" s="1"/>
  <c r="I66" i="66"/>
  <c r="J13" i="68" s="1"/>
  <c r="J66" i="66"/>
  <c r="O13" i="68" s="1"/>
  <c r="K66" i="66"/>
  <c r="P13" i="68" s="1"/>
  <c r="L66" i="66"/>
  <c r="U13" i="68" s="1"/>
  <c r="M66" i="66"/>
  <c r="V13" i="68" s="1"/>
  <c r="N66" i="66"/>
  <c r="AA13" i="68" s="1"/>
  <c r="O66" i="66"/>
  <c r="AB13" i="68" s="1"/>
  <c r="P66" i="66"/>
  <c r="AG13" i="68" s="1"/>
  <c r="Q66" i="66"/>
  <c r="AH13" i="68" s="1"/>
  <c r="R66" i="66"/>
  <c r="AM13" i="68" s="1"/>
  <c r="S66" i="66"/>
  <c r="AN13" i="68" s="1"/>
  <c r="T66" i="66"/>
  <c r="AS13" i="68" s="1"/>
  <c r="U66" i="66"/>
  <c r="AT13" i="68" s="1"/>
  <c r="V66" i="66"/>
  <c r="AY13" i="68" s="1"/>
  <c r="W66" i="66"/>
  <c r="AZ13" i="68" s="1"/>
  <c r="X66" i="66"/>
  <c r="BE13" i="68" s="1"/>
  <c r="Y66" i="66"/>
  <c r="BF13" i="68" s="1"/>
  <c r="Z66" i="66"/>
  <c r="BK13" i="68" s="1"/>
  <c r="AA66" i="66"/>
  <c r="BL13" i="68" s="1"/>
  <c r="AB66" i="66"/>
  <c r="BQ13" i="68" s="1"/>
  <c r="AC66" i="66"/>
  <c r="BR13" i="68" s="1"/>
  <c r="A67" i="66"/>
  <c r="B67" i="66"/>
  <c r="C67" i="66"/>
  <c r="D67" i="66"/>
  <c r="E67" i="66"/>
  <c r="F67" i="66"/>
  <c r="F14" i="68" s="1"/>
  <c r="G67" i="66"/>
  <c r="G14" i="68" s="1"/>
  <c r="H67" i="66"/>
  <c r="I14" i="68" s="1"/>
  <c r="I67" i="66"/>
  <c r="J14" i="68" s="1"/>
  <c r="J67" i="66"/>
  <c r="O14" i="68" s="1"/>
  <c r="K67" i="66"/>
  <c r="P14" i="68" s="1"/>
  <c r="L67" i="66"/>
  <c r="U14" i="68" s="1"/>
  <c r="M67" i="66"/>
  <c r="V14" i="68" s="1"/>
  <c r="N67" i="66"/>
  <c r="AA14" i="68" s="1"/>
  <c r="O67" i="66"/>
  <c r="AB14" i="68" s="1"/>
  <c r="P67" i="66"/>
  <c r="AG14" i="68" s="1"/>
  <c r="Q67" i="66"/>
  <c r="AH14" i="68" s="1"/>
  <c r="R67" i="66"/>
  <c r="AM14" i="68" s="1"/>
  <c r="S67" i="66"/>
  <c r="AN14" i="68" s="1"/>
  <c r="T67" i="66"/>
  <c r="AS14" i="68" s="1"/>
  <c r="U67" i="66"/>
  <c r="AT14" i="68" s="1"/>
  <c r="V67" i="66"/>
  <c r="AY14" i="68" s="1"/>
  <c r="W67" i="66"/>
  <c r="AZ14" i="68" s="1"/>
  <c r="X67" i="66"/>
  <c r="BE14" i="68" s="1"/>
  <c r="Y67" i="66"/>
  <c r="BF14" i="68" s="1"/>
  <c r="Z67" i="66"/>
  <c r="BK14" i="68" s="1"/>
  <c r="AA67" i="66"/>
  <c r="BL14" i="68" s="1"/>
  <c r="AB67" i="66"/>
  <c r="BQ14" i="68" s="1"/>
  <c r="AC67" i="66"/>
  <c r="BR14" i="68" s="1"/>
  <c r="A68" i="66"/>
  <c r="B68" i="66"/>
  <c r="C68" i="66"/>
  <c r="D68" i="66"/>
  <c r="E68" i="66"/>
  <c r="F68" i="66"/>
  <c r="F15" i="68" s="1"/>
  <c r="G68" i="66"/>
  <c r="G15" i="68" s="1"/>
  <c r="H68" i="66"/>
  <c r="I15" i="68" s="1"/>
  <c r="I68" i="66"/>
  <c r="J15" i="68" s="1"/>
  <c r="J68" i="66"/>
  <c r="O15" i="68" s="1"/>
  <c r="K68" i="66"/>
  <c r="P15" i="68" s="1"/>
  <c r="L68" i="66"/>
  <c r="U15" i="68" s="1"/>
  <c r="M68" i="66"/>
  <c r="V15" i="68" s="1"/>
  <c r="N68" i="66"/>
  <c r="AA15" i="68" s="1"/>
  <c r="O68" i="66"/>
  <c r="AB15" i="68" s="1"/>
  <c r="P68" i="66"/>
  <c r="AG15" i="68" s="1"/>
  <c r="Q68" i="66"/>
  <c r="AH15" i="68" s="1"/>
  <c r="R68" i="66"/>
  <c r="AM15" i="68" s="1"/>
  <c r="S68" i="66"/>
  <c r="AN15" i="68" s="1"/>
  <c r="T68" i="66"/>
  <c r="AS15" i="68" s="1"/>
  <c r="U68" i="66"/>
  <c r="AT15" i="68" s="1"/>
  <c r="V68" i="66"/>
  <c r="AY15" i="68" s="1"/>
  <c r="W68" i="66"/>
  <c r="AZ15" i="68" s="1"/>
  <c r="X68" i="66"/>
  <c r="BE15" i="68" s="1"/>
  <c r="Y68" i="66"/>
  <c r="BF15" i="68" s="1"/>
  <c r="Z68" i="66"/>
  <c r="BK15" i="68" s="1"/>
  <c r="AA68" i="66"/>
  <c r="BL15" i="68" s="1"/>
  <c r="AB68" i="66"/>
  <c r="BQ15" i="68" s="1"/>
  <c r="AC68" i="66"/>
  <c r="BR15" i="68" s="1"/>
  <c r="A69" i="66"/>
  <c r="B69" i="66"/>
  <c r="C69" i="66"/>
  <c r="D69" i="66"/>
  <c r="E69" i="66"/>
  <c r="F69" i="66"/>
  <c r="F19" i="68" s="1"/>
  <c r="G69" i="66"/>
  <c r="G19" i="68" s="1"/>
  <c r="H69" i="66"/>
  <c r="I19" i="68" s="1"/>
  <c r="I69" i="66"/>
  <c r="J19" i="68" s="1"/>
  <c r="J69" i="66"/>
  <c r="O19" i="68" s="1"/>
  <c r="K69" i="66"/>
  <c r="P19" i="68" s="1"/>
  <c r="L69" i="66"/>
  <c r="U19" i="68" s="1"/>
  <c r="M69" i="66"/>
  <c r="V19" i="68" s="1"/>
  <c r="N69" i="66"/>
  <c r="AA19" i="68" s="1"/>
  <c r="O69" i="66"/>
  <c r="AB19" i="68" s="1"/>
  <c r="P69" i="66"/>
  <c r="AG19" i="68" s="1"/>
  <c r="Q69" i="66"/>
  <c r="AH19" i="68" s="1"/>
  <c r="R69" i="66"/>
  <c r="AM19" i="68" s="1"/>
  <c r="S69" i="66"/>
  <c r="AN19" i="68" s="1"/>
  <c r="T69" i="66"/>
  <c r="AS19" i="68" s="1"/>
  <c r="U69" i="66"/>
  <c r="AT19" i="68" s="1"/>
  <c r="V69" i="66"/>
  <c r="AY19" i="68" s="1"/>
  <c r="W69" i="66"/>
  <c r="AZ19" i="68" s="1"/>
  <c r="X69" i="66"/>
  <c r="BE19" i="68" s="1"/>
  <c r="Y69" i="66"/>
  <c r="BF19" i="68" s="1"/>
  <c r="Z69" i="66"/>
  <c r="BK19" i="68" s="1"/>
  <c r="AA69" i="66"/>
  <c r="BL19" i="68" s="1"/>
  <c r="AB69" i="66"/>
  <c r="BQ19" i="68" s="1"/>
  <c r="AC69" i="66"/>
  <c r="BR19" i="68" s="1"/>
  <c r="A70" i="66"/>
  <c r="B70" i="66"/>
  <c r="C70" i="66"/>
  <c r="D70" i="66"/>
  <c r="E70" i="66"/>
  <c r="F70" i="66"/>
  <c r="F20" i="68" s="1"/>
  <c r="G70" i="66"/>
  <c r="G20" i="68" s="1"/>
  <c r="H70" i="66"/>
  <c r="I20" i="68" s="1"/>
  <c r="I70" i="66"/>
  <c r="J20" i="68" s="1"/>
  <c r="J70" i="66"/>
  <c r="O20" i="68" s="1"/>
  <c r="K70" i="66"/>
  <c r="P20" i="68" s="1"/>
  <c r="L70" i="66"/>
  <c r="U20" i="68" s="1"/>
  <c r="M70" i="66"/>
  <c r="V20" i="68" s="1"/>
  <c r="N70" i="66"/>
  <c r="AA20" i="68" s="1"/>
  <c r="O70" i="66"/>
  <c r="AB20" i="68" s="1"/>
  <c r="P70" i="66"/>
  <c r="AG20" i="68" s="1"/>
  <c r="Q70" i="66"/>
  <c r="AH20" i="68" s="1"/>
  <c r="R70" i="66"/>
  <c r="AM20" i="68" s="1"/>
  <c r="S70" i="66"/>
  <c r="AN20" i="68" s="1"/>
  <c r="T70" i="66"/>
  <c r="AS20" i="68" s="1"/>
  <c r="U70" i="66"/>
  <c r="AT20" i="68" s="1"/>
  <c r="V70" i="66"/>
  <c r="AY20" i="68" s="1"/>
  <c r="W70" i="66"/>
  <c r="AZ20" i="68" s="1"/>
  <c r="X70" i="66"/>
  <c r="BE20" i="68" s="1"/>
  <c r="Y70" i="66"/>
  <c r="BF20" i="68" s="1"/>
  <c r="Z70" i="66"/>
  <c r="BK20" i="68" s="1"/>
  <c r="AA70" i="66"/>
  <c r="BL20" i="68" s="1"/>
  <c r="AB70" i="66"/>
  <c r="BQ20" i="68" s="1"/>
  <c r="AC70" i="66"/>
  <c r="BR20" i="68" s="1"/>
  <c r="A71" i="66"/>
  <c r="B71" i="66"/>
  <c r="C71" i="66"/>
  <c r="D71" i="66"/>
  <c r="E71" i="66"/>
  <c r="F71" i="66"/>
  <c r="F21" i="68" s="1"/>
  <c r="G71" i="66"/>
  <c r="G21" i="68" s="1"/>
  <c r="H71" i="66"/>
  <c r="I21" i="68" s="1"/>
  <c r="I22" i="68" s="1"/>
  <c r="I71" i="66"/>
  <c r="J21" i="68" s="1"/>
  <c r="J71" i="66"/>
  <c r="O21" i="68" s="1"/>
  <c r="O22" i="68" s="1"/>
  <c r="K71" i="66"/>
  <c r="P21" i="68" s="1"/>
  <c r="L71" i="66"/>
  <c r="U21" i="68" s="1"/>
  <c r="U22" i="68" s="1"/>
  <c r="M71" i="66"/>
  <c r="V21" i="68" s="1"/>
  <c r="N71" i="66"/>
  <c r="AA21" i="68" s="1"/>
  <c r="AA22" i="68" s="1"/>
  <c r="O71" i="66"/>
  <c r="AB21" i="68" s="1"/>
  <c r="P71" i="66"/>
  <c r="AG21" i="68" s="1"/>
  <c r="AG22" i="68" s="1"/>
  <c r="Q71" i="66"/>
  <c r="AH21" i="68" s="1"/>
  <c r="R71" i="66"/>
  <c r="AM21" i="68" s="1"/>
  <c r="AM22" i="68" s="1"/>
  <c r="S71" i="66"/>
  <c r="AN21" i="68" s="1"/>
  <c r="T71" i="66"/>
  <c r="AS21" i="68" s="1"/>
  <c r="AS22" i="68" s="1"/>
  <c r="U71" i="66"/>
  <c r="AT21" i="68" s="1"/>
  <c r="V71" i="66"/>
  <c r="AY21" i="68" s="1"/>
  <c r="AY22" i="68" s="1"/>
  <c r="W71" i="66"/>
  <c r="AZ21" i="68" s="1"/>
  <c r="X71" i="66"/>
  <c r="BE21" i="68" s="1"/>
  <c r="BE22" i="68" s="1"/>
  <c r="Y71" i="66"/>
  <c r="BF21" i="68" s="1"/>
  <c r="Z71" i="66"/>
  <c r="BK21" i="68" s="1"/>
  <c r="BK22" i="68" s="1"/>
  <c r="AA71" i="66"/>
  <c r="BL21" i="68" s="1"/>
  <c r="AB71" i="66"/>
  <c r="BQ21" i="68" s="1"/>
  <c r="BQ22" i="68" s="1"/>
  <c r="AC71" i="66"/>
  <c r="BR21" i="68" s="1"/>
  <c r="A72" i="66"/>
  <c r="B72" i="66"/>
  <c r="C72" i="66"/>
  <c r="D72" i="66"/>
  <c r="E72" i="66"/>
  <c r="F72" i="66"/>
  <c r="F25" i="68" s="1"/>
  <c r="G72" i="66"/>
  <c r="G25" i="68" s="1"/>
  <c r="H72" i="66"/>
  <c r="I25" i="68" s="1"/>
  <c r="I72" i="66"/>
  <c r="J25" i="68" s="1"/>
  <c r="J72" i="66"/>
  <c r="O25" i="68" s="1"/>
  <c r="K72" i="66"/>
  <c r="P25" i="68" s="1"/>
  <c r="L72" i="66"/>
  <c r="U25" i="68" s="1"/>
  <c r="M72" i="66"/>
  <c r="V25" i="68" s="1"/>
  <c r="N72" i="66"/>
  <c r="AA25" i="68" s="1"/>
  <c r="O72" i="66"/>
  <c r="AB25" i="68" s="1"/>
  <c r="P72" i="66"/>
  <c r="AG25" i="68" s="1"/>
  <c r="Q72" i="66"/>
  <c r="AH25" i="68" s="1"/>
  <c r="R72" i="66"/>
  <c r="AM25" i="68" s="1"/>
  <c r="S72" i="66"/>
  <c r="AN25" i="68" s="1"/>
  <c r="T72" i="66"/>
  <c r="AS25" i="68" s="1"/>
  <c r="U72" i="66"/>
  <c r="AT25" i="68" s="1"/>
  <c r="V72" i="66"/>
  <c r="AY25" i="68" s="1"/>
  <c r="W72" i="66"/>
  <c r="AZ25" i="68" s="1"/>
  <c r="X72" i="66"/>
  <c r="BE25" i="68" s="1"/>
  <c r="Y72" i="66"/>
  <c r="BF25" i="68" s="1"/>
  <c r="Z72" i="66"/>
  <c r="BK25" i="68" s="1"/>
  <c r="AA72" i="66"/>
  <c r="BL25" i="68" s="1"/>
  <c r="AB72" i="66"/>
  <c r="BQ25" i="68" s="1"/>
  <c r="AC72" i="66"/>
  <c r="BR25" i="68" s="1"/>
  <c r="A73" i="66"/>
  <c r="B73" i="66"/>
  <c r="C73" i="66"/>
  <c r="D73" i="66"/>
  <c r="E73" i="66"/>
  <c r="F73" i="66"/>
  <c r="F26" i="68" s="1"/>
  <c r="G73" i="66"/>
  <c r="G26" i="68" s="1"/>
  <c r="H73" i="66"/>
  <c r="I26" i="68" s="1"/>
  <c r="I73" i="66"/>
  <c r="J26" i="68" s="1"/>
  <c r="J73" i="66"/>
  <c r="O26" i="68" s="1"/>
  <c r="K73" i="66"/>
  <c r="P26" i="68" s="1"/>
  <c r="L73" i="66"/>
  <c r="U26" i="68" s="1"/>
  <c r="M73" i="66"/>
  <c r="V26" i="68" s="1"/>
  <c r="N73" i="66"/>
  <c r="AA26" i="68" s="1"/>
  <c r="O73" i="66"/>
  <c r="AB26" i="68" s="1"/>
  <c r="P73" i="66"/>
  <c r="AG26" i="68" s="1"/>
  <c r="Q73" i="66"/>
  <c r="AH26" i="68" s="1"/>
  <c r="R73" i="66"/>
  <c r="AM26" i="68" s="1"/>
  <c r="S73" i="66"/>
  <c r="AN26" i="68" s="1"/>
  <c r="T73" i="66"/>
  <c r="AS26" i="68" s="1"/>
  <c r="U73" i="66"/>
  <c r="AT26" i="68" s="1"/>
  <c r="V73" i="66"/>
  <c r="AY26" i="68" s="1"/>
  <c r="W73" i="66"/>
  <c r="AZ26" i="68" s="1"/>
  <c r="X73" i="66"/>
  <c r="BE26" i="68" s="1"/>
  <c r="Y73" i="66"/>
  <c r="BF26" i="68" s="1"/>
  <c r="Z73" i="66"/>
  <c r="BK26" i="68" s="1"/>
  <c r="AA73" i="66"/>
  <c r="BL26" i="68" s="1"/>
  <c r="AB73" i="66"/>
  <c r="BQ26" i="68" s="1"/>
  <c r="AC73" i="66"/>
  <c r="BR26" i="68" s="1"/>
  <c r="A74" i="66"/>
  <c r="B74" i="66"/>
  <c r="C74" i="66"/>
  <c r="D74" i="66"/>
  <c r="E74" i="66"/>
  <c r="F74" i="66"/>
  <c r="F27" i="68" s="1"/>
  <c r="G74" i="66"/>
  <c r="G27" i="68" s="1"/>
  <c r="H74" i="66"/>
  <c r="I27" i="68" s="1"/>
  <c r="I28" i="68" s="1"/>
  <c r="I74" i="66"/>
  <c r="J27" i="68" s="1"/>
  <c r="J74" i="66"/>
  <c r="O27" i="68" s="1"/>
  <c r="O28" i="68" s="1"/>
  <c r="K74" i="66"/>
  <c r="P27" i="68" s="1"/>
  <c r="L74" i="66"/>
  <c r="U27" i="68" s="1"/>
  <c r="U28" i="68" s="1"/>
  <c r="M74" i="66"/>
  <c r="V27" i="68" s="1"/>
  <c r="N74" i="66"/>
  <c r="AA27" i="68" s="1"/>
  <c r="AA28" i="68" s="1"/>
  <c r="O74" i="66"/>
  <c r="AB27" i="68" s="1"/>
  <c r="P74" i="66"/>
  <c r="AG27" i="68" s="1"/>
  <c r="AG28" i="68" s="1"/>
  <c r="Q74" i="66"/>
  <c r="AH27" i="68" s="1"/>
  <c r="R74" i="66"/>
  <c r="AM27" i="68" s="1"/>
  <c r="AM28" i="68" s="1"/>
  <c r="S74" i="66"/>
  <c r="AN27" i="68" s="1"/>
  <c r="T74" i="66"/>
  <c r="AS27" i="68" s="1"/>
  <c r="AS28" i="68" s="1"/>
  <c r="U74" i="66"/>
  <c r="AT27" i="68" s="1"/>
  <c r="V74" i="66"/>
  <c r="AY27" i="68" s="1"/>
  <c r="AY28" i="68" s="1"/>
  <c r="W74" i="66"/>
  <c r="AZ27" i="68" s="1"/>
  <c r="X74" i="66"/>
  <c r="BE27" i="68" s="1"/>
  <c r="BE28" i="68" s="1"/>
  <c r="Y74" i="66"/>
  <c r="BF27" i="68" s="1"/>
  <c r="Z74" i="66"/>
  <c r="BK27" i="68" s="1"/>
  <c r="BK28" i="68" s="1"/>
  <c r="AA74" i="66"/>
  <c r="BL27" i="68" s="1"/>
  <c r="AB74" i="66"/>
  <c r="BQ27" i="68" s="1"/>
  <c r="BQ28" i="68" s="1"/>
  <c r="AC74" i="66"/>
  <c r="BR27" i="68" s="1"/>
  <c r="A75" i="66"/>
  <c r="B75" i="66"/>
  <c r="C75" i="66"/>
  <c r="D75" i="66"/>
  <c r="E75" i="66"/>
  <c r="F75" i="66"/>
  <c r="F31" i="68" s="1"/>
  <c r="G75" i="66"/>
  <c r="G31" i="68" s="1"/>
  <c r="H75" i="66"/>
  <c r="I31" i="68" s="1"/>
  <c r="I75" i="66"/>
  <c r="J31" i="68" s="1"/>
  <c r="J75" i="66"/>
  <c r="O31" i="68" s="1"/>
  <c r="K75" i="66"/>
  <c r="P31" i="68" s="1"/>
  <c r="L75" i="66"/>
  <c r="U31" i="68" s="1"/>
  <c r="M75" i="66"/>
  <c r="V31" i="68" s="1"/>
  <c r="N75" i="66"/>
  <c r="AA31" i="68" s="1"/>
  <c r="O75" i="66"/>
  <c r="AB31" i="68" s="1"/>
  <c r="P75" i="66"/>
  <c r="AG31" i="68" s="1"/>
  <c r="Q75" i="66"/>
  <c r="AH31" i="68" s="1"/>
  <c r="R75" i="66"/>
  <c r="AM31" i="68" s="1"/>
  <c r="S75" i="66"/>
  <c r="AN31" i="68" s="1"/>
  <c r="T75" i="66"/>
  <c r="AS31" i="68" s="1"/>
  <c r="U75" i="66"/>
  <c r="AT31" i="68" s="1"/>
  <c r="V75" i="66"/>
  <c r="AY31" i="68" s="1"/>
  <c r="W75" i="66"/>
  <c r="AZ31" i="68" s="1"/>
  <c r="X75" i="66"/>
  <c r="BE31" i="68" s="1"/>
  <c r="Y75" i="66"/>
  <c r="BF31" i="68" s="1"/>
  <c r="Z75" i="66"/>
  <c r="BK31" i="68" s="1"/>
  <c r="AA75" i="66"/>
  <c r="BL31" i="68" s="1"/>
  <c r="AB75" i="66"/>
  <c r="BQ31" i="68" s="1"/>
  <c r="AC75" i="66"/>
  <c r="BR31" i="68" s="1"/>
  <c r="A76" i="66"/>
  <c r="B76" i="66"/>
  <c r="C76" i="66"/>
  <c r="D76" i="66"/>
  <c r="E76" i="66"/>
  <c r="F76" i="66"/>
  <c r="F32" i="68" s="1"/>
  <c r="G76" i="66"/>
  <c r="G32" i="68" s="1"/>
  <c r="H76" i="66"/>
  <c r="I32" i="68" s="1"/>
  <c r="I76" i="66"/>
  <c r="J32" i="68" s="1"/>
  <c r="J76" i="66"/>
  <c r="O32" i="68" s="1"/>
  <c r="K76" i="66"/>
  <c r="P32" i="68" s="1"/>
  <c r="L76" i="66"/>
  <c r="U32" i="68" s="1"/>
  <c r="M76" i="66"/>
  <c r="V32" i="68" s="1"/>
  <c r="N76" i="66"/>
  <c r="AA32" i="68" s="1"/>
  <c r="O76" i="66"/>
  <c r="AB32" i="68" s="1"/>
  <c r="P76" i="66"/>
  <c r="AG32" i="68" s="1"/>
  <c r="Q76" i="66"/>
  <c r="AH32" i="68" s="1"/>
  <c r="R76" i="66"/>
  <c r="AM32" i="68" s="1"/>
  <c r="S76" i="66"/>
  <c r="AN32" i="68" s="1"/>
  <c r="T76" i="66"/>
  <c r="AS32" i="68" s="1"/>
  <c r="U76" i="66"/>
  <c r="AT32" i="68" s="1"/>
  <c r="V76" i="66"/>
  <c r="AY32" i="68" s="1"/>
  <c r="W76" i="66"/>
  <c r="AZ32" i="68" s="1"/>
  <c r="X76" i="66"/>
  <c r="BE32" i="68" s="1"/>
  <c r="Y76" i="66"/>
  <c r="BF32" i="68" s="1"/>
  <c r="Z76" i="66"/>
  <c r="BK32" i="68" s="1"/>
  <c r="AA76" i="66"/>
  <c r="BL32" i="68" s="1"/>
  <c r="AB76" i="66"/>
  <c r="BQ32" i="68" s="1"/>
  <c r="AC76" i="66"/>
  <c r="BR32" i="68" s="1"/>
  <c r="A77" i="66"/>
  <c r="B77" i="66"/>
  <c r="C77" i="66"/>
  <c r="D77" i="66"/>
  <c r="E77" i="66"/>
  <c r="F77" i="66"/>
  <c r="F33" i="68" s="1"/>
  <c r="G77" i="66"/>
  <c r="G33" i="68" s="1"/>
  <c r="H77" i="66"/>
  <c r="I33" i="68" s="1"/>
  <c r="I34" i="68" s="1"/>
  <c r="I77" i="66"/>
  <c r="J33" i="68" s="1"/>
  <c r="J77" i="66"/>
  <c r="O33" i="68" s="1"/>
  <c r="O34" i="68" s="1"/>
  <c r="K77" i="66"/>
  <c r="P33" i="68" s="1"/>
  <c r="L77" i="66"/>
  <c r="U33" i="68" s="1"/>
  <c r="U34" i="68" s="1"/>
  <c r="M77" i="66"/>
  <c r="V33" i="68" s="1"/>
  <c r="N77" i="66"/>
  <c r="AA33" i="68" s="1"/>
  <c r="AA34" i="68" s="1"/>
  <c r="O77" i="66"/>
  <c r="AB33" i="68" s="1"/>
  <c r="P77" i="66"/>
  <c r="AG33" i="68" s="1"/>
  <c r="AG34" i="68" s="1"/>
  <c r="Q77" i="66"/>
  <c r="AH33" i="68" s="1"/>
  <c r="R77" i="66"/>
  <c r="AM33" i="68" s="1"/>
  <c r="AM34" i="68" s="1"/>
  <c r="S77" i="66"/>
  <c r="AN33" i="68" s="1"/>
  <c r="T77" i="66"/>
  <c r="AS33" i="68" s="1"/>
  <c r="AS34" i="68" s="1"/>
  <c r="U77" i="66"/>
  <c r="AT33" i="68" s="1"/>
  <c r="V77" i="66"/>
  <c r="AY33" i="68" s="1"/>
  <c r="AY34" i="68" s="1"/>
  <c r="W77" i="66"/>
  <c r="AZ33" i="68" s="1"/>
  <c r="X77" i="66"/>
  <c r="BE33" i="68" s="1"/>
  <c r="BE34" i="68" s="1"/>
  <c r="Y77" i="66"/>
  <c r="BF33" i="68" s="1"/>
  <c r="Z77" i="66"/>
  <c r="BK33" i="68" s="1"/>
  <c r="BK34" i="68" s="1"/>
  <c r="AA77" i="66"/>
  <c r="BL33" i="68" s="1"/>
  <c r="AB77" i="66"/>
  <c r="BQ33" i="68" s="1"/>
  <c r="BQ34" i="68" s="1"/>
  <c r="AC77" i="66"/>
  <c r="BR33" i="68" s="1"/>
  <c r="A78" i="66"/>
  <c r="B78" i="66"/>
  <c r="C78" i="66"/>
  <c r="D78" i="66"/>
  <c r="E78" i="66"/>
  <c r="F78" i="66"/>
  <c r="F37" i="68" s="1"/>
  <c r="G78" i="66"/>
  <c r="G37" i="68" s="1"/>
  <c r="H78" i="66"/>
  <c r="I37" i="68" s="1"/>
  <c r="I78" i="66"/>
  <c r="J37" i="68" s="1"/>
  <c r="J78" i="66"/>
  <c r="O37" i="68" s="1"/>
  <c r="K78" i="66"/>
  <c r="P37" i="68" s="1"/>
  <c r="L78" i="66"/>
  <c r="U37" i="68" s="1"/>
  <c r="M78" i="66"/>
  <c r="V37" i="68" s="1"/>
  <c r="N78" i="66"/>
  <c r="AA37" i="68" s="1"/>
  <c r="O78" i="66"/>
  <c r="AB37" i="68" s="1"/>
  <c r="P78" i="66"/>
  <c r="AG37" i="68" s="1"/>
  <c r="Q78" i="66"/>
  <c r="AH37" i="68" s="1"/>
  <c r="R78" i="66"/>
  <c r="AM37" i="68" s="1"/>
  <c r="S78" i="66"/>
  <c r="AN37" i="68" s="1"/>
  <c r="T78" i="66"/>
  <c r="AS37" i="68" s="1"/>
  <c r="U78" i="66"/>
  <c r="AT37" i="68" s="1"/>
  <c r="V78" i="66"/>
  <c r="AY37" i="68" s="1"/>
  <c r="W78" i="66"/>
  <c r="AZ37" i="68" s="1"/>
  <c r="X78" i="66"/>
  <c r="BE37" i="68" s="1"/>
  <c r="Y78" i="66"/>
  <c r="BF37" i="68" s="1"/>
  <c r="Z78" i="66"/>
  <c r="BK37" i="68" s="1"/>
  <c r="AA78" i="66"/>
  <c r="BL37" i="68" s="1"/>
  <c r="AB78" i="66"/>
  <c r="BQ37" i="68" s="1"/>
  <c r="AC78" i="66"/>
  <c r="BR37" i="68" s="1"/>
  <c r="A79" i="66"/>
  <c r="B79" i="66"/>
  <c r="C79" i="66"/>
  <c r="D79" i="66"/>
  <c r="E79" i="66"/>
  <c r="F79" i="66"/>
  <c r="F38" i="68" s="1"/>
  <c r="G79" i="66"/>
  <c r="G38" i="68" s="1"/>
  <c r="H79" i="66"/>
  <c r="I38" i="68" s="1"/>
  <c r="I79" i="66"/>
  <c r="J38" i="68" s="1"/>
  <c r="J79" i="66"/>
  <c r="O38" i="68" s="1"/>
  <c r="K79" i="66"/>
  <c r="P38" i="68" s="1"/>
  <c r="L79" i="66"/>
  <c r="U38" i="68" s="1"/>
  <c r="M79" i="66"/>
  <c r="V38" i="68" s="1"/>
  <c r="N79" i="66"/>
  <c r="AA38" i="68" s="1"/>
  <c r="O79" i="66"/>
  <c r="AB38" i="68" s="1"/>
  <c r="P79" i="66"/>
  <c r="AG38" i="68" s="1"/>
  <c r="Q79" i="66"/>
  <c r="AH38" i="68" s="1"/>
  <c r="R79" i="66"/>
  <c r="AM38" i="68" s="1"/>
  <c r="S79" i="66"/>
  <c r="AN38" i="68" s="1"/>
  <c r="T79" i="66"/>
  <c r="AS38" i="68" s="1"/>
  <c r="U79" i="66"/>
  <c r="AT38" i="68" s="1"/>
  <c r="V79" i="66"/>
  <c r="AY38" i="68" s="1"/>
  <c r="W79" i="66"/>
  <c r="AZ38" i="68" s="1"/>
  <c r="X79" i="66"/>
  <c r="BE38" i="68" s="1"/>
  <c r="Y79" i="66"/>
  <c r="BF38" i="68" s="1"/>
  <c r="Z79" i="66"/>
  <c r="BK38" i="68" s="1"/>
  <c r="AA79" i="66"/>
  <c r="BL38" i="68" s="1"/>
  <c r="AB79" i="66"/>
  <c r="BQ38" i="68" s="1"/>
  <c r="AC79" i="66"/>
  <c r="BR38" i="68" s="1"/>
  <c r="A80" i="66"/>
  <c r="B80" i="66"/>
  <c r="C80" i="66"/>
  <c r="D80" i="66"/>
  <c r="E80" i="66"/>
  <c r="F80" i="66"/>
  <c r="F39" i="68" s="1"/>
  <c r="G80" i="66"/>
  <c r="G39" i="68" s="1"/>
  <c r="H80" i="66"/>
  <c r="I39" i="68" s="1"/>
  <c r="I40" i="68" s="1"/>
  <c r="I80" i="66"/>
  <c r="J39" i="68" s="1"/>
  <c r="J80" i="66"/>
  <c r="O39" i="68" s="1"/>
  <c r="O40" i="68" s="1"/>
  <c r="K80" i="66"/>
  <c r="P39" i="68" s="1"/>
  <c r="L80" i="66"/>
  <c r="U39" i="68" s="1"/>
  <c r="U40" i="68" s="1"/>
  <c r="M80" i="66"/>
  <c r="V39" i="68" s="1"/>
  <c r="N80" i="66"/>
  <c r="AA39" i="68" s="1"/>
  <c r="AA40" i="68" s="1"/>
  <c r="O80" i="66"/>
  <c r="AB39" i="68" s="1"/>
  <c r="P80" i="66"/>
  <c r="AG39" i="68" s="1"/>
  <c r="AG40" i="68" s="1"/>
  <c r="Q80" i="66"/>
  <c r="AH39" i="68" s="1"/>
  <c r="R80" i="66"/>
  <c r="AM39" i="68" s="1"/>
  <c r="AM40" i="68" s="1"/>
  <c r="S80" i="66"/>
  <c r="AN39" i="68" s="1"/>
  <c r="T80" i="66"/>
  <c r="AS39" i="68" s="1"/>
  <c r="AS40" i="68" s="1"/>
  <c r="U80" i="66"/>
  <c r="AT39" i="68" s="1"/>
  <c r="V80" i="66"/>
  <c r="AY39" i="68" s="1"/>
  <c r="AY40" i="68" s="1"/>
  <c r="W80" i="66"/>
  <c r="AZ39" i="68" s="1"/>
  <c r="X80" i="66"/>
  <c r="BE39" i="68" s="1"/>
  <c r="BE40" i="68" s="1"/>
  <c r="Y80" i="66"/>
  <c r="BF39" i="68" s="1"/>
  <c r="Z80" i="66"/>
  <c r="BK39" i="68" s="1"/>
  <c r="BK40" i="68" s="1"/>
  <c r="AA80" i="66"/>
  <c r="BL39" i="68" s="1"/>
  <c r="AB80" i="66"/>
  <c r="BQ39" i="68" s="1"/>
  <c r="BQ40" i="68" s="1"/>
  <c r="AC80" i="66"/>
  <c r="BR39" i="68" s="1"/>
  <c r="A81" i="66"/>
  <c r="B81" i="66"/>
  <c r="C81" i="66"/>
  <c r="D81" i="66"/>
  <c r="E81" i="66"/>
  <c r="F81" i="66"/>
  <c r="F55" i="68" s="1"/>
  <c r="G81" i="66"/>
  <c r="G55" i="68" s="1"/>
  <c r="H81" i="66"/>
  <c r="I55" i="68" s="1"/>
  <c r="I81" i="66"/>
  <c r="J55" i="68" s="1"/>
  <c r="J81" i="66"/>
  <c r="O55" i="68" s="1"/>
  <c r="K81" i="66"/>
  <c r="P55" i="68" s="1"/>
  <c r="L81" i="66"/>
  <c r="U55" i="68" s="1"/>
  <c r="M81" i="66"/>
  <c r="V55" i="68" s="1"/>
  <c r="N81" i="66"/>
  <c r="AA55" i="68" s="1"/>
  <c r="O81" i="66"/>
  <c r="AB55" i="68" s="1"/>
  <c r="P81" i="66"/>
  <c r="AG55" i="68" s="1"/>
  <c r="Q81" i="66"/>
  <c r="AH55" i="68" s="1"/>
  <c r="R81" i="66"/>
  <c r="AM55" i="68" s="1"/>
  <c r="S81" i="66"/>
  <c r="AN55" i="68" s="1"/>
  <c r="T81" i="66"/>
  <c r="AS55" i="68" s="1"/>
  <c r="U81" i="66"/>
  <c r="AT55" i="68" s="1"/>
  <c r="V81" i="66"/>
  <c r="AY55" i="68" s="1"/>
  <c r="W81" i="66"/>
  <c r="AZ55" i="68" s="1"/>
  <c r="X81" i="66"/>
  <c r="BE55" i="68" s="1"/>
  <c r="Y81" i="66"/>
  <c r="BF55" i="68" s="1"/>
  <c r="Z81" i="66"/>
  <c r="BK55" i="68" s="1"/>
  <c r="AA81" i="66"/>
  <c r="BL55" i="68" s="1"/>
  <c r="AB81" i="66"/>
  <c r="BQ55" i="68" s="1"/>
  <c r="AC81" i="66"/>
  <c r="BR55" i="68" s="1"/>
  <c r="A82" i="66"/>
  <c r="B82" i="66"/>
  <c r="C82" i="66"/>
  <c r="D82" i="66"/>
  <c r="E82" i="66"/>
  <c r="F82" i="66"/>
  <c r="F56" i="68" s="1"/>
  <c r="G82" i="66"/>
  <c r="G56" i="68" s="1"/>
  <c r="H82" i="66"/>
  <c r="I56" i="68" s="1"/>
  <c r="I82" i="66"/>
  <c r="J56" i="68" s="1"/>
  <c r="J82" i="66"/>
  <c r="O56" i="68" s="1"/>
  <c r="K82" i="66"/>
  <c r="P56" i="68" s="1"/>
  <c r="L82" i="66"/>
  <c r="U56" i="68" s="1"/>
  <c r="M82" i="66"/>
  <c r="V56" i="68" s="1"/>
  <c r="N82" i="66"/>
  <c r="AA56" i="68" s="1"/>
  <c r="O82" i="66"/>
  <c r="AB56" i="68" s="1"/>
  <c r="P82" i="66"/>
  <c r="AG56" i="68" s="1"/>
  <c r="Q82" i="66"/>
  <c r="AH56" i="68" s="1"/>
  <c r="R82" i="66"/>
  <c r="AM56" i="68" s="1"/>
  <c r="S82" i="66"/>
  <c r="AN56" i="68" s="1"/>
  <c r="T82" i="66"/>
  <c r="AS56" i="68" s="1"/>
  <c r="U82" i="66"/>
  <c r="AT56" i="68" s="1"/>
  <c r="V82" i="66"/>
  <c r="AY56" i="68" s="1"/>
  <c r="W82" i="66"/>
  <c r="AZ56" i="68" s="1"/>
  <c r="X82" i="66"/>
  <c r="BE56" i="68" s="1"/>
  <c r="Y82" i="66"/>
  <c r="BF56" i="68" s="1"/>
  <c r="Z82" i="66"/>
  <c r="BK56" i="68" s="1"/>
  <c r="AA82" i="66"/>
  <c r="BL56" i="68" s="1"/>
  <c r="AB82" i="66"/>
  <c r="BQ56" i="68" s="1"/>
  <c r="AC82" i="66"/>
  <c r="BR56" i="68" s="1"/>
  <c r="A83" i="66"/>
  <c r="B83" i="66"/>
  <c r="C83" i="66"/>
  <c r="D83" i="66"/>
  <c r="E83" i="66"/>
  <c r="F83" i="66"/>
  <c r="F57" i="68" s="1"/>
  <c r="G83" i="66"/>
  <c r="G57" i="68" s="1"/>
  <c r="H83" i="66"/>
  <c r="I57" i="68" s="1"/>
  <c r="I83" i="66"/>
  <c r="J57" i="68" s="1"/>
  <c r="J83" i="66"/>
  <c r="O57" i="68" s="1"/>
  <c r="K83" i="66"/>
  <c r="P57" i="68" s="1"/>
  <c r="L83" i="66"/>
  <c r="U57" i="68" s="1"/>
  <c r="M83" i="66"/>
  <c r="V57" i="68" s="1"/>
  <c r="N83" i="66"/>
  <c r="AA57" i="68" s="1"/>
  <c r="O83" i="66"/>
  <c r="AB57" i="68" s="1"/>
  <c r="P83" i="66"/>
  <c r="AG57" i="68" s="1"/>
  <c r="Q83" i="66"/>
  <c r="AH57" i="68" s="1"/>
  <c r="R83" i="66"/>
  <c r="AM57" i="68" s="1"/>
  <c r="S83" i="66"/>
  <c r="AN57" i="68" s="1"/>
  <c r="T83" i="66"/>
  <c r="AS57" i="68" s="1"/>
  <c r="U83" i="66"/>
  <c r="AT57" i="68" s="1"/>
  <c r="V83" i="66"/>
  <c r="AY57" i="68" s="1"/>
  <c r="W83" i="66"/>
  <c r="AZ57" i="68" s="1"/>
  <c r="X83" i="66"/>
  <c r="BE57" i="68" s="1"/>
  <c r="Y83" i="66"/>
  <c r="BF57" i="68" s="1"/>
  <c r="Z83" i="66"/>
  <c r="BK57" i="68" s="1"/>
  <c r="AA83" i="66"/>
  <c r="BL57" i="68" s="1"/>
  <c r="AB83" i="66"/>
  <c r="BQ57" i="68" s="1"/>
  <c r="AC83" i="66"/>
  <c r="BR57" i="68" s="1"/>
  <c r="A84" i="66"/>
  <c r="B84" i="66"/>
  <c r="C84" i="66"/>
  <c r="D84" i="66"/>
  <c r="E84" i="66"/>
  <c r="F84" i="66"/>
  <c r="F58" i="68" s="1"/>
  <c r="G84" i="66"/>
  <c r="G58" i="68" s="1"/>
  <c r="H84" i="66"/>
  <c r="I58" i="68" s="1"/>
  <c r="I82" i="68" s="1"/>
  <c r="I84" i="66"/>
  <c r="J58" i="68" s="1"/>
  <c r="J84" i="66"/>
  <c r="O58" i="68" s="1"/>
  <c r="O82" i="68" s="1"/>
  <c r="K84" i="66"/>
  <c r="P58" i="68" s="1"/>
  <c r="L84" i="66"/>
  <c r="U58" i="68" s="1"/>
  <c r="U82" i="68" s="1"/>
  <c r="M84" i="66"/>
  <c r="V58" i="68" s="1"/>
  <c r="N84" i="66"/>
  <c r="AA58" i="68" s="1"/>
  <c r="AA82" i="68" s="1"/>
  <c r="O84" i="66"/>
  <c r="AB58" i="68" s="1"/>
  <c r="P84" i="66"/>
  <c r="AG58" i="68" s="1"/>
  <c r="AG82" i="68" s="1"/>
  <c r="Q84" i="66"/>
  <c r="AH58" i="68" s="1"/>
  <c r="R84" i="66"/>
  <c r="AM58" i="68" s="1"/>
  <c r="AM82" i="68" s="1"/>
  <c r="S84" i="66"/>
  <c r="AN58" i="68" s="1"/>
  <c r="T84" i="66"/>
  <c r="AS58" i="68" s="1"/>
  <c r="AS82" i="68" s="1"/>
  <c r="U84" i="66"/>
  <c r="AT58" i="68" s="1"/>
  <c r="V84" i="66"/>
  <c r="AY58" i="68" s="1"/>
  <c r="AY82" i="68" s="1"/>
  <c r="W84" i="66"/>
  <c r="AZ58" i="68" s="1"/>
  <c r="X84" i="66"/>
  <c r="BE58" i="68" s="1"/>
  <c r="BE82" i="68" s="1"/>
  <c r="Y84" i="66"/>
  <c r="BF58" i="68" s="1"/>
  <c r="Z84" i="66"/>
  <c r="BK58" i="68" s="1"/>
  <c r="BK82" i="68" s="1"/>
  <c r="AA84" i="66"/>
  <c r="BL58" i="68" s="1"/>
  <c r="AB84" i="66"/>
  <c r="BQ58" i="68" s="1"/>
  <c r="BQ82" i="68" s="1"/>
  <c r="AC84" i="66"/>
  <c r="BR58" i="68" s="1"/>
  <c r="A85" i="66"/>
  <c r="B85" i="66"/>
  <c r="C85" i="66"/>
  <c r="D85" i="66"/>
  <c r="E85" i="66"/>
  <c r="F85" i="66"/>
  <c r="F78" i="68" s="1"/>
  <c r="G85" i="66"/>
  <c r="G78" i="68" s="1"/>
  <c r="H85" i="66"/>
  <c r="I78" i="68" s="1"/>
  <c r="I81" i="68" s="1"/>
  <c r="I85" i="66"/>
  <c r="J78" i="68" s="1"/>
  <c r="J85" i="66"/>
  <c r="O78" i="68" s="1"/>
  <c r="O81" i="68" s="1"/>
  <c r="K85" i="66"/>
  <c r="P78" i="68" s="1"/>
  <c r="L85" i="66"/>
  <c r="U78" i="68" s="1"/>
  <c r="U81" i="68" s="1"/>
  <c r="M85" i="66"/>
  <c r="V78" i="68" s="1"/>
  <c r="N85" i="66"/>
  <c r="AA78" i="68" s="1"/>
  <c r="AA81" i="68" s="1"/>
  <c r="O85" i="66"/>
  <c r="AB78" i="68" s="1"/>
  <c r="P85" i="66"/>
  <c r="AG78" i="68" s="1"/>
  <c r="AG81" i="68" s="1"/>
  <c r="Q85" i="66"/>
  <c r="AH78" i="68" s="1"/>
  <c r="R85" i="66"/>
  <c r="AM78" i="68" s="1"/>
  <c r="AM81" i="68" s="1"/>
  <c r="S85" i="66"/>
  <c r="AN78" i="68" s="1"/>
  <c r="T85" i="66"/>
  <c r="AS78" i="68" s="1"/>
  <c r="AS81" i="68" s="1"/>
  <c r="U85" i="66"/>
  <c r="AT78" i="68" s="1"/>
  <c r="V85" i="66"/>
  <c r="AY78" i="68" s="1"/>
  <c r="AY81" i="68" s="1"/>
  <c r="W85" i="66"/>
  <c r="AZ78" i="68" s="1"/>
  <c r="X85" i="66"/>
  <c r="BE78" i="68" s="1"/>
  <c r="BE81" i="68" s="1"/>
  <c r="Y85" i="66"/>
  <c r="BF78" i="68" s="1"/>
  <c r="Z85" i="66"/>
  <c r="BK78" i="68" s="1"/>
  <c r="BK81" i="68" s="1"/>
  <c r="AA85" i="66"/>
  <c r="BL78" i="68" s="1"/>
  <c r="AB85" i="66"/>
  <c r="BQ78" i="68" s="1"/>
  <c r="BQ81" i="68" s="1"/>
  <c r="AC85" i="66"/>
  <c r="BR78" i="68" s="1"/>
  <c r="A86" i="66"/>
  <c r="B86" i="66"/>
  <c r="C86" i="66"/>
  <c r="D86" i="66"/>
  <c r="E86" i="66"/>
  <c r="F86" i="66"/>
  <c r="G86" i="66"/>
  <c r="H86" i="66"/>
  <c r="I86" i="66"/>
  <c r="J86" i="66"/>
  <c r="K86" i="66"/>
  <c r="L86" i="66"/>
  <c r="M86" i="66"/>
  <c r="N86" i="66"/>
  <c r="O86" i="66"/>
  <c r="P86" i="66"/>
  <c r="Q86" i="66"/>
  <c r="R86" i="66"/>
  <c r="S86" i="66"/>
  <c r="T86" i="66"/>
  <c r="U86" i="66"/>
  <c r="V86" i="66"/>
  <c r="W86" i="66"/>
  <c r="X86" i="66"/>
  <c r="Y86" i="66"/>
  <c r="Z86" i="66"/>
  <c r="AA86" i="66"/>
  <c r="AB86" i="66"/>
  <c r="AC86" i="66"/>
  <c r="A87" i="66"/>
  <c r="B87" i="66"/>
  <c r="C87" i="66"/>
  <c r="D87" i="66"/>
  <c r="E87" i="66"/>
  <c r="F87" i="66"/>
  <c r="F75" i="68" s="1"/>
  <c r="G87" i="66"/>
  <c r="G75" i="68" s="1"/>
  <c r="H87" i="66"/>
  <c r="I75" i="68" s="1"/>
  <c r="I87" i="66"/>
  <c r="J75" i="68" s="1"/>
  <c r="J87" i="66"/>
  <c r="O75" i="68" s="1"/>
  <c r="K87" i="66"/>
  <c r="P75" i="68" s="1"/>
  <c r="L87" i="66"/>
  <c r="U75" i="68" s="1"/>
  <c r="M87" i="66"/>
  <c r="V75" i="68" s="1"/>
  <c r="N87" i="66"/>
  <c r="AA75" i="68" s="1"/>
  <c r="O87" i="66"/>
  <c r="AB75" i="68" s="1"/>
  <c r="P87" i="66"/>
  <c r="AG75" i="68" s="1"/>
  <c r="Q87" i="66"/>
  <c r="AH75" i="68" s="1"/>
  <c r="R87" i="66"/>
  <c r="AM75" i="68" s="1"/>
  <c r="S87" i="66"/>
  <c r="AN75" i="68" s="1"/>
  <c r="T87" i="66"/>
  <c r="AS75" i="68" s="1"/>
  <c r="U87" i="66"/>
  <c r="AT75" i="68" s="1"/>
  <c r="V87" i="66"/>
  <c r="AY75" i="68" s="1"/>
  <c r="W87" i="66"/>
  <c r="AZ75" i="68" s="1"/>
  <c r="X87" i="66"/>
  <c r="BE75" i="68" s="1"/>
  <c r="Y87" i="66"/>
  <c r="BF75" i="68" s="1"/>
  <c r="Z87" i="66"/>
  <c r="BK75" i="68" s="1"/>
  <c r="AA87" i="66"/>
  <c r="BL75" i="68" s="1"/>
  <c r="AB87" i="66"/>
  <c r="BQ75" i="68" s="1"/>
  <c r="AC87" i="66"/>
  <c r="BR75" i="68" s="1"/>
  <c r="A88" i="66"/>
  <c r="B88" i="66"/>
  <c r="C88" i="66"/>
  <c r="D88" i="66"/>
  <c r="E88" i="66"/>
  <c r="F88" i="66"/>
  <c r="F87" i="68" s="1"/>
  <c r="G88" i="66"/>
  <c r="G87" i="68" s="1"/>
  <c r="H88" i="66"/>
  <c r="I87" i="68" s="1"/>
  <c r="I88" i="66"/>
  <c r="J87" i="68" s="1"/>
  <c r="J88" i="66"/>
  <c r="O87" i="68" s="1"/>
  <c r="K88" i="66"/>
  <c r="P87" i="68" s="1"/>
  <c r="L88" i="66"/>
  <c r="U87" i="68" s="1"/>
  <c r="M88" i="66"/>
  <c r="V87" i="68" s="1"/>
  <c r="N88" i="66"/>
  <c r="AA87" i="68" s="1"/>
  <c r="O88" i="66"/>
  <c r="AB87" i="68" s="1"/>
  <c r="P88" i="66"/>
  <c r="AG87" i="68" s="1"/>
  <c r="Q88" i="66"/>
  <c r="AH87" i="68" s="1"/>
  <c r="R88" i="66"/>
  <c r="AM87" i="68" s="1"/>
  <c r="S88" i="66"/>
  <c r="AN87" i="68" s="1"/>
  <c r="T88" i="66"/>
  <c r="AS87" i="68" s="1"/>
  <c r="U88" i="66"/>
  <c r="AT87" i="68" s="1"/>
  <c r="V88" i="66"/>
  <c r="AY87" i="68" s="1"/>
  <c r="W88" i="66"/>
  <c r="AZ87" i="68" s="1"/>
  <c r="X88" i="66"/>
  <c r="BE87" i="68" s="1"/>
  <c r="Y88" i="66"/>
  <c r="BF87" i="68" s="1"/>
  <c r="Z88" i="66"/>
  <c r="BK87" i="68" s="1"/>
  <c r="AA88" i="66"/>
  <c r="BL87" i="68" s="1"/>
  <c r="AB88" i="66"/>
  <c r="BQ87" i="68" s="1"/>
  <c r="AC88" i="66"/>
  <c r="BR87" i="68" s="1"/>
  <c r="L87" i="68" l="1"/>
  <c r="R87" i="68" s="1"/>
  <c r="X87" i="68" s="1"/>
  <c r="AD87" i="68" s="1"/>
  <c r="BS75" i="68"/>
  <c r="BM75" i="68"/>
  <c r="BG75" i="68"/>
  <c r="BA75" i="68"/>
  <c r="AU75" i="68"/>
  <c r="AO75" i="68"/>
  <c r="AI75" i="68"/>
  <c r="AC75" i="68"/>
  <c r="W75" i="68"/>
  <c r="Q75" i="68"/>
  <c r="K75" i="68"/>
  <c r="BS57" i="68"/>
  <c r="BM57" i="68"/>
  <c r="BG57" i="68"/>
  <c r="BA57" i="68"/>
  <c r="AU57" i="68"/>
  <c r="AO57" i="68"/>
  <c r="AI57" i="68"/>
  <c r="AC57" i="68"/>
  <c r="W57" i="68"/>
  <c r="Q57" i="68"/>
  <c r="K57" i="68"/>
  <c r="BS56" i="68"/>
  <c r="BM56" i="68"/>
  <c r="BA56" i="68"/>
  <c r="AU56" i="68"/>
  <c r="AO56" i="68"/>
  <c r="AC56" i="68"/>
  <c r="W56" i="68"/>
  <c r="Q56" i="68"/>
  <c r="BS38" i="68"/>
  <c r="BM38" i="68"/>
  <c r="BG38" i="68"/>
  <c r="BA38" i="68"/>
  <c r="AU38" i="68"/>
  <c r="AO38" i="68"/>
  <c r="AI38" i="68"/>
  <c r="AC38" i="68"/>
  <c r="W38" i="68"/>
  <c r="Q38" i="68"/>
  <c r="K38" i="68"/>
  <c r="BM32" i="68"/>
  <c r="BA32" i="68"/>
  <c r="AO32" i="68"/>
  <c r="AC32" i="68"/>
  <c r="Q32" i="68"/>
  <c r="BS26" i="68"/>
  <c r="BM26" i="68"/>
  <c r="BG26" i="68"/>
  <c r="BA26" i="68"/>
  <c r="AU26" i="68"/>
  <c r="AO26" i="68"/>
  <c r="AI26" i="68"/>
  <c r="AC26" i="68"/>
  <c r="W26" i="68"/>
  <c r="Q26" i="68"/>
  <c r="K26" i="68"/>
  <c r="BS20" i="68"/>
  <c r="BG20" i="68"/>
  <c r="AU20" i="68"/>
  <c r="AI20" i="68"/>
  <c r="W20" i="68"/>
  <c r="K20" i="68"/>
  <c r="BS11" i="68"/>
  <c r="BM11" i="68"/>
  <c r="BG11" i="68"/>
  <c r="BA11" i="68"/>
  <c r="AU11" i="68"/>
  <c r="AO11" i="68"/>
  <c r="AI11" i="68"/>
  <c r="AC11" i="68"/>
  <c r="W11" i="68"/>
  <c r="Q11" i="68"/>
  <c r="K11" i="68"/>
  <c r="BS10" i="68"/>
  <c r="BG10" i="68"/>
  <c r="AU10" i="68"/>
  <c r="AI10" i="68"/>
  <c r="W10" i="68"/>
  <c r="K10" i="68"/>
  <c r="BS9" i="68"/>
  <c r="BM9" i="68"/>
  <c r="BG9" i="68"/>
  <c r="BA9" i="68"/>
  <c r="AU9" i="68"/>
  <c r="AO9" i="68"/>
  <c r="AI9" i="68"/>
  <c r="AC9" i="68"/>
  <c r="W9" i="68"/>
  <c r="Q9" i="68"/>
  <c r="K9" i="68"/>
  <c r="BS8" i="68"/>
  <c r="BM8" i="68"/>
  <c r="BG8" i="68"/>
  <c r="AU8" i="68"/>
  <c r="AI8" i="68"/>
  <c r="W8" i="68"/>
  <c r="K8" i="68"/>
  <c r="L56" i="68"/>
  <c r="R56" i="68" s="1"/>
  <c r="X56" i="68" s="1"/>
  <c r="AD56" i="68" s="1"/>
  <c r="AJ56" i="68" s="1"/>
  <c r="AP56" i="68" s="1"/>
  <c r="AV56" i="68" s="1"/>
  <c r="BB56" i="68" s="1"/>
  <c r="BH56" i="68" s="1"/>
  <c r="BN56" i="68" s="1"/>
  <c r="BT56" i="68" s="1"/>
  <c r="L20" i="68"/>
  <c r="R20" i="68" s="1"/>
  <c r="X20" i="68" s="1"/>
  <c r="AD20" i="68" s="1"/>
  <c r="AJ20" i="68" s="1"/>
  <c r="AP20" i="68" s="1"/>
  <c r="AV20" i="68" s="1"/>
  <c r="BB20" i="68" s="1"/>
  <c r="BH20" i="68" s="1"/>
  <c r="BN20" i="68" s="1"/>
  <c r="BT20" i="68" s="1"/>
  <c r="H75" i="68"/>
  <c r="M75" i="68"/>
  <c r="BQ74" i="68"/>
  <c r="BQ79" i="68"/>
  <c r="BQ80" i="68" s="1"/>
  <c r="BE74" i="68"/>
  <c r="BE79" i="68"/>
  <c r="BE80" i="68" s="1"/>
  <c r="AS74" i="68"/>
  <c r="AS79" i="68"/>
  <c r="AS80" i="68" s="1"/>
  <c r="AA79" i="68"/>
  <c r="AA80" i="68" s="1"/>
  <c r="AA74" i="68"/>
  <c r="O79" i="68"/>
  <c r="O80" i="68" s="1"/>
  <c r="O74" i="68"/>
  <c r="I74" i="68"/>
  <c r="I79" i="68"/>
  <c r="I80" i="68" s="1"/>
  <c r="F74" i="68"/>
  <c r="F79" i="68"/>
  <c r="F80" i="68" s="1"/>
  <c r="BR81" i="68"/>
  <c r="BS81" i="68" s="1"/>
  <c r="BS78" i="68"/>
  <c r="BF81" i="68"/>
  <c r="BG81" i="68" s="1"/>
  <c r="BG78" i="68"/>
  <c r="AU78" i="68"/>
  <c r="AT81" i="68"/>
  <c r="AU81" i="68" s="1"/>
  <c r="AB81" i="68"/>
  <c r="AC81" i="68" s="1"/>
  <c r="AC78" i="68"/>
  <c r="P81" i="68"/>
  <c r="Q81" i="68" s="1"/>
  <c r="Q78" i="68"/>
  <c r="BL59" i="68"/>
  <c r="BM55" i="68"/>
  <c r="AZ59" i="68"/>
  <c r="BA55" i="68"/>
  <c r="AI55" i="68"/>
  <c r="AH59" i="68"/>
  <c r="W55" i="68"/>
  <c r="V59" i="68"/>
  <c r="K55" i="68"/>
  <c r="J59" i="68"/>
  <c r="BK41" i="68"/>
  <c r="BK42" i="68" s="1"/>
  <c r="AY41" i="68"/>
  <c r="AY42" i="68" s="1"/>
  <c r="AM41" i="68"/>
  <c r="AM42" i="68" s="1"/>
  <c r="AA41" i="68"/>
  <c r="AA42" i="68" s="1"/>
  <c r="I41" i="68"/>
  <c r="I42" i="68" s="1"/>
  <c r="BR34" i="68"/>
  <c r="BS34" i="68" s="1"/>
  <c r="BS33" i="68"/>
  <c r="BF34" i="68"/>
  <c r="BG34" i="68" s="1"/>
  <c r="BG33" i="68"/>
  <c r="AT34" i="68"/>
  <c r="AU34" i="68" s="1"/>
  <c r="AU33" i="68"/>
  <c r="AH34" i="68"/>
  <c r="AI34" i="68" s="1"/>
  <c r="AI33" i="68"/>
  <c r="V34" i="68"/>
  <c r="W34" i="68" s="1"/>
  <c r="W33" i="68"/>
  <c r="J34" i="68"/>
  <c r="K34" i="68" s="1"/>
  <c r="K33" i="68"/>
  <c r="G34" i="68"/>
  <c r="M33" i="68"/>
  <c r="H33" i="68"/>
  <c r="L32" i="68"/>
  <c r="R32" i="68" s="1"/>
  <c r="X32" i="68" s="1"/>
  <c r="AD32" i="68" s="1"/>
  <c r="AJ32" i="68" s="1"/>
  <c r="AP32" i="68" s="1"/>
  <c r="AV32" i="68" s="1"/>
  <c r="BB32" i="68" s="1"/>
  <c r="BH32" i="68" s="1"/>
  <c r="BN32" i="68" s="1"/>
  <c r="BT32" i="68" s="1"/>
  <c r="BL35" i="68"/>
  <c r="BM31" i="68"/>
  <c r="AZ35" i="68"/>
  <c r="BA31" i="68"/>
  <c r="AN35" i="68"/>
  <c r="AO31" i="68"/>
  <c r="AB35" i="68"/>
  <c r="AC31" i="68"/>
  <c r="P35" i="68"/>
  <c r="Q31" i="68"/>
  <c r="L27" i="68"/>
  <c r="R27" i="68" s="1"/>
  <c r="X27" i="68" s="1"/>
  <c r="AD27" i="68" s="1"/>
  <c r="AJ27" i="68" s="1"/>
  <c r="AP27" i="68" s="1"/>
  <c r="AV27" i="68" s="1"/>
  <c r="BB27" i="68" s="1"/>
  <c r="BH27" i="68" s="1"/>
  <c r="BN27" i="68" s="1"/>
  <c r="BT27" i="68" s="1"/>
  <c r="F28" i="68"/>
  <c r="L28" i="68" s="1"/>
  <c r="R28" i="68" s="1"/>
  <c r="X28" i="68" s="1"/>
  <c r="AD28" i="68" s="1"/>
  <c r="AJ28" i="68" s="1"/>
  <c r="AP28" i="68" s="1"/>
  <c r="AV28" i="68" s="1"/>
  <c r="BB28" i="68" s="1"/>
  <c r="BH28" i="68" s="1"/>
  <c r="BN28" i="68" s="1"/>
  <c r="BT28" i="68" s="1"/>
  <c r="BK29" i="68"/>
  <c r="BK30" i="68" s="1"/>
  <c r="AY29" i="68"/>
  <c r="AY30" i="68" s="1"/>
  <c r="AM29" i="68"/>
  <c r="AM30" i="68" s="1"/>
  <c r="AA29" i="68"/>
  <c r="AA30" i="68" s="1"/>
  <c r="I29" i="68"/>
  <c r="I30" i="68" s="1"/>
  <c r="BR22" i="68"/>
  <c r="BS22" i="68" s="1"/>
  <c r="BS21" i="68"/>
  <c r="BF22" i="68"/>
  <c r="BG22" i="68" s="1"/>
  <c r="BG21" i="68"/>
  <c r="AT22" i="68"/>
  <c r="AU22" i="68" s="1"/>
  <c r="AU21" i="68"/>
  <c r="AC21" i="68"/>
  <c r="AB22" i="68"/>
  <c r="AC22" i="68" s="1"/>
  <c r="Q21" i="68"/>
  <c r="P22" i="68"/>
  <c r="Q22" i="68" s="1"/>
  <c r="BL23" i="68"/>
  <c r="BM19" i="68"/>
  <c r="AZ23" i="68"/>
  <c r="BA19" i="68"/>
  <c r="AN23" i="68"/>
  <c r="AO19" i="68"/>
  <c r="AB23" i="68"/>
  <c r="AC19" i="68"/>
  <c r="P23" i="68"/>
  <c r="Q19" i="68"/>
  <c r="BK51" i="68"/>
  <c r="BK16" i="68"/>
  <c r="AY51" i="68"/>
  <c r="AY16" i="68"/>
  <c r="AM51" i="68"/>
  <c r="AM16" i="68"/>
  <c r="AA51" i="68"/>
  <c r="AA16" i="68"/>
  <c r="O51" i="68"/>
  <c r="O16" i="68"/>
  <c r="BM14" i="68"/>
  <c r="BL50" i="68"/>
  <c r="BA14" i="68"/>
  <c r="AZ50" i="68"/>
  <c r="AH50" i="68"/>
  <c r="AI14" i="68"/>
  <c r="V50" i="68"/>
  <c r="W14" i="68"/>
  <c r="J50" i="68"/>
  <c r="K14" i="68"/>
  <c r="G50" i="68"/>
  <c r="H14" i="68"/>
  <c r="M14" i="68"/>
  <c r="BQ17" i="68"/>
  <c r="BQ18" i="68" s="1"/>
  <c r="BQ49" i="68"/>
  <c r="BE17" i="68"/>
  <c r="BE18" i="68" s="1"/>
  <c r="BE49" i="68"/>
  <c r="AM17" i="68"/>
  <c r="AM18" i="68" s="1"/>
  <c r="AM49" i="68"/>
  <c r="AA17" i="68"/>
  <c r="AA18" i="68" s="1"/>
  <c r="AA49" i="68"/>
  <c r="O17" i="68"/>
  <c r="O18" i="68" s="1"/>
  <c r="O49" i="68"/>
  <c r="AJ8" i="68"/>
  <c r="AD8" i="68"/>
  <c r="BT8" i="68"/>
  <c r="AV8" i="68"/>
  <c r="AP8" i="68"/>
  <c r="L8" i="68"/>
  <c r="BH8" i="68"/>
  <c r="BB8" i="68"/>
  <c r="X8" i="68"/>
  <c r="R8" i="68"/>
  <c r="BN8" i="68"/>
  <c r="BM7" i="68"/>
  <c r="BL12" i="68"/>
  <c r="BL86" i="68"/>
  <c r="BL88" i="68" s="1"/>
  <c r="AZ86" i="68"/>
  <c r="AZ88" i="68" s="1"/>
  <c r="BA7" i="68"/>
  <c r="AZ12" i="68"/>
  <c r="AO7" i="68"/>
  <c r="AN12" i="68"/>
  <c r="AN86" i="68"/>
  <c r="AN88" i="68" s="1"/>
  <c r="AB86" i="68"/>
  <c r="AB88" i="68" s="1"/>
  <c r="AC7" i="68"/>
  <c r="AB12" i="68"/>
  <c r="Q7" i="68"/>
  <c r="P12" i="68"/>
  <c r="P86" i="68"/>
  <c r="P88" i="68" s="1"/>
  <c r="S7" i="68"/>
  <c r="AQ7" i="68"/>
  <c r="BO7" i="68"/>
  <c r="M7" i="68"/>
  <c r="AK7" i="68"/>
  <c r="BI7" i="68"/>
  <c r="G12" i="68"/>
  <c r="G86" i="68"/>
  <c r="AE7" i="68"/>
  <c r="BC7" i="68"/>
  <c r="H7" i="68"/>
  <c r="Y7" i="68"/>
  <c r="AW7" i="68"/>
  <c r="BU7" i="68"/>
  <c r="BK87" i="56"/>
  <c r="BK88" i="56" s="1"/>
  <c r="AY87" i="56"/>
  <c r="AY88" i="56" s="1"/>
  <c r="AM87" i="56"/>
  <c r="AM88" i="56" s="1"/>
  <c r="AA87" i="56"/>
  <c r="AA88" i="56" s="1"/>
  <c r="O87" i="56"/>
  <c r="O88" i="56" s="1"/>
  <c r="L87" i="67"/>
  <c r="F87" i="56"/>
  <c r="F88" i="56" s="1"/>
  <c r="BL75" i="56"/>
  <c r="BM75" i="67"/>
  <c r="BA75" i="67"/>
  <c r="AZ75" i="56"/>
  <c r="AN75" i="56"/>
  <c r="AO75" i="67"/>
  <c r="AB75" i="56"/>
  <c r="AC75" i="67"/>
  <c r="P75" i="56"/>
  <c r="Q75" i="67"/>
  <c r="G75" i="56"/>
  <c r="M75" i="67"/>
  <c r="H75" i="67"/>
  <c r="BK74" i="67"/>
  <c r="BK79" i="67"/>
  <c r="BK80" i="67" s="1"/>
  <c r="AY74" i="67"/>
  <c r="AY79" i="67"/>
  <c r="AY80" i="67" s="1"/>
  <c r="AM74" i="67"/>
  <c r="AM79" i="67"/>
  <c r="AM80" i="67" s="1"/>
  <c r="AA74" i="67"/>
  <c r="AA79" i="67"/>
  <c r="AA80" i="67" s="1"/>
  <c r="O74" i="67"/>
  <c r="O79" i="67"/>
  <c r="O80" i="67" s="1"/>
  <c r="BR78" i="56"/>
  <c r="BR81" i="67"/>
  <c r="BS78" i="67"/>
  <c r="BG78" i="67"/>
  <c r="BF81" i="67"/>
  <c r="BF78" i="56"/>
  <c r="AT78" i="56"/>
  <c r="AT81" i="67"/>
  <c r="AU78" i="67"/>
  <c r="AB81" i="67"/>
  <c r="AB78" i="56"/>
  <c r="AC78" i="67"/>
  <c r="P78" i="56"/>
  <c r="Q78" i="67"/>
  <c r="P81" i="67"/>
  <c r="G78" i="56"/>
  <c r="M78" i="67"/>
  <c r="G81" i="67"/>
  <c r="H78" i="67"/>
  <c r="BQ58" i="56"/>
  <c r="BQ82" i="56" s="1"/>
  <c r="BQ82" i="67"/>
  <c r="BE82" i="67"/>
  <c r="BE58" i="56"/>
  <c r="BE82" i="56" s="1"/>
  <c r="AS82" i="67"/>
  <c r="AS58" i="56"/>
  <c r="AS82" i="56" s="1"/>
  <c r="AA58" i="56"/>
  <c r="AA82" i="56" s="1"/>
  <c r="AA82" i="67"/>
  <c r="O58" i="56"/>
  <c r="O82" i="56" s="1"/>
  <c r="O82" i="67"/>
  <c r="F82" i="67"/>
  <c r="F58" i="56"/>
  <c r="F82" i="56" s="1"/>
  <c r="L58" i="67"/>
  <c r="BL57" i="56"/>
  <c r="BM57" i="67"/>
  <c r="AZ57" i="56"/>
  <c r="BA57" i="67"/>
  <c r="AN57" i="56"/>
  <c r="AO57" i="67"/>
  <c r="AB57" i="56"/>
  <c r="AC57" i="67"/>
  <c r="J57" i="56"/>
  <c r="K57" i="67"/>
  <c r="BK56" i="56"/>
  <c r="AY56" i="56"/>
  <c r="AG56" i="56"/>
  <c r="U56" i="56"/>
  <c r="I56" i="56"/>
  <c r="BR59" i="67"/>
  <c r="BR55" i="56"/>
  <c r="BS55" i="67"/>
  <c r="BF55" i="56"/>
  <c r="BF59" i="67"/>
  <c r="BG55" i="67"/>
  <c r="AT55" i="56"/>
  <c r="AU55" i="67"/>
  <c r="AT59" i="67"/>
  <c r="AH55" i="56"/>
  <c r="AH59" i="67"/>
  <c r="AI55" i="67"/>
  <c r="P55" i="56"/>
  <c r="Q55" i="67"/>
  <c r="P59" i="67"/>
  <c r="G55" i="56"/>
  <c r="H55" i="67"/>
  <c r="G59" i="67"/>
  <c r="M55" i="67"/>
  <c r="BQ40" i="67"/>
  <c r="BQ39" i="56"/>
  <c r="BQ40" i="56" s="1"/>
  <c r="BE40" i="67"/>
  <c r="BE39" i="56"/>
  <c r="BE40" i="56" s="1"/>
  <c r="AS40" i="67"/>
  <c r="AS39" i="56"/>
  <c r="AS40" i="56" s="1"/>
  <c r="AG40" i="67"/>
  <c r="AG39" i="56"/>
  <c r="AG40" i="56" s="1"/>
  <c r="U40" i="67"/>
  <c r="U39" i="56"/>
  <c r="U40" i="56" s="1"/>
  <c r="I40" i="67"/>
  <c r="I39" i="56"/>
  <c r="I40" i="56" s="1"/>
  <c r="BR38" i="56"/>
  <c r="BS38" i="67"/>
  <c r="BF38" i="56"/>
  <c r="BG38" i="67"/>
  <c r="AT38" i="56"/>
  <c r="AU38" i="67"/>
  <c r="AH38" i="56"/>
  <c r="AI38" i="67"/>
  <c r="P38" i="56"/>
  <c r="Q38" i="67"/>
  <c r="H38" i="67"/>
  <c r="M38" i="67"/>
  <c r="G38" i="56"/>
  <c r="BQ37" i="56"/>
  <c r="BQ41" i="67"/>
  <c r="BQ42" i="67" s="1"/>
  <c r="BE41" i="67"/>
  <c r="BE42" i="67" s="1"/>
  <c r="BE37" i="56"/>
  <c r="AS37" i="56"/>
  <c r="AS41" i="67"/>
  <c r="AS42" i="67" s="1"/>
  <c r="AG41" i="67"/>
  <c r="AG42" i="67" s="1"/>
  <c r="AG37" i="56"/>
  <c r="O37" i="56"/>
  <c r="O41" i="67"/>
  <c r="O42" i="67" s="1"/>
  <c r="F37" i="56"/>
  <c r="F41" i="67"/>
  <c r="L37" i="67"/>
  <c r="BL33" i="56"/>
  <c r="BL34" i="56" s="1"/>
  <c r="BM33" i="67"/>
  <c r="BL34" i="67"/>
  <c r="AZ33" i="56"/>
  <c r="AZ34" i="56" s="1"/>
  <c r="BA33" i="67"/>
  <c r="AZ34" i="67"/>
  <c r="AN33" i="56"/>
  <c r="AN34" i="56" s="1"/>
  <c r="AO33" i="67"/>
  <c r="AN34" i="67"/>
  <c r="AB33" i="56"/>
  <c r="AB34" i="56" s="1"/>
  <c r="AC33" i="67"/>
  <c r="AB34" i="67"/>
  <c r="J33" i="56"/>
  <c r="J34" i="56" s="1"/>
  <c r="J34" i="67"/>
  <c r="K33" i="67"/>
  <c r="BK32" i="56"/>
  <c r="AY32" i="56"/>
  <c r="AM32" i="56"/>
  <c r="U32" i="56"/>
  <c r="I32" i="56"/>
  <c r="BS31" i="67"/>
  <c r="BR35" i="67"/>
  <c r="BR31" i="56"/>
  <c r="BF35" i="67"/>
  <c r="BG31" i="67"/>
  <c r="BF31" i="56"/>
  <c r="AU31" i="67"/>
  <c r="AT35" i="67"/>
  <c r="AT31" i="56"/>
  <c r="AH35" i="67"/>
  <c r="AI31" i="67"/>
  <c r="AH31" i="56"/>
  <c r="W31" i="67"/>
  <c r="V35" i="67"/>
  <c r="V31" i="56"/>
  <c r="M31" i="67"/>
  <c r="G35" i="67"/>
  <c r="H31" i="67"/>
  <c r="G31" i="56"/>
  <c r="BQ28" i="67"/>
  <c r="BQ27" i="56"/>
  <c r="BQ28" i="56" s="1"/>
  <c r="BE28" i="67"/>
  <c r="BE27" i="56"/>
  <c r="BE28" i="56" s="1"/>
  <c r="AM28" i="67"/>
  <c r="AM27" i="56"/>
  <c r="AM28" i="56" s="1"/>
  <c r="AA27" i="56"/>
  <c r="AA28" i="56" s="1"/>
  <c r="AA28" i="67"/>
  <c r="O28" i="67"/>
  <c r="O27" i="56"/>
  <c r="O28" i="56" s="1"/>
  <c r="L27" i="67"/>
  <c r="F28" i="67"/>
  <c r="F27" i="56"/>
  <c r="F28" i="56" s="1"/>
  <c r="BL26" i="56"/>
  <c r="BM26" i="67"/>
  <c r="BM26" i="56" s="1"/>
  <c r="AZ26" i="56"/>
  <c r="BA26" i="67"/>
  <c r="AN26" i="56"/>
  <c r="AO26" i="67"/>
  <c r="AO26" i="56" s="1"/>
  <c r="AB26" i="56"/>
  <c r="AC26" i="67"/>
  <c r="P26" i="56"/>
  <c r="Q26" i="67"/>
  <c r="Q26" i="56" s="1"/>
  <c r="G26" i="56"/>
  <c r="H26" i="67"/>
  <c r="M26" i="67"/>
  <c r="BQ29" i="67"/>
  <c r="BQ30" i="67" s="1"/>
  <c r="BQ25" i="56"/>
  <c r="BE29" i="67"/>
  <c r="BE30" i="67" s="1"/>
  <c r="BE25" i="56"/>
  <c r="AS29" i="67"/>
  <c r="AS30" i="67" s="1"/>
  <c r="AS25" i="56"/>
  <c r="AG29" i="67"/>
  <c r="AG30" i="67" s="1"/>
  <c r="AG25" i="56"/>
  <c r="U29" i="67"/>
  <c r="U30" i="67" s="1"/>
  <c r="U25" i="56"/>
  <c r="I25" i="56"/>
  <c r="I29" i="67"/>
  <c r="I30" i="67" s="1"/>
  <c r="BL21" i="56"/>
  <c r="BL22" i="56" s="1"/>
  <c r="BM21" i="67"/>
  <c r="BL22" i="67"/>
  <c r="AZ21" i="56"/>
  <c r="AZ22" i="56" s="1"/>
  <c r="BA21" i="67"/>
  <c r="AZ22" i="67"/>
  <c r="AN21" i="56"/>
  <c r="AN22" i="56" s="1"/>
  <c r="AO21" i="67"/>
  <c r="AN22" i="67"/>
  <c r="AB21" i="56"/>
  <c r="AB22" i="56" s="1"/>
  <c r="AC21" i="67"/>
  <c r="AC21" i="56" s="1"/>
  <c r="AB22" i="67"/>
  <c r="J21" i="56"/>
  <c r="J22" i="56" s="1"/>
  <c r="J22" i="67"/>
  <c r="K21" i="67"/>
  <c r="BK20" i="56"/>
  <c r="AY20" i="56"/>
  <c r="AM20" i="56"/>
  <c r="AA20" i="56"/>
  <c r="O20" i="56"/>
  <c r="L20" i="67"/>
  <c r="F20" i="56"/>
  <c r="BL23" i="67"/>
  <c r="BL19" i="56"/>
  <c r="BM19" i="67"/>
  <c r="BA19" i="67"/>
  <c r="BA19" i="56" s="1"/>
  <c r="AZ19" i="56"/>
  <c r="AZ23" i="67"/>
  <c r="AN23" i="67"/>
  <c r="AN19" i="56"/>
  <c r="AO19" i="67"/>
  <c r="AC19" i="67"/>
  <c r="AB19" i="56"/>
  <c r="AB23" i="67"/>
  <c r="P23" i="67"/>
  <c r="P19" i="56"/>
  <c r="Q19" i="67"/>
  <c r="M19" i="67"/>
  <c r="G23" i="67"/>
  <c r="H19" i="67"/>
  <c r="G19" i="56"/>
  <c r="BQ51" i="67"/>
  <c r="BQ15" i="56"/>
  <c r="BQ16" i="67"/>
  <c r="BE51" i="67"/>
  <c r="BE16" i="67"/>
  <c r="BE15" i="56"/>
  <c r="AM16" i="67"/>
  <c r="AM51" i="67"/>
  <c r="AM15" i="56"/>
  <c r="AG51" i="67"/>
  <c r="AG16" i="67"/>
  <c r="AG15" i="56"/>
  <c r="O16" i="67"/>
  <c r="O51" i="67"/>
  <c r="O15" i="56"/>
  <c r="F16" i="67"/>
  <c r="F15" i="56"/>
  <c r="L15" i="67"/>
  <c r="F51" i="67"/>
  <c r="BL50" i="67"/>
  <c r="BL14" i="56"/>
  <c r="BM14" i="67"/>
  <c r="BM14" i="56" s="1"/>
  <c r="AZ14" i="56"/>
  <c r="BA14" i="67"/>
  <c r="BA14" i="56" s="1"/>
  <c r="AZ50" i="67"/>
  <c r="AN14" i="56"/>
  <c r="AO14" i="67"/>
  <c r="AN50" i="67"/>
  <c r="AB14" i="56"/>
  <c r="AC14" i="67"/>
  <c r="AB50" i="67"/>
  <c r="P14" i="56"/>
  <c r="Q14" i="67"/>
  <c r="P50" i="67"/>
  <c r="G14" i="56"/>
  <c r="G50" i="67"/>
  <c r="M14" i="67"/>
  <c r="H14" i="67"/>
  <c r="BQ17" i="67"/>
  <c r="BQ18" i="67" s="1"/>
  <c r="BQ49" i="67"/>
  <c r="BQ13" i="56"/>
  <c r="BE13" i="56"/>
  <c r="BE49" i="67"/>
  <c r="BE17" i="67"/>
  <c r="BE18" i="67" s="1"/>
  <c r="AS17" i="67"/>
  <c r="AS18" i="67" s="1"/>
  <c r="AS49" i="67"/>
  <c r="AS13" i="56"/>
  <c r="AG13" i="56"/>
  <c r="AG49" i="67"/>
  <c r="AG17" i="67"/>
  <c r="AG18" i="67" s="1"/>
  <c r="AA13" i="56"/>
  <c r="AA49" i="67"/>
  <c r="AA17" i="67"/>
  <c r="AA18" i="67" s="1"/>
  <c r="O49" i="67"/>
  <c r="O13" i="56"/>
  <c r="O17" i="67"/>
  <c r="O18" i="67" s="1"/>
  <c r="L13" i="67"/>
  <c r="F17" i="67"/>
  <c r="F49" i="67"/>
  <c r="F13" i="56"/>
  <c r="BL11" i="56"/>
  <c r="BM11" i="67"/>
  <c r="AU11" i="67"/>
  <c r="AT11" i="56"/>
  <c r="AI11" i="67"/>
  <c r="AH11" i="56"/>
  <c r="W11" i="67"/>
  <c r="V11" i="56"/>
  <c r="K11" i="67"/>
  <c r="J11" i="56"/>
  <c r="S11" i="67"/>
  <c r="BO11" i="67"/>
  <c r="AW11" i="67"/>
  <c r="H11" i="67"/>
  <c r="BC11" i="67"/>
  <c r="AK11" i="67"/>
  <c r="BU11" i="67"/>
  <c r="AQ11" i="67"/>
  <c r="Y11" i="67"/>
  <c r="G11" i="56"/>
  <c r="AE11" i="67"/>
  <c r="M11" i="67"/>
  <c r="BI11" i="67"/>
  <c r="BK10" i="56"/>
  <c r="AY10" i="56"/>
  <c r="AM10" i="56"/>
  <c r="AA10" i="56"/>
  <c r="O10" i="56"/>
  <c r="AD10" i="67"/>
  <c r="L10" i="67"/>
  <c r="BH10" i="67"/>
  <c r="R10" i="67"/>
  <c r="BN10" i="67"/>
  <c r="AV10" i="67"/>
  <c r="BT10" i="67"/>
  <c r="BB10" i="67"/>
  <c r="AJ10" i="67"/>
  <c r="F10" i="56"/>
  <c r="AP10" i="67"/>
  <c r="X10" i="67"/>
  <c r="BM9" i="67"/>
  <c r="BL9" i="56"/>
  <c r="BA9" i="67"/>
  <c r="AZ9" i="56"/>
  <c r="AO9" i="67"/>
  <c r="AN9" i="56"/>
  <c r="AC9" i="67"/>
  <c r="AB9" i="56"/>
  <c r="Q9" i="67"/>
  <c r="P9" i="56"/>
  <c r="S9" i="67"/>
  <c r="BO9" i="67"/>
  <c r="AW9" i="67"/>
  <c r="H9" i="67"/>
  <c r="BC9" i="67"/>
  <c r="AK9" i="67"/>
  <c r="BU9" i="67"/>
  <c r="AQ9" i="67"/>
  <c r="Y9" i="67"/>
  <c r="G9" i="56"/>
  <c r="AE9" i="67"/>
  <c r="M9" i="67"/>
  <c r="BI9" i="67"/>
  <c r="BK8" i="56"/>
  <c r="AY8" i="56"/>
  <c r="AM8" i="56"/>
  <c r="AA8" i="56"/>
  <c r="I8" i="56"/>
  <c r="AD8" i="67"/>
  <c r="L8" i="67"/>
  <c r="L8" i="56" s="1"/>
  <c r="BH8" i="67"/>
  <c r="BH8" i="56" s="1"/>
  <c r="R8" i="67"/>
  <c r="BN8" i="67"/>
  <c r="AV8" i="67"/>
  <c r="BT8" i="67"/>
  <c r="BB8" i="67"/>
  <c r="BB8" i="56" s="1"/>
  <c r="AJ8" i="67"/>
  <c r="AJ8" i="56" s="1"/>
  <c r="F8" i="56"/>
  <c r="AP8" i="67"/>
  <c r="X8" i="67"/>
  <c r="BM7" i="67"/>
  <c r="BL12" i="67"/>
  <c r="BL7" i="56"/>
  <c r="BL86" i="67"/>
  <c r="BL88" i="67" s="1"/>
  <c r="BA7" i="67"/>
  <c r="AZ12" i="67"/>
  <c r="AZ7" i="56"/>
  <c r="AZ86" i="67"/>
  <c r="AZ88" i="67" s="1"/>
  <c r="AO7" i="67"/>
  <c r="AN12" i="67"/>
  <c r="AN7" i="56"/>
  <c r="AN86" i="67"/>
  <c r="AN88" i="67" s="1"/>
  <c r="V12" i="67"/>
  <c r="W7" i="67"/>
  <c r="V7" i="56"/>
  <c r="V86" i="67"/>
  <c r="V88" i="67" s="1"/>
  <c r="J12" i="67"/>
  <c r="K7" i="67"/>
  <c r="J7" i="56"/>
  <c r="J86" i="67"/>
  <c r="J88" i="67" s="1"/>
  <c r="BK79" i="68"/>
  <c r="BK80" i="68" s="1"/>
  <c r="BK74" i="68"/>
  <c r="AY79" i="68"/>
  <c r="AY80" i="68" s="1"/>
  <c r="AY74" i="68"/>
  <c r="AM79" i="68"/>
  <c r="AM80" i="68" s="1"/>
  <c r="AM74" i="68"/>
  <c r="AG74" i="68"/>
  <c r="AG79" i="68"/>
  <c r="AG80" i="68" s="1"/>
  <c r="U74" i="68"/>
  <c r="U79" i="68"/>
  <c r="U80" i="68" s="1"/>
  <c r="BM78" i="68"/>
  <c r="BL81" i="68"/>
  <c r="BM81" i="68" s="1"/>
  <c r="AZ81" i="68"/>
  <c r="BA81" i="68" s="1"/>
  <c r="BA78" i="68"/>
  <c r="AN81" i="68"/>
  <c r="AO81" i="68" s="1"/>
  <c r="AO78" i="68"/>
  <c r="AI78" i="68"/>
  <c r="AH81" i="68"/>
  <c r="AI81" i="68" s="1"/>
  <c r="W78" i="68"/>
  <c r="V81" i="68"/>
  <c r="W81" i="68" s="1"/>
  <c r="K78" i="68"/>
  <c r="J81" i="68"/>
  <c r="K81" i="68" s="1"/>
  <c r="M78" i="68"/>
  <c r="G81" i="68"/>
  <c r="H78" i="68"/>
  <c r="F82" i="68"/>
  <c r="L82" i="68" s="1"/>
  <c r="R82" i="68" s="1"/>
  <c r="X82" i="68" s="1"/>
  <c r="AD82" i="68" s="1"/>
  <c r="AJ82" i="68" s="1"/>
  <c r="AP82" i="68" s="1"/>
  <c r="AV82" i="68" s="1"/>
  <c r="BB82" i="68" s="1"/>
  <c r="BH82" i="68" s="1"/>
  <c r="BN82" i="68" s="1"/>
  <c r="BT82" i="68" s="1"/>
  <c r="L58" i="68"/>
  <c r="R58" i="68" s="1"/>
  <c r="X58" i="68" s="1"/>
  <c r="AD58" i="68" s="1"/>
  <c r="AJ58" i="68" s="1"/>
  <c r="AP58" i="68" s="1"/>
  <c r="AV58" i="68" s="1"/>
  <c r="BB58" i="68" s="1"/>
  <c r="BH58" i="68" s="1"/>
  <c r="BN58" i="68" s="1"/>
  <c r="BT58" i="68" s="1"/>
  <c r="M57" i="68"/>
  <c r="H57" i="68"/>
  <c r="BS55" i="68"/>
  <c r="BR59" i="68"/>
  <c r="BG55" i="68"/>
  <c r="BF59" i="68"/>
  <c r="AU55" i="68"/>
  <c r="AT59" i="68"/>
  <c r="AN59" i="68"/>
  <c r="AO55" i="68"/>
  <c r="AB59" i="68"/>
  <c r="AC55" i="68"/>
  <c r="P59" i="68"/>
  <c r="Q55" i="68"/>
  <c r="H55" i="68"/>
  <c r="G59" i="68"/>
  <c r="M55" i="68"/>
  <c r="F40" i="68"/>
  <c r="L40" i="68" s="1"/>
  <c r="R40" i="68" s="1"/>
  <c r="X40" i="68" s="1"/>
  <c r="AD40" i="68" s="1"/>
  <c r="AJ40" i="68" s="1"/>
  <c r="AP40" i="68" s="1"/>
  <c r="AV40" i="68" s="1"/>
  <c r="BB40" i="68" s="1"/>
  <c r="BH40" i="68" s="1"/>
  <c r="BN40" i="68" s="1"/>
  <c r="BT40" i="68" s="1"/>
  <c r="L39" i="68"/>
  <c r="R39" i="68" s="1"/>
  <c r="X39" i="68" s="1"/>
  <c r="AD39" i="68" s="1"/>
  <c r="AJ39" i="68" s="1"/>
  <c r="AP39" i="68" s="1"/>
  <c r="AV39" i="68" s="1"/>
  <c r="BB39" i="68" s="1"/>
  <c r="BH39" i="68" s="1"/>
  <c r="BN39" i="68" s="1"/>
  <c r="BT39" i="68" s="1"/>
  <c r="M38" i="68"/>
  <c r="H38" i="68"/>
  <c r="BQ41" i="68"/>
  <c r="BQ42" i="68" s="1"/>
  <c r="BE41" i="68"/>
  <c r="BE42" i="68" s="1"/>
  <c r="AS41" i="68"/>
  <c r="AS42" i="68" s="1"/>
  <c r="AG41" i="68"/>
  <c r="AG42" i="68" s="1"/>
  <c r="U41" i="68"/>
  <c r="U42" i="68" s="1"/>
  <c r="O41" i="68"/>
  <c r="O42" i="68" s="1"/>
  <c r="L37" i="68"/>
  <c r="R37" i="68" s="1"/>
  <c r="X37" i="68" s="1"/>
  <c r="AD37" i="68" s="1"/>
  <c r="AJ37" i="68" s="1"/>
  <c r="AP37" i="68" s="1"/>
  <c r="AV37" i="68" s="1"/>
  <c r="BB37" i="68" s="1"/>
  <c r="BH37" i="68" s="1"/>
  <c r="BN37" i="68" s="1"/>
  <c r="BT37" i="68" s="1"/>
  <c r="F41" i="68"/>
  <c r="BM33" i="68"/>
  <c r="BL34" i="68"/>
  <c r="BM34" i="68" s="1"/>
  <c r="BA33" i="68"/>
  <c r="AZ34" i="68"/>
  <c r="BA34" i="68" s="1"/>
  <c r="AO33" i="68"/>
  <c r="AN34" i="68"/>
  <c r="AO34" i="68" s="1"/>
  <c r="AC33" i="68"/>
  <c r="AB34" i="68"/>
  <c r="AC34" i="68" s="1"/>
  <c r="Q33" i="68"/>
  <c r="P34" i="68"/>
  <c r="Q34" i="68" s="1"/>
  <c r="BS31" i="68"/>
  <c r="BR35" i="68"/>
  <c r="BG31" i="68"/>
  <c r="BF35" i="68"/>
  <c r="AU31" i="68"/>
  <c r="AT35" i="68"/>
  <c r="AI31" i="68"/>
  <c r="AH35" i="68"/>
  <c r="W31" i="68"/>
  <c r="V35" i="68"/>
  <c r="K31" i="68"/>
  <c r="J35" i="68"/>
  <c r="H31" i="68"/>
  <c r="G35" i="68"/>
  <c r="M31" i="68"/>
  <c r="H26" i="68"/>
  <c r="M26" i="68"/>
  <c r="BQ29" i="68"/>
  <c r="BQ30" i="68" s="1"/>
  <c r="BE29" i="68"/>
  <c r="BE30" i="68" s="1"/>
  <c r="AS29" i="68"/>
  <c r="AS30" i="68" s="1"/>
  <c r="AG29" i="68"/>
  <c r="AG30" i="68" s="1"/>
  <c r="U29" i="68"/>
  <c r="U30" i="68" s="1"/>
  <c r="O29" i="68"/>
  <c r="O30" i="68" s="1"/>
  <c r="L25" i="68"/>
  <c r="R25" i="68" s="1"/>
  <c r="X25" i="68" s="1"/>
  <c r="AD25" i="68" s="1"/>
  <c r="AJ25" i="68" s="1"/>
  <c r="AP25" i="68" s="1"/>
  <c r="AV25" i="68" s="1"/>
  <c r="BB25" i="68" s="1"/>
  <c r="BH25" i="68" s="1"/>
  <c r="BN25" i="68" s="1"/>
  <c r="BT25" i="68" s="1"/>
  <c r="F29" i="68"/>
  <c r="BM21" i="68"/>
  <c r="BL22" i="68"/>
  <c r="BM22" i="68" s="1"/>
  <c r="BA21" i="68"/>
  <c r="AZ22" i="68"/>
  <c r="BA22" i="68" s="1"/>
  <c r="AO21" i="68"/>
  <c r="AN22" i="68"/>
  <c r="AO22" i="68" s="1"/>
  <c r="AH22" i="68"/>
  <c r="AI22" i="68" s="1"/>
  <c r="AI21" i="68"/>
  <c r="V22" i="68"/>
  <c r="W22" i="68" s="1"/>
  <c r="W21" i="68"/>
  <c r="J22" i="68"/>
  <c r="K22" i="68" s="1"/>
  <c r="K21" i="68"/>
  <c r="H21" i="68"/>
  <c r="G22" i="68"/>
  <c r="M21" i="68"/>
  <c r="BS19" i="68"/>
  <c r="BR23" i="68"/>
  <c r="BG19" i="68"/>
  <c r="BF23" i="68"/>
  <c r="AU19" i="68"/>
  <c r="AT23" i="68"/>
  <c r="AI19" i="68"/>
  <c r="AH23" i="68"/>
  <c r="W19" i="68"/>
  <c r="V23" i="68"/>
  <c r="K19" i="68"/>
  <c r="J23" i="68"/>
  <c r="H19" i="68"/>
  <c r="G23" i="68"/>
  <c r="M19" i="68"/>
  <c r="BQ51" i="68"/>
  <c r="BQ16" i="68"/>
  <c r="BE51" i="68"/>
  <c r="BE16" i="68"/>
  <c r="AS51" i="68"/>
  <c r="AS16" i="68"/>
  <c r="AG51" i="68"/>
  <c r="AG16" i="68"/>
  <c r="U51" i="68"/>
  <c r="U16" i="68"/>
  <c r="I51" i="68"/>
  <c r="I16" i="68"/>
  <c r="F16" i="68"/>
  <c r="L15" i="68"/>
  <c r="R15" i="68" s="1"/>
  <c r="X15" i="68" s="1"/>
  <c r="AD15" i="68" s="1"/>
  <c r="AJ15" i="68" s="1"/>
  <c r="AP15" i="68" s="1"/>
  <c r="AV15" i="68" s="1"/>
  <c r="BB15" i="68" s="1"/>
  <c r="BH15" i="68" s="1"/>
  <c r="BN15" i="68" s="1"/>
  <c r="BT15" i="68" s="1"/>
  <c r="F51" i="68"/>
  <c r="BS14" i="68"/>
  <c r="BR50" i="68"/>
  <c r="BF50" i="68"/>
  <c r="BG14" i="68"/>
  <c r="AT50" i="68"/>
  <c r="AU14" i="68"/>
  <c r="AO14" i="68"/>
  <c r="AN50" i="68"/>
  <c r="AC14" i="68"/>
  <c r="AB50" i="68"/>
  <c r="Q14" i="68"/>
  <c r="P50" i="68"/>
  <c r="BK17" i="68"/>
  <c r="BK18" i="68" s="1"/>
  <c r="BK49" i="68"/>
  <c r="AY17" i="68"/>
  <c r="AY18" i="68" s="1"/>
  <c r="AY49" i="68"/>
  <c r="AS17" i="68"/>
  <c r="AS18" i="68" s="1"/>
  <c r="AS49" i="68"/>
  <c r="AG17" i="68"/>
  <c r="AG18" i="68" s="1"/>
  <c r="AG49" i="68"/>
  <c r="U17" i="68"/>
  <c r="U18" i="68" s="1"/>
  <c r="U49" i="68"/>
  <c r="I17" i="68"/>
  <c r="I18" i="68" s="1"/>
  <c r="I49" i="68"/>
  <c r="F49" i="68"/>
  <c r="L13" i="68"/>
  <c r="R13" i="68" s="1"/>
  <c r="X13" i="68" s="1"/>
  <c r="AD13" i="68" s="1"/>
  <c r="AJ13" i="68" s="1"/>
  <c r="AP13" i="68" s="1"/>
  <c r="AV13" i="68" s="1"/>
  <c r="BB13" i="68" s="1"/>
  <c r="BH13" i="68" s="1"/>
  <c r="BN13" i="68" s="1"/>
  <c r="BT13" i="68" s="1"/>
  <c r="F17" i="68"/>
  <c r="M11" i="68"/>
  <c r="BI11" i="68"/>
  <c r="AQ11" i="68"/>
  <c r="H11" i="68"/>
  <c r="AW11" i="68"/>
  <c r="AE11" i="68"/>
  <c r="AK11" i="68"/>
  <c r="S11" i="68"/>
  <c r="BO11" i="68"/>
  <c r="Y11" i="68"/>
  <c r="BU11" i="68"/>
  <c r="BC11" i="68"/>
  <c r="L10" i="68"/>
  <c r="BH10" i="68"/>
  <c r="BB10" i="68"/>
  <c r="X10" i="68"/>
  <c r="R10" i="68"/>
  <c r="BN10" i="68"/>
  <c r="AJ10" i="68"/>
  <c r="AD10" i="68"/>
  <c r="BT10" i="68"/>
  <c r="AV10" i="68"/>
  <c r="AP10" i="68"/>
  <c r="AK9" i="68"/>
  <c r="S9" i="68"/>
  <c r="BO9" i="68"/>
  <c r="Y9" i="68"/>
  <c r="BU9" i="68"/>
  <c r="BC9" i="68"/>
  <c r="M9" i="68"/>
  <c r="BI9" i="68"/>
  <c r="AQ9" i="68"/>
  <c r="H9" i="68"/>
  <c r="AW9" i="68"/>
  <c r="AE9" i="68"/>
  <c r="BS7" i="68"/>
  <c r="BR86" i="68"/>
  <c r="BR88" i="68" s="1"/>
  <c r="BR12" i="68"/>
  <c r="BF86" i="68"/>
  <c r="BF88" i="68" s="1"/>
  <c r="BF12" i="68"/>
  <c r="BG7" i="68"/>
  <c r="AU7" i="68"/>
  <c r="AT86" i="68"/>
  <c r="AT88" i="68" s="1"/>
  <c r="AT12" i="68"/>
  <c r="AH86" i="68"/>
  <c r="AH88" i="68" s="1"/>
  <c r="AH12" i="68"/>
  <c r="AI7" i="68"/>
  <c r="W7" i="68"/>
  <c r="V86" i="68"/>
  <c r="V88" i="68" s="1"/>
  <c r="V12" i="68"/>
  <c r="J86" i="68"/>
  <c r="J88" i="68" s="1"/>
  <c r="J12" i="68"/>
  <c r="K7" i="68"/>
  <c r="BQ87" i="56"/>
  <c r="BQ88" i="56" s="1"/>
  <c r="BE87" i="56"/>
  <c r="BE88" i="56" s="1"/>
  <c r="AS87" i="56"/>
  <c r="AS88" i="56" s="1"/>
  <c r="AG87" i="56"/>
  <c r="AG88" i="56" s="1"/>
  <c r="U87" i="56"/>
  <c r="U88" i="56" s="1"/>
  <c r="I87" i="56"/>
  <c r="I88" i="56" s="1"/>
  <c r="BS75" i="67"/>
  <c r="BR75" i="56"/>
  <c r="BG75" i="67"/>
  <c r="BF75" i="56"/>
  <c r="AT75" i="56"/>
  <c r="AU75" i="67"/>
  <c r="AI75" i="67"/>
  <c r="AH75" i="56"/>
  <c r="W75" i="67"/>
  <c r="V75" i="56"/>
  <c r="J75" i="56"/>
  <c r="K75" i="67"/>
  <c r="BQ74" i="67"/>
  <c r="BQ79" i="67"/>
  <c r="BE74" i="67"/>
  <c r="BE79" i="67"/>
  <c r="BE80" i="67" s="1"/>
  <c r="AS74" i="67"/>
  <c r="AS79" i="67"/>
  <c r="AG74" i="67"/>
  <c r="AG79" i="67"/>
  <c r="U74" i="67"/>
  <c r="U79" i="67"/>
  <c r="I74" i="67"/>
  <c r="I79" i="67"/>
  <c r="F74" i="67"/>
  <c r="F79" i="67"/>
  <c r="F80" i="67" s="1"/>
  <c r="BL81" i="67"/>
  <c r="BL78" i="56"/>
  <c r="BM78" i="67"/>
  <c r="AZ78" i="56"/>
  <c r="AZ81" i="67"/>
  <c r="BA78" i="67"/>
  <c r="AN78" i="56"/>
  <c r="AO78" i="67"/>
  <c r="AN81" i="67"/>
  <c r="AH78" i="56"/>
  <c r="AI78" i="67"/>
  <c r="AH81" i="67"/>
  <c r="V81" i="67"/>
  <c r="W78" i="67"/>
  <c r="V78" i="56"/>
  <c r="J78" i="56"/>
  <c r="K78" i="67"/>
  <c r="J81" i="67"/>
  <c r="BK82" i="67"/>
  <c r="BK58" i="56"/>
  <c r="BK82" i="56" s="1"/>
  <c r="AY58" i="56"/>
  <c r="AY82" i="56" s="1"/>
  <c r="AY82" i="67"/>
  <c r="AM82" i="67"/>
  <c r="AM58" i="56"/>
  <c r="AM82" i="56" s="1"/>
  <c r="AG58" i="56"/>
  <c r="AG82" i="56" s="1"/>
  <c r="AG82" i="67"/>
  <c r="U82" i="67"/>
  <c r="U58" i="56"/>
  <c r="U82" i="56" s="1"/>
  <c r="I58" i="56"/>
  <c r="I82" i="56" s="1"/>
  <c r="I82" i="67"/>
  <c r="BR57" i="56"/>
  <c r="BS57" i="67"/>
  <c r="BF57" i="56"/>
  <c r="BG57" i="67"/>
  <c r="AT57" i="56"/>
  <c r="AU57" i="67"/>
  <c r="AH57" i="56"/>
  <c r="AI57" i="67"/>
  <c r="V57" i="56"/>
  <c r="W57" i="67"/>
  <c r="P57" i="56"/>
  <c r="Q57" i="67"/>
  <c r="M57" i="67"/>
  <c r="H57" i="67"/>
  <c r="G57" i="56"/>
  <c r="BQ56" i="56"/>
  <c r="BE56" i="56"/>
  <c r="AS56" i="56"/>
  <c r="AM56" i="56"/>
  <c r="AA56" i="56"/>
  <c r="O56" i="56"/>
  <c r="L56" i="67"/>
  <c r="F56" i="56"/>
  <c r="BL55" i="56"/>
  <c r="BM55" i="67"/>
  <c r="BL59" i="67"/>
  <c r="AZ55" i="56"/>
  <c r="BA55" i="67"/>
  <c r="AZ59" i="67"/>
  <c r="AN55" i="56"/>
  <c r="AO55" i="67"/>
  <c r="AO55" i="56" s="1"/>
  <c r="AN59" i="67"/>
  <c r="AB55" i="56"/>
  <c r="AC55" i="67"/>
  <c r="AB59" i="67"/>
  <c r="V55" i="56"/>
  <c r="W55" i="67"/>
  <c r="V59" i="67"/>
  <c r="J55" i="56"/>
  <c r="K55" i="67"/>
  <c r="J59" i="67"/>
  <c r="BK40" i="67"/>
  <c r="BK39" i="56"/>
  <c r="BK40" i="56" s="1"/>
  <c r="AY39" i="56"/>
  <c r="AY40" i="56" s="1"/>
  <c r="AY40" i="67"/>
  <c r="AM40" i="67"/>
  <c r="AM39" i="56"/>
  <c r="AM40" i="56" s="1"/>
  <c r="AA40" i="67"/>
  <c r="AA39" i="56"/>
  <c r="AA40" i="56" s="1"/>
  <c r="O40" i="67"/>
  <c r="O39" i="56"/>
  <c r="O40" i="56" s="1"/>
  <c r="L39" i="67"/>
  <c r="F40" i="67"/>
  <c r="F39" i="56"/>
  <c r="F40" i="56" s="1"/>
  <c r="BL38" i="56"/>
  <c r="BM38" i="67"/>
  <c r="AZ38" i="56"/>
  <c r="BA38" i="67"/>
  <c r="AN38" i="56"/>
  <c r="AO38" i="67"/>
  <c r="AB38" i="56"/>
  <c r="AC38" i="67"/>
  <c r="V38" i="56"/>
  <c r="W38" i="67"/>
  <c r="J38" i="56"/>
  <c r="K38" i="67"/>
  <c r="BK41" i="67"/>
  <c r="BK42" i="67" s="1"/>
  <c r="BK37" i="56"/>
  <c r="AY37" i="56"/>
  <c r="AY41" i="67"/>
  <c r="AY42" i="67" s="1"/>
  <c r="AM41" i="67"/>
  <c r="AM42" i="67" s="1"/>
  <c r="AM37" i="56"/>
  <c r="AA37" i="56"/>
  <c r="AA41" i="67"/>
  <c r="AA42" i="67" s="1"/>
  <c r="U41" i="67"/>
  <c r="U42" i="67" s="1"/>
  <c r="U37" i="56"/>
  <c r="I37" i="56"/>
  <c r="I41" i="67"/>
  <c r="I42" i="67" s="1"/>
  <c r="BR33" i="56"/>
  <c r="BR34" i="56" s="1"/>
  <c r="BR34" i="67"/>
  <c r="BS33" i="67"/>
  <c r="BF33" i="56"/>
  <c r="BF34" i="56" s="1"/>
  <c r="BF34" i="67"/>
  <c r="BG33" i="67"/>
  <c r="AT33" i="56"/>
  <c r="AT34" i="56" s="1"/>
  <c r="AT34" i="67"/>
  <c r="AU33" i="67"/>
  <c r="AH33" i="56"/>
  <c r="AH34" i="56" s="1"/>
  <c r="AH34" i="67"/>
  <c r="AI33" i="67"/>
  <c r="V33" i="56"/>
  <c r="V34" i="56" s="1"/>
  <c r="V34" i="67"/>
  <c r="W33" i="67"/>
  <c r="P33" i="56"/>
  <c r="P34" i="56" s="1"/>
  <c r="Q33" i="67"/>
  <c r="Q33" i="56" s="1"/>
  <c r="P34" i="67"/>
  <c r="M33" i="67"/>
  <c r="H33" i="67"/>
  <c r="G33" i="56"/>
  <c r="G34" i="56" s="1"/>
  <c r="G34" i="67"/>
  <c r="BQ32" i="56"/>
  <c r="BE32" i="56"/>
  <c r="AS32" i="56"/>
  <c r="AG32" i="56"/>
  <c r="AA32" i="56"/>
  <c r="O32" i="56"/>
  <c r="L32" i="67"/>
  <c r="F32" i="56"/>
  <c r="BL35" i="67"/>
  <c r="BM31" i="67"/>
  <c r="BL31" i="56"/>
  <c r="AZ35" i="67"/>
  <c r="AZ31" i="56"/>
  <c r="BA31" i="67"/>
  <c r="AN35" i="67"/>
  <c r="AN31" i="56"/>
  <c r="AO31" i="67"/>
  <c r="AB35" i="67"/>
  <c r="AB31" i="56"/>
  <c r="AC31" i="67"/>
  <c r="P35" i="67"/>
  <c r="Q31" i="67"/>
  <c r="P31" i="56"/>
  <c r="J35" i="67"/>
  <c r="K31" i="67"/>
  <c r="J31" i="56"/>
  <c r="BK28" i="67"/>
  <c r="BK27" i="56"/>
  <c r="BK28" i="56" s="1"/>
  <c r="AY27" i="56"/>
  <c r="AY28" i="56" s="1"/>
  <c r="AY28" i="67"/>
  <c r="AS28" i="67"/>
  <c r="AS27" i="56"/>
  <c r="AS28" i="56" s="1"/>
  <c r="AG28" i="67"/>
  <c r="AG27" i="56"/>
  <c r="AG28" i="56" s="1"/>
  <c r="U28" i="67"/>
  <c r="U27" i="56"/>
  <c r="U28" i="56" s="1"/>
  <c r="I28" i="67"/>
  <c r="I27" i="56"/>
  <c r="I28" i="56" s="1"/>
  <c r="BR26" i="56"/>
  <c r="BS26" i="67"/>
  <c r="BF26" i="56"/>
  <c r="BG26" i="67"/>
  <c r="AT26" i="56"/>
  <c r="AU26" i="67"/>
  <c r="AH26" i="56"/>
  <c r="AI26" i="67"/>
  <c r="V26" i="56"/>
  <c r="W26" i="67"/>
  <c r="J26" i="56"/>
  <c r="K26" i="67"/>
  <c r="BK25" i="56"/>
  <c r="BK29" i="67"/>
  <c r="BK30" i="67" s="1"/>
  <c r="AY25" i="56"/>
  <c r="AY29" i="67"/>
  <c r="AY30" i="67" s="1"/>
  <c r="AM25" i="56"/>
  <c r="AM29" i="67"/>
  <c r="AM30" i="67" s="1"/>
  <c r="AA25" i="56"/>
  <c r="AA29" i="67"/>
  <c r="AA30" i="67" s="1"/>
  <c r="O25" i="56"/>
  <c r="O29" i="67"/>
  <c r="O30" i="67" s="1"/>
  <c r="F25" i="56"/>
  <c r="L25" i="67"/>
  <c r="F29" i="67"/>
  <c r="BR21" i="56"/>
  <c r="BR22" i="56" s="1"/>
  <c r="BR22" i="67"/>
  <c r="BS21" i="67"/>
  <c r="BF21" i="56"/>
  <c r="BF22" i="56" s="1"/>
  <c r="BF22" i="67"/>
  <c r="BG21" i="67"/>
  <c r="AT21" i="56"/>
  <c r="AT22" i="56" s="1"/>
  <c r="AT22" i="67"/>
  <c r="AU21" i="67"/>
  <c r="AH21" i="56"/>
  <c r="AH22" i="56" s="1"/>
  <c r="AH22" i="67"/>
  <c r="AI21" i="67"/>
  <c r="V21" i="56"/>
  <c r="V22" i="56" s="1"/>
  <c r="V22" i="67"/>
  <c r="W21" i="67"/>
  <c r="P21" i="56"/>
  <c r="P22" i="56" s="1"/>
  <c r="Q21" i="67"/>
  <c r="P22" i="67"/>
  <c r="M21" i="67"/>
  <c r="H21" i="67"/>
  <c r="G21" i="56"/>
  <c r="G22" i="56" s="1"/>
  <c r="G22" i="67"/>
  <c r="BQ20" i="56"/>
  <c r="BE20" i="56"/>
  <c r="AS20" i="56"/>
  <c r="AG20" i="56"/>
  <c r="U20" i="56"/>
  <c r="I20" i="56"/>
  <c r="BS19" i="67"/>
  <c r="BR23" i="67"/>
  <c r="BR19" i="56"/>
  <c r="BG19" i="67"/>
  <c r="BG19" i="56" s="1"/>
  <c r="BF23" i="67"/>
  <c r="BF19" i="56"/>
  <c r="AU19" i="67"/>
  <c r="AT23" i="67"/>
  <c r="AT19" i="56"/>
  <c r="AI19" i="67"/>
  <c r="AH23" i="67"/>
  <c r="AH19" i="56"/>
  <c r="W19" i="67"/>
  <c r="V23" i="67"/>
  <c r="V19" i="56"/>
  <c r="K19" i="67"/>
  <c r="K19" i="56" s="1"/>
  <c r="J23" i="67"/>
  <c r="J19" i="56"/>
  <c r="BK51" i="67"/>
  <c r="BK16" i="67"/>
  <c r="BK15" i="56"/>
  <c r="AY15" i="56"/>
  <c r="AY51" i="67"/>
  <c r="AY16" i="67"/>
  <c r="AS51" i="67"/>
  <c r="AS16" i="67"/>
  <c r="AS15" i="56"/>
  <c r="AA15" i="56"/>
  <c r="AA51" i="67"/>
  <c r="AA16" i="67"/>
  <c r="U51" i="67"/>
  <c r="U16" i="67"/>
  <c r="U15" i="56"/>
  <c r="I51" i="67"/>
  <c r="I16" i="67"/>
  <c r="I15" i="56"/>
  <c r="BR50" i="67"/>
  <c r="BS14" i="67"/>
  <c r="BR14" i="56"/>
  <c r="BF50" i="67"/>
  <c r="BF14" i="56"/>
  <c r="BG14" i="67"/>
  <c r="AT14" i="56"/>
  <c r="AT50" i="67"/>
  <c r="AU14" i="67"/>
  <c r="AU14" i="56" s="1"/>
  <c r="AH14" i="56"/>
  <c r="AI14" i="67"/>
  <c r="AH50" i="67"/>
  <c r="V14" i="56"/>
  <c r="V50" i="67"/>
  <c r="W14" i="67"/>
  <c r="J14" i="56"/>
  <c r="J50" i="67"/>
  <c r="K14" i="67"/>
  <c r="BK49" i="67"/>
  <c r="BK13" i="56"/>
  <c r="BK17" i="67"/>
  <c r="BK18" i="67" s="1"/>
  <c r="AY13" i="56"/>
  <c r="AY49" i="67"/>
  <c r="AY17" i="67"/>
  <c r="AY18" i="67" s="1"/>
  <c r="AM49" i="67"/>
  <c r="AM13" i="56"/>
  <c r="AM17" i="67"/>
  <c r="AM18" i="67" s="1"/>
  <c r="U17" i="67"/>
  <c r="U18" i="67" s="1"/>
  <c r="U49" i="67"/>
  <c r="U13" i="56"/>
  <c r="I13" i="56"/>
  <c r="I17" i="67"/>
  <c r="I18" i="67" s="1"/>
  <c r="I49" i="67"/>
  <c r="BS11" i="67"/>
  <c r="BR11" i="56"/>
  <c r="BG11" i="67"/>
  <c r="BF11" i="56"/>
  <c r="BA11" i="67"/>
  <c r="AZ11" i="56"/>
  <c r="AO11" i="67"/>
  <c r="AN11" i="56"/>
  <c r="AC11" i="67"/>
  <c r="AB11" i="56"/>
  <c r="P11" i="56"/>
  <c r="Q11" i="67"/>
  <c r="BQ10" i="56"/>
  <c r="BE10" i="56"/>
  <c r="AS10" i="56"/>
  <c r="AG10" i="56"/>
  <c r="U10" i="56"/>
  <c r="I10" i="56"/>
  <c r="BS9" i="67"/>
  <c r="BR9" i="56"/>
  <c r="BG9" i="67"/>
  <c r="BF9" i="56"/>
  <c r="AU9" i="67"/>
  <c r="AT9" i="56"/>
  <c r="AI9" i="67"/>
  <c r="AH9" i="56"/>
  <c r="W9" i="67"/>
  <c r="V9" i="56"/>
  <c r="K9" i="67"/>
  <c r="J9" i="56"/>
  <c r="BQ8" i="56"/>
  <c r="BE8" i="56"/>
  <c r="AS8" i="56"/>
  <c r="AG8" i="56"/>
  <c r="U8" i="56"/>
  <c r="O8" i="56"/>
  <c r="BR12" i="67"/>
  <c r="BS7" i="67"/>
  <c r="BR7" i="56"/>
  <c r="BR86" i="67"/>
  <c r="BR88" i="67" s="1"/>
  <c r="BF12" i="67"/>
  <c r="BG7" i="67"/>
  <c r="BG7" i="56" s="1"/>
  <c r="BF7" i="56"/>
  <c r="BF86" i="67"/>
  <c r="BF88" i="67" s="1"/>
  <c r="AT12" i="67"/>
  <c r="AU7" i="67"/>
  <c r="AT7" i="56"/>
  <c r="AT86" i="67"/>
  <c r="AT88" i="67" s="1"/>
  <c r="AH12" i="67"/>
  <c r="AI7" i="67"/>
  <c r="AH7" i="56"/>
  <c r="AH86" i="67"/>
  <c r="AH88" i="67" s="1"/>
  <c r="AC7" i="67"/>
  <c r="AB12" i="67"/>
  <c r="AB7" i="56"/>
  <c r="AB86" i="67"/>
  <c r="AB88" i="67" s="1"/>
  <c r="Q7" i="67"/>
  <c r="P12" i="67"/>
  <c r="P7" i="56"/>
  <c r="P86" i="67"/>
  <c r="P88" i="67" s="1"/>
  <c r="Y7" i="67"/>
  <c r="BU7" i="67"/>
  <c r="AE7" i="67"/>
  <c r="G7" i="56"/>
  <c r="AK7" i="67"/>
  <c r="G12" i="67"/>
  <c r="AQ7" i="67"/>
  <c r="H7" i="67"/>
  <c r="AW7" i="67"/>
  <c r="G86" i="67"/>
  <c r="G88" i="67" s="1"/>
  <c r="BC7" i="67"/>
  <c r="M7" i="67"/>
  <c r="BI7" i="67"/>
  <c r="S7" i="67"/>
  <c r="BO7" i="67"/>
  <c r="BS87" i="68"/>
  <c r="BM87" i="68"/>
  <c r="BG87" i="68"/>
  <c r="BA87" i="68"/>
  <c r="AU87" i="68"/>
  <c r="AO87" i="68"/>
  <c r="AI87" i="68"/>
  <c r="AC87" i="68"/>
  <c r="W87" i="68"/>
  <c r="Q87" i="68"/>
  <c r="K87" i="68"/>
  <c r="H87" i="68"/>
  <c r="G88" i="68"/>
  <c r="M87" i="68"/>
  <c r="L75" i="68"/>
  <c r="R75" i="68" s="1"/>
  <c r="X75" i="68" s="1"/>
  <c r="AD75" i="68" s="1"/>
  <c r="AJ75" i="68" s="1"/>
  <c r="AP75" i="68" s="1"/>
  <c r="AV75" i="68" s="1"/>
  <c r="BB75" i="68" s="1"/>
  <c r="BH75" i="68" s="1"/>
  <c r="BN75" i="68" s="1"/>
  <c r="BT75" i="68" s="1"/>
  <c r="BR79" i="68"/>
  <c r="BR74" i="68"/>
  <c r="BL79" i="68"/>
  <c r="BL74" i="68"/>
  <c r="BF79" i="68"/>
  <c r="BF74" i="68"/>
  <c r="AZ79" i="68"/>
  <c r="AZ74" i="68"/>
  <c r="AT79" i="68"/>
  <c r="AT74" i="68"/>
  <c r="AN79" i="68"/>
  <c r="AN74" i="68"/>
  <c r="AH79" i="68"/>
  <c r="AH74" i="68"/>
  <c r="AB79" i="68"/>
  <c r="AB74" i="68"/>
  <c r="V79" i="68"/>
  <c r="V74" i="68"/>
  <c r="P79" i="68"/>
  <c r="P74" i="68"/>
  <c r="Q74" i="68" s="1"/>
  <c r="J79" i="68"/>
  <c r="J74" i="68"/>
  <c r="G79" i="68"/>
  <c r="G74" i="68"/>
  <c r="L78" i="68"/>
  <c r="R78" i="68" s="1"/>
  <c r="X78" i="68" s="1"/>
  <c r="AD78" i="68" s="1"/>
  <c r="AJ78" i="68" s="1"/>
  <c r="AP78" i="68" s="1"/>
  <c r="AV78" i="68" s="1"/>
  <c r="BB78" i="68" s="1"/>
  <c r="BH78" i="68" s="1"/>
  <c r="BN78" i="68" s="1"/>
  <c r="BT78" i="68" s="1"/>
  <c r="F81" i="68"/>
  <c r="L81" i="68" s="1"/>
  <c r="R81" i="68" s="1"/>
  <c r="X81" i="68" s="1"/>
  <c r="AD81" i="68" s="1"/>
  <c r="AJ81" i="68" s="1"/>
  <c r="AP81" i="68" s="1"/>
  <c r="AV81" i="68" s="1"/>
  <c r="BB81" i="68" s="1"/>
  <c r="BH81" i="68" s="1"/>
  <c r="BN81" i="68" s="1"/>
  <c r="BT81" i="68" s="1"/>
  <c r="BR82" i="68"/>
  <c r="BS82" i="68" s="1"/>
  <c r="BS58" i="68"/>
  <c r="BL82" i="68"/>
  <c r="BM82" i="68" s="1"/>
  <c r="BM58" i="68"/>
  <c r="BF82" i="68"/>
  <c r="BG82" i="68" s="1"/>
  <c r="BG58" i="68"/>
  <c r="AZ82" i="68"/>
  <c r="BA82" i="68" s="1"/>
  <c r="BA58" i="68"/>
  <c r="AT82" i="68"/>
  <c r="AU82" i="68" s="1"/>
  <c r="AU58" i="68"/>
  <c r="AN82" i="68"/>
  <c r="AO82" i="68" s="1"/>
  <c r="AO58" i="68"/>
  <c r="AH82" i="68"/>
  <c r="AI82" i="68" s="1"/>
  <c r="AI58" i="68"/>
  <c r="AB82" i="68"/>
  <c r="AC82" i="68" s="1"/>
  <c r="AC58" i="68"/>
  <c r="V82" i="68"/>
  <c r="W82" i="68" s="1"/>
  <c r="W58" i="68"/>
  <c r="P82" i="68"/>
  <c r="Q82" i="68" s="1"/>
  <c r="Q58" i="68"/>
  <c r="J82" i="68"/>
  <c r="K82" i="68" s="1"/>
  <c r="K58" i="68"/>
  <c r="M58" i="68"/>
  <c r="G82" i="68"/>
  <c r="H58" i="68"/>
  <c r="L57" i="68"/>
  <c r="R57" i="68" s="1"/>
  <c r="X57" i="68" s="1"/>
  <c r="AD57" i="68" s="1"/>
  <c r="AJ57" i="68" s="1"/>
  <c r="AP57" i="68" s="1"/>
  <c r="AV57" i="68" s="1"/>
  <c r="BB57" i="68" s="1"/>
  <c r="BH57" i="68" s="1"/>
  <c r="BN57" i="68" s="1"/>
  <c r="BT57" i="68" s="1"/>
  <c r="BG56" i="68"/>
  <c r="AI56" i="68"/>
  <c r="K56" i="68"/>
  <c r="M56" i="68"/>
  <c r="H56" i="68"/>
  <c r="BQ59" i="68"/>
  <c r="BQ66" i="68" s="1"/>
  <c r="BK59" i="68"/>
  <c r="BK66" i="68" s="1"/>
  <c r="BE59" i="68"/>
  <c r="BE66" i="68" s="1"/>
  <c r="AY59" i="68"/>
  <c r="AY66" i="68" s="1"/>
  <c r="AS59" i="68"/>
  <c r="AS66" i="68" s="1"/>
  <c r="AM59" i="68"/>
  <c r="AM66" i="68" s="1"/>
  <c r="AG59" i="68"/>
  <c r="AG66" i="68" s="1"/>
  <c r="AA59" i="68"/>
  <c r="AA66" i="68" s="1"/>
  <c r="U59" i="68"/>
  <c r="U66" i="68" s="1"/>
  <c r="O59" i="68"/>
  <c r="O66" i="68" s="1"/>
  <c r="I59" i="68"/>
  <c r="I66" i="68" s="1"/>
  <c r="L55" i="68"/>
  <c r="R55" i="68" s="1"/>
  <c r="X55" i="68" s="1"/>
  <c r="AD55" i="68" s="1"/>
  <c r="AJ55" i="68" s="1"/>
  <c r="AP55" i="68" s="1"/>
  <c r="AV55" i="68" s="1"/>
  <c r="BB55" i="68" s="1"/>
  <c r="BH55" i="68" s="1"/>
  <c r="BN55" i="68" s="1"/>
  <c r="BT55" i="68" s="1"/>
  <c r="F59" i="68"/>
  <c r="BS39" i="68"/>
  <c r="BR40" i="68"/>
  <c r="BS40" i="68" s="1"/>
  <c r="BM39" i="68"/>
  <c r="BL40" i="68"/>
  <c r="BM40" i="68" s="1"/>
  <c r="BG39" i="68"/>
  <c r="BF40" i="68"/>
  <c r="BG40" i="68" s="1"/>
  <c r="BA39" i="68"/>
  <c r="AZ40" i="68"/>
  <c r="BA40" i="68" s="1"/>
  <c r="AU39" i="68"/>
  <c r="AT40" i="68"/>
  <c r="AU40" i="68" s="1"/>
  <c r="AO39" i="68"/>
  <c r="AN40" i="68"/>
  <c r="AO40" i="68" s="1"/>
  <c r="AI39" i="68"/>
  <c r="AH40" i="68"/>
  <c r="AI40" i="68" s="1"/>
  <c r="AC39" i="68"/>
  <c r="AB40" i="68"/>
  <c r="AC40" i="68" s="1"/>
  <c r="W39" i="68"/>
  <c r="V40" i="68"/>
  <c r="W40" i="68" s="1"/>
  <c r="Q39" i="68"/>
  <c r="P40" i="68"/>
  <c r="Q40" i="68" s="1"/>
  <c r="K39" i="68"/>
  <c r="J40" i="68"/>
  <c r="K40" i="68" s="1"/>
  <c r="M39" i="68"/>
  <c r="H39" i="68"/>
  <c r="G40" i="68"/>
  <c r="L38" i="68"/>
  <c r="R38" i="68" s="1"/>
  <c r="X38" i="68" s="1"/>
  <c r="AD38" i="68" s="1"/>
  <c r="AJ38" i="68" s="1"/>
  <c r="AP38" i="68" s="1"/>
  <c r="AV38" i="68" s="1"/>
  <c r="BB38" i="68" s="1"/>
  <c r="BH38" i="68" s="1"/>
  <c r="BN38" i="68" s="1"/>
  <c r="BT38" i="68" s="1"/>
  <c r="BR41" i="68"/>
  <c r="BS37" i="68"/>
  <c r="BL41" i="68"/>
  <c r="BM37" i="68"/>
  <c r="BF41" i="68"/>
  <c r="BG37" i="68"/>
  <c r="AZ41" i="68"/>
  <c r="BA37" i="68"/>
  <c r="AT41" i="68"/>
  <c r="AU37" i="68"/>
  <c r="AN41" i="68"/>
  <c r="AO37" i="68"/>
  <c r="AH41" i="68"/>
  <c r="AI37" i="68"/>
  <c r="AB41" i="68"/>
  <c r="AC37" i="68"/>
  <c r="V41" i="68"/>
  <c r="W37" i="68"/>
  <c r="P41" i="68"/>
  <c r="Q37" i="68"/>
  <c r="J41" i="68"/>
  <c r="K37" i="68"/>
  <c r="G41" i="68"/>
  <c r="H37" i="68"/>
  <c r="M37" i="68"/>
  <c r="L33" i="68"/>
  <c r="R33" i="68" s="1"/>
  <c r="X33" i="68" s="1"/>
  <c r="AD33" i="68" s="1"/>
  <c r="AJ33" i="68" s="1"/>
  <c r="AP33" i="68" s="1"/>
  <c r="AV33" i="68" s="1"/>
  <c r="BB33" i="68" s="1"/>
  <c r="BH33" i="68" s="1"/>
  <c r="BN33" i="68" s="1"/>
  <c r="BT33" i="68" s="1"/>
  <c r="F34" i="68"/>
  <c r="L34" i="68" s="1"/>
  <c r="R34" i="68" s="1"/>
  <c r="X34" i="68" s="1"/>
  <c r="AD34" i="68" s="1"/>
  <c r="AJ34" i="68" s="1"/>
  <c r="AP34" i="68" s="1"/>
  <c r="AV34" i="68" s="1"/>
  <c r="BB34" i="68" s="1"/>
  <c r="BH34" i="68" s="1"/>
  <c r="BN34" i="68" s="1"/>
  <c r="BT34" i="68" s="1"/>
  <c r="BS32" i="68"/>
  <c r="BG32" i="68"/>
  <c r="AU32" i="68"/>
  <c r="AI32" i="68"/>
  <c r="W32" i="68"/>
  <c r="K32" i="68"/>
  <c r="H32" i="68"/>
  <c r="M32" i="68"/>
  <c r="BQ35" i="68"/>
  <c r="BQ36" i="68" s="1"/>
  <c r="BK35" i="68"/>
  <c r="BK36" i="68" s="1"/>
  <c r="BE35" i="68"/>
  <c r="BE36" i="68" s="1"/>
  <c r="AY35" i="68"/>
  <c r="AY36" i="68" s="1"/>
  <c r="AS35" i="68"/>
  <c r="AS36" i="68" s="1"/>
  <c r="AM35" i="68"/>
  <c r="AM36" i="68" s="1"/>
  <c r="AG35" i="68"/>
  <c r="AG36" i="68" s="1"/>
  <c r="AA35" i="68"/>
  <c r="AA36" i="68" s="1"/>
  <c r="U35" i="68"/>
  <c r="U36" i="68" s="1"/>
  <c r="O35" i="68"/>
  <c r="O36" i="68" s="1"/>
  <c r="I35" i="68"/>
  <c r="I36" i="68" s="1"/>
  <c r="L31" i="68"/>
  <c r="R31" i="68" s="1"/>
  <c r="X31" i="68" s="1"/>
  <c r="AD31" i="68" s="1"/>
  <c r="AJ31" i="68" s="1"/>
  <c r="AP31" i="68" s="1"/>
  <c r="AV31" i="68" s="1"/>
  <c r="BB31" i="68" s="1"/>
  <c r="BH31" i="68" s="1"/>
  <c r="BN31" i="68" s="1"/>
  <c r="BT31" i="68" s="1"/>
  <c r="F35" i="68"/>
  <c r="BS27" i="68"/>
  <c r="BR28" i="68"/>
  <c r="BS28" i="68" s="1"/>
  <c r="BM27" i="68"/>
  <c r="BL28" i="68"/>
  <c r="BM28" i="68" s="1"/>
  <c r="BG27" i="68"/>
  <c r="BF28" i="68"/>
  <c r="BG28" i="68" s="1"/>
  <c r="BA27" i="68"/>
  <c r="AZ28" i="68"/>
  <c r="BA28" i="68" s="1"/>
  <c r="AU27" i="68"/>
  <c r="AT28" i="68"/>
  <c r="AU28" i="68" s="1"/>
  <c r="AO27" i="68"/>
  <c r="AN28" i="68"/>
  <c r="AO28" i="68" s="1"/>
  <c r="AI27" i="68"/>
  <c r="AH28" i="68"/>
  <c r="AI28" i="68" s="1"/>
  <c r="AC27" i="68"/>
  <c r="AB28" i="68"/>
  <c r="AC28" i="68" s="1"/>
  <c r="W27" i="68"/>
  <c r="V28" i="68"/>
  <c r="W28" i="68" s="1"/>
  <c r="Q27" i="68"/>
  <c r="P28" i="68"/>
  <c r="Q28" i="68" s="1"/>
  <c r="K27" i="68"/>
  <c r="J28" i="68"/>
  <c r="K28" i="68" s="1"/>
  <c r="M27" i="68"/>
  <c r="H27" i="68"/>
  <c r="G28" i="68"/>
  <c r="L26" i="68"/>
  <c r="R26" i="68" s="1"/>
  <c r="X26" i="68" s="1"/>
  <c r="AD26" i="68" s="1"/>
  <c r="AJ26" i="68" s="1"/>
  <c r="AP26" i="68" s="1"/>
  <c r="AV26" i="68" s="1"/>
  <c r="BB26" i="68" s="1"/>
  <c r="BH26" i="68" s="1"/>
  <c r="BN26" i="68" s="1"/>
  <c r="BT26" i="68" s="1"/>
  <c r="BR29" i="68"/>
  <c r="BS25" i="68"/>
  <c r="BL29" i="68"/>
  <c r="BM25" i="68"/>
  <c r="BF29" i="68"/>
  <c r="BG25" i="68"/>
  <c r="AZ29" i="68"/>
  <c r="BA25" i="68"/>
  <c r="AT29" i="68"/>
  <c r="AU25" i="68"/>
  <c r="AN29" i="68"/>
  <c r="AO25" i="68"/>
  <c r="AH29" i="68"/>
  <c r="AI25" i="68"/>
  <c r="AB29" i="68"/>
  <c r="AC25" i="68"/>
  <c r="V29" i="68"/>
  <c r="W25" i="68"/>
  <c r="P29" i="68"/>
  <c r="Q25" i="68"/>
  <c r="J29" i="68"/>
  <c r="K25" i="68"/>
  <c r="M25" i="68"/>
  <c r="G29" i="68"/>
  <c r="H25" i="68"/>
  <c r="F22" i="68"/>
  <c r="L22" i="68" s="1"/>
  <c r="R22" i="68" s="1"/>
  <c r="X22" i="68" s="1"/>
  <c r="AD22" i="68" s="1"/>
  <c r="AJ22" i="68" s="1"/>
  <c r="AP22" i="68" s="1"/>
  <c r="AV22" i="68" s="1"/>
  <c r="BB22" i="68" s="1"/>
  <c r="BH22" i="68" s="1"/>
  <c r="BN22" i="68" s="1"/>
  <c r="BT22" i="68" s="1"/>
  <c r="L21" i="68"/>
  <c r="R21" i="68" s="1"/>
  <c r="X21" i="68" s="1"/>
  <c r="AD21" i="68" s="1"/>
  <c r="AJ21" i="68" s="1"/>
  <c r="AP21" i="68" s="1"/>
  <c r="AV21" i="68" s="1"/>
  <c r="BB21" i="68" s="1"/>
  <c r="BH21" i="68" s="1"/>
  <c r="BN21" i="68" s="1"/>
  <c r="BT21" i="68" s="1"/>
  <c r="BM20" i="68"/>
  <c r="BA20" i="68"/>
  <c r="AO20" i="68"/>
  <c r="AC20" i="68"/>
  <c r="Q20" i="68"/>
  <c r="M20" i="68"/>
  <c r="H20" i="68"/>
  <c r="BQ23" i="68"/>
  <c r="BQ24" i="68" s="1"/>
  <c r="BK23" i="68"/>
  <c r="BK24" i="68" s="1"/>
  <c r="BE23" i="68"/>
  <c r="BE24" i="68" s="1"/>
  <c r="AY23" i="68"/>
  <c r="AY24" i="68" s="1"/>
  <c r="AS23" i="68"/>
  <c r="AS24" i="68" s="1"/>
  <c r="AM23" i="68"/>
  <c r="AM24" i="68" s="1"/>
  <c r="AG23" i="68"/>
  <c r="AG24" i="68" s="1"/>
  <c r="AA23" i="68"/>
  <c r="AA24" i="68" s="1"/>
  <c r="U23" i="68"/>
  <c r="U24" i="68" s="1"/>
  <c r="O23" i="68"/>
  <c r="O24" i="68" s="1"/>
  <c r="I23" i="68"/>
  <c r="I24" i="68" s="1"/>
  <c r="F23" i="68"/>
  <c r="L19" i="68"/>
  <c r="R19" i="68" s="1"/>
  <c r="X19" i="68" s="1"/>
  <c r="AD19" i="68" s="1"/>
  <c r="AJ19" i="68" s="1"/>
  <c r="AP19" i="68" s="1"/>
  <c r="AV19" i="68" s="1"/>
  <c r="BB19" i="68" s="1"/>
  <c r="BH19" i="68" s="1"/>
  <c r="BN19" i="68" s="1"/>
  <c r="BT19" i="68" s="1"/>
  <c r="BR51" i="68"/>
  <c r="BS15" i="68"/>
  <c r="BR16" i="68"/>
  <c r="BM15" i="68"/>
  <c r="BL16" i="68"/>
  <c r="BL51" i="68"/>
  <c r="BG15" i="68"/>
  <c r="BF16" i="68"/>
  <c r="BF51" i="68"/>
  <c r="AZ16" i="68"/>
  <c r="AZ51" i="68"/>
  <c r="BA15" i="68"/>
  <c r="AU15" i="68"/>
  <c r="AT16" i="68"/>
  <c r="AT51" i="68"/>
  <c r="AN16" i="68"/>
  <c r="AN51" i="68"/>
  <c r="AO15" i="68"/>
  <c r="AI15" i="68"/>
  <c r="AH16" i="68"/>
  <c r="AH51" i="68"/>
  <c r="AB16" i="68"/>
  <c r="AB51" i="68"/>
  <c r="AC15" i="68"/>
  <c r="W15" i="68"/>
  <c r="V16" i="68"/>
  <c r="V51" i="68"/>
  <c r="P16" i="68"/>
  <c r="P51" i="68"/>
  <c r="Q15" i="68"/>
  <c r="K15" i="68"/>
  <c r="J16" i="68"/>
  <c r="J51" i="68"/>
  <c r="M15" i="68"/>
  <c r="G16" i="68"/>
  <c r="H15" i="68"/>
  <c r="G51" i="68"/>
  <c r="BQ50" i="68"/>
  <c r="BQ71" i="68" s="1"/>
  <c r="BK50" i="68"/>
  <c r="BK71" i="68" s="1"/>
  <c r="BE50" i="68"/>
  <c r="BE71" i="68" s="1"/>
  <c r="AY50" i="68"/>
  <c r="AY71" i="68" s="1"/>
  <c r="AS50" i="68"/>
  <c r="AS71" i="68" s="1"/>
  <c r="AM50" i="68"/>
  <c r="AM71" i="68" s="1"/>
  <c r="AG50" i="68"/>
  <c r="AG71" i="68" s="1"/>
  <c r="AA50" i="68"/>
  <c r="AA71" i="68" s="1"/>
  <c r="U50" i="68"/>
  <c r="U71" i="68" s="1"/>
  <c r="O50" i="68"/>
  <c r="O71" i="68" s="1"/>
  <c r="I50" i="68"/>
  <c r="I71" i="68" s="1"/>
  <c r="F50" i="68"/>
  <c r="L14" i="68"/>
  <c r="R14" i="68" s="1"/>
  <c r="X14" i="68" s="1"/>
  <c r="AD14" i="68" s="1"/>
  <c r="AJ14" i="68" s="1"/>
  <c r="AP14" i="68" s="1"/>
  <c r="AV14" i="68" s="1"/>
  <c r="BB14" i="68" s="1"/>
  <c r="BH14" i="68" s="1"/>
  <c r="BN14" i="68" s="1"/>
  <c r="BT14" i="68" s="1"/>
  <c r="BS13" i="68"/>
  <c r="BR17" i="68"/>
  <c r="BR49" i="68"/>
  <c r="BM13" i="68"/>
  <c r="BL49" i="68"/>
  <c r="BL17" i="68"/>
  <c r="BG13" i="68"/>
  <c r="BF17" i="68"/>
  <c r="BF49" i="68"/>
  <c r="BA13" i="68"/>
  <c r="AZ49" i="68"/>
  <c r="AZ17" i="68"/>
  <c r="AU13" i="68"/>
  <c r="AT17" i="68"/>
  <c r="AT49" i="68"/>
  <c r="AO13" i="68"/>
  <c r="AN49" i="68"/>
  <c r="AN17" i="68"/>
  <c r="AI13" i="68"/>
  <c r="AH17" i="68"/>
  <c r="AH49" i="68"/>
  <c r="AC13" i="68"/>
  <c r="AB49" i="68"/>
  <c r="AB17" i="68"/>
  <c r="W13" i="68"/>
  <c r="V17" i="68"/>
  <c r="V49" i="68"/>
  <c r="Q13" i="68"/>
  <c r="P49" i="68"/>
  <c r="P17" i="68"/>
  <c r="K13" i="68"/>
  <c r="J17" i="68"/>
  <c r="J49" i="68"/>
  <c r="H13" i="68"/>
  <c r="G17" i="68"/>
  <c r="M13" i="68"/>
  <c r="G49" i="68"/>
  <c r="AP11" i="68"/>
  <c r="X11" i="68"/>
  <c r="BT11" i="68"/>
  <c r="BB11" i="68"/>
  <c r="AJ11" i="68"/>
  <c r="R11" i="68"/>
  <c r="BN11" i="68"/>
  <c r="AV11" i="68"/>
  <c r="AD11" i="68"/>
  <c r="L11" i="68"/>
  <c r="BH11" i="68"/>
  <c r="BM10" i="68"/>
  <c r="BA10" i="68"/>
  <c r="AO10" i="68"/>
  <c r="AC10" i="68"/>
  <c r="Q10" i="68"/>
  <c r="AQ10" i="68"/>
  <c r="M10" i="68"/>
  <c r="BI10" i="68"/>
  <c r="AE10" i="68"/>
  <c r="H10" i="68"/>
  <c r="AW10" i="68"/>
  <c r="S10" i="68"/>
  <c r="BO10" i="68"/>
  <c r="AK10" i="68"/>
  <c r="BU10" i="68"/>
  <c r="BC10" i="68"/>
  <c r="Y10" i="68"/>
  <c r="AP9" i="68"/>
  <c r="X9" i="68"/>
  <c r="BT9" i="68"/>
  <c r="BB9" i="68"/>
  <c r="AJ9" i="68"/>
  <c r="R9" i="68"/>
  <c r="BN9" i="68"/>
  <c r="AV9" i="68"/>
  <c r="AD9" i="68"/>
  <c r="L9" i="68"/>
  <c r="BH9" i="68"/>
  <c r="BA8" i="68"/>
  <c r="AO8" i="68"/>
  <c r="AC8" i="68"/>
  <c r="Q8" i="68"/>
  <c r="BU8" i="68"/>
  <c r="BC8" i="68"/>
  <c r="Y8" i="68"/>
  <c r="S8" i="68"/>
  <c r="BO8" i="68"/>
  <c r="AK8" i="68"/>
  <c r="AE8" i="68"/>
  <c r="H8" i="68"/>
  <c r="AW8" i="68"/>
  <c r="AQ8" i="68"/>
  <c r="M8" i="68"/>
  <c r="BI8" i="68"/>
  <c r="BQ86" i="68"/>
  <c r="BQ88" i="68" s="1"/>
  <c r="BQ12" i="68"/>
  <c r="BK86" i="68"/>
  <c r="BK88" i="68" s="1"/>
  <c r="BK12" i="68"/>
  <c r="BE86" i="68"/>
  <c r="BE88" i="68" s="1"/>
  <c r="BE12" i="68"/>
  <c r="AY86" i="68"/>
  <c r="AY88" i="68" s="1"/>
  <c r="AY12" i="68"/>
  <c r="AS86" i="68"/>
  <c r="AS88" i="68" s="1"/>
  <c r="AS12" i="68"/>
  <c r="AM86" i="68"/>
  <c r="AM88" i="68" s="1"/>
  <c r="AM12" i="68"/>
  <c r="AG86" i="68"/>
  <c r="AG88" i="68" s="1"/>
  <c r="AG12" i="68"/>
  <c r="AA86" i="68"/>
  <c r="AA88" i="68" s="1"/>
  <c r="AA12" i="68"/>
  <c r="U86" i="68"/>
  <c r="U88" i="68" s="1"/>
  <c r="U12" i="68"/>
  <c r="O86" i="68"/>
  <c r="O88" i="68" s="1"/>
  <c r="O12" i="68"/>
  <c r="I86" i="68"/>
  <c r="I88" i="68" s="1"/>
  <c r="I12" i="68"/>
  <c r="L7" i="68"/>
  <c r="AJ7" i="68"/>
  <c r="BH7" i="68"/>
  <c r="F86" i="68"/>
  <c r="F88" i="68" s="1"/>
  <c r="AD7" i="68"/>
  <c r="BB7" i="68"/>
  <c r="F12" i="68"/>
  <c r="X7" i="68"/>
  <c r="AV7" i="68"/>
  <c r="BT7" i="68"/>
  <c r="R7" i="68"/>
  <c r="AP7" i="68"/>
  <c r="BN7" i="68"/>
  <c r="BR87" i="56"/>
  <c r="BS87" i="67"/>
  <c r="BL87" i="56"/>
  <c r="BM87" i="67"/>
  <c r="BF87" i="56"/>
  <c r="BG87" i="67"/>
  <c r="AZ87" i="56"/>
  <c r="BA87" i="67"/>
  <c r="AT87" i="56"/>
  <c r="AU87" i="67"/>
  <c r="AN87" i="56"/>
  <c r="AO87" i="67"/>
  <c r="AH87" i="56"/>
  <c r="AI87" i="67"/>
  <c r="AB87" i="56"/>
  <c r="AC87" i="67"/>
  <c r="V87" i="56"/>
  <c r="W87" i="67"/>
  <c r="P87" i="56"/>
  <c r="Q87" i="67"/>
  <c r="J87" i="56"/>
  <c r="K87" i="67"/>
  <c r="H87" i="67"/>
  <c r="M87" i="67"/>
  <c r="G87" i="56"/>
  <c r="BQ75" i="56"/>
  <c r="BK75" i="56"/>
  <c r="BE75" i="56"/>
  <c r="AY75" i="56"/>
  <c r="AS75" i="56"/>
  <c r="AM75" i="56"/>
  <c r="AG75" i="56"/>
  <c r="AA75" i="56"/>
  <c r="U75" i="56"/>
  <c r="O75" i="56"/>
  <c r="I75" i="56"/>
  <c r="L75" i="67"/>
  <c r="F75" i="56"/>
  <c r="BR79" i="67"/>
  <c r="BR74" i="67"/>
  <c r="BL79" i="67"/>
  <c r="BL74" i="67"/>
  <c r="BF79" i="67"/>
  <c r="BF74" i="67"/>
  <c r="AZ79" i="67"/>
  <c r="AZ74" i="67"/>
  <c r="AT79" i="67"/>
  <c r="AT74" i="67"/>
  <c r="AN79" i="67"/>
  <c r="AN74" i="67"/>
  <c r="AH79" i="67"/>
  <c r="AH74" i="67"/>
  <c r="AB79" i="67"/>
  <c r="AB74" i="67"/>
  <c r="V79" i="67"/>
  <c r="V74" i="67"/>
  <c r="P79" i="67"/>
  <c r="P74" i="67"/>
  <c r="J79" i="67"/>
  <c r="J74" i="67"/>
  <c r="G79" i="67"/>
  <c r="G74" i="67"/>
  <c r="BQ81" i="67"/>
  <c r="BQ78" i="56"/>
  <c r="BK81" i="67"/>
  <c r="BK78" i="56"/>
  <c r="BE81" i="67"/>
  <c r="BE78" i="56"/>
  <c r="AY78" i="56"/>
  <c r="AY81" i="67"/>
  <c r="AS78" i="56"/>
  <c r="AS81" i="67"/>
  <c r="AM78" i="56"/>
  <c r="AM81" i="67"/>
  <c r="AG78" i="56"/>
  <c r="AG81" i="67"/>
  <c r="AA78" i="56"/>
  <c r="AA81" i="67"/>
  <c r="U81" i="67"/>
  <c r="U78" i="56"/>
  <c r="O81" i="67"/>
  <c r="O78" i="56"/>
  <c r="I81" i="67"/>
  <c r="I78" i="56"/>
  <c r="F81" i="67"/>
  <c r="L78" i="67"/>
  <c r="F78" i="56"/>
  <c r="F81" i="56" s="1"/>
  <c r="BR58" i="56"/>
  <c r="BR82" i="56" s="1"/>
  <c r="BR82" i="67"/>
  <c r="BS58" i="67"/>
  <c r="BL58" i="56"/>
  <c r="BL82" i="56" s="1"/>
  <c r="BM58" i="67"/>
  <c r="BL82" i="67"/>
  <c r="BF58" i="56"/>
  <c r="BF82" i="56" s="1"/>
  <c r="BF82" i="67"/>
  <c r="BG58" i="67"/>
  <c r="AZ58" i="56"/>
  <c r="AZ82" i="56" s="1"/>
  <c r="AZ82" i="67"/>
  <c r="BA58" i="67"/>
  <c r="AT58" i="56"/>
  <c r="AT82" i="56" s="1"/>
  <c r="AT82" i="67"/>
  <c r="AU58" i="67"/>
  <c r="AN58" i="56"/>
  <c r="AN82" i="56" s="1"/>
  <c r="AN82" i="67"/>
  <c r="AO58" i="67"/>
  <c r="AH58" i="56"/>
  <c r="AH82" i="56" s="1"/>
  <c r="AH82" i="67"/>
  <c r="AI58" i="67"/>
  <c r="AB58" i="56"/>
  <c r="AB82" i="56" s="1"/>
  <c r="AB82" i="67"/>
  <c r="AC58" i="67"/>
  <c r="V58" i="56"/>
  <c r="V82" i="56" s="1"/>
  <c r="V82" i="67"/>
  <c r="W58" i="67"/>
  <c r="P58" i="56"/>
  <c r="P82" i="56" s="1"/>
  <c r="P82" i="67"/>
  <c r="Q58" i="67"/>
  <c r="J58" i="56"/>
  <c r="J82" i="56" s="1"/>
  <c r="K58" i="67"/>
  <c r="J82" i="67"/>
  <c r="G82" i="67"/>
  <c r="G58" i="56"/>
  <c r="G82" i="56" s="1"/>
  <c r="M58" i="67"/>
  <c r="H58" i="67"/>
  <c r="BQ57" i="56"/>
  <c r="BK57" i="56"/>
  <c r="BE57" i="56"/>
  <c r="AY57" i="56"/>
  <c r="AS57" i="56"/>
  <c r="AM57" i="56"/>
  <c r="AG57" i="56"/>
  <c r="AA57" i="56"/>
  <c r="U57" i="56"/>
  <c r="O57" i="56"/>
  <c r="I57" i="56"/>
  <c r="F57" i="56"/>
  <c r="L57" i="67"/>
  <c r="BR56" i="56"/>
  <c r="BS56" i="67"/>
  <c r="BM56" i="67"/>
  <c r="BL56" i="56"/>
  <c r="BG56" i="67"/>
  <c r="BF56" i="56"/>
  <c r="BA56" i="67"/>
  <c r="AZ56" i="56"/>
  <c r="AU56" i="67"/>
  <c r="AT56" i="56"/>
  <c r="AO56" i="67"/>
  <c r="AN56" i="56"/>
  <c r="AI56" i="67"/>
  <c r="AH56" i="56"/>
  <c r="AC56" i="67"/>
  <c r="AB56" i="56"/>
  <c r="V56" i="56"/>
  <c r="W56" i="67"/>
  <c r="Q56" i="67"/>
  <c r="P56" i="56"/>
  <c r="K56" i="67"/>
  <c r="J56" i="56"/>
  <c r="M56" i="67"/>
  <c r="G56" i="56"/>
  <c r="H56" i="67"/>
  <c r="BQ59" i="67"/>
  <c r="BQ66" i="67" s="1"/>
  <c r="BQ55" i="56"/>
  <c r="BK59" i="67"/>
  <c r="BK66" i="67" s="1"/>
  <c r="BK55" i="56"/>
  <c r="BE59" i="67"/>
  <c r="BE66" i="67" s="1"/>
  <c r="BE55" i="56"/>
  <c r="AY59" i="67"/>
  <c r="AY66" i="67" s="1"/>
  <c r="AY55" i="56"/>
  <c r="AS55" i="56"/>
  <c r="AS59" i="67"/>
  <c r="AS66" i="67" s="1"/>
  <c r="AM59" i="67"/>
  <c r="AM66" i="67" s="1"/>
  <c r="AM55" i="56"/>
  <c r="AG59" i="67"/>
  <c r="AG66" i="67" s="1"/>
  <c r="AG55" i="56"/>
  <c r="AA59" i="67"/>
  <c r="AA66" i="67" s="1"/>
  <c r="AA55" i="56"/>
  <c r="U59" i="67"/>
  <c r="U66" i="67" s="1"/>
  <c r="U55" i="56"/>
  <c r="O59" i="67"/>
  <c r="O66" i="67" s="1"/>
  <c r="O55" i="56"/>
  <c r="I59" i="67"/>
  <c r="I66" i="67" s="1"/>
  <c r="I55" i="56"/>
  <c r="F59" i="67"/>
  <c r="L55" i="67"/>
  <c r="F55" i="56"/>
  <c r="BR39" i="56"/>
  <c r="BR40" i="56" s="1"/>
  <c r="BS39" i="67"/>
  <c r="BR40" i="67"/>
  <c r="BL39" i="56"/>
  <c r="BL40" i="56" s="1"/>
  <c r="BM39" i="67"/>
  <c r="BL40" i="67"/>
  <c r="BF39" i="56"/>
  <c r="BF40" i="56" s="1"/>
  <c r="BG39" i="67"/>
  <c r="BF40" i="67"/>
  <c r="AZ39" i="56"/>
  <c r="AZ40" i="56" s="1"/>
  <c r="BA39" i="67"/>
  <c r="AZ40" i="67"/>
  <c r="AT39" i="56"/>
  <c r="AT40" i="56" s="1"/>
  <c r="AU39" i="67"/>
  <c r="AT40" i="67"/>
  <c r="AN39" i="56"/>
  <c r="AN40" i="56" s="1"/>
  <c r="AO39" i="67"/>
  <c r="AN40" i="67"/>
  <c r="AH39" i="56"/>
  <c r="AH40" i="56" s="1"/>
  <c r="AI39" i="67"/>
  <c r="AH40" i="67"/>
  <c r="AB39" i="56"/>
  <c r="AB40" i="56" s="1"/>
  <c r="AC39" i="67"/>
  <c r="AB40" i="67"/>
  <c r="V39" i="56"/>
  <c r="V40" i="56" s="1"/>
  <c r="W39" i="67"/>
  <c r="V40" i="67"/>
  <c r="P39" i="56"/>
  <c r="P40" i="56" s="1"/>
  <c r="Q39" i="67"/>
  <c r="P40" i="67"/>
  <c r="J39" i="56"/>
  <c r="J40" i="56" s="1"/>
  <c r="K39" i="67"/>
  <c r="J40" i="67"/>
  <c r="G40" i="67"/>
  <c r="G39" i="56"/>
  <c r="G40" i="56" s="1"/>
  <c r="M39" i="67"/>
  <c r="H39" i="67"/>
  <c r="BQ38" i="56"/>
  <c r="BK38" i="56"/>
  <c r="BE38" i="56"/>
  <c r="AY38" i="56"/>
  <c r="AS38" i="56"/>
  <c r="AM38" i="56"/>
  <c r="AG38" i="56"/>
  <c r="AA38" i="56"/>
  <c r="U38" i="56"/>
  <c r="O38" i="56"/>
  <c r="I38" i="56"/>
  <c r="F38" i="56"/>
  <c r="L38" i="67"/>
  <c r="BR41" i="67"/>
  <c r="BS37" i="67"/>
  <c r="BR37" i="56"/>
  <c r="BL37" i="56"/>
  <c r="BM37" i="67"/>
  <c r="BL41" i="67"/>
  <c r="BF37" i="56"/>
  <c r="BG37" i="67"/>
  <c r="BF41" i="67"/>
  <c r="AZ41" i="67"/>
  <c r="BA37" i="67"/>
  <c r="AZ37" i="56"/>
  <c r="AT41" i="67"/>
  <c r="AU37" i="67"/>
  <c r="AT37" i="56"/>
  <c r="AN37" i="56"/>
  <c r="AO37" i="67"/>
  <c r="AN41" i="67"/>
  <c r="AH37" i="56"/>
  <c r="AI37" i="67"/>
  <c r="AH41" i="67"/>
  <c r="AC37" i="67"/>
  <c r="AB41" i="67"/>
  <c r="AB37" i="56"/>
  <c r="V37" i="56"/>
  <c r="W37" i="67"/>
  <c r="V41" i="67"/>
  <c r="Q37" i="67"/>
  <c r="P41" i="67"/>
  <c r="P37" i="56"/>
  <c r="J37" i="56"/>
  <c r="K37" i="67"/>
  <c r="J41" i="67"/>
  <c r="G41" i="67"/>
  <c r="G37" i="56"/>
  <c r="M37" i="67"/>
  <c r="H37" i="67"/>
  <c r="BQ33" i="56"/>
  <c r="BQ34" i="56" s="1"/>
  <c r="BQ34" i="67"/>
  <c r="BK33" i="56"/>
  <c r="BK34" i="56" s="1"/>
  <c r="BK34" i="67"/>
  <c r="BE34" i="67"/>
  <c r="BE33" i="56"/>
  <c r="BE34" i="56" s="1"/>
  <c r="AY33" i="56"/>
  <c r="AY34" i="56" s="1"/>
  <c r="AY34" i="67"/>
  <c r="AS33" i="56"/>
  <c r="AS34" i="56" s="1"/>
  <c r="AS34" i="67"/>
  <c r="AM33" i="56"/>
  <c r="AM34" i="56" s="1"/>
  <c r="AM34" i="67"/>
  <c r="AG34" i="67"/>
  <c r="AG33" i="56"/>
  <c r="AG34" i="56" s="1"/>
  <c r="AA33" i="56"/>
  <c r="AA34" i="56" s="1"/>
  <c r="AA34" i="67"/>
  <c r="U33" i="56"/>
  <c r="U34" i="56" s="1"/>
  <c r="U34" i="67"/>
  <c r="O33" i="56"/>
  <c r="O34" i="56" s="1"/>
  <c r="O34" i="67"/>
  <c r="I34" i="67"/>
  <c r="I33" i="56"/>
  <c r="I34" i="56" s="1"/>
  <c r="F33" i="56"/>
  <c r="F34" i="56" s="1"/>
  <c r="L33" i="67"/>
  <c r="F34" i="67"/>
  <c r="L34" i="67" s="1"/>
  <c r="BS32" i="67"/>
  <c r="BR32" i="56"/>
  <c r="BM32" i="67"/>
  <c r="BL32" i="56"/>
  <c r="BG32" i="67"/>
  <c r="BF32" i="56"/>
  <c r="BA32" i="67"/>
  <c r="AZ32" i="56"/>
  <c r="AU32" i="67"/>
  <c r="AT32" i="56"/>
  <c r="AO32" i="67"/>
  <c r="AN32" i="56"/>
  <c r="AI32" i="67"/>
  <c r="AH32" i="56"/>
  <c r="AC32" i="67"/>
  <c r="AB32" i="56"/>
  <c r="W32" i="67"/>
  <c r="V32" i="56"/>
  <c r="Q32" i="67"/>
  <c r="P32" i="56"/>
  <c r="K32" i="67"/>
  <c r="J32" i="56"/>
  <c r="G32" i="56"/>
  <c r="H32" i="67"/>
  <c r="M32" i="67"/>
  <c r="BQ31" i="56"/>
  <c r="BQ35" i="67"/>
  <c r="BQ36" i="67" s="1"/>
  <c r="BK31" i="56"/>
  <c r="BK35" i="67"/>
  <c r="BK36" i="67" s="1"/>
  <c r="BE31" i="56"/>
  <c r="BE35" i="67"/>
  <c r="BE36" i="67" s="1"/>
  <c r="AY31" i="56"/>
  <c r="AY35" i="67"/>
  <c r="AY36" i="67" s="1"/>
  <c r="AS31" i="56"/>
  <c r="AS35" i="67"/>
  <c r="AS36" i="67" s="1"/>
  <c r="AM31" i="56"/>
  <c r="AM35" i="67"/>
  <c r="AM36" i="67" s="1"/>
  <c r="AG31" i="56"/>
  <c r="AG35" i="67"/>
  <c r="AG36" i="67" s="1"/>
  <c r="AA31" i="56"/>
  <c r="AA35" i="67"/>
  <c r="AA36" i="67" s="1"/>
  <c r="U31" i="56"/>
  <c r="U35" i="67"/>
  <c r="U36" i="67" s="1"/>
  <c r="O31" i="56"/>
  <c r="O35" i="67"/>
  <c r="O36" i="67" s="1"/>
  <c r="I31" i="56"/>
  <c r="I35" i="67"/>
  <c r="I36" i="67" s="1"/>
  <c r="F31" i="56"/>
  <c r="L31" i="67"/>
  <c r="F35" i="67"/>
  <c r="BR27" i="56"/>
  <c r="BR28" i="56" s="1"/>
  <c r="BR28" i="67"/>
  <c r="BS27" i="67"/>
  <c r="BL27" i="56"/>
  <c r="BL28" i="56" s="1"/>
  <c r="BL28" i="67"/>
  <c r="BM27" i="67"/>
  <c r="BF27" i="56"/>
  <c r="BF28" i="56" s="1"/>
  <c r="BF28" i="67"/>
  <c r="BG27" i="67"/>
  <c r="AZ27" i="56"/>
  <c r="AZ28" i="56" s="1"/>
  <c r="AZ28" i="67"/>
  <c r="BA27" i="67"/>
  <c r="AT27" i="56"/>
  <c r="AT28" i="56" s="1"/>
  <c r="AT28" i="67"/>
  <c r="AU27" i="67"/>
  <c r="AN27" i="56"/>
  <c r="AN28" i="56" s="1"/>
  <c r="AN28" i="67"/>
  <c r="AO27" i="67"/>
  <c r="AH27" i="56"/>
  <c r="AH28" i="56" s="1"/>
  <c r="AH28" i="67"/>
  <c r="AI27" i="67"/>
  <c r="AB27" i="56"/>
  <c r="AB28" i="56" s="1"/>
  <c r="AB28" i="67"/>
  <c r="AC27" i="67"/>
  <c r="V27" i="56"/>
  <c r="V28" i="56" s="1"/>
  <c r="V28" i="67"/>
  <c r="W27" i="67"/>
  <c r="P27" i="56"/>
  <c r="P28" i="56" s="1"/>
  <c r="P28" i="67"/>
  <c r="Q27" i="67"/>
  <c r="J27" i="56"/>
  <c r="J28" i="56" s="1"/>
  <c r="J28" i="67"/>
  <c r="K27" i="67"/>
  <c r="G28" i="67"/>
  <c r="G27" i="56"/>
  <c r="G28" i="56" s="1"/>
  <c r="H27" i="67"/>
  <c r="M27" i="67"/>
  <c r="BQ26" i="56"/>
  <c r="BK26" i="56"/>
  <c r="BE26" i="56"/>
  <c r="AY26" i="56"/>
  <c r="AS26" i="56"/>
  <c r="AM26" i="56"/>
  <c r="AG26" i="56"/>
  <c r="AA26" i="56"/>
  <c r="U26" i="56"/>
  <c r="O26" i="56"/>
  <c r="I26" i="56"/>
  <c r="F26" i="56"/>
  <c r="L26" i="67"/>
  <c r="BR25" i="56"/>
  <c r="BS25" i="67"/>
  <c r="BR29" i="67"/>
  <c r="BM25" i="67"/>
  <c r="BL29" i="67"/>
  <c r="BL25" i="56"/>
  <c r="BF25" i="56"/>
  <c r="BG25" i="67"/>
  <c r="BF29" i="67"/>
  <c r="BA25" i="67"/>
  <c r="AZ29" i="67"/>
  <c r="AZ25" i="56"/>
  <c r="AT25" i="56"/>
  <c r="AU25" i="67"/>
  <c r="AT29" i="67"/>
  <c r="AO25" i="67"/>
  <c r="AN29" i="67"/>
  <c r="AN25" i="56"/>
  <c r="AH25" i="56"/>
  <c r="AI25" i="67"/>
  <c r="AH29" i="67"/>
  <c r="AC25" i="67"/>
  <c r="AB29" i="67"/>
  <c r="AB25" i="56"/>
  <c r="V25" i="56"/>
  <c r="W25" i="67"/>
  <c r="V29" i="67"/>
  <c r="Q25" i="67"/>
  <c r="P29" i="67"/>
  <c r="P25" i="56"/>
  <c r="J25" i="56"/>
  <c r="K25" i="67"/>
  <c r="J29" i="67"/>
  <c r="G29" i="67"/>
  <c r="G25" i="56"/>
  <c r="M25" i="67"/>
  <c r="H25" i="67"/>
  <c r="BQ22" i="67"/>
  <c r="BQ21" i="56"/>
  <c r="BQ22" i="56" s="1"/>
  <c r="BK21" i="56"/>
  <c r="BK22" i="56" s="1"/>
  <c r="BK22" i="67"/>
  <c r="BE21" i="56"/>
  <c r="BE22" i="56" s="1"/>
  <c r="BE22" i="67"/>
  <c r="AY21" i="56"/>
  <c r="AY22" i="56" s="1"/>
  <c r="AY22" i="67"/>
  <c r="AS22" i="67"/>
  <c r="AS21" i="56"/>
  <c r="AS22" i="56" s="1"/>
  <c r="AM21" i="56"/>
  <c r="AM22" i="56" s="1"/>
  <c r="AM22" i="67"/>
  <c r="AG21" i="56"/>
  <c r="AG22" i="56" s="1"/>
  <c r="AG22" i="67"/>
  <c r="AA21" i="56"/>
  <c r="AA22" i="56" s="1"/>
  <c r="AA22" i="67"/>
  <c r="U22" i="67"/>
  <c r="U21" i="56"/>
  <c r="U22" i="56" s="1"/>
  <c r="O21" i="56"/>
  <c r="O22" i="56" s="1"/>
  <c r="O22" i="67"/>
  <c r="I21" i="56"/>
  <c r="I22" i="56" s="1"/>
  <c r="I22" i="67"/>
  <c r="L21" i="67"/>
  <c r="F21" i="56"/>
  <c r="F22" i="56" s="1"/>
  <c r="F22" i="67"/>
  <c r="BS20" i="67"/>
  <c r="BR20" i="56"/>
  <c r="BL20" i="56"/>
  <c r="BM20" i="67"/>
  <c r="BG20" i="67"/>
  <c r="BF20" i="56"/>
  <c r="BA20" i="67"/>
  <c r="AZ20" i="56"/>
  <c r="AU20" i="67"/>
  <c r="AT20" i="56"/>
  <c r="AO20" i="67"/>
  <c r="AN20" i="56"/>
  <c r="AI20" i="67"/>
  <c r="AH20" i="56"/>
  <c r="AC20" i="67"/>
  <c r="AB20" i="56"/>
  <c r="W20" i="67"/>
  <c r="V20" i="56"/>
  <c r="P20" i="56"/>
  <c r="Q20" i="67"/>
  <c r="K20" i="67"/>
  <c r="J20" i="56"/>
  <c r="G20" i="56"/>
  <c r="H20" i="67"/>
  <c r="M20" i="67"/>
  <c r="BQ19" i="56"/>
  <c r="BQ23" i="67"/>
  <c r="BQ24" i="67" s="1"/>
  <c r="BK19" i="56"/>
  <c r="BK23" i="67"/>
  <c r="BK24" i="67" s="1"/>
  <c r="BE19" i="56"/>
  <c r="BE23" i="67"/>
  <c r="BE24" i="67" s="1"/>
  <c r="AY19" i="56"/>
  <c r="AY23" i="67"/>
  <c r="AY24" i="67" s="1"/>
  <c r="AS19" i="56"/>
  <c r="AS23" i="67"/>
  <c r="AS24" i="67" s="1"/>
  <c r="AM19" i="56"/>
  <c r="AM23" i="67"/>
  <c r="AM24" i="67" s="1"/>
  <c r="AG19" i="56"/>
  <c r="AG23" i="67"/>
  <c r="AG24" i="67" s="1"/>
  <c r="AA19" i="56"/>
  <c r="AA23" i="67"/>
  <c r="AA24" i="67" s="1"/>
  <c r="U19" i="56"/>
  <c r="U23" i="67"/>
  <c r="U24" i="67" s="1"/>
  <c r="O19" i="56"/>
  <c r="O23" i="67"/>
  <c r="O24" i="67" s="1"/>
  <c r="I19" i="56"/>
  <c r="I23" i="67"/>
  <c r="I24" i="67" s="1"/>
  <c r="L19" i="67"/>
  <c r="F19" i="56"/>
  <c r="F23" i="67"/>
  <c r="BS15" i="67"/>
  <c r="BR16" i="67"/>
  <c r="BR15" i="56"/>
  <c r="BR51" i="67"/>
  <c r="BL16" i="67"/>
  <c r="BM15" i="67"/>
  <c r="BL15" i="56"/>
  <c r="BL51" i="67"/>
  <c r="BG15" i="67"/>
  <c r="BF16" i="67"/>
  <c r="BF15" i="56"/>
  <c r="BF51" i="67"/>
  <c r="AZ51" i="67"/>
  <c r="BA15" i="67"/>
  <c r="AZ15" i="56"/>
  <c r="AZ16" i="67"/>
  <c r="AU15" i="67"/>
  <c r="AT51" i="67"/>
  <c r="AT15" i="56"/>
  <c r="AT16" i="67"/>
  <c r="AO15" i="67"/>
  <c r="AN16" i="67"/>
  <c r="AN15" i="56"/>
  <c r="AN51" i="67"/>
  <c r="AH51" i="67"/>
  <c r="AI15" i="67"/>
  <c r="AH15" i="56"/>
  <c r="AH16" i="67"/>
  <c r="AC15" i="67"/>
  <c r="AB16" i="67"/>
  <c r="AB15" i="56"/>
  <c r="AB51" i="67"/>
  <c r="V51" i="67"/>
  <c r="W15" i="67"/>
  <c r="V15" i="56"/>
  <c r="V16" i="67"/>
  <c r="P51" i="67"/>
  <c r="P16" i="67"/>
  <c r="P15" i="56"/>
  <c r="Q15" i="67"/>
  <c r="J51" i="67"/>
  <c r="K15" i="67"/>
  <c r="J15" i="56"/>
  <c r="J16" i="67"/>
  <c r="G51" i="67"/>
  <c r="H15" i="67"/>
  <c r="G16" i="67"/>
  <c r="G15" i="56"/>
  <c r="M15" i="67"/>
  <c r="BQ14" i="56"/>
  <c r="BQ50" i="67"/>
  <c r="BQ71" i="67" s="1"/>
  <c r="BK50" i="67"/>
  <c r="BK71" i="67" s="1"/>
  <c r="BK14" i="56"/>
  <c r="BE50" i="67"/>
  <c r="BE71" i="67" s="1"/>
  <c r="BE14" i="56"/>
  <c r="AY14" i="56"/>
  <c r="AY50" i="67"/>
  <c r="AY71" i="67" s="1"/>
  <c r="AS14" i="56"/>
  <c r="AS50" i="67"/>
  <c r="AS71" i="67" s="1"/>
  <c r="AM50" i="67"/>
  <c r="AM71" i="67" s="1"/>
  <c r="AM14" i="56"/>
  <c r="AG50" i="67"/>
  <c r="AG71" i="67" s="1"/>
  <c r="AG14" i="56"/>
  <c r="AA14" i="56"/>
  <c r="AA50" i="67"/>
  <c r="AA71" i="67" s="1"/>
  <c r="U14" i="56"/>
  <c r="U50" i="67"/>
  <c r="U71" i="67" s="1"/>
  <c r="O50" i="67"/>
  <c r="O71" i="67" s="1"/>
  <c r="O14" i="56"/>
  <c r="I50" i="67"/>
  <c r="I71" i="67" s="1"/>
  <c r="I14" i="56"/>
  <c r="F14" i="56"/>
  <c r="L14" i="67"/>
  <c r="F50" i="67"/>
  <c r="BR17" i="67"/>
  <c r="BS13" i="67"/>
  <c r="BR49" i="67"/>
  <c r="BR13" i="56"/>
  <c r="BL13" i="56"/>
  <c r="BL17" i="67"/>
  <c r="BM13" i="67"/>
  <c r="BL49" i="67"/>
  <c r="BG13" i="67"/>
  <c r="BF17" i="67"/>
  <c r="BF13" i="56"/>
  <c r="BF49" i="67"/>
  <c r="AZ17" i="67"/>
  <c r="AZ49" i="67"/>
  <c r="BA13" i="67"/>
  <c r="AZ13" i="56"/>
  <c r="AT17" i="67"/>
  <c r="AU13" i="67"/>
  <c r="AT49" i="67"/>
  <c r="AT13" i="56"/>
  <c r="AN13" i="56"/>
  <c r="AN17" i="67"/>
  <c r="AO13" i="67"/>
  <c r="AN49" i="67"/>
  <c r="AI13" i="67"/>
  <c r="AH17" i="67"/>
  <c r="AH13" i="56"/>
  <c r="AH49" i="67"/>
  <c r="AB17" i="67"/>
  <c r="AB49" i="67"/>
  <c r="AC13" i="67"/>
  <c r="AB13" i="56"/>
  <c r="V17" i="67"/>
  <c r="W13" i="67"/>
  <c r="V49" i="67"/>
  <c r="V13" i="56"/>
  <c r="P13" i="56"/>
  <c r="P17" i="67"/>
  <c r="Q13" i="67"/>
  <c r="P49" i="67"/>
  <c r="J17" i="67"/>
  <c r="K13" i="67"/>
  <c r="J13" i="56"/>
  <c r="J49" i="67"/>
  <c r="M13" i="67"/>
  <c r="G17" i="67"/>
  <c r="H13" i="67"/>
  <c r="G13" i="56"/>
  <c r="G49" i="67"/>
  <c r="BQ11" i="56"/>
  <c r="BK11" i="56"/>
  <c r="BE11" i="56"/>
  <c r="AY11" i="56"/>
  <c r="AS11" i="56"/>
  <c r="AM11" i="56"/>
  <c r="AG11" i="56"/>
  <c r="AA11" i="56"/>
  <c r="U11" i="56"/>
  <c r="O11" i="56"/>
  <c r="I11" i="56"/>
  <c r="AD11" i="67"/>
  <c r="L11" i="67"/>
  <c r="BH11" i="67"/>
  <c r="R11" i="67"/>
  <c r="BN11" i="67"/>
  <c r="AV11" i="67"/>
  <c r="F11" i="56"/>
  <c r="BB11" i="67"/>
  <c r="AJ11" i="67"/>
  <c r="BT11" i="67"/>
  <c r="AP11" i="67"/>
  <c r="X11" i="67"/>
  <c r="BR10" i="56"/>
  <c r="BS10" i="67"/>
  <c r="BM10" i="67"/>
  <c r="BL10" i="56"/>
  <c r="BG10" i="67"/>
  <c r="BF10" i="56"/>
  <c r="BA10" i="67"/>
  <c r="AZ10" i="56"/>
  <c r="AT10" i="56"/>
  <c r="AU10" i="67"/>
  <c r="AO10" i="67"/>
  <c r="AN10" i="56"/>
  <c r="AI10" i="67"/>
  <c r="AH10" i="56"/>
  <c r="AC10" i="67"/>
  <c r="AB10" i="56"/>
  <c r="V10" i="56"/>
  <c r="W10" i="67"/>
  <c r="Q10" i="67"/>
  <c r="P10" i="56"/>
  <c r="K10" i="67"/>
  <c r="J10" i="56"/>
  <c r="S10" i="67"/>
  <c r="BO10" i="67"/>
  <c r="AW10" i="67"/>
  <c r="G10" i="56"/>
  <c r="BC10" i="67"/>
  <c r="AK10" i="67"/>
  <c r="H10" i="67"/>
  <c r="AQ10" i="67"/>
  <c r="Y10" i="67"/>
  <c r="BU10" i="67"/>
  <c r="AE10" i="67"/>
  <c r="M10" i="67"/>
  <c r="BI10" i="67"/>
  <c r="BQ9" i="56"/>
  <c r="BK9" i="56"/>
  <c r="BE9" i="56"/>
  <c r="AY9" i="56"/>
  <c r="AS9" i="56"/>
  <c r="AM9" i="56"/>
  <c r="AG9" i="56"/>
  <c r="AA9" i="56"/>
  <c r="U9" i="56"/>
  <c r="O9" i="56"/>
  <c r="I9" i="56"/>
  <c r="AD9" i="67"/>
  <c r="L9" i="67"/>
  <c r="BH9" i="67"/>
  <c r="R9" i="67"/>
  <c r="BN9" i="67"/>
  <c r="AV9" i="67"/>
  <c r="F9" i="56"/>
  <c r="BB9" i="67"/>
  <c r="AJ9" i="67"/>
  <c r="BT9" i="67"/>
  <c r="AP9" i="67"/>
  <c r="X9" i="67"/>
  <c r="BR8" i="56"/>
  <c r="BS8" i="67"/>
  <c r="BL8" i="56"/>
  <c r="BM8" i="67"/>
  <c r="BF8" i="56"/>
  <c r="BG8" i="67"/>
  <c r="AZ8" i="56"/>
  <c r="BA8" i="67"/>
  <c r="AT8" i="56"/>
  <c r="AU8" i="67"/>
  <c r="AN8" i="56"/>
  <c r="AO8" i="67"/>
  <c r="AH8" i="56"/>
  <c r="AI8" i="67"/>
  <c r="AB8" i="56"/>
  <c r="AC8" i="67"/>
  <c r="V8" i="56"/>
  <c r="W8" i="67"/>
  <c r="P8" i="56"/>
  <c r="Q8" i="67"/>
  <c r="J8" i="56"/>
  <c r="K8" i="67"/>
  <c r="M8" i="67"/>
  <c r="AK8" i="67"/>
  <c r="BI8" i="67"/>
  <c r="G8" i="56"/>
  <c r="AE8" i="67"/>
  <c r="BC8" i="67"/>
  <c r="BO8" i="67"/>
  <c r="H8" i="67"/>
  <c r="Y8" i="67"/>
  <c r="AW8" i="67"/>
  <c r="BU8" i="67"/>
  <c r="S8" i="67"/>
  <c r="AQ8" i="67"/>
  <c r="BQ12" i="67"/>
  <c r="BQ7" i="56"/>
  <c r="BQ86" i="67"/>
  <c r="BQ88" i="67" s="1"/>
  <c r="BK12" i="67"/>
  <c r="BK7" i="56"/>
  <c r="BK86" i="67"/>
  <c r="BK88" i="67" s="1"/>
  <c r="BE7" i="56"/>
  <c r="BE12" i="67"/>
  <c r="BE86" i="67"/>
  <c r="BE88" i="67" s="1"/>
  <c r="AY12" i="67"/>
  <c r="AY86" i="67"/>
  <c r="AY88" i="67" s="1"/>
  <c r="AY7" i="56"/>
  <c r="AS12" i="67"/>
  <c r="AS7" i="56"/>
  <c r="AS86" i="67"/>
  <c r="AS88" i="67" s="1"/>
  <c r="AM12" i="67"/>
  <c r="AM86" i="67"/>
  <c r="AM88" i="67" s="1"/>
  <c r="AM7" i="56"/>
  <c r="AG7" i="56"/>
  <c r="AG12" i="67"/>
  <c r="AG86" i="67"/>
  <c r="AG88" i="67" s="1"/>
  <c r="AA12" i="67"/>
  <c r="AA7" i="56"/>
  <c r="AA86" i="67"/>
  <c r="AA88" i="67" s="1"/>
  <c r="U7" i="56"/>
  <c r="U12" i="67"/>
  <c r="U86" i="67"/>
  <c r="U88" i="67" s="1"/>
  <c r="O12" i="67"/>
  <c r="O7" i="56"/>
  <c r="O86" i="67"/>
  <c r="O88" i="67" s="1"/>
  <c r="I7" i="56"/>
  <c r="I12" i="67"/>
  <c r="I86" i="67"/>
  <c r="I88" i="67" s="1"/>
  <c r="R7" i="67"/>
  <c r="BN7" i="67"/>
  <c r="AV7" i="67"/>
  <c r="F86" i="67"/>
  <c r="F88" i="67" s="1"/>
  <c r="BB7" i="67"/>
  <c r="AJ7" i="67"/>
  <c r="F12" i="67"/>
  <c r="F7" i="56"/>
  <c r="X7" i="67"/>
  <c r="AD7" i="67"/>
  <c r="L7" i="67"/>
  <c r="AP7" i="67"/>
  <c r="BT7" i="67"/>
  <c r="BH7" i="67"/>
  <c r="AP8" i="56" l="1"/>
  <c r="AC19" i="56"/>
  <c r="BM28" i="67"/>
  <c r="K82" i="56"/>
  <c r="AI82" i="56"/>
  <c r="Q38" i="56"/>
  <c r="BG78" i="56"/>
  <c r="BA75" i="56"/>
  <c r="L80" i="68"/>
  <c r="AC26" i="56"/>
  <c r="BA26" i="56"/>
  <c r="BS14" i="56"/>
  <c r="AI19" i="56"/>
  <c r="K31" i="56"/>
  <c r="U74" i="56"/>
  <c r="L74" i="68"/>
  <c r="R74" i="68" s="1"/>
  <c r="X74" i="68" s="1"/>
  <c r="AD74" i="68" s="1"/>
  <c r="AJ74" i="68" s="1"/>
  <c r="AP74" i="68" s="1"/>
  <c r="AV74" i="68" s="1"/>
  <c r="BB74" i="68" s="1"/>
  <c r="BH74" i="68" s="1"/>
  <c r="BN74" i="68" s="1"/>
  <c r="BT74" i="68" s="1"/>
  <c r="V41" i="56"/>
  <c r="BD8" i="68"/>
  <c r="AG79" i="56"/>
  <c r="AG80" i="56" s="1"/>
  <c r="J29" i="56"/>
  <c r="J30" i="56" s="1"/>
  <c r="AH29" i="56"/>
  <c r="BF29" i="56"/>
  <c r="BF30" i="56" s="1"/>
  <c r="AO82" i="67"/>
  <c r="AI21" i="56"/>
  <c r="AG74" i="56"/>
  <c r="BN8" i="56"/>
  <c r="T8" i="68"/>
  <c r="AC74" i="68"/>
  <c r="AI7" i="56"/>
  <c r="R8" i="56"/>
  <c r="K57" i="56"/>
  <c r="L79" i="68"/>
  <c r="R79" i="68" s="1"/>
  <c r="X79" i="68" s="1"/>
  <c r="AD79" i="68" s="1"/>
  <c r="AJ79" i="68" s="1"/>
  <c r="AP79" i="68" s="1"/>
  <c r="AV79" i="68" s="1"/>
  <c r="BB79" i="68" s="1"/>
  <c r="BH79" i="68" s="1"/>
  <c r="BN79" i="68" s="1"/>
  <c r="BT79" i="68" s="1"/>
  <c r="L81" i="67"/>
  <c r="V29" i="56"/>
  <c r="V30" i="56" s="1"/>
  <c r="AT29" i="56"/>
  <c r="AT30" i="56" s="1"/>
  <c r="BR29" i="56"/>
  <c r="BR30" i="56" s="1"/>
  <c r="J41" i="56"/>
  <c r="AP9" i="56"/>
  <c r="AJ9" i="56"/>
  <c r="BN9" i="56"/>
  <c r="BH9" i="56"/>
  <c r="AD9" i="56"/>
  <c r="H10" i="56"/>
  <c r="K10" i="56"/>
  <c r="AC10" i="56"/>
  <c r="AI10" i="56"/>
  <c r="BA10" i="56"/>
  <c r="BG10" i="56"/>
  <c r="AP11" i="56"/>
  <c r="AJ11" i="56"/>
  <c r="BN11" i="56"/>
  <c r="BH11" i="56"/>
  <c r="AD11" i="56"/>
  <c r="H13" i="56"/>
  <c r="Q13" i="56"/>
  <c r="AC13" i="56"/>
  <c r="AO13" i="56"/>
  <c r="BA13" i="56"/>
  <c r="BM13" i="56"/>
  <c r="AC15" i="56"/>
  <c r="AO15" i="56"/>
  <c r="BS15" i="56"/>
  <c r="W20" i="56"/>
  <c r="AC20" i="56"/>
  <c r="AU20" i="56"/>
  <c r="BA20" i="56"/>
  <c r="BS20" i="56"/>
  <c r="H25" i="56"/>
  <c r="K27" i="56"/>
  <c r="Q28" i="67"/>
  <c r="W27" i="56"/>
  <c r="AI27" i="56"/>
  <c r="AO28" i="67"/>
  <c r="AU27" i="56"/>
  <c r="BG27" i="56"/>
  <c r="BS27" i="56"/>
  <c r="K32" i="56"/>
  <c r="Q32" i="56"/>
  <c r="AI32" i="56"/>
  <c r="AO32" i="56"/>
  <c r="BG32" i="56"/>
  <c r="BM32" i="56"/>
  <c r="K40" i="56"/>
  <c r="Q39" i="56"/>
  <c r="W40" i="56"/>
  <c r="AC39" i="56"/>
  <c r="AI40" i="56"/>
  <c r="AO39" i="56"/>
  <c r="AU40" i="56"/>
  <c r="BA39" i="56"/>
  <c r="BG40" i="56"/>
  <c r="BM39" i="56"/>
  <c r="BS40" i="56"/>
  <c r="O59" i="56"/>
  <c r="O66" i="56" s="1"/>
  <c r="AY59" i="56"/>
  <c r="AY66" i="56" s="1"/>
  <c r="H56" i="56"/>
  <c r="K56" i="56"/>
  <c r="Q56" i="56"/>
  <c r="AC56" i="56"/>
  <c r="AU56" i="56"/>
  <c r="BG56" i="56"/>
  <c r="BM56" i="56"/>
  <c r="H58" i="56"/>
  <c r="BS82" i="56"/>
  <c r="Q7" i="56"/>
  <c r="AC7" i="56"/>
  <c r="BG11" i="56"/>
  <c r="BS11" i="56"/>
  <c r="AO31" i="56"/>
  <c r="W33" i="56"/>
  <c r="AU33" i="56"/>
  <c r="BS33" i="56"/>
  <c r="W55" i="56"/>
  <c r="BJ10" i="68"/>
  <c r="K16" i="68"/>
  <c r="W16" i="68"/>
  <c r="AI16" i="68"/>
  <c r="AU16" i="68"/>
  <c r="BG16" i="68"/>
  <c r="W74" i="68"/>
  <c r="AI74" i="68"/>
  <c r="H7" i="56"/>
  <c r="Q11" i="56"/>
  <c r="W14" i="56"/>
  <c r="AI14" i="56"/>
  <c r="AU21" i="56"/>
  <c r="BS21" i="56"/>
  <c r="K26" i="56"/>
  <c r="W26" i="56"/>
  <c r="AI26" i="56"/>
  <c r="AU26" i="56"/>
  <c r="BG26" i="56"/>
  <c r="BS26" i="56"/>
  <c r="H33" i="56"/>
  <c r="K38" i="56"/>
  <c r="W38" i="56"/>
  <c r="BA55" i="56"/>
  <c r="Q57" i="56"/>
  <c r="K75" i="56"/>
  <c r="AU75" i="56"/>
  <c r="K8" i="56"/>
  <c r="AI8" i="56"/>
  <c r="BG8" i="56"/>
  <c r="BS8" i="56"/>
  <c r="K79" i="68"/>
  <c r="AU79" i="68"/>
  <c r="AU80" i="68" s="1"/>
  <c r="BG79" i="68"/>
  <c r="BG80" i="68" s="1"/>
  <c r="BS79" i="68"/>
  <c r="BS80" i="68" s="1"/>
  <c r="Q21" i="56"/>
  <c r="AC31" i="56"/>
  <c r="BA31" i="56"/>
  <c r="AI33" i="56"/>
  <c r="BG33" i="56"/>
  <c r="AC38" i="56"/>
  <c r="AO38" i="56"/>
  <c r="BA38" i="56"/>
  <c r="BM38" i="56"/>
  <c r="K55" i="56"/>
  <c r="W57" i="56"/>
  <c r="AI57" i="56"/>
  <c r="AU57" i="56"/>
  <c r="BG57" i="56"/>
  <c r="BS57" i="56"/>
  <c r="I79" i="56"/>
  <c r="I80" i="56" s="1"/>
  <c r="AS79" i="56"/>
  <c r="AS80" i="56" s="1"/>
  <c r="BE79" i="56"/>
  <c r="BE80" i="56" s="1"/>
  <c r="Q9" i="56"/>
  <c r="AC9" i="56"/>
  <c r="AO9" i="56"/>
  <c r="BA9" i="56"/>
  <c r="BM9" i="56"/>
  <c r="K11" i="56"/>
  <c r="W11" i="56"/>
  <c r="AI11" i="56"/>
  <c r="AU11" i="56"/>
  <c r="K33" i="56"/>
  <c r="AI55" i="56"/>
  <c r="O74" i="56"/>
  <c r="AA74" i="56"/>
  <c r="Q75" i="56"/>
  <c r="AC75" i="56"/>
  <c r="AO75" i="56"/>
  <c r="BM75" i="56"/>
  <c r="AC8" i="56"/>
  <c r="AG80" i="67"/>
  <c r="AS80" i="67"/>
  <c r="BG87" i="56"/>
  <c r="I23" i="56"/>
  <c r="I24" i="56" s="1"/>
  <c r="AA23" i="56"/>
  <c r="AA24" i="56" s="1"/>
  <c r="AG23" i="56"/>
  <c r="AG24" i="56" s="1"/>
  <c r="AY23" i="56"/>
  <c r="AY24" i="56" s="1"/>
  <c r="BE23" i="56"/>
  <c r="BE24" i="56" s="1"/>
  <c r="K28" i="67"/>
  <c r="W28" i="67"/>
  <c r="AC28" i="56"/>
  <c r="AI28" i="67"/>
  <c r="AU28" i="67"/>
  <c r="BA28" i="56"/>
  <c r="BG28" i="67"/>
  <c r="BS28" i="67"/>
  <c r="AA35" i="56"/>
  <c r="AA36" i="56" s="1"/>
  <c r="AM35" i="56"/>
  <c r="AM36" i="56" s="1"/>
  <c r="AS35" i="56"/>
  <c r="AS36" i="56" s="1"/>
  <c r="BK35" i="56"/>
  <c r="BK36" i="56" s="1"/>
  <c r="BQ35" i="56"/>
  <c r="BQ36" i="56" s="1"/>
  <c r="AB41" i="56"/>
  <c r="AB42" i="56" s="1"/>
  <c r="AN41" i="56"/>
  <c r="AN42" i="56" s="1"/>
  <c r="AZ41" i="56"/>
  <c r="AZ42" i="56" s="1"/>
  <c r="BL41" i="56"/>
  <c r="BL42" i="56" s="1"/>
  <c r="Q40" i="56"/>
  <c r="AC40" i="56"/>
  <c r="AO40" i="56"/>
  <c r="BA40" i="67"/>
  <c r="BM40" i="56"/>
  <c r="Q82" i="56"/>
  <c r="W82" i="67"/>
  <c r="AC82" i="56"/>
  <c r="AU82" i="67"/>
  <c r="BA82" i="56"/>
  <c r="BG82" i="67"/>
  <c r="BM82" i="67"/>
  <c r="R86" i="68"/>
  <c r="R88" i="68" s="1"/>
  <c r="AV86" i="68"/>
  <c r="L86" i="68"/>
  <c r="L88" i="68" s="1"/>
  <c r="N8" i="68"/>
  <c r="AX8" i="68"/>
  <c r="AF8" i="68"/>
  <c r="Z10" i="68"/>
  <c r="BP10" i="68"/>
  <c r="AX10" i="68"/>
  <c r="AF10" i="68"/>
  <c r="BS16" i="68"/>
  <c r="K80" i="68"/>
  <c r="AO79" i="68"/>
  <c r="AO80" i="68" s="1"/>
  <c r="BA79" i="68"/>
  <c r="BA80" i="68" s="1"/>
  <c r="BM79" i="68"/>
  <c r="BM80" i="68" s="1"/>
  <c r="AU7" i="56"/>
  <c r="BS7" i="56"/>
  <c r="W19" i="56"/>
  <c r="AU19" i="56"/>
  <c r="BS19" i="56"/>
  <c r="W21" i="56"/>
  <c r="L40" i="56"/>
  <c r="AC55" i="56"/>
  <c r="H57" i="56"/>
  <c r="AO7" i="56"/>
  <c r="BA7" i="56"/>
  <c r="BM7" i="56"/>
  <c r="AD8" i="56"/>
  <c r="BM16" i="67"/>
  <c r="W16" i="67"/>
  <c r="AC16" i="67"/>
  <c r="AU16" i="67"/>
  <c r="BA16" i="67"/>
  <c r="R40" i="56"/>
  <c r="X40" i="56" s="1"/>
  <c r="AD40" i="56" s="1"/>
  <c r="AJ40" i="56" s="1"/>
  <c r="AP40" i="56" s="1"/>
  <c r="AV40" i="56" s="1"/>
  <c r="BB40" i="56" s="1"/>
  <c r="BH40" i="56" s="1"/>
  <c r="BN40" i="56" s="1"/>
  <c r="BT40" i="56" s="1"/>
  <c r="L16" i="68"/>
  <c r="R16" i="68" s="1"/>
  <c r="X16" i="68" s="1"/>
  <c r="AD16" i="68" s="1"/>
  <c r="AJ16" i="68" s="1"/>
  <c r="AP16" i="68" s="1"/>
  <c r="AV16" i="68" s="1"/>
  <c r="BB16" i="68" s="1"/>
  <c r="BH16" i="68" s="1"/>
  <c r="BN16" i="68" s="1"/>
  <c r="BT16" i="68" s="1"/>
  <c r="H8" i="56"/>
  <c r="Q8" i="56"/>
  <c r="AO8" i="56"/>
  <c r="BT9" i="56"/>
  <c r="BT11" i="56"/>
  <c r="H15" i="56"/>
  <c r="Q15" i="56"/>
  <c r="BA15" i="56"/>
  <c r="BM15" i="56"/>
  <c r="Q27" i="56"/>
  <c r="AC27" i="56"/>
  <c r="AO27" i="56"/>
  <c r="BA27" i="56"/>
  <c r="BM27" i="56"/>
  <c r="K39" i="56"/>
  <c r="W39" i="56"/>
  <c r="AI39" i="56"/>
  <c r="AU39" i="56"/>
  <c r="BG39" i="56"/>
  <c r="BS39" i="56"/>
  <c r="R81" i="67"/>
  <c r="X81" i="67" s="1"/>
  <c r="AD81" i="67" s="1"/>
  <c r="AJ81" i="67" s="1"/>
  <c r="AP81" i="67" s="1"/>
  <c r="AV81" i="67" s="1"/>
  <c r="BB81" i="67" s="1"/>
  <c r="BH81" i="67" s="1"/>
  <c r="BN81" i="67" s="1"/>
  <c r="BT81" i="67" s="1"/>
  <c r="K87" i="56"/>
  <c r="AD86" i="68"/>
  <c r="AD88" i="68" s="1"/>
  <c r="Q10" i="56"/>
  <c r="AO10" i="56"/>
  <c r="BM10" i="56"/>
  <c r="AI13" i="56"/>
  <c r="BG13" i="56"/>
  <c r="I50" i="56"/>
  <c r="I71" i="56" s="1"/>
  <c r="O50" i="56"/>
  <c r="O71" i="56" s="1"/>
  <c r="AG50" i="56"/>
  <c r="AG71" i="56" s="1"/>
  <c r="AM50" i="56"/>
  <c r="AM71" i="56" s="1"/>
  <c r="BK50" i="56"/>
  <c r="BK71" i="56" s="1"/>
  <c r="AU15" i="56"/>
  <c r="BG15" i="56"/>
  <c r="F23" i="56"/>
  <c r="F24" i="56" s="1"/>
  <c r="K20" i="56"/>
  <c r="AI20" i="56"/>
  <c r="AO20" i="56"/>
  <c r="BG20" i="56"/>
  <c r="G29" i="56"/>
  <c r="G30" i="56" s="1"/>
  <c r="K28" i="56"/>
  <c r="W28" i="56"/>
  <c r="AC28" i="67"/>
  <c r="AI28" i="56"/>
  <c r="AU28" i="56"/>
  <c r="BA28" i="67"/>
  <c r="BG28" i="56"/>
  <c r="BS28" i="56"/>
  <c r="W32" i="56"/>
  <c r="AC32" i="56"/>
  <c r="AU32" i="56"/>
  <c r="BA32" i="56"/>
  <c r="BS32" i="56"/>
  <c r="H37" i="56"/>
  <c r="G41" i="56"/>
  <c r="G42" i="56" s="1"/>
  <c r="AH41" i="56"/>
  <c r="AH42" i="56" s="1"/>
  <c r="AO37" i="56"/>
  <c r="AT41" i="56"/>
  <c r="AT42" i="56" s="1"/>
  <c r="BA37" i="56"/>
  <c r="BF41" i="56"/>
  <c r="BF42" i="56" s="1"/>
  <c r="BM37" i="56"/>
  <c r="BR41" i="56"/>
  <c r="BR42" i="56" s="1"/>
  <c r="H39" i="56"/>
  <c r="K40" i="67"/>
  <c r="W40" i="67"/>
  <c r="AI40" i="67"/>
  <c r="AU40" i="67"/>
  <c r="BG40" i="67"/>
  <c r="BS40" i="67"/>
  <c r="AA59" i="56"/>
  <c r="AA66" i="56" s="1"/>
  <c r="AM59" i="56"/>
  <c r="AM66" i="56" s="1"/>
  <c r="BK59" i="56"/>
  <c r="BK66" i="56" s="1"/>
  <c r="AI56" i="56"/>
  <c r="AO56" i="56"/>
  <c r="BA56" i="56"/>
  <c r="K82" i="67"/>
  <c r="Q82" i="67"/>
  <c r="W58" i="56"/>
  <c r="W82" i="56"/>
  <c r="AC82" i="67"/>
  <c r="AI58" i="56"/>
  <c r="AU58" i="56"/>
  <c r="AU82" i="56"/>
  <c r="BA82" i="67"/>
  <c r="BG58" i="56"/>
  <c r="BG82" i="56"/>
  <c r="BM58" i="56"/>
  <c r="BS58" i="56"/>
  <c r="AI87" i="56"/>
  <c r="BE50" i="56"/>
  <c r="BE71" i="56" s="1"/>
  <c r="L22" i="56"/>
  <c r="R22" i="56" s="1"/>
  <c r="X22" i="56" s="1"/>
  <c r="AD22" i="56" s="1"/>
  <c r="AJ22" i="56" s="1"/>
  <c r="AP22" i="56" s="1"/>
  <c r="AV22" i="56" s="1"/>
  <c r="BB22" i="56" s="1"/>
  <c r="BH22" i="56" s="1"/>
  <c r="BN22" i="56" s="1"/>
  <c r="BT22" i="56" s="1"/>
  <c r="I59" i="56"/>
  <c r="I66" i="56" s="1"/>
  <c r="U59" i="56"/>
  <c r="U66" i="56" s="1"/>
  <c r="AG59" i="56"/>
  <c r="AG66" i="56" s="1"/>
  <c r="BE59" i="56"/>
  <c r="BE66" i="56" s="1"/>
  <c r="BQ59" i="56"/>
  <c r="BQ66" i="56" s="1"/>
  <c r="U79" i="56"/>
  <c r="U80" i="56" s="1"/>
  <c r="U80" i="67"/>
  <c r="BQ79" i="56"/>
  <c r="BQ80" i="56" s="1"/>
  <c r="BQ80" i="67"/>
  <c r="W8" i="56"/>
  <c r="AU8" i="56"/>
  <c r="I80" i="67"/>
  <c r="L80" i="67" s="1"/>
  <c r="R80" i="67" s="1"/>
  <c r="W87" i="56"/>
  <c r="AU87" i="56"/>
  <c r="BS87" i="56"/>
  <c r="BN86" i="68"/>
  <c r="BH86" i="68"/>
  <c r="BP8" i="68"/>
  <c r="Z8" i="68"/>
  <c r="BV8" i="68"/>
  <c r="BV10" i="68"/>
  <c r="N10" i="68"/>
  <c r="BM16" i="68"/>
  <c r="Q79" i="68"/>
  <c r="Q80" i="68" s="1"/>
  <c r="W79" i="68"/>
  <c r="W80" i="68" s="1"/>
  <c r="AC79" i="68"/>
  <c r="AC80" i="68" s="1"/>
  <c r="AI79" i="68"/>
  <c r="AI80" i="68" s="1"/>
  <c r="BA8" i="56"/>
  <c r="BM8" i="56"/>
  <c r="X9" i="56"/>
  <c r="BB9" i="56"/>
  <c r="AV9" i="56"/>
  <c r="R9" i="56"/>
  <c r="L9" i="56"/>
  <c r="W10" i="56"/>
  <c r="AU10" i="56"/>
  <c r="BS10" i="56"/>
  <c r="X11" i="56"/>
  <c r="BB11" i="56"/>
  <c r="AV11" i="56"/>
  <c r="R11" i="56"/>
  <c r="L11" i="56"/>
  <c r="K13" i="56"/>
  <c r="W13" i="56"/>
  <c r="AU13" i="56"/>
  <c r="BS13" i="56"/>
  <c r="F50" i="56"/>
  <c r="F71" i="56" s="1"/>
  <c r="U50" i="56"/>
  <c r="U71" i="56" s="1"/>
  <c r="AA50" i="56"/>
  <c r="AA71" i="56" s="1"/>
  <c r="AS50" i="56"/>
  <c r="AS71" i="56" s="1"/>
  <c r="AY50" i="56"/>
  <c r="AY71" i="56" s="1"/>
  <c r="BQ50" i="56"/>
  <c r="BQ71" i="56" s="1"/>
  <c r="K16" i="67"/>
  <c r="K15" i="56"/>
  <c r="Q16" i="67"/>
  <c r="W15" i="56"/>
  <c r="AI16" i="67"/>
  <c r="AI15" i="56"/>
  <c r="AO16" i="67"/>
  <c r="BG16" i="67"/>
  <c r="BS16" i="67"/>
  <c r="O23" i="56"/>
  <c r="O24" i="56" s="1"/>
  <c r="AM23" i="56"/>
  <c r="AM24" i="56" s="1"/>
  <c r="BK23" i="56"/>
  <c r="BK24" i="56" s="1"/>
  <c r="H20" i="56"/>
  <c r="Q20" i="56"/>
  <c r="BM20" i="56"/>
  <c r="K25" i="56"/>
  <c r="P29" i="56"/>
  <c r="P30" i="56" s="1"/>
  <c r="Q25" i="56"/>
  <c r="W25" i="56"/>
  <c r="AB29" i="56"/>
  <c r="AB30" i="56" s="1"/>
  <c r="AC25" i="56"/>
  <c r="AI25" i="56"/>
  <c r="AN29" i="56"/>
  <c r="AN30" i="56" s="1"/>
  <c r="AO25" i="56"/>
  <c r="AU25" i="56"/>
  <c r="AZ29" i="56"/>
  <c r="AZ30" i="56" s="1"/>
  <c r="BA25" i="56"/>
  <c r="BG25" i="56"/>
  <c r="BL29" i="56"/>
  <c r="BL30" i="56" s="1"/>
  <c r="BM25" i="56"/>
  <c r="BS25" i="56"/>
  <c r="H27" i="56"/>
  <c r="Q28" i="56"/>
  <c r="AO28" i="56"/>
  <c r="BM28" i="56"/>
  <c r="F35" i="56"/>
  <c r="F36" i="56" s="1"/>
  <c r="O35" i="56"/>
  <c r="O36" i="56" s="1"/>
  <c r="U35" i="56"/>
  <c r="U36" i="56" s="1"/>
  <c r="AY35" i="56"/>
  <c r="AY36" i="56" s="1"/>
  <c r="H32" i="56"/>
  <c r="K37" i="56"/>
  <c r="P41" i="56"/>
  <c r="P42" i="56" s="1"/>
  <c r="Q37" i="56"/>
  <c r="W37" i="56"/>
  <c r="AC37" i="56"/>
  <c r="AI37" i="56"/>
  <c r="AU37" i="56"/>
  <c r="BG37" i="56"/>
  <c r="BS37" i="56"/>
  <c r="Q40" i="67"/>
  <c r="AC40" i="67"/>
  <c r="AO40" i="67"/>
  <c r="BA40" i="56"/>
  <c r="BM40" i="67"/>
  <c r="AS59" i="56"/>
  <c r="AS66" i="56" s="1"/>
  <c r="W56" i="56"/>
  <c r="BS56" i="56"/>
  <c r="K58" i="56"/>
  <c r="Q58" i="56"/>
  <c r="AC58" i="56"/>
  <c r="AI82" i="67"/>
  <c r="AO58" i="56"/>
  <c r="AO82" i="56"/>
  <c r="BA58" i="56"/>
  <c r="BM82" i="56"/>
  <c r="BS82" i="67"/>
  <c r="H87" i="56"/>
  <c r="Q87" i="56"/>
  <c r="AC87" i="56"/>
  <c r="AO87" i="56"/>
  <c r="BA87" i="56"/>
  <c r="BM87" i="56"/>
  <c r="AP86" i="68"/>
  <c r="BT86" i="68"/>
  <c r="AJ86" i="68"/>
  <c r="BJ8" i="68"/>
  <c r="AR8" i="68"/>
  <c r="AL8" i="68"/>
  <c r="BD10" i="68"/>
  <c r="AL10" i="68"/>
  <c r="T10" i="68"/>
  <c r="AR10" i="68"/>
  <c r="Q16" i="68"/>
  <c r="AC16" i="68"/>
  <c r="AO16" i="68"/>
  <c r="BA16" i="68"/>
  <c r="R80" i="68"/>
  <c r="X80" i="68" s="1"/>
  <c r="AD80" i="68" s="1"/>
  <c r="AJ80" i="68" s="1"/>
  <c r="AP80" i="68" s="1"/>
  <c r="AV80" i="68" s="1"/>
  <c r="BB80" i="68" s="1"/>
  <c r="BH80" i="68" s="1"/>
  <c r="BN80" i="68" s="1"/>
  <c r="BT80" i="68" s="1"/>
  <c r="K74" i="68"/>
  <c r="AO74" i="68"/>
  <c r="AU74" i="68"/>
  <c r="BA74" i="68"/>
  <c r="BG74" i="68"/>
  <c r="BM74" i="68"/>
  <c r="BS74" i="68"/>
  <c r="K9" i="56"/>
  <c r="W9" i="56"/>
  <c r="AI9" i="56"/>
  <c r="AU9" i="56"/>
  <c r="BG9" i="56"/>
  <c r="BS9" i="56"/>
  <c r="AC11" i="56"/>
  <c r="AO11" i="56"/>
  <c r="BA11" i="56"/>
  <c r="K14" i="56"/>
  <c r="BG14" i="56"/>
  <c r="H21" i="56"/>
  <c r="BG21" i="56"/>
  <c r="L40" i="67"/>
  <c r="R40" i="67" s="1"/>
  <c r="X40" i="67" s="1"/>
  <c r="AD40" i="67" s="1"/>
  <c r="AJ40" i="67" s="1"/>
  <c r="AP40" i="67" s="1"/>
  <c r="AV40" i="67" s="1"/>
  <c r="BB40" i="67" s="1"/>
  <c r="BH40" i="67" s="1"/>
  <c r="BN40" i="67" s="1"/>
  <c r="BT40" i="67" s="1"/>
  <c r="BM55" i="56"/>
  <c r="I74" i="56"/>
  <c r="AS74" i="56"/>
  <c r="BE74" i="56"/>
  <c r="BQ74" i="56"/>
  <c r="W75" i="56"/>
  <c r="AI75" i="56"/>
  <c r="BG75" i="56"/>
  <c r="BS75" i="56"/>
  <c r="BM11" i="56"/>
  <c r="H14" i="56"/>
  <c r="Q19" i="56"/>
  <c r="AO19" i="56"/>
  <c r="BM19" i="56"/>
  <c r="AI38" i="56"/>
  <c r="AU38" i="56"/>
  <c r="BG38" i="56"/>
  <c r="BS38" i="56"/>
  <c r="AC57" i="56"/>
  <c r="AO57" i="56"/>
  <c r="BA57" i="56"/>
  <c r="BM57" i="56"/>
  <c r="O79" i="56"/>
  <c r="O80" i="56" s="1"/>
  <c r="AA79" i="56"/>
  <c r="AA80" i="56" s="1"/>
  <c r="H75" i="56"/>
  <c r="U23" i="56"/>
  <c r="U24" i="56" s="1"/>
  <c r="AS23" i="56"/>
  <c r="AS24" i="56" s="1"/>
  <c r="BQ23" i="56"/>
  <c r="BQ24" i="56" s="1"/>
  <c r="I35" i="56"/>
  <c r="I36" i="56" s="1"/>
  <c r="AG35" i="56"/>
  <c r="AG36" i="56" s="1"/>
  <c r="BE35" i="56"/>
  <c r="BE36" i="56" s="1"/>
  <c r="BH7" i="56"/>
  <c r="BH86" i="56" s="1"/>
  <c r="BH86" i="67"/>
  <c r="AP7" i="56"/>
  <c r="AP86" i="67"/>
  <c r="AD86" i="67"/>
  <c r="AD7" i="56"/>
  <c r="AJ86" i="67"/>
  <c r="AJ7" i="56"/>
  <c r="BN86" i="67"/>
  <c r="BN7" i="56"/>
  <c r="T8" i="67"/>
  <c r="S8" i="56"/>
  <c r="AX8" i="67"/>
  <c r="AW8" i="56"/>
  <c r="BC8" i="56"/>
  <c r="BD8" i="67"/>
  <c r="BD8" i="56" s="1"/>
  <c r="AK8" i="56"/>
  <c r="AL8" i="67"/>
  <c r="M10" i="56"/>
  <c r="N10" i="67"/>
  <c r="BV10" i="67"/>
  <c r="BU10" i="56"/>
  <c r="AR10" i="67"/>
  <c r="AQ10" i="56"/>
  <c r="AL10" i="67"/>
  <c r="AK10" i="56"/>
  <c r="BO10" i="56"/>
  <c r="BP10" i="67"/>
  <c r="G49" i="56"/>
  <c r="G17" i="56"/>
  <c r="G18" i="67"/>
  <c r="M17" i="67"/>
  <c r="H17" i="67"/>
  <c r="J53" i="67"/>
  <c r="K49" i="67"/>
  <c r="J70" i="67"/>
  <c r="P53" i="67"/>
  <c r="P70" i="67"/>
  <c r="Q49" i="67"/>
  <c r="P18" i="67"/>
  <c r="Q18" i="67" s="1"/>
  <c r="Q17" i="67"/>
  <c r="V49" i="56"/>
  <c r="V17" i="56"/>
  <c r="AB17" i="56"/>
  <c r="AB49" i="56"/>
  <c r="AC49" i="67"/>
  <c r="AB53" i="67"/>
  <c r="AB70" i="67"/>
  <c r="AH53" i="67"/>
  <c r="AH70" i="67"/>
  <c r="AI49" i="67"/>
  <c r="AI17" i="67"/>
  <c r="AH18" i="67"/>
  <c r="AI18" i="67" s="1"/>
  <c r="AN53" i="67"/>
  <c r="AN70" i="67"/>
  <c r="AO49" i="67"/>
  <c r="AN18" i="67"/>
  <c r="AO18" i="67" s="1"/>
  <c r="AO17" i="67"/>
  <c r="AT17" i="56"/>
  <c r="AT49" i="56"/>
  <c r="AZ49" i="56"/>
  <c r="AZ17" i="56"/>
  <c r="BA49" i="67"/>
  <c r="AZ53" i="67"/>
  <c r="AZ70" i="67"/>
  <c r="BF70" i="67"/>
  <c r="BG49" i="67"/>
  <c r="BF53" i="67"/>
  <c r="BG17" i="67"/>
  <c r="BF18" i="67"/>
  <c r="BG18" i="67" s="1"/>
  <c r="BL53" i="67"/>
  <c r="BL70" i="67"/>
  <c r="BM49" i="67"/>
  <c r="BL18" i="67"/>
  <c r="BM18" i="67" s="1"/>
  <c r="BM17" i="67"/>
  <c r="BR49" i="56"/>
  <c r="BR17" i="56"/>
  <c r="L50" i="67"/>
  <c r="R50" i="67" s="1"/>
  <c r="X50" i="67" s="1"/>
  <c r="AD50" i="67" s="1"/>
  <c r="AJ50" i="67" s="1"/>
  <c r="AP50" i="67" s="1"/>
  <c r="AV50" i="67" s="1"/>
  <c r="BB50" i="67" s="1"/>
  <c r="BH50" i="67" s="1"/>
  <c r="BN50" i="67" s="1"/>
  <c r="BT50" i="67" s="1"/>
  <c r="F71" i="67"/>
  <c r="L71" i="67" s="1"/>
  <c r="R71" i="67" s="1"/>
  <c r="X71" i="67" s="1"/>
  <c r="AD71" i="67" s="1"/>
  <c r="AJ71" i="67" s="1"/>
  <c r="AP71" i="67" s="1"/>
  <c r="AV71" i="67" s="1"/>
  <c r="BB71" i="67" s="1"/>
  <c r="BH71" i="67" s="1"/>
  <c r="BN71" i="67" s="1"/>
  <c r="BT71" i="67" s="1"/>
  <c r="G51" i="56"/>
  <c r="G16" i="56"/>
  <c r="AC51" i="67"/>
  <c r="AB52" i="67"/>
  <c r="AO51" i="67"/>
  <c r="AN52" i="67"/>
  <c r="AU51" i="67"/>
  <c r="AT52" i="67"/>
  <c r="BF52" i="67"/>
  <c r="BG51" i="67"/>
  <c r="BM51" i="67"/>
  <c r="BL52" i="67"/>
  <c r="BS51" i="67"/>
  <c r="BR52" i="67"/>
  <c r="L23" i="67"/>
  <c r="F24" i="67"/>
  <c r="L19" i="56"/>
  <c r="R19" i="67"/>
  <c r="L22" i="67"/>
  <c r="R22" i="67" s="1"/>
  <c r="X22" i="67" s="1"/>
  <c r="AD22" i="67" s="1"/>
  <c r="AJ22" i="67" s="1"/>
  <c r="AP22" i="67" s="1"/>
  <c r="AV22" i="67" s="1"/>
  <c r="BB22" i="67" s="1"/>
  <c r="BH22" i="67" s="1"/>
  <c r="BN22" i="67" s="1"/>
  <c r="BT22" i="67" s="1"/>
  <c r="L21" i="56"/>
  <c r="R21" i="67"/>
  <c r="M25" i="56"/>
  <c r="S25" i="67"/>
  <c r="N25" i="67"/>
  <c r="H29" i="67"/>
  <c r="G30" i="67"/>
  <c r="M29" i="67"/>
  <c r="L26" i="56"/>
  <c r="R26" i="67"/>
  <c r="M28" i="67"/>
  <c r="H28" i="67"/>
  <c r="L35" i="67"/>
  <c r="F36" i="67"/>
  <c r="R34" i="67"/>
  <c r="X34" i="67" s="1"/>
  <c r="AD34" i="67" s="1"/>
  <c r="AJ34" i="67" s="1"/>
  <c r="AP34" i="67" s="1"/>
  <c r="AV34" i="67" s="1"/>
  <c r="BB34" i="67" s="1"/>
  <c r="BH34" i="67" s="1"/>
  <c r="BN34" i="67" s="1"/>
  <c r="BT34" i="67" s="1"/>
  <c r="L34" i="56"/>
  <c r="R34" i="56" s="1"/>
  <c r="X34" i="56" s="1"/>
  <c r="AD34" i="56" s="1"/>
  <c r="AJ34" i="56" s="1"/>
  <c r="AP34" i="56" s="1"/>
  <c r="AV34" i="56" s="1"/>
  <c r="BB34" i="56" s="1"/>
  <c r="BH34" i="56" s="1"/>
  <c r="BN34" i="56" s="1"/>
  <c r="BT34" i="56" s="1"/>
  <c r="M37" i="56"/>
  <c r="N37" i="67"/>
  <c r="S37" i="67"/>
  <c r="M41" i="67"/>
  <c r="H41" i="67"/>
  <c r="G42" i="67"/>
  <c r="AN42" i="67"/>
  <c r="AO42" i="67" s="1"/>
  <c r="AO41" i="67"/>
  <c r="BA41" i="67"/>
  <c r="AZ42" i="67"/>
  <c r="BA42" i="67" s="1"/>
  <c r="BL42" i="67"/>
  <c r="BM42" i="67" s="1"/>
  <c r="BM41" i="67"/>
  <c r="R38" i="67"/>
  <c r="L38" i="56"/>
  <c r="N39" i="67"/>
  <c r="S39" i="67"/>
  <c r="M39" i="56"/>
  <c r="M40" i="67"/>
  <c r="H40" i="67"/>
  <c r="F59" i="56"/>
  <c r="F66" i="67"/>
  <c r="L66" i="67" s="1"/>
  <c r="R66" i="67" s="1"/>
  <c r="X66" i="67" s="1"/>
  <c r="AD66" i="67" s="1"/>
  <c r="AJ66" i="67" s="1"/>
  <c r="AP66" i="67" s="1"/>
  <c r="AV66" i="67" s="1"/>
  <c r="BB66" i="67" s="1"/>
  <c r="BH66" i="67" s="1"/>
  <c r="BN66" i="67" s="1"/>
  <c r="BT66" i="67" s="1"/>
  <c r="L59" i="67"/>
  <c r="R59" i="67" s="1"/>
  <c r="X59" i="67" s="1"/>
  <c r="AD59" i="67" s="1"/>
  <c r="AJ59" i="67" s="1"/>
  <c r="AP59" i="67" s="1"/>
  <c r="AV59" i="67" s="1"/>
  <c r="BB59" i="67" s="1"/>
  <c r="BH59" i="67" s="1"/>
  <c r="BN59" i="67" s="1"/>
  <c r="BT59" i="67" s="1"/>
  <c r="R57" i="67"/>
  <c r="L57" i="56"/>
  <c r="S58" i="67"/>
  <c r="M58" i="56"/>
  <c r="N58" i="67"/>
  <c r="H82" i="67"/>
  <c r="M82" i="67"/>
  <c r="L78" i="56"/>
  <c r="R78" i="67"/>
  <c r="I81" i="56"/>
  <c r="L81" i="56" s="1"/>
  <c r="U81" i="56"/>
  <c r="AA81" i="56"/>
  <c r="AG81" i="56"/>
  <c r="AM81" i="56"/>
  <c r="AS81" i="56"/>
  <c r="BE81" i="56"/>
  <c r="BQ81" i="56"/>
  <c r="G79" i="56"/>
  <c r="G80" i="56" s="1"/>
  <c r="M79" i="67"/>
  <c r="H79" i="67"/>
  <c r="H80" i="67" s="1"/>
  <c r="K79" i="67"/>
  <c r="J79" i="56"/>
  <c r="J80" i="56" s="1"/>
  <c r="P79" i="56"/>
  <c r="P80" i="56" s="1"/>
  <c r="Q79" i="67"/>
  <c r="Q80" i="67" s="1"/>
  <c r="W79" i="67"/>
  <c r="V79" i="56"/>
  <c r="V80" i="56" s="1"/>
  <c r="AB79" i="56"/>
  <c r="AB80" i="56" s="1"/>
  <c r="AC79" i="67"/>
  <c r="AC80" i="67" s="1"/>
  <c r="AI79" i="67"/>
  <c r="AH79" i="56"/>
  <c r="AH80" i="56" s="1"/>
  <c r="AN79" i="56"/>
  <c r="AN80" i="56" s="1"/>
  <c r="AO79" i="67"/>
  <c r="AU79" i="67"/>
  <c r="AU79" i="56" s="1"/>
  <c r="AT79" i="56"/>
  <c r="AT80" i="56" s="1"/>
  <c r="AZ79" i="56"/>
  <c r="AZ80" i="56" s="1"/>
  <c r="BA79" i="67"/>
  <c r="BF79" i="56"/>
  <c r="BF80" i="56" s="1"/>
  <c r="BG79" i="67"/>
  <c r="BG80" i="67" s="1"/>
  <c r="BM79" i="67"/>
  <c r="BL79" i="56"/>
  <c r="BL80" i="56" s="1"/>
  <c r="BS79" i="67"/>
  <c r="BR79" i="56"/>
  <c r="BR80" i="56" s="1"/>
  <c r="R75" i="67"/>
  <c r="L75" i="56"/>
  <c r="K88" i="67"/>
  <c r="W88" i="67"/>
  <c r="AI88" i="67"/>
  <c r="AU88" i="67"/>
  <c r="BG88" i="67"/>
  <c r="BS88" i="67"/>
  <c r="X86" i="68"/>
  <c r="X88" i="68" s="1"/>
  <c r="BB86" i="68"/>
  <c r="N13" i="68"/>
  <c r="S13" i="68"/>
  <c r="K17" i="68"/>
  <c r="J18" i="68"/>
  <c r="K18" i="68" s="1"/>
  <c r="P18" i="68"/>
  <c r="Q18" i="68" s="1"/>
  <c r="Q17" i="68"/>
  <c r="V18" i="68"/>
  <c r="W18" i="68" s="1"/>
  <c r="W17" i="68"/>
  <c r="AC17" i="68"/>
  <c r="AB18" i="68"/>
  <c r="AC18" i="68" s="1"/>
  <c r="AI17" i="68"/>
  <c r="AH18" i="68"/>
  <c r="AI18" i="68" s="1"/>
  <c r="AN18" i="68"/>
  <c r="AO18" i="68" s="1"/>
  <c r="AO17" i="68"/>
  <c r="AT18" i="68"/>
  <c r="AU18" i="68" s="1"/>
  <c r="AU17" i="68"/>
  <c r="BA17" i="68"/>
  <c r="AZ18" i="68"/>
  <c r="BA18" i="68" s="1"/>
  <c r="BG17" i="68"/>
  <c r="BF18" i="68"/>
  <c r="BG18" i="68" s="1"/>
  <c r="BL18" i="68"/>
  <c r="BM18" i="68" s="1"/>
  <c r="BM17" i="68"/>
  <c r="BR18" i="68"/>
  <c r="BS18" i="68" s="1"/>
  <c r="BS17" i="68"/>
  <c r="N15" i="68"/>
  <c r="S15" i="68"/>
  <c r="BL52" i="68"/>
  <c r="BM51" i="68"/>
  <c r="S20" i="68"/>
  <c r="N20" i="68"/>
  <c r="S25" i="68"/>
  <c r="N25" i="68"/>
  <c r="K29" i="68"/>
  <c r="J30" i="68"/>
  <c r="K30" i="68" s="1"/>
  <c r="Q29" i="68"/>
  <c r="P30" i="68"/>
  <c r="Q30" i="68" s="1"/>
  <c r="W29" i="68"/>
  <c r="V30" i="68"/>
  <c r="W30" i="68" s="1"/>
  <c r="AC29" i="68"/>
  <c r="AB30" i="68"/>
  <c r="AC30" i="68" s="1"/>
  <c r="AI29" i="68"/>
  <c r="AH30" i="68"/>
  <c r="AI30" i="68" s="1"/>
  <c r="AO29" i="68"/>
  <c r="AN30" i="68"/>
  <c r="AO30" i="68" s="1"/>
  <c r="AU29" i="68"/>
  <c r="AT30" i="68"/>
  <c r="AU30" i="68" s="1"/>
  <c r="BA29" i="68"/>
  <c r="AZ30" i="68"/>
  <c r="BA30" i="68" s="1"/>
  <c r="BG29" i="68"/>
  <c r="BF30" i="68"/>
  <c r="BG30" i="68" s="1"/>
  <c r="BM29" i="68"/>
  <c r="BL30" i="68"/>
  <c r="BM30" i="68" s="1"/>
  <c r="BS29" i="68"/>
  <c r="BR30" i="68"/>
  <c r="BS30" i="68" s="1"/>
  <c r="H28" i="68"/>
  <c r="M28" i="68"/>
  <c r="N27" i="68"/>
  <c r="S27" i="68"/>
  <c r="N32" i="68"/>
  <c r="S32" i="68"/>
  <c r="N37" i="68"/>
  <c r="S37" i="68"/>
  <c r="G42" i="68"/>
  <c r="M41" i="68"/>
  <c r="H41" i="68"/>
  <c r="J42" i="68"/>
  <c r="K42" i="68" s="1"/>
  <c r="K41" i="68"/>
  <c r="P42" i="68"/>
  <c r="Q42" i="68" s="1"/>
  <c r="Q41" i="68"/>
  <c r="W41" i="68"/>
  <c r="V42" i="68"/>
  <c r="W42" i="68" s="1"/>
  <c r="AB42" i="68"/>
  <c r="AC42" i="68" s="1"/>
  <c r="AC41" i="68"/>
  <c r="AI41" i="68"/>
  <c r="AH42" i="68"/>
  <c r="AI42" i="68" s="1"/>
  <c r="AN42" i="68"/>
  <c r="AO42" i="68" s="1"/>
  <c r="AO41" i="68"/>
  <c r="AU41" i="68"/>
  <c r="AT42" i="68"/>
  <c r="AU42" i="68" s="1"/>
  <c r="AZ42" i="68"/>
  <c r="BA42" i="68" s="1"/>
  <c r="BA41" i="68"/>
  <c r="BG41" i="68"/>
  <c r="BF42" i="68"/>
  <c r="BG42" i="68" s="1"/>
  <c r="BL42" i="68"/>
  <c r="BM42" i="68" s="1"/>
  <c r="BM41" i="68"/>
  <c r="BS41" i="68"/>
  <c r="BR42" i="68"/>
  <c r="BS42" i="68" s="1"/>
  <c r="M40" i="68"/>
  <c r="H40" i="68"/>
  <c r="N39" i="68"/>
  <c r="S39" i="68"/>
  <c r="S58" i="68"/>
  <c r="N58" i="68"/>
  <c r="H74" i="68"/>
  <c r="M74" i="68"/>
  <c r="H88" i="68"/>
  <c r="Q88" i="68"/>
  <c r="W88" i="68"/>
  <c r="AC88" i="68"/>
  <c r="AO88" i="68"/>
  <c r="AU88" i="68"/>
  <c r="BA88" i="68"/>
  <c r="BM88" i="68"/>
  <c r="BS88" i="68"/>
  <c r="BO86" i="67"/>
  <c r="BO7" i="56"/>
  <c r="BP7" i="67"/>
  <c r="BJ7" i="67"/>
  <c r="BI86" i="67"/>
  <c r="BI7" i="56"/>
  <c r="BD7" i="67"/>
  <c r="BC86" i="67"/>
  <c r="BC7" i="56"/>
  <c r="AW86" i="67"/>
  <c r="AX7" i="67"/>
  <c r="AW7" i="56"/>
  <c r="AQ86" i="67"/>
  <c r="AQ7" i="56"/>
  <c r="AR7" i="67"/>
  <c r="AK7" i="56"/>
  <c r="AL7" i="67"/>
  <c r="AK86" i="67"/>
  <c r="AF7" i="67"/>
  <c r="AE86" i="67"/>
  <c r="AE7" i="56"/>
  <c r="Z7" i="67"/>
  <c r="Y7" i="56"/>
  <c r="Y86" i="67"/>
  <c r="P12" i="56"/>
  <c r="Q12" i="56" s="1"/>
  <c r="P86" i="56"/>
  <c r="Q86" i="56" s="1"/>
  <c r="AB86" i="56"/>
  <c r="AC86" i="56" s="1"/>
  <c r="AB12" i="56"/>
  <c r="AC12" i="56" s="1"/>
  <c r="AH12" i="56"/>
  <c r="AI12" i="56" s="1"/>
  <c r="AH86" i="56"/>
  <c r="AI86" i="56" s="1"/>
  <c r="AI12" i="67"/>
  <c r="AT12" i="56"/>
  <c r="AU12" i="56" s="1"/>
  <c r="AT86" i="56"/>
  <c r="AU86" i="56" s="1"/>
  <c r="AU12" i="67"/>
  <c r="BF86" i="56"/>
  <c r="BG86" i="56" s="1"/>
  <c r="BF12" i="56"/>
  <c r="BG12" i="56" s="1"/>
  <c r="BG12" i="67"/>
  <c r="BR86" i="56"/>
  <c r="BS86" i="56" s="1"/>
  <c r="BR12" i="56"/>
  <c r="BS12" i="56" s="1"/>
  <c r="BS12" i="67"/>
  <c r="U17" i="56"/>
  <c r="U18" i="56" s="1"/>
  <c r="U49" i="56"/>
  <c r="AM17" i="56"/>
  <c r="AM18" i="56" s="1"/>
  <c r="AM49" i="56"/>
  <c r="AY49" i="56"/>
  <c r="AY17" i="56"/>
  <c r="AY18" i="56" s="1"/>
  <c r="BK17" i="56"/>
  <c r="BK18" i="56" s="1"/>
  <c r="BK49" i="56"/>
  <c r="J50" i="56"/>
  <c r="V71" i="67"/>
  <c r="W71" i="67" s="1"/>
  <c r="W50" i="67"/>
  <c r="AH71" i="67"/>
  <c r="AI71" i="67" s="1"/>
  <c r="AI50" i="67"/>
  <c r="AH50" i="56"/>
  <c r="AT71" i="67"/>
  <c r="AU71" i="67" s="1"/>
  <c r="AU50" i="67"/>
  <c r="BF71" i="67"/>
  <c r="BG71" i="67" s="1"/>
  <c r="BG50" i="67"/>
  <c r="I51" i="56"/>
  <c r="I16" i="56"/>
  <c r="I52" i="67"/>
  <c r="I67" i="67"/>
  <c r="AA51" i="56"/>
  <c r="AA16" i="56"/>
  <c r="AY51" i="56"/>
  <c r="AY16" i="56"/>
  <c r="J23" i="56"/>
  <c r="V24" i="67"/>
  <c r="W24" i="67" s="1"/>
  <c r="W23" i="67"/>
  <c r="AH23" i="56"/>
  <c r="AT24" i="67"/>
  <c r="AU24" i="67" s="1"/>
  <c r="AU23" i="67"/>
  <c r="BF23" i="56"/>
  <c r="BR24" i="67"/>
  <c r="BS24" i="67" s="1"/>
  <c r="BS23" i="67"/>
  <c r="M22" i="67"/>
  <c r="H22" i="67"/>
  <c r="Q22" i="67"/>
  <c r="Q22" i="56"/>
  <c r="W22" i="67"/>
  <c r="AI22" i="56"/>
  <c r="AU22" i="67"/>
  <c r="BG22" i="56"/>
  <c r="BS22" i="67"/>
  <c r="F30" i="67"/>
  <c r="L29" i="67"/>
  <c r="F29" i="56"/>
  <c r="O29" i="56"/>
  <c r="O30" i="56" s="1"/>
  <c r="AA29" i="56"/>
  <c r="AA30" i="56" s="1"/>
  <c r="AM29" i="56"/>
  <c r="AM30" i="56" s="1"/>
  <c r="AY29" i="56"/>
  <c r="AY30" i="56" s="1"/>
  <c r="BK29" i="56"/>
  <c r="BK30" i="56" s="1"/>
  <c r="P35" i="56"/>
  <c r="Q35" i="67"/>
  <c r="P36" i="67"/>
  <c r="Q36" i="67" s="1"/>
  <c r="AB35" i="56"/>
  <c r="AO35" i="67"/>
  <c r="AN36" i="67"/>
  <c r="AO36" i="67" s="1"/>
  <c r="AZ35" i="56"/>
  <c r="BL35" i="56"/>
  <c r="BM35" i="67"/>
  <c r="BL36" i="67"/>
  <c r="BM36" i="67" s="1"/>
  <c r="R32" i="67"/>
  <c r="L32" i="56"/>
  <c r="M34" i="56"/>
  <c r="H34" i="56"/>
  <c r="S33" i="67"/>
  <c r="M33" i="56"/>
  <c r="N33" i="67"/>
  <c r="W34" i="56"/>
  <c r="AI34" i="67"/>
  <c r="AU34" i="56"/>
  <c r="BG34" i="67"/>
  <c r="BS34" i="56"/>
  <c r="I41" i="56"/>
  <c r="I42" i="56" s="1"/>
  <c r="AA41" i="56"/>
  <c r="AA42" i="56" s="1"/>
  <c r="AY41" i="56"/>
  <c r="AY42" i="56" s="1"/>
  <c r="K59" i="67"/>
  <c r="J66" i="67"/>
  <c r="K66" i="67" s="1"/>
  <c r="J59" i="56"/>
  <c r="AB66" i="67"/>
  <c r="AC66" i="67" s="1"/>
  <c r="AC59" i="67"/>
  <c r="AB59" i="56"/>
  <c r="AZ66" i="67"/>
  <c r="BA66" i="67" s="1"/>
  <c r="BA59" i="67"/>
  <c r="AZ59" i="56"/>
  <c r="N57" i="67"/>
  <c r="M57" i="56"/>
  <c r="S57" i="67"/>
  <c r="K81" i="67"/>
  <c r="J81" i="56"/>
  <c r="V81" i="56"/>
  <c r="W81" i="67"/>
  <c r="AI81" i="67"/>
  <c r="AH81" i="56"/>
  <c r="AO81" i="67"/>
  <c r="AN81" i="56"/>
  <c r="BA78" i="56"/>
  <c r="AZ81" i="56"/>
  <c r="BM78" i="56"/>
  <c r="BM81" i="67"/>
  <c r="L74" i="67"/>
  <c r="F74" i="56"/>
  <c r="K12" i="68"/>
  <c r="W12" i="68"/>
  <c r="AI12" i="68"/>
  <c r="AU12" i="68"/>
  <c r="BG12" i="68"/>
  <c r="BS12" i="68"/>
  <c r="AX9" i="68"/>
  <c r="AR9" i="68"/>
  <c r="N9" i="68"/>
  <c r="BV9" i="68"/>
  <c r="BP9" i="68"/>
  <c r="AL9" i="68"/>
  <c r="BD11" i="68"/>
  <c r="Z11" i="68"/>
  <c r="T11" i="68"/>
  <c r="AF11" i="68"/>
  <c r="BJ11" i="68"/>
  <c r="L17" i="68"/>
  <c r="F18" i="68"/>
  <c r="L49" i="68"/>
  <c r="R49" i="68" s="1"/>
  <c r="X49" i="68" s="1"/>
  <c r="AD49" i="68" s="1"/>
  <c r="AJ49" i="68" s="1"/>
  <c r="AP49" i="68" s="1"/>
  <c r="AV49" i="68" s="1"/>
  <c r="BB49" i="68" s="1"/>
  <c r="BH49" i="68" s="1"/>
  <c r="BN49" i="68" s="1"/>
  <c r="BT49" i="68" s="1"/>
  <c r="F53" i="68"/>
  <c r="F70" i="68"/>
  <c r="AT71" i="68"/>
  <c r="AU71" i="68" s="1"/>
  <c r="AU50" i="68"/>
  <c r="BF71" i="68"/>
  <c r="BG71" i="68" s="1"/>
  <c r="BG50" i="68"/>
  <c r="S19" i="68"/>
  <c r="N19" i="68"/>
  <c r="H22" i="68"/>
  <c r="M22" i="68"/>
  <c r="L29" i="68"/>
  <c r="F30" i="68"/>
  <c r="S26" i="68"/>
  <c r="N26" i="68"/>
  <c r="S31" i="68"/>
  <c r="N31" i="68"/>
  <c r="S38" i="68"/>
  <c r="N38" i="68"/>
  <c r="H59" i="68"/>
  <c r="M59" i="68"/>
  <c r="G66" i="68"/>
  <c r="G67" i="68" s="1"/>
  <c r="AT66" i="68"/>
  <c r="AU66" i="68" s="1"/>
  <c r="AU59" i="68"/>
  <c r="BF66" i="68"/>
  <c r="BG66" i="68" s="1"/>
  <c r="BG59" i="68"/>
  <c r="BR66" i="68"/>
  <c r="BS66" i="68" s="1"/>
  <c r="BS59" i="68"/>
  <c r="S78" i="68"/>
  <c r="N78" i="68"/>
  <c r="V80" i="68"/>
  <c r="AN80" i="68"/>
  <c r="BL80" i="68"/>
  <c r="J86" i="56"/>
  <c r="K86" i="56" s="1"/>
  <c r="J12" i="56"/>
  <c r="K12" i="56" s="1"/>
  <c r="K12" i="67"/>
  <c r="V86" i="56"/>
  <c r="W86" i="56" s="1"/>
  <c r="V12" i="56"/>
  <c r="W12" i="56" s="1"/>
  <c r="W12" i="67"/>
  <c r="AN86" i="56"/>
  <c r="AO86" i="56" s="1"/>
  <c r="AN12" i="56"/>
  <c r="AO12" i="56" s="1"/>
  <c r="AZ86" i="56"/>
  <c r="BA86" i="56" s="1"/>
  <c r="AZ12" i="56"/>
  <c r="BA12" i="56" s="1"/>
  <c r="BL86" i="56"/>
  <c r="BM86" i="56" s="1"/>
  <c r="BL12" i="56"/>
  <c r="BM12" i="56" s="1"/>
  <c r="BI9" i="56"/>
  <c r="BJ9" i="67"/>
  <c r="AE9" i="56"/>
  <c r="AF9" i="67"/>
  <c r="Y9" i="56"/>
  <c r="Z9" i="67"/>
  <c r="BV9" i="67"/>
  <c r="BU9" i="56"/>
  <c r="BD9" i="67"/>
  <c r="BC9" i="56"/>
  <c r="AW9" i="56"/>
  <c r="AX9" i="67"/>
  <c r="T9" i="67"/>
  <c r="S9" i="56"/>
  <c r="AP10" i="56"/>
  <c r="AJ10" i="56"/>
  <c r="BT10" i="56"/>
  <c r="BN10" i="56"/>
  <c r="BH10" i="56"/>
  <c r="AD10" i="56"/>
  <c r="BI11" i="56"/>
  <c r="BJ11" i="67"/>
  <c r="AE11" i="56"/>
  <c r="AF11" i="67"/>
  <c r="AF11" i="56" s="1"/>
  <c r="Y11" i="56"/>
  <c r="Z11" i="67"/>
  <c r="BV11" i="67"/>
  <c r="BU11" i="56"/>
  <c r="BC11" i="56"/>
  <c r="BD11" i="67"/>
  <c r="AX11" i="67"/>
  <c r="AW11" i="56"/>
  <c r="S11" i="56"/>
  <c r="T11" i="67"/>
  <c r="F70" i="67"/>
  <c r="F53" i="67"/>
  <c r="L49" i="67"/>
  <c r="R49" i="67" s="1"/>
  <c r="X49" i="67" s="1"/>
  <c r="AD49" i="67" s="1"/>
  <c r="AJ49" i="67" s="1"/>
  <c r="AP49" i="67" s="1"/>
  <c r="AV49" i="67" s="1"/>
  <c r="BB49" i="67" s="1"/>
  <c r="BH49" i="67" s="1"/>
  <c r="BN49" i="67" s="1"/>
  <c r="BT49" i="67" s="1"/>
  <c r="R13" i="67"/>
  <c r="L13" i="56"/>
  <c r="O17" i="56"/>
  <c r="O18" i="56" s="1"/>
  <c r="O49" i="56"/>
  <c r="AA17" i="56"/>
  <c r="AA18" i="56" s="1"/>
  <c r="AA49" i="56"/>
  <c r="AG70" i="67"/>
  <c r="AG72" i="67" s="1"/>
  <c r="AG53" i="67"/>
  <c r="AS17" i="56"/>
  <c r="AS18" i="56" s="1"/>
  <c r="AS49" i="56"/>
  <c r="BE53" i="67"/>
  <c r="BE70" i="67"/>
  <c r="BE72" i="67" s="1"/>
  <c r="BQ17" i="56"/>
  <c r="BQ18" i="56" s="1"/>
  <c r="BQ49" i="56"/>
  <c r="S14" i="67"/>
  <c r="N14" i="67"/>
  <c r="M14" i="56"/>
  <c r="G50" i="56"/>
  <c r="Q14" i="56"/>
  <c r="AB71" i="67"/>
  <c r="AC71" i="67" s="1"/>
  <c r="AC50" i="67"/>
  <c r="AB50" i="56"/>
  <c r="AO14" i="56"/>
  <c r="AZ71" i="67"/>
  <c r="BA71" i="67" s="1"/>
  <c r="BA50" i="67"/>
  <c r="AZ50" i="56"/>
  <c r="BL50" i="56"/>
  <c r="F52" i="67"/>
  <c r="L51" i="67"/>
  <c r="R51" i="67" s="1"/>
  <c r="X51" i="67" s="1"/>
  <c r="AD51" i="67" s="1"/>
  <c r="AJ51" i="67" s="1"/>
  <c r="AP51" i="67" s="1"/>
  <c r="AV51" i="67" s="1"/>
  <c r="BB51" i="67" s="1"/>
  <c r="BH51" i="67" s="1"/>
  <c r="BN51" i="67" s="1"/>
  <c r="BT51" i="67" s="1"/>
  <c r="F16" i="56"/>
  <c r="F51" i="56"/>
  <c r="O16" i="56"/>
  <c r="O51" i="56"/>
  <c r="AM51" i="56"/>
  <c r="AM16" i="56"/>
  <c r="BQ52" i="67"/>
  <c r="BQ67" i="67"/>
  <c r="H19" i="56"/>
  <c r="M19" i="56"/>
  <c r="S19" i="67"/>
  <c r="N19" i="67"/>
  <c r="P23" i="56"/>
  <c r="AC23" i="67"/>
  <c r="AB24" i="67"/>
  <c r="AC24" i="67" s="1"/>
  <c r="AN23" i="56"/>
  <c r="BA23" i="67"/>
  <c r="AZ24" i="67"/>
  <c r="BA24" i="67" s="1"/>
  <c r="BL23" i="56"/>
  <c r="K22" i="67"/>
  <c r="AC22" i="67"/>
  <c r="AC22" i="56"/>
  <c r="AO21" i="56"/>
  <c r="BA22" i="67"/>
  <c r="BA22" i="56"/>
  <c r="BM21" i="56"/>
  <c r="U29" i="56"/>
  <c r="U30" i="56" s="1"/>
  <c r="AG29" i="56"/>
  <c r="AG30" i="56" s="1"/>
  <c r="AS29" i="56"/>
  <c r="AS30" i="56" s="1"/>
  <c r="BE29" i="56"/>
  <c r="BE30" i="56" s="1"/>
  <c r="BQ29" i="56"/>
  <c r="BQ30" i="56" s="1"/>
  <c r="M26" i="56"/>
  <c r="N26" i="67"/>
  <c r="S26" i="67"/>
  <c r="L28" i="67"/>
  <c r="R28" i="67" s="1"/>
  <c r="X28" i="67" s="1"/>
  <c r="AD28" i="67" s="1"/>
  <c r="AJ28" i="67" s="1"/>
  <c r="AP28" i="67" s="1"/>
  <c r="AV28" i="67" s="1"/>
  <c r="BB28" i="67" s="1"/>
  <c r="BH28" i="67" s="1"/>
  <c r="BN28" i="67" s="1"/>
  <c r="BT28" i="67" s="1"/>
  <c r="G35" i="56"/>
  <c r="G36" i="67"/>
  <c r="M35" i="67"/>
  <c r="H35" i="67"/>
  <c r="V35" i="56"/>
  <c r="W31" i="56"/>
  <c r="AI31" i="56"/>
  <c r="AT35" i="56"/>
  <c r="AU31" i="56"/>
  <c r="BG31" i="56"/>
  <c r="BR35" i="56"/>
  <c r="BS31" i="56"/>
  <c r="K34" i="56"/>
  <c r="AC33" i="56"/>
  <c r="AO34" i="67"/>
  <c r="AO34" i="56"/>
  <c r="BA33" i="56"/>
  <c r="BM34" i="67"/>
  <c r="BM34" i="56"/>
  <c r="L41" i="67"/>
  <c r="F42" i="67"/>
  <c r="AG41" i="56"/>
  <c r="AG42" i="56" s="1"/>
  <c r="BE41" i="56"/>
  <c r="BE42" i="56" s="1"/>
  <c r="H38" i="56"/>
  <c r="H59" i="67"/>
  <c r="M59" i="67"/>
  <c r="G66" i="67"/>
  <c r="G67" i="67" s="1"/>
  <c r="G59" i="56"/>
  <c r="Q55" i="56"/>
  <c r="AH59" i="56"/>
  <c r="AU55" i="56"/>
  <c r="BG55" i="56"/>
  <c r="BF59" i="56"/>
  <c r="BR59" i="56"/>
  <c r="L82" i="56"/>
  <c r="R82" i="56" s="1"/>
  <c r="X82" i="56" s="1"/>
  <c r="AD82" i="56" s="1"/>
  <c r="AJ82" i="56" s="1"/>
  <c r="AP82" i="56" s="1"/>
  <c r="AV82" i="56" s="1"/>
  <c r="BB82" i="56" s="1"/>
  <c r="BH82" i="56" s="1"/>
  <c r="BN82" i="56" s="1"/>
  <c r="BT82" i="56" s="1"/>
  <c r="G80" i="67"/>
  <c r="H81" i="67"/>
  <c r="M81" i="67"/>
  <c r="G81" i="56"/>
  <c r="Q81" i="67"/>
  <c r="P81" i="56"/>
  <c r="AC78" i="56"/>
  <c r="AC81" i="67"/>
  <c r="AU78" i="56"/>
  <c r="AT81" i="56"/>
  <c r="BF81" i="56"/>
  <c r="BS78" i="56"/>
  <c r="BR81" i="56"/>
  <c r="AM74" i="56"/>
  <c r="AY74" i="56"/>
  <c r="BK74" i="56"/>
  <c r="S75" i="67"/>
  <c r="N75" i="67"/>
  <c r="M75" i="56"/>
  <c r="AX7" i="68"/>
  <c r="AW86" i="68"/>
  <c r="AE86" i="68"/>
  <c r="AF7" i="68"/>
  <c r="BC12" i="68"/>
  <c r="H12" i="68"/>
  <c r="AK12" i="68"/>
  <c r="BO12" i="68"/>
  <c r="S12" i="68"/>
  <c r="AW12" i="68"/>
  <c r="AE12" i="68"/>
  <c r="BI12" i="68"/>
  <c r="M12" i="68"/>
  <c r="AQ12" i="68"/>
  <c r="BU12" i="68"/>
  <c r="Y12" i="68"/>
  <c r="AL7" i="68"/>
  <c r="AK86" i="68"/>
  <c r="BP7" i="68"/>
  <c r="BO86" i="68"/>
  <c r="T7" i="68"/>
  <c r="S86" i="68"/>
  <c r="Q12" i="68"/>
  <c r="AC12" i="68"/>
  <c r="AC86" i="68"/>
  <c r="AO12" i="68"/>
  <c r="BA12" i="68"/>
  <c r="BA86" i="68"/>
  <c r="BM12" i="68"/>
  <c r="X8" i="56"/>
  <c r="BT8" i="56"/>
  <c r="BA50" i="68"/>
  <c r="AZ71" i="68"/>
  <c r="BA71" i="68" s="1"/>
  <c r="BM50" i="68"/>
  <c r="BL71" i="68"/>
  <c r="BM71" i="68" s="1"/>
  <c r="P36" i="68"/>
  <c r="Q36" i="68" s="1"/>
  <c r="Q35" i="68"/>
  <c r="AB36" i="68"/>
  <c r="AC36" i="68" s="1"/>
  <c r="AC35" i="68"/>
  <c r="AN36" i="68"/>
  <c r="AO36" i="68" s="1"/>
  <c r="AO35" i="68"/>
  <c r="AZ36" i="68"/>
  <c r="BA36" i="68" s="1"/>
  <c r="BA35" i="68"/>
  <c r="BL36" i="68"/>
  <c r="BM36" i="68" s="1"/>
  <c r="BM35" i="68"/>
  <c r="M34" i="68"/>
  <c r="H34" i="68"/>
  <c r="K59" i="68"/>
  <c r="J66" i="68"/>
  <c r="K66" i="68" s="1"/>
  <c r="V66" i="68"/>
  <c r="W66" i="68" s="1"/>
  <c r="W59" i="68"/>
  <c r="AH66" i="68"/>
  <c r="AI66" i="68" s="1"/>
  <c r="AI59" i="68"/>
  <c r="AB80" i="68"/>
  <c r="BF80" i="68"/>
  <c r="S75" i="68"/>
  <c r="N75" i="68"/>
  <c r="BT7" i="56"/>
  <c r="BT86" i="67"/>
  <c r="L7" i="56"/>
  <c r="L86" i="67"/>
  <c r="L88" i="67" s="1"/>
  <c r="X86" i="67"/>
  <c r="X7" i="56"/>
  <c r="BB12" i="67"/>
  <c r="BT12" i="67"/>
  <c r="X12" i="67"/>
  <c r="AP12" i="67"/>
  <c r="BH12" i="67"/>
  <c r="L12" i="67"/>
  <c r="AD12" i="67"/>
  <c r="AV12" i="67"/>
  <c r="BN12" i="67"/>
  <c r="R12" i="67"/>
  <c r="AJ12" i="67"/>
  <c r="BB86" i="67"/>
  <c r="BB7" i="56"/>
  <c r="AV7" i="56"/>
  <c r="AV86" i="67"/>
  <c r="R86" i="67"/>
  <c r="R7" i="56"/>
  <c r="AR8" i="67"/>
  <c r="AQ8" i="56"/>
  <c r="BU8" i="56"/>
  <c r="BV8" i="67"/>
  <c r="Z8" i="67"/>
  <c r="Y8" i="56"/>
  <c r="BP8" i="67"/>
  <c r="BO8" i="56"/>
  <c r="AE8" i="56"/>
  <c r="AF8" i="67"/>
  <c r="BI8" i="56"/>
  <c r="BJ8" i="67"/>
  <c r="M8" i="56"/>
  <c r="N8" i="67"/>
  <c r="BI10" i="56"/>
  <c r="BJ10" i="67"/>
  <c r="AE10" i="56"/>
  <c r="AF10" i="67"/>
  <c r="Y10" i="56"/>
  <c r="Z10" i="67"/>
  <c r="BD10" i="67"/>
  <c r="BC10" i="56"/>
  <c r="AX10" i="67"/>
  <c r="AW10" i="56"/>
  <c r="S10" i="56"/>
  <c r="T10" i="67"/>
  <c r="G53" i="67"/>
  <c r="H49" i="67"/>
  <c r="G70" i="67"/>
  <c r="M49" i="67"/>
  <c r="S13" i="67"/>
  <c r="N13" i="67"/>
  <c r="M13" i="56"/>
  <c r="J17" i="56"/>
  <c r="J49" i="56"/>
  <c r="K17" i="67"/>
  <c r="J18" i="67"/>
  <c r="K18" i="67" s="1"/>
  <c r="P17" i="56"/>
  <c r="P49" i="56"/>
  <c r="V53" i="67"/>
  <c r="W49" i="67"/>
  <c r="V70" i="67"/>
  <c r="V18" i="67"/>
  <c r="W18" i="67" s="1"/>
  <c r="W17" i="67"/>
  <c r="AB18" i="67"/>
  <c r="AC18" i="67" s="1"/>
  <c r="AC17" i="67"/>
  <c r="AH49" i="56"/>
  <c r="AH17" i="56"/>
  <c r="AN49" i="56"/>
  <c r="AN17" i="56"/>
  <c r="AT70" i="67"/>
  <c r="AT53" i="67"/>
  <c r="AU49" i="67"/>
  <c r="AU17" i="67"/>
  <c r="AT18" i="67"/>
  <c r="AU18" i="67" s="1"/>
  <c r="BA17" i="67"/>
  <c r="AZ18" i="67"/>
  <c r="BA18" i="67" s="1"/>
  <c r="BF17" i="56"/>
  <c r="BF49" i="56"/>
  <c r="BL17" i="56"/>
  <c r="BL49" i="56"/>
  <c r="BR53" i="67"/>
  <c r="BS49" i="67"/>
  <c r="BR70" i="67"/>
  <c r="BR18" i="67"/>
  <c r="BS18" i="67" s="1"/>
  <c r="BS17" i="67"/>
  <c r="R14" i="67"/>
  <c r="L14" i="56"/>
  <c r="N15" i="67"/>
  <c r="M15" i="56"/>
  <c r="S15" i="67"/>
  <c r="M16" i="67"/>
  <c r="H16" i="67"/>
  <c r="G52" i="67"/>
  <c r="H51" i="67"/>
  <c r="M51" i="67"/>
  <c r="J51" i="56"/>
  <c r="J16" i="56"/>
  <c r="K51" i="67"/>
  <c r="J52" i="67"/>
  <c r="P51" i="56"/>
  <c r="P16" i="56"/>
  <c r="Q51" i="67"/>
  <c r="P52" i="67"/>
  <c r="V51" i="56"/>
  <c r="V16" i="56"/>
  <c r="W51" i="67"/>
  <c r="V52" i="67"/>
  <c r="AB51" i="56"/>
  <c r="AB16" i="56"/>
  <c r="AH51" i="56"/>
  <c r="AH16" i="56"/>
  <c r="AH52" i="67"/>
  <c r="AI51" i="67"/>
  <c r="AN51" i="56"/>
  <c r="AN16" i="56"/>
  <c r="AT51" i="56"/>
  <c r="AT16" i="56"/>
  <c r="AZ51" i="56"/>
  <c r="AZ16" i="56"/>
  <c r="AZ52" i="67"/>
  <c r="BA51" i="67"/>
  <c r="BF16" i="56"/>
  <c r="BF51" i="56"/>
  <c r="BL16" i="56"/>
  <c r="BL51" i="56"/>
  <c r="BR16" i="56"/>
  <c r="BR51" i="56"/>
  <c r="N20" i="67"/>
  <c r="S20" i="67"/>
  <c r="M20" i="56"/>
  <c r="K29" i="67"/>
  <c r="J30" i="67"/>
  <c r="K30" i="67" s="1"/>
  <c r="Q29" i="67"/>
  <c r="P30" i="67"/>
  <c r="Q30" i="67" s="1"/>
  <c r="W29" i="67"/>
  <c r="V30" i="67"/>
  <c r="W30" i="67" s="1"/>
  <c r="AC29" i="67"/>
  <c r="AB30" i="67"/>
  <c r="AC30" i="67" s="1"/>
  <c r="AH30" i="67"/>
  <c r="AI30" i="67" s="1"/>
  <c r="AI29" i="67"/>
  <c r="AH30" i="56"/>
  <c r="AO29" i="67"/>
  <c r="AN30" i="67"/>
  <c r="AO30" i="67" s="1"/>
  <c r="AU29" i="67"/>
  <c r="AT30" i="67"/>
  <c r="AU30" i="67" s="1"/>
  <c r="BA29" i="67"/>
  <c r="AZ30" i="67"/>
  <c r="BA30" i="67" s="1"/>
  <c r="BF30" i="67"/>
  <c r="BG30" i="67" s="1"/>
  <c r="BG29" i="67"/>
  <c r="BM29" i="67"/>
  <c r="BL30" i="67"/>
  <c r="BM30" i="67" s="1"/>
  <c r="BS29" i="67"/>
  <c r="BR30" i="67"/>
  <c r="BS30" i="67" s="1"/>
  <c r="S27" i="67"/>
  <c r="M27" i="56"/>
  <c r="N27" i="67"/>
  <c r="H28" i="56"/>
  <c r="M28" i="56"/>
  <c r="L31" i="56"/>
  <c r="R31" i="67"/>
  <c r="S32" i="67"/>
  <c r="N32" i="67"/>
  <c r="M32" i="56"/>
  <c r="R33" i="67"/>
  <c r="L33" i="56"/>
  <c r="J42" i="67"/>
  <c r="K42" i="67" s="1"/>
  <c r="K41" i="67"/>
  <c r="J42" i="56"/>
  <c r="P42" i="67"/>
  <c r="Q42" i="67" s="1"/>
  <c r="Q41" i="67"/>
  <c r="W41" i="67"/>
  <c r="V42" i="67"/>
  <c r="W42" i="67" s="1"/>
  <c r="V42" i="56"/>
  <c r="AC41" i="67"/>
  <c r="AB42" i="67"/>
  <c r="AC42" i="67" s="1"/>
  <c r="AI41" i="67"/>
  <c r="AH42" i="67"/>
  <c r="AI42" i="67" s="1"/>
  <c r="AT42" i="67"/>
  <c r="AU42" i="67" s="1"/>
  <c r="AU41" i="67"/>
  <c r="BG41" i="67"/>
  <c r="BF42" i="67"/>
  <c r="BG42" i="67" s="1"/>
  <c r="BR42" i="67"/>
  <c r="BS42" i="67" s="1"/>
  <c r="BS41" i="67"/>
  <c r="M40" i="56"/>
  <c r="H40" i="56"/>
  <c r="L55" i="56"/>
  <c r="R55" i="67"/>
  <c r="N56" i="67"/>
  <c r="M56" i="56"/>
  <c r="S56" i="67"/>
  <c r="H82" i="56"/>
  <c r="M82" i="56"/>
  <c r="O81" i="56"/>
  <c r="AY81" i="56"/>
  <c r="BK81" i="56"/>
  <c r="G74" i="56"/>
  <c r="H74" i="67"/>
  <c r="M74" i="67"/>
  <c r="K74" i="67"/>
  <c r="J74" i="56"/>
  <c r="Q74" i="67"/>
  <c r="Q74" i="56" s="1"/>
  <c r="P74" i="56"/>
  <c r="W74" i="67"/>
  <c r="V74" i="56"/>
  <c r="AC74" i="67"/>
  <c r="AB74" i="56"/>
  <c r="AI74" i="67"/>
  <c r="AH74" i="56"/>
  <c r="AO74" i="67"/>
  <c r="AN74" i="56"/>
  <c r="AU74" i="67"/>
  <c r="AT74" i="56"/>
  <c r="AZ74" i="56"/>
  <c r="BA74" i="67"/>
  <c r="BG74" i="67"/>
  <c r="BF74" i="56"/>
  <c r="BL74" i="56"/>
  <c r="BM74" i="67"/>
  <c r="BS74" i="67"/>
  <c r="BR74" i="56"/>
  <c r="N87" i="67"/>
  <c r="M87" i="56"/>
  <c r="S87" i="67"/>
  <c r="H88" i="67"/>
  <c r="Q88" i="67"/>
  <c r="AC88" i="67"/>
  <c r="AO88" i="67"/>
  <c r="BA88" i="67"/>
  <c r="BM88" i="67"/>
  <c r="BH12" i="68"/>
  <c r="L12" i="68"/>
  <c r="AD12" i="68"/>
  <c r="AV12" i="68"/>
  <c r="BN12" i="68"/>
  <c r="R12" i="68"/>
  <c r="AJ12" i="68"/>
  <c r="BB12" i="68"/>
  <c r="BT12" i="68"/>
  <c r="X12" i="68"/>
  <c r="AP12" i="68"/>
  <c r="M49" i="68"/>
  <c r="H49" i="68"/>
  <c r="G53" i="68"/>
  <c r="G70" i="68"/>
  <c r="M17" i="68"/>
  <c r="H17" i="68"/>
  <c r="G18" i="68"/>
  <c r="J70" i="68"/>
  <c r="K49" i="68"/>
  <c r="J53" i="68"/>
  <c r="P53" i="68"/>
  <c r="P70" i="68"/>
  <c r="Q49" i="68"/>
  <c r="V70" i="68"/>
  <c r="W49" i="68"/>
  <c r="V53" i="68"/>
  <c r="AB53" i="68"/>
  <c r="AB70" i="68"/>
  <c r="AC49" i="68"/>
  <c r="AI49" i="68"/>
  <c r="AH53" i="68"/>
  <c r="AH70" i="68"/>
  <c r="AN53" i="68"/>
  <c r="AN70" i="68"/>
  <c r="AO49" i="68"/>
  <c r="AT70" i="68"/>
  <c r="AU49" i="68"/>
  <c r="AT53" i="68"/>
  <c r="AZ53" i="68"/>
  <c r="AZ70" i="68"/>
  <c r="BA49" i="68"/>
  <c r="BG49" i="68"/>
  <c r="BF53" i="68"/>
  <c r="BF70" i="68"/>
  <c r="BL53" i="68"/>
  <c r="BL70" i="68"/>
  <c r="BM49" i="68"/>
  <c r="BR70" i="68"/>
  <c r="BS49" i="68"/>
  <c r="BR53" i="68"/>
  <c r="L50" i="68"/>
  <c r="R50" i="68" s="1"/>
  <c r="X50" i="68" s="1"/>
  <c r="AD50" i="68" s="1"/>
  <c r="AJ50" i="68" s="1"/>
  <c r="AP50" i="68" s="1"/>
  <c r="AV50" i="68" s="1"/>
  <c r="BB50" i="68" s="1"/>
  <c r="BH50" i="68" s="1"/>
  <c r="BN50" i="68" s="1"/>
  <c r="BT50" i="68" s="1"/>
  <c r="F71" i="68"/>
  <c r="L71" i="68" s="1"/>
  <c r="R71" i="68" s="1"/>
  <c r="X71" i="68" s="1"/>
  <c r="AD71" i="68" s="1"/>
  <c r="AJ71" i="68" s="1"/>
  <c r="AP71" i="68" s="1"/>
  <c r="AV71" i="68" s="1"/>
  <c r="BB71" i="68" s="1"/>
  <c r="BH71" i="68" s="1"/>
  <c r="BN71" i="68" s="1"/>
  <c r="BT71" i="68" s="1"/>
  <c r="H51" i="68"/>
  <c r="G52" i="68"/>
  <c r="M51" i="68"/>
  <c r="H16" i="68"/>
  <c r="M16" i="68"/>
  <c r="J52" i="68"/>
  <c r="K51" i="68"/>
  <c r="Q51" i="68"/>
  <c r="P52" i="68"/>
  <c r="V52" i="68"/>
  <c r="W51" i="68"/>
  <c r="AB52" i="68"/>
  <c r="AC51" i="68"/>
  <c r="AH52" i="68"/>
  <c r="AI51" i="68"/>
  <c r="AO51" i="68"/>
  <c r="AN52" i="68"/>
  <c r="AT52" i="68"/>
  <c r="AU51" i="68"/>
  <c r="BA51" i="68"/>
  <c r="AZ52" i="68"/>
  <c r="BG51" i="68"/>
  <c r="BF52" i="68"/>
  <c r="BR52" i="68"/>
  <c r="BS51" i="68"/>
  <c r="F24" i="68"/>
  <c r="L23" i="68"/>
  <c r="M29" i="68"/>
  <c r="H29" i="68"/>
  <c r="G30" i="68"/>
  <c r="F36" i="68"/>
  <c r="L35" i="68"/>
  <c r="L59" i="68"/>
  <c r="R59" i="68" s="1"/>
  <c r="X59" i="68" s="1"/>
  <c r="AD59" i="68" s="1"/>
  <c r="AJ59" i="68" s="1"/>
  <c r="AP59" i="68" s="1"/>
  <c r="AV59" i="68" s="1"/>
  <c r="BB59" i="68" s="1"/>
  <c r="BH59" i="68" s="1"/>
  <c r="BN59" i="68" s="1"/>
  <c r="BT59" i="68" s="1"/>
  <c r="F66" i="68"/>
  <c r="L66" i="68" s="1"/>
  <c r="R66" i="68" s="1"/>
  <c r="X66" i="68" s="1"/>
  <c r="AD66" i="68" s="1"/>
  <c r="AJ66" i="68" s="1"/>
  <c r="AP66" i="68" s="1"/>
  <c r="AV66" i="68" s="1"/>
  <c r="BB66" i="68" s="1"/>
  <c r="BH66" i="68" s="1"/>
  <c r="BN66" i="68" s="1"/>
  <c r="BT66" i="68" s="1"/>
  <c r="S56" i="68"/>
  <c r="N56" i="68"/>
  <c r="H82" i="68"/>
  <c r="M82" i="68"/>
  <c r="G80" i="68"/>
  <c r="M79" i="68"/>
  <c r="H79" i="68"/>
  <c r="H80" i="68" s="1"/>
  <c r="N87" i="68"/>
  <c r="S87" i="68"/>
  <c r="K88" i="68"/>
  <c r="AI88" i="68"/>
  <c r="BG88" i="68"/>
  <c r="S7" i="56"/>
  <c r="T7" i="67"/>
  <c r="S86" i="67"/>
  <c r="M86" i="67"/>
  <c r="M7" i="56"/>
  <c r="N7" i="67"/>
  <c r="H86" i="67"/>
  <c r="BU12" i="67"/>
  <c r="Y12" i="67"/>
  <c r="BC12" i="67"/>
  <c r="BI12" i="67"/>
  <c r="M12" i="67"/>
  <c r="AQ12" i="67"/>
  <c r="AW12" i="67"/>
  <c r="H12" i="67"/>
  <c r="AE12" i="67"/>
  <c r="AK12" i="67"/>
  <c r="BO12" i="67"/>
  <c r="S12" i="67"/>
  <c r="G12" i="56"/>
  <c r="G86" i="56"/>
  <c r="H86" i="56" s="1"/>
  <c r="BU7" i="56"/>
  <c r="BU86" i="67"/>
  <c r="BV7" i="67"/>
  <c r="Q86" i="67"/>
  <c r="Q12" i="67"/>
  <c r="AC86" i="67"/>
  <c r="AC12" i="67"/>
  <c r="AI86" i="67"/>
  <c r="AU86" i="67"/>
  <c r="BG86" i="67"/>
  <c r="BS86" i="67"/>
  <c r="I53" i="67"/>
  <c r="I70" i="67"/>
  <c r="I72" i="67" s="1"/>
  <c r="I49" i="56"/>
  <c r="I17" i="56"/>
  <c r="I18" i="56" s="1"/>
  <c r="U70" i="67"/>
  <c r="U72" i="67" s="1"/>
  <c r="U53" i="67"/>
  <c r="AM53" i="67"/>
  <c r="AM70" i="67"/>
  <c r="AM72" i="67" s="1"/>
  <c r="AY53" i="67"/>
  <c r="AY70" i="67"/>
  <c r="AY72" i="67" s="1"/>
  <c r="BK53" i="67"/>
  <c r="BK70" i="67"/>
  <c r="BK72" i="67" s="1"/>
  <c r="J71" i="67"/>
  <c r="K71" i="67" s="1"/>
  <c r="K50" i="67"/>
  <c r="V50" i="56"/>
  <c r="AT50" i="56"/>
  <c r="BF50" i="56"/>
  <c r="BR50" i="56"/>
  <c r="BS50" i="67"/>
  <c r="BR71" i="67"/>
  <c r="BS71" i="67" s="1"/>
  <c r="U16" i="56"/>
  <c r="U51" i="56"/>
  <c r="U67" i="67"/>
  <c r="U52" i="67"/>
  <c r="AA67" i="67"/>
  <c r="AA52" i="67"/>
  <c r="AS51" i="56"/>
  <c r="AS16" i="56"/>
  <c r="AS67" i="67"/>
  <c r="AS52" i="67"/>
  <c r="AY52" i="67"/>
  <c r="AY67" i="67"/>
  <c r="BK51" i="56"/>
  <c r="BK16" i="56"/>
  <c r="BK52" i="67"/>
  <c r="BK67" i="67"/>
  <c r="K23" i="67"/>
  <c r="J24" i="67"/>
  <c r="K24" i="67" s="1"/>
  <c r="V23" i="56"/>
  <c r="AI23" i="67"/>
  <c r="AH24" i="67"/>
  <c r="AI24" i="67" s="1"/>
  <c r="AT23" i="56"/>
  <c r="BG23" i="67"/>
  <c r="BF24" i="67"/>
  <c r="BG24" i="67" s="1"/>
  <c r="BR23" i="56"/>
  <c r="M22" i="56"/>
  <c r="H22" i="56"/>
  <c r="M21" i="56"/>
  <c r="N21" i="67"/>
  <c r="S21" i="67"/>
  <c r="W22" i="56"/>
  <c r="AI22" i="67"/>
  <c r="AU22" i="56"/>
  <c r="BG22" i="67"/>
  <c r="BS22" i="56"/>
  <c r="R25" i="67"/>
  <c r="L25" i="56"/>
  <c r="J35" i="56"/>
  <c r="K35" i="67"/>
  <c r="J36" i="67"/>
  <c r="K36" i="67" s="1"/>
  <c r="AC35" i="67"/>
  <c r="AB36" i="67"/>
  <c r="AC36" i="67" s="1"/>
  <c r="AN35" i="56"/>
  <c r="BA35" i="67"/>
  <c r="AZ36" i="67"/>
  <c r="BA36" i="67" s="1"/>
  <c r="M34" i="67"/>
  <c r="H34" i="67"/>
  <c r="Q34" i="67"/>
  <c r="Q34" i="56"/>
  <c r="W34" i="67"/>
  <c r="AI34" i="56"/>
  <c r="AU34" i="67"/>
  <c r="BG34" i="56"/>
  <c r="BS34" i="67"/>
  <c r="U41" i="56"/>
  <c r="U42" i="56" s="1"/>
  <c r="AM41" i="56"/>
  <c r="AM42" i="56" s="1"/>
  <c r="BK41" i="56"/>
  <c r="BK42" i="56" s="1"/>
  <c r="R39" i="67"/>
  <c r="L39" i="56"/>
  <c r="W59" i="67"/>
  <c r="V66" i="67"/>
  <c r="W66" i="67" s="1"/>
  <c r="V59" i="56"/>
  <c r="AO59" i="67"/>
  <c r="AN66" i="67"/>
  <c r="AO66" i="67" s="1"/>
  <c r="AN59" i="56"/>
  <c r="BM59" i="67"/>
  <c r="BL66" i="67"/>
  <c r="BM66" i="67" s="1"/>
  <c r="BL59" i="56"/>
  <c r="L56" i="56"/>
  <c r="R56" i="67"/>
  <c r="J80" i="67"/>
  <c r="K78" i="56"/>
  <c r="V80" i="67"/>
  <c r="W78" i="56"/>
  <c r="AH80" i="67"/>
  <c r="AI78" i="56"/>
  <c r="AN80" i="67"/>
  <c r="AO78" i="56"/>
  <c r="AZ80" i="67"/>
  <c r="BA81" i="67"/>
  <c r="BL80" i="67"/>
  <c r="BL81" i="56"/>
  <c r="F79" i="56"/>
  <c r="F80" i="56" s="1"/>
  <c r="L79" i="67"/>
  <c r="K86" i="68"/>
  <c r="W86" i="68"/>
  <c r="AI86" i="68"/>
  <c r="AU86" i="68"/>
  <c r="BG86" i="68"/>
  <c r="BS86" i="68"/>
  <c r="AF9" i="68"/>
  <c r="BJ9" i="68"/>
  <c r="BD9" i="68"/>
  <c r="Z9" i="68"/>
  <c r="T9" i="68"/>
  <c r="BV11" i="68"/>
  <c r="BP11" i="68"/>
  <c r="AL11" i="68"/>
  <c r="AX11" i="68"/>
  <c r="AR11" i="68"/>
  <c r="N11" i="68"/>
  <c r="I53" i="68"/>
  <c r="I70" i="68"/>
  <c r="I72" i="68" s="1"/>
  <c r="U70" i="68"/>
  <c r="U72" i="68" s="1"/>
  <c r="U53" i="68"/>
  <c r="AG70" i="68"/>
  <c r="AG72" i="68" s="1"/>
  <c r="AG53" i="68"/>
  <c r="AS70" i="68"/>
  <c r="AS72" i="68" s="1"/>
  <c r="AS53" i="68"/>
  <c r="AY70" i="68"/>
  <c r="AY72" i="68" s="1"/>
  <c r="AY53" i="68"/>
  <c r="BK70" i="68"/>
  <c r="BK72" i="68" s="1"/>
  <c r="BK53" i="68"/>
  <c r="Q50" i="68"/>
  <c r="P71" i="68"/>
  <c r="Q71" i="68" s="1"/>
  <c r="AC50" i="68"/>
  <c r="AB71" i="68"/>
  <c r="AC71" i="68" s="1"/>
  <c r="AO50" i="68"/>
  <c r="AN71" i="68"/>
  <c r="AO71" i="68" s="1"/>
  <c r="BS50" i="68"/>
  <c r="BR71" i="68"/>
  <c r="BS71" i="68" s="1"/>
  <c r="F52" i="68"/>
  <c r="L51" i="68"/>
  <c r="R51" i="68" s="1"/>
  <c r="X51" i="68" s="1"/>
  <c r="AD51" i="68" s="1"/>
  <c r="AJ51" i="68" s="1"/>
  <c r="AP51" i="68" s="1"/>
  <c r="AV51" i="68" s="1"/>
  <c r="BB51" i="68" s="1"/>
  <c r="BH51" i="68" s="1"/>
  <c r="BN51" i="68" s="1"/>
  <c r="BT51" i="68" s="1"/>
  <c r="I52" i="68"/>
  <c r="I67" i="68"/>
  <c r="U67" i="68"/>
  <c r="U52" i="68"/>
  <c r="AG67" i="68"/>
  <c r="AG52" i="68"/>
  <c r="AS67" i="68"/>
  <c r="AS52" i="68"/>
  <c r="BE67" i="68"/>
  <c r="BE52" i="68"/>
  <c r="BQ67" i="68"/>
  <c r="BQ52" i="68"/>
  <c r="G24" i="68"/>
  <c r="M23" i="68"/>
  <c r="H23" i="68"/>
  <c r="K23" i="68"/>
  <c r="J24" i="68"/>
  <c r="K24" i="68" s="1"/>
  <c r="V24" i="68"/>
  <c r="W24" i="68" s="1"/>
  <c r="W23" i="68"/>
  <c r="AH24" i="68"/>
  <c r="AI24" i="68" s="1"/>
  <c r="AI23" i="68"/>
  <c r="AT24" i="68"/>
  <c r="AU24" i="68" s="1"/>
  <c r="AU23" i="68"/>
  <c r="BF24" i="68"/>
  <c r="BG24" i="68" s="1"/>
  <c r="BG23" i="68"/>
  <c r="BR24" i="68"/>
  <c r="BS24" i="68" s="1"/>
  <c r="BS23" i="68"/>
  <c r="N21" i="68"/>
  <c r="S21" i="68"/>
  <c r="M35" i="68"/>
  <c r="H35" i="68"/>
  <c r="G36" i="68"/>
  <c r="J36" i="68"/>
  <c r="K36" i="68" s="1"/>
  <c r="K35" i="68"/>
  <c r="V36" i="68"/>
  <c r="W36" i="68" s="1"/>
  <c r="W35" i="68"/>
  <c r="AH36" i="68"/>
  <c r="AI36" i="68" s="1"/>
  <c r="AI35" i="68"/>
  <c r="AT36" i="68"/>
  <c r="AU36" i="68" s="1"/>
  <c r="AU35" i="68"/>
  <c r="BF36" i="68"/>
  <c r="BG36" i="68" s="1"/>
  <c r="BG35" i="68"/>
  <c r="BR36" i="68"/>
  <c r="BS36" i="68" s="1"/>
  <c r="BS35" i="68"/>
  <c r="L41" i="68"/>
  <c r="F42" i="68"/>
  <c r="S55" i="68"/>
  <c r="N55" i="68"/>
  <c r="Q59" i="68"/>
  <c r="P66" i="68"/>
  <c r="Q66" i="68" s="1"/>
  <c r="AC59" i="68"/>
  <c r="AB66" i="68"/>
  <c r="AC66" i="68" s="1"/>
  <c r="AO59" i="68"/>
  <c r="AN66" i="68"/>
  <c r="AO66" i="68" s="1"/>
  <c r="N57" i="68"/>
  <c r="S57" i="68"/>
  <c r="H81" i="68"/>
  <c r="M81" i="68"/>
  <c r="J80" i="68"/>
  <c r="AH80" i="68"/>
  <c r="AZ80" i="68"/>
  <c r="AJ87" i="68"/>
  <c r="K86" i="67"/>
  <c r="K7" i="56"/>
  <c r="W86" i="67"/>
  <c r="W7" i="56"/>
  <c r="AO86" i="67"/>
  <c r="AO12" i="67"/>
  <c r="BA86" i="67"/>
  <c r="BA12" i="67"/>
  <c r="BM86" i="67"/>
  <c r="BM12" i="67"/>
  <c r="M9" i="56"/>
  <c r="N9" i="67"/>
  <c r="AR9" i="67"/>
  <c r="AQ9" i="56"/>
  <c r="AL9" i="67"/>
  <c r="AK9" i="56"/>
  <c r="H9" i="56"/>
  <c r="BP9" i="67"/>
  <c r="BO9" i="56"/>
  <c r="X10" i="56"/>
  <c r="BB10" i="56"/>
  <c r="AV10" i="56"/>
  <c r="R10" i="56"/>
  <c r="L10" i="56"/>
  <c r="M11" i="56"/>
  <c r="N11" i="67"/>
  <c r="AQ11" i="56"/>
  <c r="AR11" i="67"/>
  <c r="AK11" i="56"/>
  <c r="AL11" i="67"/>
  <c r="H11" i="56"/>
  <c r="BO11" i="56"/>
  <c r="BP11" i="67"/>
  <c r="F17" i="56"/>
  <c r="F49" i="56"/>
  <c r="F18" i="67"/>
  <c r="L17" i="67"/>
  <c r="O53" i="67"/>
  <c r="O70" i="67"/>
  <c r="O72" i="67" s="1"/>
  <c r="AA53" i="67"/>
  <c r="AA70" i="67"/>
  <c r="AA72" i="67" s="1"/>
  <c r="AG49" i="56"/>
  <c r="AG17" i="56"/>
  <c r="AG18" i="56" s="1"/>
  <c r="AS53" i="67"/>
  <c r="AS70" i="67"/>
  <c r="AS72" i="67" s="1"/>
  <c r="BE49" i="56"/>
  <c r="BE17" i="56"/>
  <c r="BE18" i="56" s="1"/>
  <c r="BQ70" i="67"/>
  <c r="BQ72" i="67" s="1"/>
  <c r="BQ53" i="67"/>
  <c r="H50" i="67"/>
  <c r="G71" i="67"/>
  <c r="M50" i="67"/>
  <c r="Q50" i="67"/>
  <c r="P71" i="67"/>
  <c r="Q71" i="67" s="1"/>
  <c r="P50" i="56"/>
  <c r="AC14" i="56"/>
  <c r="AO50" i="67"/>
  <c r="AN71" i="67"/>
  <c r="AO71" i="67" s="1"/>
  <c r="AN50" i="56"/>
  <c r="BM50" i="67"/>
  <c r="BL71" i="67"/>
  <c r="BM71" i="67" s="1"/>
  <c r="L15" i="56"/>
  <c r="R15" i="67"/>
  <c r="L16" i="67"/>
  <c r="R16" i="67" s="1"/>
  <c r="X16" i="67" s="1"/>
  <c r="AD16" i="67" s="1"/>
  <c r="AJ16" i="67" s="1"/>
  <c r="AP16" i="67" s="1"/>
  <c r="AV16" i="67" s="1"/>
  <c r="BB16" i="67" s="1"/>
  <c r="BH16" i="67" s="1"/>
  <c r="BN16" i="67" s="1"/>
  <c r="BT16" i="67" s="1"/>
  <c r="O67" i="67"/>
  <c r="O52" i="67"/>
  <c r="AG16" i="56"/>
  <c r="AG51" i="56"/>
  <c r="AG67" i="67"/>
  <c r="AG52" i="67"/>
  <c r="AM67" i="67"/>
  <c r="AM52" i="67"/>
  <c r="BE51" i="56"/>
  <c r="BE16" i="56"/>
  <c r="BE52" i="67"/>
  <c r="BE67" i="67"/>
  <c r="BQ51" i="56"/>
  <c r="BQ16" i="56"/>
  <c r="G23" i="56"/>
  <c r="G24" i="67"/>
  <c r="M23" i="67"/>
  <c r="H23" i="67"/>
  <c r="P24" i="67"/>
  <c r="Q24" i="67" s="1"/>
  <c r="Q23" i="67"/>
  <c r="AB23" i="56"/>
  <c r="AO23" i="67"/>
  <c r="AN24" i="67"/>
  <c r="AO24" i="67" s="1"/>
  <c r="AZ23" i="56"/>
  <c r="BL24" i="67"/>
  <c r="BM24" i="67" s="1"/>
  <c r="BM23" i="67"/>
  <c r="R20" i="67"/>
  <c r="L20" i="56"/>
  <c r="K21" i="56"/>
  <c r="K22" i="56"/>
  <c r="AO22" i="67"/>
  <c r="AO22" i="56"/>
  <c r="BA21" i="56"/>
  <c r="BM22" i="67"/>
  <c r="BM22" i="56"/>
  <c r="I29" i="56"/>
  <c r="I30" i="56" s="1"/>
  <c r="H26" i="56"/>
  <c r="L28" i="56"/>
  <c r="R28" i="56" s="1"/>
  <c r="X28" i="56" s="1"/>
  <c r="AD28" i="56" s="1"/>
  <c r="AJ28" i="56" s="1"/>
  <c r="AP28" i="56" s="1"/>
  <c r="AV28" i="56" s="1"/>
  <c r="BB28" i="56" s="1"/>
  <c r="BH28" i="56" s="1"/>
  <c r="BN28" i="56" s="1"/>
  <c r="BT28" i="56" s="1"/>
  <c r="R27" i="67"/>
  <c r="L27" i="56"/>
  <c r="H31" i="56"/>
  <c r="N31" i="67"/>
  <c r="S31" i="67"/>
  <c r="M31" i="56"/>
  <c r="V36" i="67"/>
  <c r="W36" i="67" s="1"/>
  <c r="W35" i="67"/>
  <c r="AH35" i="56"/>
  <c r="AI35" i="67"/>
  <c r="AH36" i="67"/>
  <c r="AI36" i="67" s="1"/>
  <c r="AT36" i="67"/>
  <c r="AU36" i="67" s="1"/>
  <c r="AU35" i="67"/>
  <c r="BF35" i="56"/>
  <c r="BG35" i="67"/>
  <c r="BF36" i="67"/>
  <c r="BG36" i="67" s="1"/>
  <c r="BR36" i="67"/>
  <c r="BS36" i="67" s="1"/>
  <c r="BS35" i="67"/>
  <c r="K34" i="67"/>
  <c r="AC34" i="67"/>
  <c r="AC34" i="56"/>
  <c r="AO33" i="56"/>
  <c r="BA34" i="67"/>
  <c r="BA34" i="56"/>
  <c r="BM33" i="56"/>
  <c r="R37" i="67"/>
  <c r="L37" i="56"/>
  <c r="F41" i="56"/>
  <c r="O41" i="56"/>
  <c r="O42" i="56" s="1"/>
  <c r="AS41" i="56"/>
  <c r="AS42" i="56" s="1"/>
  <c r="BQ41" i="56"/>
  <c r="BQ42" i="56" s="1"/>
  <c r="M38" i="56"/>
  <c r="S38" i="67"/>
  <c r="N38" i="67"/>
  <c r="S55" i="67"/>
  <c r="M55" i="56"/>
  <c r="N55" i="67"/>
  <c r="H55" i="56"/>
  <c r="Q59" i="67"/>
  <c r="P66" i="67"/>
  <c r="Q66" i="67" s="1"/>
  <c r="P59" i="56"/>
  <c r="AH66" i="67"/>
  <c r="AI66" i="67" s="1"/>
  <c r="AI59" i="67"/>
  <c r="AT66" i="67"/>
  <c r="AU66" i="67" s="1"/>
  <c r="AU59" i="67"/>
  <c r="AT59" i="56"/>
  <c r="BF66" i="67"/>
  <c r="BG66" i="67" s="1"/>
  <c r="BG59" i="67"/>
  <c r="BS55" i="56"/>
  <c r="BR66" i="67"/>
  <c r="BS66" i="67" s="1"/>
  <c r="BS59" i="67"/>
  <c r="L58" i="56"/>
  <c r="R58" i="67"/>
  <c r="L82" i="67"/>
  <c r="R82" i="67" s="1"/>
  <c r="X82" i="67" s="1"/>
  <c r="AD82" i="67" s="1"/>
  <c r="AJ82" i="67" s="1"/>
  <c r="AP82" i="67" s="1"/>
  <c r="AV82" i="67" s="1"/>
  <c r="BB82" i="67" s="1"/>
  <c r="BH82" i="67" s="1"/>
  <c r="BN82" i="67" s="1"/>
  <c r="BT82" i="67" s="1"/>
  <c r="H78" i="56"/>
  <c r="M78" i="56"/>
  <c r="N78" i="67"/>
  <c r="S78" i="67"/>
  <c r="P80" i="67"/>
  <c r="Q78" i="56"/>
  <c r="AB80" i="67"/>
  <c r="AB81" i="56"/>
  <c r="AT80" i="67"/>
  <c r="AU81" i="67"/>
  <c r="BF80" i="67"/>
  <c r="BG81" i="67"/>
  <c r="BR80" i="67"/>
  <c r="BS81" i="67"/>
  <c r="AM79" i="56"/>
  <c r="AM80" i="56" s="1"/>
  <c r="AY79" i="56"/>
  <c r="AY80" i="56" s="1"/>
  <c r="BK79" i="56"/>
  <c r="BK80" i="56" s="1"/>
  <c r="R87" i="67"/>
  <c r="L87" i="56"/>
  <c r="BV7" i="68"/>
  <c r="BU86" i="68"/>
  <c r="Z7" i="68"/>
  <c r="Y86" i="68"/>
  <c r="BC86" i="68"/>
  <c r="BD7" i="68"/>
  <c r="H86" i="68"/>
  <c r="BJ7" i="68"/>
  <c r="BI86" i="68"/>
  <c r="N7" i="68"/>
  <c r="M86" i="68"/>
  <c r="AR7" i="68"/>
  <c r="AQ86" i="68"/>
  <c r="Q86" i="68"/>
  <c r="AO86" i="68"/>
  <c r="BM86" i="68"/>
  <c r="AV8" i="56"/>
  <c r="O70" i="68"/>
  <c r="O72" i="68" s="1"/>
  <c r="O53" i="68"/>
  <c r="AA70" i="68"/>
  <c r="AA72" i="68" s="1"/>
  <c r="AA53" i="68"/>
  <c r="AM70" i="68"/>
  <c r="AM72" i="68" s="1"/>
  <c r="AM53" i="68"/>
  <c r="BE70" i="68"/>
  <c r="BE72" i="68" s="1"/>
  <c r="BE53" i="68"/>
  <c r="BQ70" i="68"/>
  <c r="BQ72" i="68" s="1"/>
  <c r="BQ53" i="68"/>
  <c r="S14" i="68"/>
  <c r="N14" i="68"/>
  <c r="H50" i="68"/>
  <c r="M50" i="68"/>
  <c r="G71" i="68"/>
  <c r="K50" i="68"/>
  <c r="J71" i="68"/>
  <c r="K71" i="68" s="1"/>
  <c r="V71" i="68"/>
  <c r="W71" i="68" s="1"/>
  <c r="W50" i="68"/>
  <c r="AH71" i="68"/>
  <c r="AI71" i="68" s="1"/>
  <c r="AI50" i="68"/>
  <c r="O67" i="68"/>
  <c r="O52" i="68"/>
  <c r="AA67" i="68"/>
  <c r="AA52" i="68"/>
  <c r="AM67" i="68"/>
  <c r="AM52" i="68"/>
  <c r="AY67" i="68"/>
  <c r="AY52" i="68"/>
  <c r="BK52" i="68"/>
  <c r="BK67" i="68"/>
  <c r="P24" i="68"/>
  <c r="Q24" i="68" s="1"/>
  <c r="Q23" i="68"/>
  <c r="AB24" i="68"/>
  <c r="AC24" i="68" s="1"/>
  <c r="AC23" i="68"/>
  <c r="AN24" i="68"/>
  <c r="AO24" i="68" s="1"/>
  <c r="AO23" i="68"/>
  <c r="AZ24" i="68"/>
  <c r="BA24" i="68" s="1"/>
  <c r="BA23" i="68"/>
  <c r="BL24" i="68"/>
  <c r="BM24" i="68" s="1"/>
  <c r="BM23" i="68"/>
  <c r="Q31" i="56"/>
  <c r="BM31" i="56"/>
  <c r="N33" i="68"/>
  <c r="S33" i="68"/>
  <c r="BA59" i="68"/>
  <c r="AZ66" i="68"/>
  <c r="BA66" i="68" s="1"/>
  <c r="BM59" i="68"/>
  <c r="BL66" i="68"/>
  <c r="BM66" i="68" s="1"/>
  <c r="P80" i="68"/>
  <c r="AT80" i="68"/>
  <c r="BR80" i="68"/>
  <c r="T8" i="56" l="1"/>
  <c r="AL8" i="56"/>
  <c r="BM79" i="56"/>
  <c r="BM80" i="56" s="1"/>
  <c r="AC74" i="56"/>
  <c r="BS79" i="56"/>
  <c r="BS80" i="56" s="1"/>
  <c r="BN86" i="56"/>
  <c r="W74" i="56"/>
  <c r="AX10" i="56"/>
  <c r="AJ86" i="56"/>
  <c r="N86" i="68"/>
  <c r="Z10" i="56"/>
  <c r="BJ10" i="56"/>
  <c r="T86" i="68"/>
  <c r="AO79" i="56"/>
  <c r="AO80" i="56" s="1"/>
  <c r="AX8" i="56"/>
  <c r="AP86" i="56"/>
  <c r="AI74" i="56"/>
  <c r="BP86" i="67"/>
  <c r="K79" i="56"/>
  <c r="K80" i="56" s="1"/>
  <c r="AF10" i="56"/>
  <c r="N8" i="56"/>
  <c r="AF8" i="56"/>
  <c r="AX86" i="68"/>
  <c r="BA79" i="56"/>
  <c r="BA80" i="56" s="1"/>
  <c r="BP10" i="56"/>
  <c r="AD86" i="56"/>
  <c r="AF86" i="68"/>
  <c r="H29" i="56"/>
  <c r="L71" i="56"/>
  <c r="R71" i="56" s="1"/>
  <c r="X71" i="56" s="1"/>
  <c r="AD71" i="56" s="1"/>
  <c r="AJ71" i="56" s="1"/>
  <c r="AP71" i="56" s="1"/>
  <c r="AV71" i="56" s="1"/>
  <c r="BB71" i="56" s="1"/>
  <c r="BH71" i="56" s="1"/>
  <c r="BN71" i="56" s="1"/>
  <c r="BT71" i="56" s="1"/>
  <c r="X80" i="67"/>
  <c r="AD80" i="67" s="1"/>
  <c r="AJ80" i="67" s="1"/>
  <c r="AP80" i="67" s="1"/>
  <c r="AV80" i="67" s="1"/>
  <c r="BB80" i="67" s="1"/>
  <c r="BH80" i="67" s="1"/>
  <c r="BN80" i="67" s="1"/>
  <c r="BT80" i="67" s="1"/>
  <c r="M29" i="56"/>
  <c r="M30" i="56" s="1"/>
  <c r="BS81" i="56"/>
  <c r="BG81" i="56"/>
  <c r="N78" i="56"/>
  <c r="BP9" i="56"/>
  <c r="N9" i="56"/>
  <c r="BS74" i="56"/>
  <c r="BG74" i="56"/>
  <c r="AU74" i="56"/>
  <c r="K74" i="56"/>
  <c r="M41" i="56"/>
  <c r="S41" i="56" s="1"/>
  <c r="BV86" i="68"/>
  <c r="BM81" i="56"/>
  <c r="BJ8" i="56"/>
  <c r="L86" i="56"/>
  <c r="L88" i="56" s="1"/>
  <c r="BJ86" i="68"/>
  <c r="AC81" i="56"/>
  <c r="V67" i="68"/>
  <c r="W67" i="68" s="1"/>
  <c r="L23" i="56"/>
  <c r="R23" i="56" s="1"/>
  <c r="K81" i="56"/>
  <c r="L35" i="56"/>
  <c r="R35" i="56" s="1"/>
  <c r="BG79" i="56"/>
  <c r="BG80" i="56" s="1"/>
  <c r="P88" i="56"/>
  <c r="Q88" i="56" s="1"/>
  <c r="BG30" i="56"/>
  <c r="AI30" i="56"/>
  <c r="Z8" i="56"/>
  <c r="N26" i="56"/>
  <c r="BA80" i="67"/>
  <c r="W81" i="56"/>
  <c r="M80" i="68"/>
  <c r="S80" i="68" s="1"/>
  <c r="AL12" i="67"/>
  <c r="BJ12" i="67"/>
  <c r="Z12" i="67"/>
  <c r="H18" i="68"/>
  <c r="BL88" i="56"/>
  <c r="BM88" i="56" s="1"/>
  <c r="AZ88" i="56"/>
  <c r="BA88" i="56" s="1"/>
  <c r="AN88" i="56"/>
  <c r="AO88" i="56" s="1"/>
  <c r="K16" i="56"/>
  <c r="AU81" i="56"/>
  <c r="H36" i="67"/>
  <c r="F67" i="67"/>
  <c r="L67" i="67" s="1"/>
  <c r="R67" i="67" s="1"/>
  <c r="X67" i="67" s="1"/>
  <c r="AD67" i="67" s="1"/>
  <c r="AJ67" i="67" s="1"/>
  <c r="AP67" i="67" s="1"/>
  <c r="AV67" i="67" s="1"/>
  <c r="BB67" i="67" s="1"/>
  <c r="BH67" i="67" s="1"/>
  <c r="BN67" i="67" s="1"/>
  <c r="BT67" i="67" s="1"/>
  <c r="AI81" i="56"/>
  <c r="AR86" i="67"/>
  <c r="BJ86" i="67"/>
  <c r="AI79" i="56"/>
  <c r="AI80" i="56" s="1"/>
  <c r="W79" i="56"/>
  <c r="W80" i="56" s="1"/>
  <c r="BV10" i="56"/>
  <c r="BG42" i="56"/>
  <c r="H36" i="68"/>
  <c r="L80" i="56"/>
  <c r="R80" i="56" s="1"/>
  <c r="X80" i="56" s="1"/>
  <c r="AD80" i="56" s="1"/>
  <c r="AJ80" i="56" s="1"/>
  <c r="AP80" i="56" s="1"/>
  <c r="AV80" i="56" s="1"/>
  <c r="BB80" i="56" s="1"/>
  <c r="BH80" i="56" s="1"/>
  <c r="BN80" i="56" s="1"/>
  <c r="BT80" i="56" s="1"/>
  <c r="AI80" i="67"/>
  <c r="W80" i="67"/>
  <c r="K80" i="67"/>
  <c r="BV86" i="67"/>
  <c r="T12" i="67"/>
  <c r="AR12" i="67"/>
  <c r="T86" i="67"/>
  <c r="S86" i="56"/>
  <c r="H30" i="68"/>
  <c r="AI42" i="56"/>
  <c r="K41" i="56"/>
  <c r="BS29" i="56"/>
  <c r="AR86" i="68"/>
  <c r="BP11" i="56"/>
  <c r="AL9" i="56"/>
  <c r="AR9" i="56"/>
  <c r="BP12" i="67"/>
  <c r="AF12" i="67"/>
  <c r="BD12" i="67"/>
  <c r="AH67" i="68"/>
  <c r="AI67" i="68" s="1"/>
  <c r="AB88" i="56"/>
  <c r="AC88" i="56" s="1"/>
  <c r="BM74" i="56"/>
  <c r="BA74" i="56"/>
  <c r="AU30" i="56"/>
  <c r="W29" i="56"/>
  <c r="Q16" i="56"/>
  <c r="N15" i="56"/>
  <c r="BD10" i="56"/>
  <c r="BP8" i="56"/>
  <c r="AR8" i="56"/>
  <c r="AU80" i="67"/>
  <c r="L50" i="56"/>
  <c r="R50" i="56" s="1"/>
  <c r="X50" i="56" s="1"/>
  <c r="AD50" i="56" s="1"/>
  <c r="AJ50" i="56" s="1"/>
  <c r="AP50" i="56" s="1"/>
  <c r="AV50" i="56" s="1"/>
  <c r="BB50" i="56" s="1"/>
  <c r="BH50" i="56" s="1"/>
  <c r="BN50" i="56" s="1"/>
  <c r="BT50" i="56" s="1"/>
  <c r="AL11" i="56"/>
  <c r="AR11" i="56"/>
  <c r="AL10" i="56"/>
  <c r="AR10" i="56"/>
  <c r="BD7" i="56"/>
  <c r="Z86" i="68"/>
  <c r="N38" i="56"/>
  <c r="N31" i="56"/>
  <c r="H24" i="67"/>
  <c r="N11" i="56"/>
  <c r="F67" i="68"/>
  <c r="H67" i="68" s="1"/>
  <c r="BR67" i="68"/>
  <c r="BS67" i="68" s="1"/>
  <c r="BF67" i="68"/>
  <c r="BG67" i="68" s="1"/>
  <c r="AT67" i="68"/>
  <c r="AU67" i="68" s="1"/>
  <c r="AO74" i="56"/>
  <c r="AI41" i="56"/>
  <c r="K42" i="56"/>
  <c r="N32" i="56"/>
  <c r="N27" i="56"/>
  <c r="BS30" i="56"/>
  <c r="AU29" i="56"/>
  <c r="W30" i="56"/>
  <c r="AZ67" i="67"/>
  <c r="BA67" i="67" s="1"/>
  <c r="N13" i="56"/>
  <c r="T10" i="56"/>
  <c r="BV8" i="56"/>
  <c r="R86" i="56"/>
  <c r="BB86" i="56"/>
  <c r="BP86" i="68"/>
  <c r="AL86" i="68"/>
  <c r="BS80" i="67"/>
  <c r="AU80" i="56"/>
  <c r="N19" i="56"/>
  <c r="BM80" i="67"/>
  <c r="AO81" i="56"/>
  <c r="AF86" i="67"/>
  <c r="AL86" i="67"/>
  <c r="AC79" i="56"/>
  <c r="AC80" i="56" s="1"/>
  <c r="Q79" i="56"/>
  <c r="Q80" i="56" s="1"/>
  <c r="N10" i="56"/>
  <c r="BD86" i="68"/>
  <c r="N55" i="56"/>
  <c r="H24" i="68"/>
  <c r="AO80" i="67"/>
  <c r="BU86" i="56"/>
  <c r="AX12" i="67"/>
  <c r="N12" i="67"/>
  <c r="BV12" i="67"/>
  <c r="N86" i="67"/>
  <c r="T7" i="56"/>
  <c r="J67" i="68"/>
  <c r="M67" i="68" s="1"/>
  <c r="H74" i="56"/>
  <c r="BG41" i="56"/>
  <c r="BG29" i="56"/>
  <c r="AI29" i="56"/>
  <c r="N20" i="56"/>
  <c r="BA16" i="56"/>
  <c r="AO16" i="56"/>
  <c r="AC16" i="56"/>
  <c r="J67" i="67"/>
  <c r="K67" i="67" s="1"/>
  <c r="L16" i="56"/>
  <c r="R16" i="56" s="1"/>
  <c r="X16" i="56" s="1"/>
  <c r="AD16" i="56" s="1"/>
  <c r="AJ16" i="56" s="1"/>
  <c r="AP16" i="56" s="1"/>
  <c r="AV16" i="56" s="1"/>
  <c r="BB16" i="56" s="1"/>
  <c r="BH16" i="56" s="1"/>
  <c r="BN16" i="56" s="1"/>
  <c r="BT16" i="56" s="1"/>
  <c r="T11" i="56"/>
  <c r="BD11" i="56"/>
  <c r="BJ11" i="56"/>
  <c r="AX9" i="56"/>
  <c r="X86" i="56"/>
  <c r="BV9" i="56"/>
  <c r="BT86" i="56"/>
  <c r="BQ68" i="68"/>
  <c r="BQ69" i="68" s="1"/>
  <c r="BQ54" i="68"/>
  <c r="AM68" i="68"/>
  <c r="AM69" i="68" s="1"/>
  <c r="AM54" i="68"/>
  <c r="O68" i="68"/>
  <c r="O69" i="68" s="1"/>
  <c r="O54" i="68"/>
  <c r="R87" i="56"/>
  <c r="R88" i="67"/>
  <c r="X87" i="67"/>
  <c r="T78" i="67"/>
  <c r="Y78" i="67"/>
  <c r="S78" i="56"/>
  <c r="R58" i="56"/>
  <c r="X58" i="67"/>
  <c r="P66" i="56"/>
  <c r="Q66" i="56" s="1"/>
  <c r="Q59" i="56"/>
  <c r="T55" i="67"/>
  <c r="S55" i="56"/>
  <c r="Y55" i="67"/>
  <c r="Y38" i="67"/>
  <c r="S38" i="56"/>
  <c r="T38" i="67"/>
  <c r="AH36" i="56"/>
  <c r="AI36" i="56" s="1"/>
  <c r="AI35" i="56"/>
  <c r="Y31" i="67"/>
  <c r="S31" i="56"/>
  <c r="T31" i="67"/>
  <c r="R27" i="56"/>
  <c r="X27" i="67"/>
  <c r="R20" i="56"/>
  <c r="X20" i="67"/>
  <c r="AB24" i="56"/>
  <c r="AC24" i="56" s="1"/>
  <c r="AC23" i="56"/>
  <c r="M24" i="67"/>
  <c r="S23" i="67"/>
  <c r="N23" i="67"/>
  <c r="G24" i="56"/>
  <c r="H24" i="56" s="1"/>
  <c r="H23" i="56"/>
  <c r="M23" i="56"/>
  <c r="BQ52" i="56"/>
  <c r="BQ67" i="56"/>
  <c r="BE73" i="67"/>
  <c r="BE76" i="67" s="1"/>
  <c r="BE77" i="67" s="1"/>
  <c r="BE84" i="67"/>
  <c r="BE83" i="67" s="1"/>
  <c r="BE52" i="56"/>
  <c r="BE67" i="56"/>
  <c r="R15" i="56"/>
  <c r="X15" i="67"/>
  <c r="AO50" i="56"/>
  <c r="AN71" i="56"/>
  <c r="AO71" i="56" s="1"/>
  <c r="P71" i="56"/>
  <c r="Q71" i="56" s="1"/>
  <c r="Q50" i="56"/>
  <c r="H71" i="67"/>
  <c r="M71" i="67"/>
  <c r="BQ54" i="67"/>
  <c r="BQ68" i="67"/>
  <c r="BQ69" i="67" s="1"/>
  <c r="R17" i="67"/>
  <c r="L18" i="67"/>
  <c r="F70" i="56"/>
  <c r="L49" i="56"/>
  <c r="R49" i="56" s="1"/>
  <c r="X49" i="56" s="1"/>
  <c r="AD49" i="56" s="1"/>
  <c r="AJ49" i="56" s="1"/>
  <c r="AP49" i="56" s="1"/>
  <c r="AV49" i="56" s="1"/>
  <c r="BB49" i="56" s="1"/>
  <c r="BH49" i="56" s="1"/>
  <c r="BN49" i="56" s="1"/>
  <c r="BT49" i="56" s="1"/>
  <c r="F53" i="56"/>
  <c r="T55" i="68"/>
  <c r="Y55" i="68"/>
  <c r="R41" i="68"/>
  <c r="L42" i="68"/>
  <c r="Y21" i="68"/>
  <c r="T21" i="68"/>
  <c r="I84" i="68"/>
  <c r="I83" i="68" s="1"/>
  <c r="I73" i="68"/>
  <c r="I76" i="68" s="1"/>
  <c r="I77" i="68" s="1"/>
  <c r="BK68" i="68"/>
  <c r="BK69" i="68" s="1"/>
  <c r="BK54" i="68"/>
  <c r="AY68" i="68"/>
  <c r="AY69" i="68" s="1"/>
  <c r="AY54" i="68"/>
  <c r="AS54" i="68"/>
  <c r="AS68" i="68"/>
  <c r="AS69" i="68" s="1"/>
  <c r="AG68" i="68"/>
  <c r="AG69" i="68" s="1"/>
  <c r="AG54" i="68"/>
  <c r="U68" i="68"/>
  <c r="U69" i="68" s="1"/>
  <c r="U54" i="68"/>
  <c r="X56" i="67"/>
  <c r="R56" i="56"/>
  <c r="BL66" i="56"/>
  <c r="BM66" i="56" s="1"/>
  <c r="BM59" i="56"/>
  <c r="V66" i="56"/>
  <c r="W66" i="56" s="1"/>
  <c r="W59" i="56"/>
  <c r="R39" i="56"/>
  <c r="X39" i="67"/>
  <c r="S34" i="67"/>
  <c r="N34" i="67"/>
  <c r="K35" i="56"/>
  <c r="J36" i="56"/>
  <c r="K36" i="56" s="1"/>
  <c r="R25" i="56"/>
  <c r="X25" i="67"/>
  <c r="T21" i="67"/>
  <c r="S21" i="56"/>
  <c r="Y21" i="67"/>
  <c r="N22" i="56"/>
  <c r="S22" i="56"/>
  <c r="AT24" i="56"/>
  <c r="AU24" i="56" s="1"/>
  <c r="AU23" i="56"/>
  <c r="AS84" i="67"/>
  <c r="AS83" i="67" s="1"/>
  <c r="AS73" i="67"/>
  <c r="AS76" i="67" s="1"/>
  <c r="AS77" i="67" s="1"/>
  <c r="AA73" i="67"/>
  <c r="AA76" i="67" s="1"/>
  <c r="AA77" i="67" s="1"/>
  <c r="AA84" i="67"/>
  <c r="AA83" i="67" s="1"/>
  <c r="U84" i="67"/>
  <c r="U83" i="67" s="1"/>
  <c r="U73" i="67"/>
  <c r="U76" i="67" s="1"/>
  <c r="U77" i="67" s="1"/>
  <c r="U52" i="56"/>
  <c r="U67" i="56"/>
  <c r="BR71" i="56"/>
  <c r="BS71" i="56" s="1"/>
  <c r="BS50" i="56"/>
  <c r="AT71" i="56"/>
  <c r="AU71" i="56" s="1"/>
  <c r="AU50" i="56"/>
  <c r="U68" i="67"/>
  <c r="U69" i="67" s="1"/>
  <c r="U54" i="67"/>
  <c r="BV7" i="56"/>
  <c r="H12" i="56"/>
  <c r="BI12" i="56"/>
  <c r="BJ12" i="56" s="1"/>
  <c r="AK12" i="56"/>
  <c r="AL12" i="56" s="1"/>
  <c r="BC12" i="56"/>
  <c r="BD12" i="56" s="1"/>
  <c r="M12" i="56"/>
  <c r="N12" i="56" s="1"/>
  <c r="BO12" i="56"/>
  <c r="BP12" i="56" s="1"/>
  <c r="BU12" i="56"/>
  <c r="BV12" i="56" s="1"/>
  <c r="AQ12" i="56"/>
  <c r="AR12" i="56" s="1"/>
  <c r="S12" i="56"/>
  <c r="T12" i="56" s="1"/>
  <c r="AW12" i="56"/>
  <c r="AX12" i="56" s="1"/>
  <c r="AE12" i="56"/>
  <c r="AF12" i="56" s="1"/>
  <c r="Y12" i="56"/>
  <c r="Z12" i="56" s="1"/>
  <c r="N7" i="56"/>
  <c r="T87" i="68"/>
  <c r="S88" i="68"/>
  <c r="T88" i="68" s="1"/>
  <c r="Y87" i="68"/>
  <c r="S79" i="68"/>
  <c r="N79" i="68"/>
  <c r="S82" i="68"/>
  <c r="N82" i="68"/>
  <c r="R35" i="68"/>
  <c r="L36" i="68"/>
  <c r="S29" i="68"/>
  <c r="N29" i="68"/>
  <c r="M30" i="68"/>
  <c r="BG52" i="68"/>
  <c r="BF73" i="68"/>
  <c r="BF84" i="68"/>
  <c r="BA52" i="68"/>
  <c r="AZ73" i="68"/>
  <c r="AZ84" i="68"/>
  <c r="AU52" i="68"/>
  <c r="AT73" i="68"/>
  <c r="AT84" i="68"/>
  <c r="AN73" i="68"/>
  <c r="AN84" i="68"/>
  <c r="AO52" i="68"/>
  <c r="AI52" i="68"/>
  <c r="AH73" i="68"/>
  <c r="AH84" i="68"/>
  <c r="W52" i="68"/>
  <c r="V73" i="68"/>
  <c r="V84" i="68"/>
  <c r="P73" i="68"/>
  <c r="P84" i="68"/>
  <c r="Q52" i="68"/>
  <c r="K52" i="68"/>
  <c r="J73" i="68"/>
  <c r="J84" i="68"/>
  <c r="N51" i="68"/>
  <c r="S51" i="68"/>
  <c r="BL54" i="68"/>
  <c r="BM53" i="68"/>
  <c r="BG53" i="68"/>
  <c r="BF54" i="68"/>
  <c r="BA53" i="68"/>
  <c r="AZ54" i="68"/>
  <c r="AO53" i="68"/>
  <c r="AN54" i="68"/>
  <c r="AH54" i="68"/>
  <c r="AI53" i="68"/>
  <c r="AB54" i="68"/>
  <c r="AC53" i="68"/>
  <c r="P54" i="68"/>
  <c r="Q53" i="68"/>
  <c r="M18" i="68"/>
  <c r="S17" i="68"/>
  <c r="N17" i="68"/>
  <c r="M53" i="68"/>
  <c r="G68" i="68"/>
  <c r="H53" i="68"/>
  <c r="G54" i="68"/>
  <c r="S49" i="68"/>
  <c r="N49" i="68"/>
  <c r="N87" i="56"/>
  <c r="S82" i="56"/>
  <c r="N82" i="56"/>
  <c r="Y56" i="67"/>
  <c r="T56" i="67"/>
  <c r="S56" i="56"/>
  <c r="N56" i="56"/>
  <c r="N40" i="56"/>
  <c r="S40" i="56"/>
  <c r="BS42" i="56"/>
  <c r="AU42" i="56"/>
  <c r="W42" i="56"/>
  <c r="T32" i="67"/>
  <c r="S32" i="56"/>
  <c r="Y32" i="67"/>
  <c r="K29" i="56"/>
  <c r="T20" i="67"/>
  <c r="Y20" i="67"/>
  <c r="S20" i="56"/>
  <c r="BR52" i="56"/>
  <c r="BS51" i="56"/>
  <c r="BL52" i="56"/>
  <c r="BM51" i="56"/>
  <c r="BF52" i="56"/>
  <c r="BG51" i="56"/>
  <c r="BA52" i="67"/>
  <c r="AZ73" i="67"/>
  <c r="AZ84" i="67"/>
  <c r="BA51" i="56"/>
  <c r="AZ52" i="56"/>
  <c r="AU51" i="56"/>
  <c r="AT52" i="56"/>
  <c r="AO51" i="56"/>
  <c r="AN52" i="56"/>
  <c r="AI16" i="56"/>
  <c r="V67" i="67"/>
  <c r="W67" i="67" s="1"/>
  <c r="V52" i="56"/>
  <c r="W51" i="56"/>
  <c r="Q52" i="67"/>
  <c r="P73" i="67"/>
  <c r="P84" i="67"/>
  <c r="K51" i="56"/>
  <c r="J52" i="56"/>
  <c r="N51" i="67"/>
  <c r="S51" i="67"/>
  <c r="M52" i="67"/>
  <c r="G84" i="67"/>
  <c r="H52" i="67"/>
  <c r="G73" i="67"/>
  <c r="S16" i="67"/>
  <c r="N16" i="67"/>
  <c r="BR72" i="67"/>
  <c r="BS70" i="67"/>
  <c r="BS53" i="67"/>
  <c r="BR54" i="67"/>
  <c r="BL18" i="56"/>
  <c r="BM18" i="56" s="1"/>
  <c r="BM17" i="56"/>
  <c r="BF18" i="56"/>
  <c r="BG18" i="56" s="1"/>
  <c r="BG17" i="56"/>
  <c r="AT54" i="67"/>
  <c r="AU53" i="67"/>
  <c r="AN18" i="56"/>
  <c r="AO18" i="56" s="1"/>
  <c r="AO17" i="56"/>
  <c r="AH18" i="56"/>
  <c r="AI18" i="56" s="1"/>
  <c r="AI17" i="56"/>
  <c r="W70" i="67"/>
  <c r="V72" i="67"/>
  <c r="V54" i="67"/>
  <c r="W53" i="67"/>
  <c r="Q17" i="56"/>
  <c r="P18" i="56"/>
  <c r="Q18" i="56" s="1"/>
  <c r="J18" i="56"/>
  <c r="K18" i="56" s="1"/>
  <c r="K17" i="56"/>
  <c r="N49" i="67"/>
  <c r="S49" i="67"/>
  <c r="Y75" i="68"/>
  <c r="T75" i="68"/>
  <c r="S34" i="68"/>
  <c r="N34" i="68"/>
  <c r="Z12" i="68"/>
  <c r="AR12" i="68"/>
  <c r="BJ12" i="68"/>
  <c r="AX12" i="68"/>
  <c r="BP12" i="68"/>
  <c r="S75" i="56"/>
  <c r="Y75" i="67"/>
  <c r="T75" i="67"/>
  <c r="S81" i="67"/>
  <c r="N81" i="67"/>
  <c r="M80" i="67"/>
  <c r="BR66" i="56"/>
  <c r="BS66" i="56" s="1"/>
  <c r="BS59" i="56"/>
  <c r="AH66" i="56"/>
  <c r="AI66" i="56" s="1"/>
  <c r="AI59" i="56"/>
  <c r="H59" i="56"/>
  <c r="M59" i="56"/>
  <c r="G66" i="56"/>
  <c r="S59" i="67"/>
  <c r="N59" i="67"/>
  <c r="L42" i="67"/>
  <c r="R41" i="67"/>
  <c r="AU35" i="56"/>
  <c r="AT36" i="56"/>
  <c r="AU36" i="56" s="1"/>
  <c r="BL24" i="56"/>
  <c r="BM24" i="56" s="1"/>
  <c r="BM23" i="56"/>
  <c r="P24" i="56"/>
  <c r="Q24" i="56" s="1"/>
  <c r="Q23" i="56"/>
  <c r="S19" i="56"/>
  <c r="Y19" i="67"/>
  <c r="T19" i="67"/>
  <c r="BQ73" i="67"/>
  <c r="BQ76" i="67" s="1"/>
  <c r="BQ77" i="67" s="1"/>
  <c r="BQ84" i="67"/>
  <c r="BQ83" i="67" s="1"/>
  <c r="AM52" i="56"/>
  <c r="AM67" i="56"/>
  <c r="BM50" i="56"/>
  <c r="BL71" i="56"/>
  <c r="BM71" i="56" s="1"/>
  <c r="Y14" i="67"/>
  <c r="T14" i="67"/>
  <c r="S14" i="56"/>
  <c r="BE54" i="67"/>
  <c r="BE68" i="67"/>
  <c r="BE69" i="67" s="1"/>
  <c r="R13" i="56"/>
  <c r="X13" i="67"/>
  <c r="F54" i="67"/>
  <c r="L53" i="67"/>
  <c r="Z9" i="56"/>
  <c r="AF9" i="56"/>
  <c r="BJ9" i="56"/>
  <c r="T78" i="68"/>
  <c r="Y78" i="68"/>
  <c r="S59" i="68"/>
  <c r="N59" i="68"/>
  <c r="N22" i="68"/>
  <c r="S22" i="68"/>
  <c r="L70" i="68"/>
  <c r="R70" i="68" s="1"/>
  <c r="X70" i="68" s="1"/>
  <c r="AD70" i="68" s="1"/>
  <c r="AJ70" i="68" s="1"/>
  <c r="AP70" i="68" s="1"/>
  <c r="AV70" i="68" s="1"/>
  <c r="BB70" i="68" s="1"/>
  <c r="BH70" i="68" s="1"/>
  <c r="BN70" i="68" s="1"/>
  <c r="BT70" i="68" s="1"/>
  <c r="F72" i="68"/>
  <c r="L18" i="68"/>
  <c r="R17" i="68"/>
  <c r="Z11" i="56"/>
  <c r="BA81" i="56"/>
  <c r="M80" i="56"/>
  <c r="AZ66" i="56"/>
  <c r="BA66" i="56" s="1"/>
  <c r="BA59" i="56"/>
  <c r="J66" i="56"/>
  <c r="K66" i="56" s="1"/>
  <c r="K59" i="56"/>
  <c r="N33" i="56"/>
  <c r="Y33" i="67"/>
  <c r="S33" i="56"/>
  <c r="T33" i="67"/>
  <c r="N34" i="56"/>
  <c r="S34" i="56"/>
  <c r="R32" i="56"/>
  <c r="X32" i="67"/>
  <c r="AZ36" i="56"/>
  <c r="BA36" i="56" s="1"/>
  <c r="BA35" i="56"/>
  <c r="Q35" i="56"/>
  <c r="P36" i="56"/>
  <c r="Q36" i="56" s="1"/>
  <c r="F30" i="56"/>
  <c r="H30" i="56" s="1"/>
  <c r="L29" i="56"/>
  <c r="BF24" i="56"/>
  <c r="BG24" i="56" s="1"/>
  <c r="BG23" i="56"/>
  <c r="K23" i="56"/>
  <c r="J24" i="56"/>
  <c r="K24" i="56" s="1"/>
  <c r="AY52" i="56"/>
  <c r="AY67" i="56"/>
  <c r="AA52" i="56"/>
  <c r="AA67" i="56"/>
  <c r="I73" i="67"/>
  <c r="I76" i="67" s="1"/>
  <c r="I77" i="67" s="1"/>
  <c r="I84" i="67"/>
  <c r="I83" i="67" s="1"/>
  <c r="I52" i="56"/>
  <c r="I67" i="56"/>
  <c r="J71" i="56"/>
  <c r="K71" i="56" s="1"/>
  <c r="K50" i="56"/>
  <c r="AY53" i="56"/>
  <c r="AY70" i="56"/>
  <c r="AY72" i="56" s="1"/>
  <c r="Y86" i="56"/>
  <c r="AE86" i="56"/>
  <c r="AF7" i="56"/>
  <c r="AL7" i="56"/>
  <c r="AR7" i="56"/>
  <c r="AX7" i="56"/>
  <c r="BC86" i="56"/>
  <c r="BP7" i="56"/>
  <c r="N74" i="68"/>
  <c r="S74" i="68"/>
  <c r="T39" i="68"/>
  <c r="Y39" i="68"/>
  <c r="H42" i="68"/>
  <c r="T25" i="68"/>
  <c r="Y25" i="68"/>
  <c r="Y20" i="68"/>
  <c r="T20" i="68"/>
  <c r="T15" i="68"/>
  <c r="Y15" i="68"/>
  <c r="Y13" i="68"/>
  <c r="T13" i="68"/>
  <c r="BR88" i="56"/>
  <c r="BS88" i="56" s="1"/>
  <c r="BF88" i="56"/>
  <c r="BG88" i="56" s="1"/>
  <c r="AT88" i="56"/>
  <c r="AU88" i="56" s="1"/>
  <c r="AH88" i="56"/>
  <c r="AI88" i="56" s="1"/>
  <c r="V88" i="56"/>
  <c r="W88" i="56" s="1"/>
  <c r="J88" i="56"/>
  <c r="K88" i="56" s="1"/>
  <c r="G88" i="56"/>
  <c r="H88" i="56" s="1"/>
  <c r="R75" i="56"/>
  <c r="X75" i="67"/>
  <c r="N79" i="67"/>
  <c r="S79" i="67"/>
  <c r="M79" i="56"/>
  <c r="R81" i="56"/>
  <c r="X81" i="56" s="1"/>
  <c r="AD81" i="56" s="1"/>
  <c r="AJ81" i="56" s="1"/>
  <c r="AP81" i="56" s="1"/>
  <c r="AV81" i="56" s="1"/>
  <c r="BB81" i="56" s="1"/>
  <c r="BH81" i="56" s="1"/>
  <c r="BN81" i="56" s="1"/>
  <c r="BT81" i="56" s="1"/>
  <c r="X78" i="67"/>
  <c r="R78" i="56"/>
  <c r="L59" i="56"/>
  <c r="R59" i="56" s="1"/>
  <c r="X59" i="56" s="1"/>
  <c r="AD59" i="56" s="1"/>
  <c r="AJ59" i="56" s="1"/>
  <c r="AP59" i="56" s="1"/>
  <c r="AV59" i="56" s="1"/>
  <c r="BB59" i="56" s="1"/>
  <c r="BH59" i="56" s="1"/>
  <c r="BN59" i="56" s="1"/>
  <c r="BT59" i="56" s="1"/>
  <c r="F66" i="56"/>
  <c r="L66" i="56" s="1"/>
  <c r="R66" i="56" s="1"/>
  <c r="X66" i="56" s="1"/>
  <c r="AD66" i="56" s="1"/>
  <c r="AJ66" i="56" s="1"/>
  <c r="AP66" i="56" s="1"/>
  <c r="AV66" i="56" s="1"/>
  <c r="BB66" i="56" s="1"/>
  <c r="BH66" i="56" s="1"/>
  <c r="BN66" i="56" s="1"/>
  <c r="BT66" i="56" s="1"/>
  <c r="S40" i="67"/>
  <c r="N40" i="67"/>
  <c r="T39" i="67"/>
  <c r="S39" i="56"/>
  <c r="Y39" i="67"/>
  <c r="BM41" i="56"/>
  <c r="BA41" i="56"/>
  <c r="AO41" i="56"/>
  <c r="AC41" i="56"/>
  <c r="Q41" i="56"/>
  <c r="H42" i="67"/>
  <c r="S41" i="67"/>
  <c r="N41" i="67"/>
  <c r="M42" i="67"/>
  <c r="N37" i="56"/>
  <c r="R26" i="56"/>
  <c r="X26" i="67"/>
  <c r="BM29" i="56"/>
  <c r="BA29" i="56"/>
  <c r="AO29" i="56"/>
  <c r="AC29" i="56"/>
  <c r="Q29" i="56"/>
  <c r="N29" i="67"/>
  <c r="M30" i="67"/>
  <c r="S29" i="67"/>
  <c r="S25" i="56"/>
  <c r="Y25" i="67"/>
  <c r="T25" i="67"/>
  <c r="X21" i="67"/>
  <c r="R21" i="56"/>
  <c r="L24" i="67"/>
  <c r="R23" i="67"/>
  <c r="BR73" i="67"/>
  <c r="BR84" i="67"/>
  <c r="BS52" i="67"/>
  <c r="BL67" i="67"/>
  <c r="BM67" i="67" s="1"/>
  <c r="AT67" i="67"/>
  <c r="AU67" i="67" s="1"/>
  <c r="AO52" i="67"/>
  <c r="AN73" i="67"/>
  <c r="AN84" i="67"/>
  <c r="AB67" i="67"/>
  <c r="AC67" i="67" s="1"/>
  <c r="M51" i="56"/>
  <c r="H51" i="56"/>
  <c r="G52" i="56"/>
  <c r="BR70" i="56"/>
  <c r="BS49" i="56"/>
  <c r="BR53" i="56"/>
  <c r="BM70" i="67"/>
  <c r="BL72" i="67"/>
  <c r="BG53" i="67"/>
  <c r="BF54" i="67"/>
  <c r="BF72" i="67"/>
  <c r="BG70" i="67"/>
  <c r="AZ54" i="67"/>
  <c r="BA53" i="67"/>
  <c r="AZ18" i="56"/>
  <c r="BA18" i="56" s="1"/>
  <c r="BA17" i="56"/>
  <c r="AT53" i="56"/>
  <c r="AT70" i="56"/>
  <c r="AU49" i="56"/>
  <c r="AO53" i="67"/>
  <c r="AN54" i="67"/>
  <c r="AH72" i="67"/>
  <c r="AI70" i="67"/>
  <c r="AC70" i="67"/>
  <c r="AB72" i="67"/>
  <c r="AC17" i="56"/>
  <c r="AB18" i="56"/>
  <c r="AC18" i="56" s="1"/>
  <c r="V53" i="56"/>
  <c r="V70" i="56"/>
  <c r="W49" i="56"/>
  <c r="Q70" i="67"/>
  <c r="P72" i="67"/>
  <c r="K70" i="67"/>
  <c r="J72" i="67"/>
  <c r="K53" i="67"/>
  <c r="J54" i="67"/>
  <c r="M18" i="67"/>
  <c r="S17" i="67"/>
  <c r="N17" i="67"/>
  <c r="H17" i="56"/>
  <c r="M17" i="56"/>
  <c r="G18" i="56"/>
  <c r="BK84" i="68"/>
  <c r="BK83" i="68" s="1"/>
  <c r="BK73" i="68"/>
  <c r="BK76" i="68" s="1"/>
  <c r="BK77" i="68" s="1"/>
  <c r="N50" i="68"/>
  <c r="S50" i="68"/>
  <c r="BE54" i="68"/>
  <c r="BE68" i="68"/>
  <c r="BE69" i="68" s="1"/>
  <c r="AA68" i="68"/>
  <c r="AA69" i="68" s="1"/>
  <c r="AA54" i="68"/>
  <c r="Y33" i="68"/>
  <c r="T33" i="68"/>
  <c r="AY73" i="68"/>
  <c r="AY76" i="68" s="1"/>
  <c r="AY77" i="68" s="1"/>
  <c r="AY84" i="68"/>
  <c r="AY83" i="68" s="1"/>
  <c r="AM84" i="68"/>
  <c r="AM83" i="68" s="1"/>
  <c r="AM73" i="68"/>
  <c r="AM76" i="68" s="1"/>
  <c r="AM77" i="68" s="1"/>
  <c r="AA73" i="68"/>
  <c r="AA76" i="68" s="1"/>
  <c r="AA77" i="68" s="1"/>
  <c r="AA84" i="68"/>
  <c r="AA83" i="68" s="1"/>
  <c r="O84" i="68"/>
  <c r="O83" i="68" s="1"/>
  <c r="O73" i="68"/>
  <c r="O76" i="68" s="1"/>
  <c r="O77" i="68" s="1"/>
  <c r="M71" i="68"/>
  <c r="H71" i="68"/>
  <c r="Y14" i="68"/>
  <c r="T14" i="68"/>
  <c r="AT66" i="56"/>
  <c r="AU66" i="56" s="1"/>
  <c r="AU59" i="56"/>
  <c r="F42" i="56"/>
  <c r="H42" i="56" s="1"/>
  <c r="L41" i="56"/>
  <c r="X37" i="67"/>
  <c r="R37" i="56"/>
  <c r="BF36" i="56"/>
  <c r="BG36" i="56" s="1"/>
  <c r="BG35" i="56"/>
  <c r="BA23" i="56"/>
  <c r="AZ24" i="56"/>
  <c r="BA24" i="56" s="1"/>
  <c r="AM73" i="67"/>
  <c r="AM76" i="67" s="1"/>
  <c r="AM77" i="67" s="1"/>
  <c r="AM84" i="67"/>
  <c r="AM83" i="67" s="1"/>
  <c r="AG84" i="67"/>
  <c r="AG83" i="67" s="1"/>
  <c r="AG73" i="67"/>
  <c r="AG76" i="67" s="1"/>
  <c r="AG77" i="67" s="1"/>
  <c r="AG52" i="56"/>
  <c r="AG67" i="56"/>
  <c r="O73" i="67"/>
  <c r="O76" i="67" s="1"/>
  <c r="O77" i="67" s="1"/>
  <c r="O84" i="67"/>
  <c r="O83" i="67" s="1"/>
  <c r="S50" i="67"/>
  <c r="N50" i="67"/>
  <c r="BE53" i="56"/>
  <c r="BE54" i="56" s="1"/>
  <c r="BE70" i="56"/>
  <c r="BE72" i="56" s="1"/>
  <c r="AS68" i="67"/>
  <c r="AS69" i="67" s="1"/>
  <c r="AS54" i="67"/>
  <c r="AG53" i="56"/>
  <c r="AG54" i="56" s="1"/>
  <c r="AG70" i="56"/>
  <c r="AG72" i="56" s="1"/>
  <c r="AA54" i="67"/>
  <c r="AA68" i="67"/>
  <c r="AA69" i="67" s="1"/>
  <c r="O68" i="67"/>
  <c r="O69" i="67" s="1"/>
  <c r="O54" i="67"/>
  <c r="L17" i="56"/>
  <c r="F18" i="56"/>
  <c r="AJ88" i="68"/>
  <c r="AP87" i="68"/>
  <c r="S81" i="68"/>
  <c r="N81" i="68"/>
  <c r="T57" i="68"/>
  <c r="Y57" i="68"/>
  <c r="M36" i="68"/>
  <c r="S35" i="68"/>
  <c r="N35" i="68"/>
  <c r="N23" i="68"/>
  <c r="M24" i="68"/>
  <c r="S23" i="68"/>
  <c r="BQ84" i="68"/>
  <c r="BQ83" i="68" s="1"/>
  <c r="BQ73" i="68"/>
  <c r="BQ76" i="68" s="1"/>
  <c r="BQ77" i="68" s="1"/>
  <c r="BE84" i="68"/>
  <c r="BE83" i="68" s="1"/>
  <c r="BE73" i="68"/>
  <c r="BE76" i="68" s="1"/>
  <c r="BE77" i="68" s="1"/>
  <c r="AS84" i="68"/>
  <c r="AS83" i="68" s="1"/>
  <c r="AS73" i="68"/>
  <c r="AS76" i="68" s="1"/>
  <c r="AS77" i="68" s="1"/>
  <c r="AG84" i="68"/>
  <c r="AG83" i="68" s="1"/>
  <c r="AG73" i="68"/>
  <c r="AG76" i="68" s="1"/>
  <c r="AG77" i="68" s="1"/>
  <c r="U84" i="68"/>
  <c r="U83" i="68" s="1"/>
  <c r="U73" i="68"/>
  <c r="U76" i="68" s="1"/>
  <c r="U77" i="68" s="1"/>
  <c r="F73" i="68"/>
  <c r="F84" i="68"/>
  <c r="L52" i="68"/>
  <c r="R52" i="68" s="1"/>
  <c r="X52" i="68" s="1"/>
  <c r="AD52" i="68" s="1"/>
  <c r="AJ52" i="68" s="1"/>
  <c r="AP52" i="68" s="1"/>
  <c r="AV52" i="68" s="1"/>
  <c r="BB52" i="68" s="1"/>
  <c r="BH52" i="68" s="1"/>
  <c r="BN52" i="68" s="1"/>
  <c r="BT52" i="68" s="1"/>
  <c r="I54" i="68"/>
  <c r="I68" i="68"/>
  <c r="I69" i="68" s="1"/>
  <c r="R79" i="67"/>
  <c r="L79" i="56"/>
  <c r="AN66" i="56"/>
  <c r="AO66" i="56" s="1"/>
  <c r="AO59" i="56"/>
  <c r="AO35" i="56"/>
  <c r="AN36" i="56"/>
  <c r="AO36" i="56" s="1"/>
  <c r="N21" i="56"/>
  <c r="BS23" i="56"/>
  <c r="BR24" i="56"/>
  <c r="BS24" i="56" s="1"/>
  <c r="W23" i="56"/>
  <c r="V24" i="56"/>
  <c r="W24" i="56" s="1"/>
  <c r="BK73" i="67"/>
  <c r="BK76" i="67" s="1"/>
  <c r="BK77" i="67" s="1"/>
  <c r="BK84" i="67"/>
  <c r="BK83" i="67" s="1"/>
  <c r="BK52" i="56"/>
  <c r="BK67" i="56"/>
  <c r="AY73" i="67"/>
  <c r="AY76" i="67" s="1"/>
  <c r="AY77" i="67" s="1"/>
  <c r="AY84" i="67"/>
  <c r="AY83" i="67" s="1"/>
  <c r="AS52" i="56"/>
  <c r="AS67" i="56"/>
  <c r="BG50" i="56"/>
  <c r="BF71" i="56"/>
  <c r="BG71" i="56" s="1"/>
  <c r="W50" i="56"/>
  <c r="V71" i="56"/>
  <c r="W71" i="56" s="1"/>
  <c r="BK54" i="67"/>
  <c r="BK68" i="67"/>
  <c r="BK69" i="67" s="1"/>
  <c r="AY54" i="67"/>
  <c r="AY68" i="67"/>
  <c r="AY69" i="67" s="1"/>
  <c r="AM54" i="67"/>
  <c r="AM68" i="67"/>
  <c r="AM69" i="67" s="1"/>
  <c r="I70" i="56"/>
  <c r="I72" i="56" s="1"/>
  <c r="I53" i="56"/>
  <c r="I54" i="67"/>
  <c r="I68" i="67"/>
  <c r="I69" i="67" s="1"/>
  <c r="M86" i="56"/>
  <c r="M88" i="68"/>
  <c r="N88" i="68" s="1"/>
  <c r="T56" i="68"/>
  <c r="Y56" i="68"/>
  <c r="L24" i="68"/>
  <c r="R23" i="68"/>
  <c r="BR73" i="68"/>
  <c r="BR84" i="68"/>
  <c r="BS52" i="68"/>
  <c r="AZ67" i="68"/>
  <c r="BA67" i="68" s="1"/>
  <c r="AN67" i="68"/>
  <c r="AO67" i="68" s="1"/>
  <c r="AB67" i="68"/>
  <c r="AC67" i="68" s="1"/>
  <c r="AC52" i="68"/>
  <c r="AB73" i="68"/>
  <c r="AB84" i="68"/>
  <c r="P67" i="68"/>
  <c r="Q67" i="68" s="1"/>
  <c r="S16" i="68"/>
  <c r="N16" i="68"/>
  <c r="H52" i="68"/>
  <c r="G73" i="68"/>
  <c r="M52" i="68"/>
  <c r="G84" i="68"/>
  <c r="BS53" i="68"/>
  <c r="BR54" i="68"/>
  <c r="BS70" i="68"/>
  <c r="BR72" i="68"/>
  <c r="BL72" i="68"/>
  <c r="BM70" i="68"/>
  <c r="BF72" i="68"/>
  <c r="BG70" i="68"/>
  <c r="AZ72" i="68"/>
  <c r="BA70" i="68"/>
  <c r="AU53" i="68"/>
  <c r="AT54" i="68"/>
  <c r="AU70" i="68"/>
  <c r="AT72" i="68"/>
  <c r="AO70" i="68"/>
  <c r="AN72" i="68"/>
  <c r="AI70" i="68"/>
  <c r="AH72" i="68"/>
  <c r="AC70" i="68"/>
  <c r="AB72" i="68"/>
  <c r="V54" i="68"/>
  <c r="W53" i="68"/>
  <c r="V72" i="68"/>
  <c r="W70" i="68"/>
  <c r="P72" i="68"/>
  <c r="Q70" i="68"/>
  <c r="J54" i="68"/>
  <c r="K53" i="68"/>
  <c r="J72" i="68"/>
  <c r="K70" i="68"/>
  <c r="G72" i="68"/>
  <c r="H70" i="68"/>
  <c r="M70" i="68"/>
  <c r="Y87" i="67"/>
  <c r="S88" i="67"/>
  <c r="T87" i="67"/>
  <c r="S87" i="56"/>
  <c r="M88" i="67"/>
  <c r="N88" i="67" s="1"/>
  <c r="M74" i="56"/>
  <c r="N74" i="67"/>
  <c r="S74" i="67"/>
  <c r="X55" i="67"/>
  <c r="R55" i="56"/>
  <c r="BS41" i="56"/>
  <c r="AU41" i="56"/>
  <c r="W41" i="56"/>
  <c r="H41" i="56"/>
  <c r="X33" i="67"/>
  <c r="R33" i="56"/>
  <c r="R31" i="56"/>
  <c r="X31" i="67"/>
  <c r="N28" i="56"/>
  <c r="S28" i="56"/>
  <c r="Y27" i="67"/>
  <c r="T27" i="67"/>
  <c r="S27" i="56"/>
  <c r="K30" i="56"/>
  <c r="BS16" i="56"/>
  <c r="BM16" i="56"/>
  <c r="BG16" i="56"/>
  <c r="AU16" i="56"/>
  <c r="AH67" i="67"/>
  <c r="AI67" i="67" s="1"/>
  <c r="AI52" i="67"/>
  <c r="AH84" i="67"/>
  <c r="AH73" i="67"/>
  <c r="AH52" i="56"/>
  <c r="AI51" i="56"/>
  <c r="AB52" i="56"/>
  <c r="AC51" i="56"/>
  <c r="V84" i="67"/>
  <c r="W52" i="67"/>
  <c r="V73" i="67"/>
  <c r="W16" i="56"/>
  <c r="P67" i="67"/>
  <c r="Q67" i="67" s="1"/>
  <c r="P52" i="56"/>
  <c r="Q51" i="56"/>
  <c r="J84" i="67"/>
  <c r="J73" i="67"/>
  <c r="K52" i="67"/>
  <c r="G68" i="67"/>
  <c r="Y15" i="67"/>
  <c r="T15" i="67"/>
  <c r="S15" i="56"/>
  <c r="R14" i="56"/>
  <c r="X14" i="67"/>
  <c r="BL70" i="56"/>
  <c r="BM49" i="56"/>
  <c r="BL53" i="56"/>
  <c r="BF70" i="56"/>
  <c r="BF53" i="56"/>
  <c r="BG49" i="56"/>
  <c r="AT72" i="67"/>
  <c r="AU70" i="67"/>
  <c r="AO49" i="56"/>
  <c r="AN53" i="56"/>
  <c r="AN70" i="56"/>
  <c r="AH70" i="56"/>
  <c r="AH53" i="56"/>
  <c r="AI49" i="56"/>
  <c r="P70" i="56"/>
  <c r="P53" i="56"/>
  <c r="Q49" i="56"/>
  <c r="J70" i="56"/>
  <c r="K49" i="56"/>
  <c r="J53" i="56"/>
  <c r="T13" i="67"/>
  <c r="Y13" i="67"/>
  <c r="S13" i="56"/>
  <c r="M70" i="67"/>
  <c r="H70" i="67"/>
  <c r="G72" i="67"/>
  <c r="G54" i="67"/>
  <c r="M53" i="67"/>
  <c r="H53" i="67"/>
  <c r="AV86" i="56"/>
  <c r="BV12" i="68"/>
  <c r="N12" i="68"/>
  <c r="AF12" i="68"/>
  <c r="T12" i="68"/>
  <c r="AL12" i="68"/>
  <c r="BD12" i="68"/>
  <c r="N75" i="56"/>
  <c r="Q81" i="56"/>
  <c r="H81" i="56"/>
  <c r="M81" i="56"/>
  <c r="BF66" i="56"/>
  <c r="BG66" i="56" s="1"/>
  <c r="BG59" i="56"/>
  <c r="H66" i="67"/>
  <c r="M66" i="67"/>
  <c r="BR36" i="56"/>
  <c r="BS36" i="56" s="1"/>
  <c r="BS35" i="56"/>
  <c r="W35" i="56"/>
  <c r="V36" i="56"/>
  <c r="W36" i="56" s="1"/>
  <c r="N35" i="67"/>
  <c r="M36" i="67"/>
  <c r="S35" i="67"/>
  <c r="M35" i="56"/>
  <c r="G36" i="56"/>
  <c r="H36" i="56" s="1"/>
  <c r="H35" i="56"/>
  <c r="Y26" i="67"/>
  <c r="T26" i="67"/>
  <c r="S26" i="56"/>
  <c r="AO23" i="56"/>
  <c r="AN24" i="56"/>
  <c r="AO24" i="56" s="1"/>
  <c r="O52" i="56"/>
  <c r="O67" i="56"/>
  <c r="L51" i="56"/>
  <c r="R51" i="56" s="1"/>
  <c r="X51" i="56" s="1"/>
  <c r="AD51" i="56" s="1"/>
  <c r="AJ51" i="56" s="1"/>
  <c r="AP51" i="56" s="1"/>
  <c r="AV51" i="56" s="1"/>
  <c r="BB51" i="56" s="1"/>
  <c r="BH51" i="56" s="1"/>
  <c r="BN51" i="56" s="1"/>
  <c r="BT51" i="56" s="1"/>
  <c r="F52" i="56"/>
  <c r="F84" i="67"/>
  <c r="F73" i="67"/>
  <c r="L52" i="67"/>
  <c r="R52" i="67" s="1"/>
  <c r="X52" i="67" s="1"/>
  <c r="AD52" i="67" s="1"/>
  <c r="AJ52" i="67" s="1"/>
  <c r="AP52" i="67" s="1"/>
  <c r="AV52" i="67" s="1"/>
  <c r="BB52" i="67" s="1"/>
  <c r="BH52" i="67" s="1"/>
  <c r="BN52" i="67" s="1"/>
  <c r="BT52" i="67" s="1"/>
  <c r="AZ71" i="56"/>
  <c r="BA71" i="56" s="1"/>
  <c r="BA50" i="56"/>
  <c r="AC50" i="56"/>
  <c r="AB71" i="56"/>
  <c r="AC71" i="56" s="1"/>
  <c r="G71" i="56"/>
  <c r="H50" i="56"/>
  <c r="M50" i="56"/>
  <c r="N14" i="56"/>
  <c r="BQ53" i="56"/>
  <c r="BQ70" i="56"/>
  <c r="BQ72" i="56" s="1"/>
  <c r="AS53" i="56"/>
  <c r="AS54" i="56" s="1"/>
  <c r="AS70" i="56"/>
  <c r="AS72" i="56" s="1"/>
  <c r="AG68" i="67"/>
  <c r="AG69" i="67" s="1"/>
  <c r="AG54" i="67"/>
  <c r="AA53" i="56"/>
  <c r="AA70" i="56"/>
  <c r="AA72" i="56" s="1"/>
  <c r="O70" i="56"/>
  <c r="O72" i="56" s="1"/>
  <c r="O53" i="56"/>
  <c r="F72" i="67"/>
  <c r="L70" i="67"/>
  <c r="R70" i="67" s="1"/>
  <c r="X70" i="67" s="1"/>
  <c r="AD70" i="67" s="1"/>
  <c r="AJ70" i="67" s="1"/>
  <c r="AP70" i="67" s="1"/>
  <c r="AV70" i="67" s="1"/>
  <c r="BB70" i="67" s="1"/>
  <c r="BH70" i="67" s="1"/>
  <c r="BN70" i="67" s="1"/>
  <c r="BT70" i="67" s="1"/>
  <c r="AX11" i="56"/>
  <c r="BV11" i="56"/>
  <c r="T9" i="56"/>
  <c r="BD9" i="56"/>
  <c r="M66" i="68"/>
  <c r="H66" i="68"/>
  <c r="T38" i="68"/>
  <c r="Y38" i="68"/>
  <c r="T31" i="68"/>
  <c r="Y31" i="68"/>
  <c r="T26" i="68"/>
  <c r="Y26" i="68"/>
  <c r="R29" i="68"/>
  <c r="L30" i="68"/>
  <c r="T19" i="68"/>
  <c r="Y19" i="68"/>
  <c r="L53" i="68"/>
  <c r="F54" i="68"/>
  <c r="L74" i="56"/>
  <c r="R74" i="67"/>
  <c r="Y57" i="67"/>
  <c r="S57" i="56"/>
  <c r="T57" i="67"/>
  <c r="N57" i="56"/>
  <c r="AB66" i="56"/>
  <c r="AC66" i="56" s="1"/>
  <c r="AC59" i="56"/>
  <c r="BL36" i="56"/>
  <c r="BM36" i="56" s="1"/>
  <c r="BM35" i="56"/>
  <c r="AB36" i="56"/>
  <c r="AC36" i="56" s="1"/>
  <c r="AC35" i="56"/>
  <c r="L30" i="67"/>
  <c r="R29" i="67"/>
  <c r="S22" i="67"/>
  <c r="N22" i="67"/>
  <c r="AI23" i="56"/>
  <c r="AH24" i="56"/>
  <c r="AI24" i="56" s="1"/>
  <c r="AH71" i="56"/>
  <c r="AI71" i="56" s="1"/>
  <c r="AI50" i="56"/>
  <c r="BK53" i="56"/>
  <c r="BK70" i="56"/>
  <c r="BK72" i="56" s="1"/>
  <c r="AM70" i="56"/>
  <c r="AM72" i="56" s="1"/>
  <c r="AM53" i="56"/>
  <c r="AM54" i="56" s="1"/>
  <c r="U70" i="56"/>
  <c r="U72" i="56" s="1"/>
  <c r="U53" i="56"/>
  <c r="Z86" i="67"/>
  <c r="Z7" i="56"/>
  <c r="AK86" i="56"/>
  <c r="AQ86" i="56"/>
  <c r="AW86" i="56"/>
  <c r="AX86" i="67"/>
  <c r="BD86" i="67"/>
  <c r="BI86" i="56"/>
  <c r="BJ86" i="56" s="1"/>
  <c r="BJ7" i="56"/>
  <c r="BO86" i="56"/>
  <c r="T58" i="68"/>
  <c r="Y58" i="68"/>
  <c r="S40" i="68"/>
  <c r="N40" i="68"/>
  <c r="N41" i="68"/>
  <c r="M42" i="68"/>
  <c r="S41" i="68"/>
  <c r="Y37" i="68"/>
  <c r="T37" i="68"/>
  <c r="T32" i="68"/>
  <c r="Y32" i="68"/>
  <c r="Y27" i="68"/>
  <c r="T27" i="68"/>
  <c r="N28" i="68"/>
  <c r="S28" i="68"/>
  <c r="BL67" i="68"/>
  <c r="BM67" i="68" s="1"/>
  <c r="BL84" i="68"/>
  <c r="BM52" i="68"/>
  <c r="BL73" i="68"/>
  <c r="H79" i="56"/>
  <c r="H80" i="56" s="1"/>
  <c r="N82" i="67"/>
  <c r="S82" i="67"/>
  <c r="N58" i="56"/>
  <c r="T58" i="67"/>
  <c r="S58" i="56"/>
  <c r="Y58" i="67"/>
  <c r="X57" i="67"/>
  <c r="R57" i="56"/>
  <c r="N39" i="56"/>
  <c r="X38" i="67"/>
  <c r="R38" i="56"/>
  <c r="BM42" i="56"/>
  <c r="BA42" i="56"/>
  <c r="AO42" i="56"/>
  <c r="AC42" i="56"/>
  <c r="Q42" i="56"/>
  <c r="Y37" i="67"/>
  <c r="S37" i="56"/>
  <c r="T37" i="67"/>
  <c r="R35" i="67"/>
  <c r="L36" i="67"/>
  <c r="N28" i="67"/>
  <c r="S28" i="67"/>
  <c r="BM30" i="56"/>
  <c r="BA30" i="56"/>
  <c r="AO30" i="56"/>
  <c r="AC30" i="56"/>
  <c r="Q30" i="56"/>
  <c r="H30" i="67"/>
  <c r="N25" i="56"/>
  <c r="X19" i="67"/>
  <c r="R19" i="56"/>
  <c r="BR67" i="67"/>
  <c r="BS67" i="67" s="1"/>
  <c r="BM52" i="67"/>
  <c r="BL73" i="67"/>
  <c r="BL84" i="67"/>
  <c r="BF67" i="67"/>
  <c r="BG67" i="67" s="1"/>
  <c r="BF84" i="67"/>
  <c r="BF73" i="67"/>
  <c r="BG52" i="67"/>
  <c r="AT84" i="67"/>
  <c r="AU52" i="67"/>
  <c r="AT73" i="67"/>
  <c r="AN67" i="67"/>
  <c r="AO67" i="67" s="1"/>
  <c r="AB73" i="67"/>
  <c r="AB84" i="67"/>
  <c r="AC52" i="67"/>
  <c r="M16" i="56"/>
  <c r="H16" i="56"/>
  <c r="BR18" i="56"/>
  <c r="BS18" i="56" s="1"/>
  <c r="BS17" i="56"/>
  <c r="BL54" i="67"/>
  <c r="BM53" i="67"/>
  <c r="AZ72" i="67"/>
  <c r="BA70" i="67"/>
  <c r="BA49" i="56"/>
  <c r="AZ53" i="56"/>
  <c r="AZ70" i="56"/>
  <c r="AU17" i="56"/>
  <c r="AT18" i="56"/>
  <c r="AU18" i="56" s="1"/>
  <c r="AO70" i="67"/>
  <c r="AN72" i="67"/>
  <c r="AH54" i="67"/>
  <c r="AI53" i="67"/>
  <c r="AC53" i="67"/>
  <c r="AB54" i="67"/>
  <c r="AC49" i="56"/>
  <c r="AB53" i="56"/>
  <c r="AB70" i="56"/>
  <c r="W17" i="56"/>
  <c r="V18" i="56"/>
  <c r="W18" i="56" s="1"/>
  <c r="P54" i="67"/>
  <c r="Q53" i="67"/>
  <c r="H18" i="67"/>
  <c r="H49" i="56"/>
  <c r="G70" i="56"/>
  <c r="G53" i="56"/>
  <c r="M49" i="56"/>
  <c r="L24" i="56" l="1"/>
  <c r="M42" i="56"/>
  <c r="BP86" i="56"/>
  <c r="AR86" i="56"/>
  <c r="N29" i="56"/>
  <c r="AL86" i="56"/>
  <c r="T75" i="56"/>
  <c r="AF86" i="56"/>
  <c r="S29" i="56"/>
  <c r="Y29" i="56" s="1"/>
  <c r="N41" i="56"/>
  <c r="J68" i="68"/>
  <c r="J69" i="68" s="1"/>
  <c r="K69" i="68" s="1"/>
  <c r="V68" i="68"/>
  <c r="W68" i="68" s="1"/>
  <c r="AZ68" i="67"/>
  <c r="AZ69" i="67" s="1"/>
  <c r="BA69" i="67" s="1"/>
  <c r="AO54" i="68"/>
  <c r="BA54" i="68"/>
  <c r="N80" i="68"/>
  <c r="Q54" i="68"/>
  <c r="BM54" i="68"/>
  <c r="H54" i="67"/>
  <c r="AT68" i="68"/>
  <c r="AU68" i="68" s="1"/>
  <c r="N86" i="56"/>
  <c r="BG54" i="67"/>
  <c r="L36" i="56"/>
  <c r="H67" i="67"/>
  <c r="L67" i="68"/>
  <c r="R67" i="68" s="1"/>
  <c r="X67" i="68" s="1"/>
  <c r="AD67" i="68" s="1"/>
  <c r="AJ67" i="68" s="1"/>
  <c r="AP67" i="68" s="1"/>
  <c r="AV67" i="68" s="1"/>
  <c r="BB67" i="68" s="1"/>
  <c r="BH67" i="68" s="1"/>
  <c r="BN67" i="68" s="1"/>
  <c r="BT67" i="68" s="1"/>
  <c r="T15" i="56"/>
  <c r="T86" i="56"/>
  <c r="AX86" i="56"/>
  <c r="AH68" i="67"/>
  <c r="AH69" i="67" s="1"/>
  <c r="AI69" i="67" s="1"/>
  <c r="P67" i="56"/>
  <c r="Q67" i="56" s="1"/>
  <c r="N18" i="67"/>
  <c r="F68" i="67"/>
  <c r="H68" i="67" s="1"/>
  <c r="BL67" i="56"/>
  <c r="BL68" i="56" s="1"/>
  <c r="AH68" i="68"/>
  <c r="AI68" i="68" s="1"/>
  <c r="BF68" i="68"/>
  <c r="BF69" i="68" s="1"/>
  <c r="BG69" i="68" s="1"/>
  <c r="AC54" i="67"/>
  <c r="T57" i="56"/>
  <c r="F68" i="68"/>
  <c r="L68" i="68" s="1"/>
  <c r="M67" i="67"/>
  <c r="N67" i="67" s="1"/>
  <c r="BD86" i="56"/>
  <c r="Z86" i="56"/>
  <c r="P68" i="67"/>
  <c r="Q68" i="67" s="1"/>
  <c r="AI54" i="67"/>
  <c r="BL68" i="67"/>
  <c r="BL69" i="67" s="1"/>
  <c r="BM69" i="67" s="1"/>
  <c r="BM54" i="67"/>
  <c r="T58" i="56"/>
  <c r="AH67" i="56"/>
  <c r="AI67" i="56" s="1"/>
  <c r="S88" i="56"/>
  <c r="BS54" i="68"/>
  <c r="N36" i="68"/>
  <c r="R88" i="56"/>
  <c r="T13" i="56"/>
  <c r="N74" i="56"/>
  <c r="T87" i="56"/>
  <c r="J68" i="67"/>
  <c r="M68" i="67" s="1"/>
  <c r="N79" i="56"/>
  <c r="BS54" i="67"/>
  <c r="T21" i="56"/>
  <c r="BV86" i="56"/>
  <c r="F67" i="56"/>
  <c r="L67" i="56" s="1"/>
  <c r="R67" i="56" s="1"/>
  <c r="X67" i="56" s="1"/>
  <c r="AD67" i="56" s="1"/>
  <c r="AJ67" i="56" s="1"/>
  <c r="AP67" i="56" s="1"/>
  <c r="AV67" i="56" s="1"/>
  <c r="BB67" i="56" s="1"/>
  <c r="BH67" i="56" s="1"/>
  <c r="BN67" i="56" s="1"/>
  <c r="BT67" i="56" s="1"/>
  <c r="K54" i="68"/>
  <c r="AU54" i="68"/>
  <c r="BR68" i="68"/>
  <c r="BS68" i="68" s="1"/>
  <c r="K67" i="68"/>
  <c r="Q54" i="67"/>
  <c r="AB68" i="67"/>
  <c r="AB69" i="67" s="1"/>
  <c r="AC69" i="67" s="1"/>
  <c r="T37" i="56"/>
  <c r="N42" i="68"/>
  <c r="T88" i="67"/>
  <c r="W54" i="68"/>
  <c r="T25" i="56"/>
  <c r="N42" i="67"/>
  <c r="V68" i="67"/>
  <c r="V69" i="67" s="1"/>
  <c r="W69" i="67" s="1"/>
  <c r="W54" i="67"/>
  <c r="V67" i="56"/>
  <c r="W67" i="56" s="1"/>
  <c r="AI54" i="68"/>
  <c r="T39" i="56"/>
  <c r="AG68" i="56"/>
  <c r="AG69" i="56" s="1"/>
  <c r="S49" i="56"/>
  <c r="N49" i="56"/>
  <c r="H70" i="56"/>
  <c r="G72" i="56"/>
  <c r="M70" i="56"/>
  <c r="AC70" i="56"/>
  <c r="AB72" i="56"/>
  <c r="BA53" i="56"/>
  <c r="AZ54" i="56"/>
  <c r="N16" i="56"/>
  <c r="S16" i="56"/>
  <c r="AB83" i="67"/>
  <c r="AC83" i="67" s="1"/>
  <c r="AC84" i="67"/>
  <c r="BG84" i="67"/>
  <c r="BF83" i="67"/>
  <c r="BG83" i="67" s="1"/>
  <c r="BL83" i="67"/>
  <c r="BM83" i="67" s="1"/>
  <c r="BM84" i="67"/>
  <c r="R36" i="67"/>
  <c r="X35" i="67"/>
  <c r="AD38" i="67"/>
  <c r="X38" i="56"/>
  <c r="AE58" i="67"/>
  <c r="Y58" i="56"/>
  <c r="Z58" i="67"/>
  <c r="Y82" i="67"/>
  <c r="T82" i="67"/>
  <c r="BM73" i="68"/>
  <c r="BL76" i="68"/>
  <c r="BM76" i="68" s="1"/>
  <c r="BM84" i="68"/>
  <c r="BL83" i="68"/>
  <c r="BM83" i="68" s="1"/>
  <c r="Y28" i="68"/>
  <c r="T28" i="68"/>
  <c r="Z32" i="68"/>
  <c r="AE32" i="68"/>
  <c r="S42" i="68"/>
  <c r="Y41" i="68"/>
  <c r="T41" i="68"/>
  <c r="Y40" i="68"/>
  <c r="T40" i="68"/>
  <c r="BK54" i="56"/>
  <c r="BK68" i="56"/>
  <c r="BK69" i="56" s="1"/>
  <c r="T22" i="67"/>
  <c r="Y22" i="67"/>
  <c r="AE57" i="67"/>
  <c r="Y57" i="56"/>
  <c r="Z57" i="67"/>
  <c r="Z19" i="68"/>
  <c r="AE19" i="68"/>
  <c r="AE26" i="68"/>
  <c r="Z26" i="68"/>
  <c r="Z31" i="68"/>
  <c r="AE31" i="68"/>
  <c r="AE38" i="68"/>
  <c r="Z38" i="68"/>
  <c r="O54" i="56"/>
  <c r="O68" i="56"/>
  <c r="O69" i="56" s="1"/>
  <c r="L84" i="67"/>
  <c r="R84" i="67" s="1"/>
  <c r="X84" i="67" s="1"/>
  <c r="AD84" i="67" s="1"/>
  <c r="AJ84" i="67" s="1"/>
  <c r="AP84" i="67" s="1"/>
  <c r="AV84" i="67" s="1"/>
  <c r="BB84" i="67" s="1"/>
  <c r="BH84" i="67" s="1"/>
  <c r="BN84" i="67" s="1"/>
  <c r="BT84" i="67" s="1"/>
  <c r="F83" i="67"/>
  <c r="L83" i="67" s="1"/>
  <c r="R83" i="67" s="1"/>
  <c r="X83" i="67" s="1"/>
  <c r="AD83" i="67" s="1"/>
  <c r="AJ83" i="67" s="1"/>
  <c r="AP83" i="67" s="1"/>
  <c r="AV83" i="67" s="1"/>
  <c r="BB83" i="67" s="1"/>
  <c r="BH83" i="67" s="1"/>
  <c r="BN83" i="67" s="1"/>
  <c r="BT83" i="67" s="1"/>
  <c r="Z26" i="67"/>
  <c r="AE26" i="67"/>
  <c r="Y26" i="56"/>
  <c r="Y35" i="67"/>
  <c r="T35" i="67"/>
  <c r="S36" i="67"/>
  <c r="Q70" i="56"/>
  <c r="P72" i="56"/>
  <c r="AI53" i="56"/>
  <c r="AH54" i="56"/>
  <c r="AI54" i="56" s="1"/>
  <c r="AO70" i="56"/>
  <c r="AN72" i="56"/>
  <c r="AU72" i="67"/>
  <c r="BF54" i="56"/>
  <c r="BG54" i="56" s="1"/>
  <c r="BG53" i="56"/>
  <c r="BL54" i="56"/>
  <c r="BM53" i="56"/>
  <c r="BL72" i="56"/>
  <c r="BM70" i="56"/>
  <c r="G69" i="67"/>
  <c r="J76" i="67"/>
  <c r="K76" i="67" s="1"/>
  <c r="K73" i="67"/>
  <c r="P84" i="56"/>
  <c r="P73" i="56"/>
  <c r="Q52" i="56"/>
  <c r="AB67" i="56"/>
  <c r="AC67" i="56" s="1"/>
  <c r="AB73" i="56"/>
  <c r="AC52" i="56"/>
  <c r="AB84" i="56"/>
  <c r="AI73" i="67"/>
  <c r="AH76" i="67"/>
  <c r="AI76" i="67" s="1"/>
  <c r="Y27" i="56"/>
  <c r="Z27" i="67"/>
  <c r="AE27" i="67"/>
  <c r="X33" i="56"/>
  <c r="AD33" i="67"/>
  <c r="Y74" i="67"/>
  <c r="T74" i="67"/>
  <c r="S74" i="56"/>
  <c r="S70" i="68"/>
  <c r="N70" i="68"/>
  <c r="M72" i="68"/>
  <c r="H72" i="68"/>
  <c r="K72" i="68"/>
  <c r="BS72" i="68"/>
  <c r="S52" i="68"/>
  <c r="N52" i="68"/>
  <c r="S67" i="68"/>
  <c r="Y16" i="68"/>
  <c r="T16" i="68"/>
  <c r="AC73" i="68"/>
  <c r="AB76" i="68"/>
  <c r="AC76" i="68" s="1"/>
  <c r="BR76" i="68"/>
  <c r="BS76" i="68" s="1"/>
  <c r="BS73" i="68"/>
  <c r="X23" i="68"/>
  <c r="R24" i="68"/>
  <c r="AE56" i="68"/>
  <c r="Z56" i="68"/>
  <c r="I68" i="56"/>
  <c r="I69" i="56" s="1"/>
  <c r="I54" i="56"/>
  <c r="AS68" i="56"/>
  <c r="AS69" i="56" s="1"/>
  <c r="R79" i="56"/>
  <c r="X79" i="67"/>
  <c r="L84" i="68"/>
  <c r="R84" i="68" s="1"/>
  <c r="X84" i="68" s="1"/>
  <c r="AD84" i="68" s="1"/>
  <c r="AJ84" i="68" s="1"/>
  <c r="AP84" i="68" s="1"/>
  <c r="AV84" i="68" s="1"/>
  <c r="BB84" i="68" s="1"/>
  <c r="BH84" i="68" s="1"/>
  <c r="BN84" i="68" s="1"/>
  <c r="BT84" i="68" s="1"/>
  <c r="F83" i="68"/>
  <c r="L83" i="68" s="1"/>
  <c r="R83" i="68" s="1"/>
  <c r="X83" i="68" s="1"/>
  <c r="AD83" i="68" s="1"/>
  <c r="AJ83" i="68" s="1"/>
  <c r="AP83" i="68" s="1"/>
  <c r="AV83" i="68" s="1"/>
  <c r="BB83" i="68" s="1"/>
  <c r="BH83" i="68" s="1"/>
  <c r="BN83" i="68" s="1"/>
  <c r="BT83" i="68" s="1"/>
  <c r="N24" i="68"/>
  <c r="T81" i="68"/>
  <c r="Y81" i="68"/>
  <c r="R17" i="56"/>
  <c r="L18" i="56"/>
  <c r="Y50" i="67"/>
  <c r="T50" i="67"/>
  <c r="AG73" i="56"/>
  <c r="AG76" i="56" s="1"/>
  <c r="AG77" i="56" s="1"/>
  <c r="AG84" i="56"/>
  <c r="AG83" i="56" s="1"/>
  <c r="AD37" i="67"/>
  <c r="X37" i="56"/>
  <c r="AE14" i="68"/>
  <c r="Z14" i="68"/>
  <c r="S71" i="68"/>
  <c r="N71" i="68"/>
  <c r="Z33" i="68"/>
  <c r="AE33" i="68"/>
  <c r="M18" i="56"/>
  <c r="S17" i="56"/>
  <c r="N17" i="56"/>
  <c r="K54" i="67"/>
  <c r="K72" i="67"/>
  <c r="Q72" i="67"/>
  <c r="W53" i="56"/>
  <c r="V54" i="56"/>
  <c r="AI72" i="67"/>
  <c r="AN68" i="67"/>
  <c r="AU53" i="56"/>
  <c r="AT54" i="56"/>
  <c r="AU54" i="56" s="1"/>
  <c r="BF68" i="67"/>
  <c r="G73" i="56"/>
  <c r="G84" i="56"/>
  <c r="H52" i="56"/>
  <c r="M52" i="56"/>
  <c r="N51" i="56"/>
  <c r="S51" i="56"/>
  <c r="AN83" i="67"/>
  <c r="AO83" i="67" s="1"/>
  <c r="AO84" i="67"/>
  <c r="BR83" i="67"/>
  <c r="BS83" i="67" s="1"/>
  <c r="BS84" i="67"/>
  <c r="R24" i="67"/>
  <c r="X23" i="67"/>
  <c r="N30" i="67"/>
  <c r="T41" i="67"/>
  <c r="S42" i="67"/>
  <c r="Y41" i="67"/>
  <c r="Y79" i="67"/>
  <c r="T79" i="67"/>
  <c r="S79" i="56"/>
  <c r="Z15" i="68"/>
  <c r="AE15" i="68"/>
  <c r="Z25" i="68"/>
  <c r="AE25" i="68"/>
  <c r="AY54" i="56"/>
  <c r="AY68" i="56"/>
  <c r="AY69" i="56" s="1"/>
  <c r="I84" i="56"/>
  <c r="I83" i="56" s="1"/>
  <c r="I73" i="56"/>
  <c r="I76" i="56" s="1"/>
  <c r="I77" i="56" s="1"/>
  <c r="AA73" i="56"/>
  <c r="AA76" i="56" s="1"/>
  <c r="AA77" i="56" s="1"/>
  <c r="AA84" i="56"/>
  <c r="AA83" i="56" s="1"/>
  <c r="AY84" i="56"/>
  <c r="AY83" i="56" s="1"/>
  <c r="AY73" i="56"/>
  <c r="AY76" i="56" s="1"/>
  <c r="AY77" i="56" s="1"/>
  <c r="X17" i="68"/>
  <c r="R18" i="68"/>
  <c r="L72" i="68"/>
  <c r="Y22" i="68"/>
  <c r="T22" i="68"/>
  <c r="AE78" i="68"/>
  <c r="Z78" i="68"/>
  <c r="L54" i="67"/>
  <c r="R53" i="67"/>
  <c r="AD13" i="67"/>
  <c r="X13" i="56"/>
  <c r="Y14" i="56"/>
  <c r="AE14" i="67"/>
  <c r="Z14" i="67"/>
  <c r="AM84" i="56"/>
  <c r="AM83" i="56" s="1"/>
  <c r="AM73" i="56"/>
  <c r="AM76" i="56" s="1"/>
  <c r="AM77" i="56" s="1"/>
  <c r="AE19" i="67"/>
  <c r="Y19" i="56"/>
  <c r="Z19" i="67"/>
  <c r="X41" i="67"/>
  <c r="R42" i="67"/>
  <c r="G67" i="56"/>
  <c r="H66" i="56"/>
  <c r="M66" i="56"/>
  <c r="T49" i="67"/>
  <c r="Y49" i="67"/>
  <c r="AT68" i="67"/>
  <c r="BR68" i="67"/>
  <c r="BS72" i="67"/>
  <c r="Y16" i="67"/>
  <c r="T16" i="67"/>
  <c r="S52" i="67"/>
  <c r="N52" i="67"/>
  <c r="K52" i="56"/>
  <c r="J73" i="56"/>
  <c r="J84" i="56"/>
  <c r="P83" i="67"/>
  <c r="Q83" i="67" s="1"/>
  <c r="Q84" i="67"/>
  <c r="AN67" i="56"/>
  <c r="AO67" i="56" s="1"/>
  <c r="AT73" i="56"/>
  <c r="AT84" i="56"/>
  <c r="AU52" i="56"/>
  <c r="AZ67" i="56"/>
  <c r="BA67" i="56" s="1"/>
  <c r="AZ76" i="67"/>
  <c r="BA76" i="67" s="1"/>
  <c r="BA73" i="67"/>
  <c r="BL73" i="56"/>
  <c r="BL84" i="56"/>
  <c r="BM52" i="56"/>
  <c r="X23" i="56"/>
  <c r="R24" i="56"/>
  <c r="T20" i="56"/>
  <c r="T40" i="56"/>
  <c r="Y40" i="56"/>
  <c r="T56" i="56"/>
  <c r="H54" i="68"/>
  <c r="G69" i="68"/>
  <c r="M68" i="68"/>
  <c r="N18" i="68"/>
  <c r="AB68" i="68"/>
  <c r="AC54" i="68"/>
  <c r="AN68" i="68"/>
  <c r="T51" i="68"/>
  <c r="Y51" i="68"/>
  <c r="J83" i="68"/>
  <c r="K83" i="68" s="1"/>
  <c r="K84" i="68"/>
  <c r="P83" i="68"/>
  <c r="Q83" i="68" s="1"/>
  <c r="Q84" i="68"/>
  <c r="W84" i="68"/>
  <c r="V83" i="68"/>
  <c r="W83" i="68" s="1"/>
  <c r="AI84" i="68"/>
  <c r="AH83" i="68"/>
  <c r="AI83" i="68" s="1"/>
  <c r="AO73" i="68"/>
  <c r="AN76" i="68"/>
  <c r="AO76" i="68" s="1"/>
  <c r="AT76" i="68"/>
  <c r="AU76" i="68" s="1"/>
  <c r="AU73" i="68"/>
  <c r="BA73" i="68"/>
  <c r="AZ76" i="68"/>
  <c r="BA76" i="68" s="1"/>
  <c r="BG84" i="68"/>
  <c r="BF83" i="68"/>
  <c r="BG83" i="68" s="1"/>
  <c r="AE87" i="68"/>
  <c r="Z87" i="68"/>
  <c r="Y88" i="68"/>
  <c r="Z88" i="68" s="1"/>
  <c r="U73" i="56"/>
  <c r="U76" i="56" s="1"/>
  <c r="U77" i="56" s="1"/>
  <c r="U84" i="56"/>
  <c r="U83" i="56" s="1"/>
  <c r="AD25" i="67"/>
  <c r="X25" i="56"/>
  <c r="X39" i="56"/>
  <c r="AD39" i="67"/>
  <c r="Z21" i="68"/>
  <c r="AE21" i="68"/>
  <c r="X41" i="68"/>
  <c r="R42" i="68"/>
  <c r="T80" i="68"/>
  <c r="Y80" i="68"/>
  <c r="BE73" i="56"/>
  <c r="BE76" i="56" s="1"/>
  <c r="BE77" i="56" s="1"/>
  <c r="BE84" i="56"/>
  <c r="BE83" i="56" s="1"/>
  <c r="BQ84" i="56"/>
  <c r="BQ83" i="56" s="1"/>
  <c r="BQ73" i="56"/>
  <c r="BQ76" i="56" s="1"/>
  <c r="BQ77" i="56" s="1"/>
  <c r="N24" i="67"/>
  <c r="T38" i="56"/>
  <c r="AE38" i="67"/>
  <c r="Z38" i="67"/>
  <c r="Y38" i="56"/>
  <c r="X58" i="56"/>
  <c r="AD58" i="67"/>
  <c r="T78" i="56"/>
  <c r="G54" i="56"/>
  <c r="M53" i="56"/>
  <c r="H53" i="56"/>
  <c r="AC53" i="56"/>
  <c r="AB54" i="56"/>
  <c r="AO72" i="67"/>
  <c r="AZ72" i="56"/>
  <c r="BA70" i="56"/>
  <c r="BA72" i="67"/>
  <c r="AB76" i="67"/>
  <c r="AC76" i="67" s="1"/>
  <c r="AC73" i="67"/>
  <c r="AU73" i="67"/>
  <c r="AT76" i="67"/>
  <c r="AU76" i="67" s="1"/>
  <c r="AU84" i="67"/>
  <c r="AT83" i="67"/>
  <c r="AU83" i="67" s="1"/>
  <c r="BG73" i="67"/>
  <c r="BF76" i="67"/>
  <c r="BG76" i="67" s="1"/>
  <c r="BM73" i="67"/>
  <c r="BL76" i="67"/>
  <c r="BM76" i="67" s="1"/>
  <c r="X19" i="56"/>
  <c r="AD19" i="67"/>
  <c r="T28" i="67"/>
  <c r="Y28" i="67"/>
  <c r="Y37" i="56"/>
  <c r="Z37" i="67"/>
  <c r="AE37" i="67"/>
  <c r="X57" i="56"/>
  <c r="AD57" i="67"/>
  <c r="Z27" i="68"/>
  <c r="AE27" i="68"/>
  <c r="AE37" i="68"/>
  <c r="Z37" i="68"/>
  <c r="AE58" i="68"/>
  <c r="Z58" i="68"/>
  <c r="U54" i="56"/>
  <c r="U68" i="56"/>
  <c r="U69" i="56" s="1"/>
  <c r="R30" i="67"/>
  <c r="X29" i="67"/>
  <c r="X74" i="67"/>
  <c r="R74" i="56"/>
  <c r="L54" i="68"/>
  <c r="R53" i="68"/>
  <c r="X29" i="68"/>
  <c r="R30" i="68"/>
  <c r="N66" i="68"/>
  <c r="S66" i="68"/>
  <c r="L72" i="67"/>
  <c r="AA54" i="56"/>
  <c r="AA68" i="56"/>
  <c r="AA69" i="56" s="1"/>
  <c r="BQ54" i="56"/>
  <c r="BQ68" i="56"/>
  <c r="BQ69" i="56" s="1"/>
  <c r="S50" i="56"/>
  <c r="N50" i="56"/>
  <c r="M71" i="56"/>
  <c r="H71" i="56"/>
  <c r="L73" i="67"/>
  <c r="R73" i="67" s="1"/>
  <c r="X73" i="67" s="1"/>
  <c r="AD73" i="67" s="1"/>
  <c r="AJ73" i="67" s="1"/>
  <c r="AP73" i="67" s="1"/>
  <c r="AV73" i="67" s="1"/>
  <c r="BB73" i="67" s="1"/>
  <c r="BH73" i="67" s="1"/>
  <c r="BN73" i="67" s="1"/>
  <c r="BT73" i="67" s="1"/>
  <c r="F76" i="67"/>
  <c r="L76" i="67" s="1"/>
  <c r="R76" i="67" s="1"/>
  <c r="X76" i="67" s="1"/>
  <c r="AD76" i="67" s="1"/>
  <c r="AJ76" i="67" s="1"/>
  <c r="AP76" i="67" s="1"/>
  <c r="AV76" i="67" s="1"/>
  <c r="BB76" i="67" s="1"/>
  <c r="BH76" i="67" s="1"/>
  <c r="BN76" i="67" s="1"/>
  <c r="BT76" i="67" s="1"/>
  <c r="F84" i="56"/>
  <c r="F73" i="56"/>
  <c r="L52" i="56"/>
  <c r="R52" i="56" s="1"/>
  <c r="X52" i="56" s="1"/>
  <c r="AD52" i="56" s="1"/>
  <c r="AJ52" i="56" s="1"/>
  <c r="AP52" i="56" s="1"/>
  <c r="AV52" i="56" s="1"/>
  <c r="BB52" i="56" s="1"/>
  <c r="BH52" i="56" s="1"/>
  <c r="BN52" i="56" s="1"/>
  <c r="BT52" i="56" s="1"/>
  <c r="O84" i="56"/>
  <c r="O83" i="56" s="1"/>
  <c r="O73" i="56"/>
  <c r="O76" i="56" s="1"/>
  <c r="O77" i="56" s="1"/>
  <c r="T26" i="56"/>
  <c r="M36" i="56"/>
  <c r="S35" i="56"/>
  <c r="N35" i="56"/>
  <c r="N36" i="67"/>
  <c r="N66" i="67"/>
  <c r="S66" i="67"/>
  <c r="S81" i="56"/>
  <c r="N81" i="56"/>
  <c r="S53" i="67"/>
  <c r="N53" i="67"/>
  <c r="M54" i="67"/>
  <c r="M72" i="67"/>
  <c r="H72" i="67"/>
  <c r="S70" i="67"/>
  <c r="N70" i="67"/>
  <c r="Y13" i="56"/>
  <c r="AE13" i="67"/>
  <c r="Z13" i="67"/>
  <c r="J54" i="56"/>
  <c r="K53" i="56"/>
  <c r="K70" i="56"/>
  <c r="J72" i="56"/>
  <c r="Q53" i="56"/>
  <c r="P54" i="56"/>
  <c r="AH72" i="56"/>
  <c r="AI70" i="56"/>
  <c r="AN54" i="56"/>
  <c r="AO54" i="56" s="1"/>
  <c r="AO53" i="56"/>
  <c r="BF72" i="56"/>
  <c r="BG70" i="56"/>
  <c r="X14" i="56"/>
  <c r="AD14" i="67"/>
  <c r="AE15" i="67"/>
  <c r="Z15" i="67"/>
  <c r="Y15" i="56"/>
  <c r="K84" i="67"/>
  <c r="J83" i="67"/>
  <c r="K83" i="67" s="1"/>
  <c r="W73" i="67"/>
  <c r="V76" i="67"/>
  <c r="W76" i="67" s="1"/>
  <c r="W84" i="67"/>
  <c r="V83" i="67"/>
  <c r="W83" i="67" s="1"/>
  <c r="AH84" i="56"/>
  <c r="AI52" i="56"/>
  <c r="AH73" i="56"/>
  <c r="AH83" i="67"/>
  <c r="AI83" i="67" s="1"/>
  <c r="AI84" i="67"/>
  <c r="T27" i="56"/>
  <c r="T28" i="56"/>
  <c r="Y28" i="56"/>
  <c r="AD31" i="67"/>
  <c r="X31" i="56"/>
  <c r="AD55" i="67"/>
  <c r="X55" i="56"/>
  <c r="AE87" i="67"/>
  <c r="Z87" i="67"/>
  <c r="Y87" i="56"/>
  <c r="Y88" i="56" s="1"/>
  <c r="Y88" i="67"/>
  <c r="Q72" i="68"/>
  <c r="W72" i="68"/>
  <c r="AC72" i="68"/>
  <c r="AI72" i="68"/>
  <c r="AO72" i="68"/>
  <c r="AU72" i="68"/>
  <c r="BA72" i="68"/>
  <c r="BG72" i="68"/>
  <c r="BM72" i="68"/>
  <c r="H84" i="68"/>
  <c r="G83" i="68"/>
  <c r="M84" i="68"/>
  <c r="G76" i="68"/>
  <c r="M73" i="68"/>
  <c r="H73" i="68"/>
  <c r="AB83" i="68"/>
  <c r="AC83" i="68" s="1"/>
  <c r="AC84" i="68"/>
  <c r="BS84" i="68"/>
  <c r="BR83" i="68"/>
  <c r="BS83" i="68" s="1"/>
  <c r="AS73" i="56"/>
  <c r="AS76" i="56" s="1"/>
  <c r="AS77" i="56" s="1"/>
  <c r="AS84" i="56"/>
  <c r="AS83" i="56" s="1"/>
  <c r="BK73" i="56"/>
  <c r="BK76" i="56" s="1"/>
  <c r="BK77" i="56" s="1"/>
  <c r="BK84" i="56"/>
  <c r="BK83" i="56" s="1"/>
  <c r="F76" i="68"/>
  <c r="L76" i="68" s="1"/>
  <c r="R76" i="68" s="1"/>
  <c r="X76" i="68" s="1"/>
  <c r="AD76" i="68" s="1"/>
  <c r="AJ76" i="68" s="1"/>
  <c r="AP76" i="68" s="1"/>
  <c r="AV76" i="68" s="1"/>
  <c r="BB76" i="68" s="1"/>
  <c r="BH76" i="68" s="1"/>
  <c r="BN76" i="68" s="1"/>
  <c r="BT76" i="68" s="1"/>
  <c r="L73" i="68"/>
  <c r="R73" i="68" s="1"/>
  <c r="X73" i="68" s="1"/>
  <c r="AD73" i="68" s="1"/>
  <c r="AJ73" i="68" s="1"/>
  <c r="AP73" i="68" s="1"/>
  <c r="AV73" i="68" s="1"/>
  <c r="BB73" i="68" s="1"/>
  <c r="BH73" i="68" s="1"/>
  <c r="BN73" i="68" s="1"/>
  <c r="BT73" i="68" s="1"/>
  <c r="Y23" i="68"/>
  <c r="T23" i="68"/>
  <c r="S24" i="68"/>
  <c r="S36" i="68"/>
  <c r="Y35" i="68"/>
  <c r="T35" i="68"/>
  <c r="Z57" i="68"/>
  <c r="AE57" i="68"/>
  <c r="AV87" i="68"/>
  <c r="AP88" i="68"/>
  <c r="R41" i="56"/>
  <c r="T41" i="56" s="1"/>
  <c r="L42" i="56"/>
  <c r="N42" i="56" s="1"/>
  <c r="T50" i="68"/>
  <c r="Y50" i="68"/>
  <c r="H18" i="56"/>
  <c r="T17" i="67"/>
  <c r="S18" i="67"/>
  <c r="Y17" i="67"/>
  <c r="V72" i="56"/>
  <c r="W70" i="56"/>
  <c r="AC72" i="67"/>
  <c r="AO54" i="67"/>
  <c r="AU70" i="56"/>
  <c r="AT72" i="56"/>
  <c r="BA54" i="67"/>
  <c r="BG72" i="67"/>
  <c r="BM72" i="67"/>
  <c r="BR54" i="56"/>
  <c r="BS53" i="56"/>
  <c r="BS70" i="56"/>
  <c r="BR72" i="56"/>
  <c r="AO73" i="67"/>
  <c r="AN76" i="67"/>
  <c r="AO76" i="67" s="1"/>
  <c r="BS73" i="67"/>
  <c r="BR76" i="67"/>
  <c r="BS76" i="67" s="1"/>
  <c r="X21" i="56"/>
  <c r="AD21" i="67"/>
  <c r="Z25" i="67"/>
  <c r="Y25" i="56"/>
  <c r="AE25" i="67"/>
  <c r="Y29" i="67"/>
  <c r="T29" i="67"/>
  <c r="S30" i="67"/>
  <c r="AD26" i="67"/>
  <c r="X26" i="56"/>
  <c r="R36" i="56"/>
  <c r="X35" i="56"/>
  <c r="Y39" i="56"/>
  <c r="Z39" i="67"/>
  <c r="AE39" i="67"/>
  <c r="T40" i="67"/>
  <c r="Y40" i="67"/>
  <c r="X78" i="56"/>
  <c r="AD78" i="67"/>
  <c r="X75" i="56"/>
  <c r="AD75" i="67"/>
  <c r="AE13" i="68"/>
  <c r="Z13" i="68"/>
  <c r="Z20" i="68"/>
  <c r="AE20" i="68"/>
  <c r="AE39" i="68"/>
  <c r="Z39" i="68"/>
  <c r="T74" i="68"/>
  <c r="Y74" i="68"/>
  <c r="L30" i="56"/>
  <c r="N30" i="56" s="1"/>
  <c r="R29" i="56"/>
  <c r="AD32" i="67"/>
  <c r="X32" i="56"/>
  <c r="Y34" i="56"/>
  <c r="T34" i="56"/>
  <c r="T33" i="56"/>
  <c r="Z33" i="67"/>
  <c r="Y33" i="56"/>
  <c r="AE33" i="67"/>
  <c r="S80" i="56"/>
  <c r="N80" i="56"/>
  <c r="Y59" i="68"/>
  <c r="T59" i="68"/>
  <c r="T14" i="56"/>
  <c r="AM68" i="56"/>
  <c r="AM69" i="56" s="1"/>
  <c r="T19" i="56"/>
  <c r="T59" i="67"/>
  <c r="Y59" i="67"/>
  <c r="N59" i="56"/>
  <c r="S59" i="56"/>
  <c r="N80" i="67"/>
  <c r="S80" i="67"/>
  <c r="Y81" i="67"/>
  <c r="T81" i="67"/>
  <c r="AE75" i="67"/>
  <c r="Y75" i="56"/>
  <c r="Z75" i="67"/>
  <c r="Y34" i="68"/>
  <c r="T34" i="68"/>
  <c r="AE75" i="68"/>
  <c r="Z75" i="68"/>
  <c r="W72" i="67"/>
  <c r="AU54" i="67"/>
  <c r="M73" i="67"/>
  <c r="G76" i="67"/>
  <c r="H73" i="67"/>
  <c r="M84" i="67"/>
  <c r="G83" i="67"/>
  <c r="H84" i="67"/>
  <c r="Y51" i="67"/>
  <c r="T51" i="67"/>
  <c r="J67" i="56"/>
  <c r="K67" i="56" s="1"/>
  <c r="P76" i="67"/>
  <c r="Q76" i="67" s="1"/>
  <c r="Q73" i="67"/>
  <c r="V84" i="56"/>
  <c r="W52" i="56"/>
  <c r="V73" i="56"/>
  <c r="AN84" i="56"/>
  <c r="AN73" i="56"/>
  <c r="AO52" i="56"/>
  <c r="AT67" i="56"/>
  <c r="AU67" i="56" s="1"/>
  <c r="BA52" i="56"/>
  <c r="AZ84" i="56"/>
  <c r="AZ73" i="56"/>
  <c r="BA84" i="67"/>
  <c r="AZ83" i="67"/>
  <c r="BA83" i="67" s="1"/>
  <c r="BF67" i="56"/>
  <c r="BG67" i="56" s="1"/>
  <c r="BF73" i="56"/>
  <c r="BG52" i="56"/>
  <c r="BF84" i="56"/>
  <c r="BR67" i="56"/>
  <c r="BS67" i="56" s="1"/>
  <c r="BR84" i="56"/>
  <c r="BR73" i="56"/>
  <c r="BS52" i="56"/>
  <c r="Y20" i="56"/>
  <c r="Z20" i="67"/>
  <c r="AE20" i="67"/>
  <c r="AE32" i="67"/>
  <c r="Z32" i="67"/>
  <c r="Y32" i="56"/>
  <c r="T32" i="56"/>
  <c r="Y41" i="56"/>
  <c r="S42" i="56"/>
  <c r="AE56" i="67"/>
  <c r="Y56" i="56"/>
  <c r="Z56" i="67"/>
  <c r="Y82" i="56"/>
  <c r="T82" i="56"/>
  <c r="M88" i="56"/>
  <c r="N88" i="56" s="1"/>
  <c r="T49" i="68"/>
  <c r="Y49" i="68"/>
  <c r="N53" i="68"/>
  <c r="M54" i="68"/>
  <c r="S53" i="68"/>
  <c r="S18" i="68"/>
  <c r="Y17" i="68"/>
  <c r="T17" i="68"/>
  <c r="P68" i="68"/>
  <c r="AZ68" i="68"/>
  <c r="BG54" i="68"/>
  <c r="BL68" i="68"/>
  <c r="J76" i="68"/>
  <c r="K76" i="68" s="1"/>
  <c r="K73" i="68"/>
  <c r="Q73" i="68"/>
  <c r="P76" i="68"/>
  <c r="Q76" i="68" s="1"/>
  <c r="V76" i="68"/>
  <c r="W76" i="68" s="1"/>
  <c r="W73" i="68"/>
  <c r="AH76" i="68"/>
  <c r="AI76" i="68" s="1"/>
  <c r="AI73" i="68"/>
  <c r="AN83" i="68"/>
  <c r="AO83" i="68" s="1"/>
  <c r="AO84" i="68"/>
  <c r="AU84" i="68"/>
  <c r="AT83" i="68"/>
  <c r="AU83" i="68" s="1"/>
  <c r="AZ83" i="68"/>
  <c r="BA83" i="68" s="1"/>
  <c r="BA84" i="68"/>
  <c r="BF76" i="68"/>
  <c r="BG76" i="68" s="1"/>
  <c r="BG73" i="68"/>
  <c r="N30" i="68"/>
  <c r="S30" i="68"/>
  <c r="Y29" i="68"/>
  <c r="T29" i="68"/>
  <c r="X35" i="68"/>
  <c r="R36" i="68"/>
  <c r="T82" i="68"/>
  <c r="Y82" i="68"/>
  <c r="T79" i="68"/>
  <c r="Y79" i="68"/>
  <c r="Y22" i="56"/>
  <c r="T22" i="56"/>
  <c r="Z21" i="67"/>
  <c r="AE21" i="67"/>
  <c r="Y21" i="56"/>
  <c r="T34" i="67"/>
  <c r="Y34" i="67"/>
  <c r="AD56" i="67"/>
  <c r="X56" i="56"/>
  <c r="Z55" i="68"/>
  <c r="AE55" i="68"/>
  <c r="L53" i="56"/>
  <c r="F54" i="56"/>
  <c r="F72" i="56"/>
  <c r="L70" i="56"/>
  <c r="R70" i="56" s="1"/>
  <c r="X70" i="56" s="1"/>
  <c r="AD70" i="56" s="1"/>
  <c r="AJ70" i="56" s="1"/>
  <c r="AP70" i="56" s="1"/>
  <c r="AV70" i="56" s="1"/>
  <c r="BB70" i="56" s="1"/>
  <c r="BH70" i="56" s="1"/>
  <c r="BN70" i="56" s="1"/>
  <c r="BT70" i="56" s="1"/>
  <c r="R18" i="67"/>
  <c r="X17" i="67"/>
  <c r="S71" i="67"/>
  <c r="N71" i="67"/>
  <c r="AD15" i="67"/>
  <c r="X15" i="56"/>
  <c r="BE68" i="56"/>
  <c r="BE69" i="56" s="1"/>
  <c r="S23" i="56"/>
  <c r="M24" i="56"/>
  <c r="N24" i="56" s="1"/>
  <c r="N23" i="56"/>
  <c r="Y23" i="67"/>
  <c r="T23" i="67"/>
  <c r="S24" i="67"/>
  <c r="AD20" i="67"/>
  <c r="X20" i="56"/>
  <c r="X27" i="56"/>
  <c r="AD27" i="67"/>
  <c r="T31" i="56"/>
  <c r="AE31" i="67"/>
  <c r="Z31" i="67"/>
  <c r="Y31" i="56"/>
  <c r="Z55" i="67"/>
  <c r="Y55" i="56"/>
  <c r="AE55" i="67"/>
  <c r="T55" i="56"/>
  <c r="AE78" i="67"/>
  <c r="Y78" i="56"/>
  <c r="Z78" i="67"/>
  <c r="AD87" i="67"/>
  <c r="X87" i="56"/>
  <c r="X88" i="56" s="1"/>
  <c r="X88" i="67"/>
  <c r="K68" i="68" l="1"/>
  <c r="BA68" i="67"/>
  <c r="S30" i="56"/>
  <c r="J69" i="67"/>
  <c r="K69" i="67" s="1"/>
  <c r="N36" i="56"/>
  <c r="V69" i="68"/>
  <c r="W69" i="68" s="1"/>
  <c r="T30" i="67"/>
  <c r="BL77" i="67"/>
  <c r="BM77" i="67" s="1"/>
  <c r="BF77" i="67"/>
  <c r="BG77" i="67" s="1"/>
  <c r="K54" i="56"/>
  <c r="AH69" i="68"/>
  <c r="AI69" i="68" s="1"/>
  <c r="T18" i="68"/>
  <c r="AT77" i="68"/>
  <c r="AU77" i="68" s="1"/>
  <c r="S67" i="67"/>
  <c r="Y67" i="67" s="1"/>
  <c r="BG68" i="68"/>
  <c r="AI68" i="67"/>
  <c r="Z33" i="56"/>
  <c r="AB77" i="67"/>
  <c r="AC77" i="67" s="1"/>
  <c r="AT69" i="68"/>
  <c r="AU69" i="68" s="1"/>
  <c r="AC68" i="67"/>
  <c r="N54" i="68"/>
  <c r="F69" i="67"/>
  <c r="H69" i="67" s="1"/>
  <c r="P68" i="56"/>
  <c r="Q68" i="56" s="1"/>
  <c r="P69" i="67"/>
  <c r="Q69" i="67" s="1"/>
  <c r="F69" i="68"/>
  <c r="H69" i="68" s="1"/>
  <c r="BM68" i="67"/>
  <c r="AB68" i="56"/>
  <c r="AC68" i="56" s="1"/>
  <c r="BM67" i="56"/>
  <c r="N67" i="68"/>
  <c r="T36" i="67"/>
  <c r="Z55" i="56"/>
  <c r="F68" i="56"/>
  <c r="L68" i="56" s="1"/>
  <c r="L68" i="67"/>
  <c r="R68" i="67" s="1"/>
  <c r="H68" i="68"/>
  <c r="AH77" i="67"/>
  <c r="AI77" i="67" s="1"/>
  <c r="T88" i="56"/>
  <c r="BL77" i="68"/>
  <c r="BM77" i="68" s="1"/>
  <c r="N54" i="67"/>
  <c r="BR69" i="68"/>
  <c r="BS69" i="68" s="1"/>
  <c r="T24" i="68"/>
  <c r="Z38" i="56"/>
  <c r="Z14" i="56"/>
  <c r="AH68" i="56"/>
  <c r="AI68" i="56" s="1"/>
  <c r="T24" i="67"/>
  <c r="Z21" i="56"/>
  <c r="Z56" i="56"/>
  <c r="K68" i="67"/>
  <c r="AB77" i="68"/>
  <c r="AC77" i="68" s="1"/>
  <c r="Z87" i="56"/>
  <c r="W68" i="67"/>
  <c r="Z19" i="56"/>
  <c r="V68" i="56"/>
  <c r="V69" i="56" s="1"/>
  <c r="W69" i="56" s="1"/>
  <c r="Z20" i="56"/>
  <c r="Z78" i="56"/>
  <c r="Z31" i="56"/>
  <c r="T30" i="68"/>
  <c r="Z32" i="56"/>
  <c r="V77" i="67"/>
  <c r="W77" i="67" s="1"/>
  <c r="Z25" i="56"/>
  <c r="BS54" i="56"/>
  <c r="AZ77" i="68"/>
  <c r="BA77" i="68" s="1"/>
  <c r="AN77" i="68"/>
  <c r="AO77" i="68" s="1"/>
  <c r="Z15" i="56"/>
  <c r="AN68" i="56"/>
  <c r="AN69" i="56" s="1"/>
  <c r="AO69" i="56" s="1"/>
  <c r="Q54" i="56"/>
  <c r="BM54" i="56"/>
  <c r="Z26" i="56"/>
  <c r="F77" i="67"/>
  <c r="Z37" i="56"/>
  <c r="AZ77" i="67"/>
  <c r="BA77" i="67" s="1"/>
  <c r="J77" i="67"/>
  <c r="K77" i="67" s="1"/>
  <c r="AK31" i="67"/>
  <c r="AF31" i="67"/>
  <c r="AE31" i="56"/>
  <c r="AD15" i="56"/>
  <c r="AJ15" i="67"/>
  <c r="Z34" i="67"/>
  <c r="AE34" i="67"/>
  <c r="AE29" i="68"/>
  <c r="Z29" i="68"/>
  <c r="Y30" i="68"/>
  <c r="Y18" i="68"/>
  <c r="AE17" i="68"/>
  <c r="Z17" i="68"/>
  <c r="AF56" i="67"/>
  <c r="AK56" i="67"/>
  <c r="AE56" i="56"/>
  <c r="AF20" i="67"/>
  <c r="AK20" i="67"/>
  <c r="AE20" i="56"/>
  <c r="BS73" i="56"/>
  <c r="BR76" i="56"/>
  <c r="BS76" i="56" s="1"/>
  <c r="BA84" i="56"/>
  <c r="AZ83" i="56"/>
  <c r="BA83" i="56" s="1"/>
  <c r="AO73" i="56"/>
  <c r="AN76" i="56"/>
  <c r="AO76" i="56" s="1"/>
  <c r="W84" i="56"/>
  <c r="V83" i="56"/>
  <c r="W83" i="56" s="1"/>
  <c r="S84" i="67"/>
  <c r="N84" i="67"/>
  <c r="Z34" i="68"/>
  <c r="AE34" i="68"/>
  <c r="T80" i="67"/>
  <c r="Y80" i="67"/>
  <c r="T59" i="56"/>
  <c r="Y59" i="56"/>
  <c r="AE59" i="67"/>
  <c r="Z59" i="67"/>
  <c r="Z59" i="68"/>
  <c r="AE59" i="68"/>
  <c r="T80" i="56"/>
  <c r="Y80" i="56"/>
  <c r="Z34" i="56"/>
  <c r="AE34" i="56"/>
  <c r="AD32" i="56"/>
  <c r="AJ32" i="67"/>
  <c r="AE74" i="68"/>
  <c r="Z74" i="68"/>
  <c r="AF20" i="68"/>
  <c r="AK20" i="68"/>
  <c r="AD75" i="56"/>
  <c r="AJ75" i="67"/>
  <c r="AJ78" i="67"/>
  <c r="AD78" i="56"/>
  <c r="Z40" i="67"/>
  <c r="AE40" i="67"/>
  <c r="AF39" i="67"/>
  <c r="AK39" i="67"/>
  <c r="AE39" i="56"/>
  <c r="AJ26" i="67"/>
  <c r="AD26" i="56"/>
  <c r="AK25" i="67"/>
  <c r="AE25" i="56"/>
  <c r="AF25" i="67"/>
  <c r="BR68" i="56"/>
  <c r="AE17" i="67"/>
  <c r="Z17" i="67"/>
  <c r="Y18" i="67"/>
  <c r="AE50" i="68"/>
  <c r="Z50" i="68"/>
  <c r="AK57" i="68"/>
  <c r="AF57" i="68"/>
  <c r="T36" i="68"/>
  <c r="M76" i="68"/>
  <c r="M77" i="68" s="1"/>
  <c r="H76" i="68"/>
  <c r="H83" i="68"/>
  <c r="M83" i="68"/>
  <c r="BF77" i="68"/>
  <c r="BG77" i="68" s="1"/>
  <c r="AH77" i="68"/>
  <c r="AI77" i="68" s="1"/>
  <c r="V77" i="68"/>
  <c r="W77" i="68" s="1"/>
  <c r="P77" i="68"/>
  <c r="Q77" i="68" s="1"/>
  <c r="Z88" i="67"/>
  <c r="AE28" i="56"/>
  <c r="Z28" i="56"/>
  <c r="AE15" i="56"/>
  <c r="AF15" i="67"/>
  <c r="AK15" i="67"/>
  <c r="BG72" i="56"/>
  <c r="Z13" i="56"/>
  <c r="T70" i="67"/>
  <c r="Y70" i="67"/>
  <c r="Y53" i="67"/>
  <c r="T53" i="67"/>
  <c r="S54" i="67"/>
  <c r="T81" i="56"/>
  <c r="Y81" i="56"/>
  <c r="F83" i="56"/>
  <c r="L83" i="56" s="1"/>
  <c r="R83" i="56" s="1"/>
  <c r="X83" i="56" s="1"/>
  <c r="AD83" i="56" s="1"/>
  <c r="AJ83" i="56" s="1"/>
  <c r="AP83" i="56" s="1"/>
  <c r="AV83" i="56" s="1"/>
  <c r="BB83" i="56" s="1"/>
  <c r="BH83" i="56" s="1"/>
  <c r="BN83" i="56" s="1"/>
  <c r="BT83" i="56" s="1"/>
  <c r="L84" i="56"/>
  <c r="R84" i="56" s="1"/>
  <c r="X84" i="56" s="1"/>
  <c r="AD84" i="56" s="1"/>
  <c r="AJ84" i="56" s="1"/>
  <c r="AP84" i="56" s="1"/>
  <c r="AV84" i="56" s="1"/>
  <c r="BB84" i="56" s="1"/>
  <c r="BH84" i="56" s="1"/>
  <c r="BN84" i="56" s="1"/>
  <c r="BT84" i="56" s="1"/>
  <c r="S71" i="56"/>
  <c r="N71" i="56"/>
  <c r="T50" i="56"/>
  <c r="Y50" i="56"/>
  <c r="Y66" i="68"/>
  <c r="T66" i="68"/>
  <c r="X53" i="68"/>
  <c r="R54" i="68"/>
  <c r="AD29" i="67"/>
  <c r="X30" i="67"/>
  <c r="AF58" i="68"/>
  <c r="AK58" i="68"/>
  <c r="AK37" i="68"/>
  <c r="AF37" i="68"/>
  <c r="AE28" i="67"/>
  <c r="Z28" i="67"/>
  <c r="AJ19" i="67"/>
  <c r="AD19" i="56"/>
  <c r="AN77" i="67"/>
  <c r="AO77" i="67" s="1"/>
  <c r="AC54" i="56"/>
  <c r="M54" i="56"/>
  <c r="S53" i="56"/>
  <c r="N53" i="56"/>
  <c r="H54" i="56"/>
  <c r="AD58" i="56"/>
  <c r="AJ58" i="67"/>
  <c r="AE38" i="56"/>
  <c r="AF38" i="67"/>
  <c r="AK38" i="67"/>
  <c r="X42" i="68"/>
  <c r="AD41" i="68"/>
  <c r="AJ25" i="67"/>
  <c r="AD25" i="56"/>
  <c r="Z51" i="68"/>
  <c r="AE51" i="68"/>
  <c r="AO68" i="68"/>
  <c r="AN69" i="68"/>
  <c r="AO69" i="68" s="1"/>
  <c r="AC68" i="68"/>
  <c r="AB69" i="68"/>
  <c r="AC69" i="68" s="1"/>
  <c r="M69" i="68"/>
  <c r="S68" i="68"/>
  <c r="N68" i="68"/>
  <c r="BM73" i="56"/>
  <c r="BL76" i="56"/>
  <c r="BM76" i="56" s="1"/>
  <c r="AU84" i="56"/>
  <c r="AT83" i="56"/>
  <c r="AU83" i="56" s="1"/>
  <c r="K73" i="56"/>
  <c r="J76" i="56"/>
  <c r="K76" i="56" s="1"/>
  <c r="BR69" i="67"/>
  <c r="BS69" i="67" s="1"/>
  <c r="BS68" i="67"/>
  <c r="AE49" i="67"/>
  <c r="Z49" i="67"/>
  <c r="N66" i="56"/>
  <c r="S66" i="56"/>
  <c r="H67" i="56"/>
  <c r="M67" i="56"/>
  <c r="X42" i="67"/>
  <c r="AD41" i="67"/>
  <c r="AD13" i="56"/>
  <c r="AJ13" i="67"/>
  <c r="AF78" i="68"/>
  <c r="AK78" i="68"/>
  <c r="AE22" i="68"/>
  <c r="Z22" i="68"/>
  <c r="R72" i="68"/>
  <c r="L77" i="68"/>
  <c r="X18" i="68"/>
  <c r="AD17" i="68"/>
  <c r="T79" i="56"/>
  <c r="Z41" i="67"/>
  <c r="Y42" i="67"/>
  <c r="AE41" i="67"/>
  <c r="X24" i="67"/>
  <c r="AD23" i="67"/>
  <c r="Y51" i="56"/>
  <c r="T51" i="56"/>
  <c r="N52" i="56"/>
  <c r="S52" i="56"/>
  <c r="M84" i="56"/>
  <c r="H84" i="56"/>
  <c r="G83" i="56"/>
  <c r="BF69" i="67"/>
  <c r="BG69" i="67" s="1"/>
  <c r="BG68" i="67"/>
  <c r="AO68" i="67"/>
  <c r="AN69" i="67"/>
  <c r="AO69" i="67" s="1"/>
  <c r="W54" i="56"/>
  <c r="P77" i="67"/>
  <c r="Q77" i="67" s="1"/>
  <c r="Y17" i="56"/>
  <c r="S18" i="56"/>
  <c r="T17" i="56"/>
  <c r="AK33" i="68"/>
  <c r="AF33" i="68"/>
  <c r="Z81" i="68"/>
  <c r="AE81" i="68"/>
  <c r="S72" i="68"/>
  <c r="N72" i="68"/>
  <c r="Y70" i="68"/>
  <c r="T70" i="68"/>
  <c r="T74" i="56"/>
  <c r="AJ33" i="67"/>
  <c r="AD33" i="56"/>
  <c r="AF27" i="67"/>
  <c r="AK27" i="67"/>
  <c r="AE27" i="56"/>
  <c r="AC84" i="56"/>
  <c r="AB83" i="56"/>
  <c r="AC83" i="56" s="1"/>
  <c r="AB76" i="56"/>
  <c r="AC76" i="56" s="1"/>
  <c r="AC73" i="56"/>
  <c r="Q84" i="56"/>
  <c r="P83" i="56"/>
  <c r="Q83" i="56" s="1"/>
  <c r="M69" i="67"/>
  <c r="S68" i="67"/>
  <c r="BM72" i="56"/>
  <c r="AT77" i="67"/>
  <c r="AU77" i="67" s="1"/>
  <c r="Q72" i="56"/>
  <c r="Y36" i="67"/>
  <c r="AE35" i="67"/>
  <c r="Z35" i="67"/>
  <c r="AF26" i="67"/>
  <c r="AE26" i="56"/>
  <c r="AK26" i="67"/>
  <c r="AK38" i="68"/>
  <c r="AF38" i="68"/>
  <c r="AF26" i="68"/>
  <c r="AK26" i="68"/>
  <c r="R68" i="68"/>
  <c r="L69" i="68"/>
  <c r="Z22" i="67"/>
  <c r="AE22" i="67"/>
  <c r="T42" i="68"/>
  <c r="Z28" i="68"/>
  <c r="AE28" i="68"/>
  <c r="AE82" i="67"/>
  <c r="Z82" i="67"/>
  <c r="X36" i="67"/>
  <c r="AD35" i="67"/>
  <c r="T16" i="56"/>
  <c r="Y16" i="56"/>
  <c r="AZ68" i="56"/>
  <c r="M72" i="56"/>
  <c r="H72" i="56"/>
  <c r="AD88" i="67"/>
  <c r="AJ87" i="67"/>
  <c r="AD87" i="56"/>
  <c r="AD88" i="56" s="1"/>
  <c r="AD27" i="56"/>
  <c r="AJ27" i="67"/>
  <c r="Y24" i="67"/>
  <c r="AE23" i="67"/>
  <c r="Z23" i="67"/>
  <c r="Y71" i="67"/>
  <c r="T71" i="67"/>
  <c r="L72" i="56"/>
  <c r="AK55" i="68"/>
  <c r="AF55" i="68"/>
  <c r="Z22" i="56"/>
  <c r="AE22" i="56"/>
  <c r="X36" i="68"/>
  <c r="AD35" i="68"/>
  <c r="Q68" i="68"/>
  <c r="P69" i="68"/>
  <c r="Q69" i="68" s="1"/>
  <c r="S54" i="68"/>
  <c r="Y53" i="68"/>
  <c r="T53" i="68"/>
  <c r="W73" i="56"/>
  <c r="V76" i="56"/>
  <c r="W76" i="56" s="1"/>
  <c r="M76" i="67"/>
  <c r="M77" i="67" s="1"/>
  <c r="H76" i="67"/>
  <c r="AF75" i="68"/>
  <c r="AK75" i="68"/>
  <c r="AF78" i="67"/>
  <c r="AE78" i="56"/>
  <c r="AK78" i="67"/>
  <c r="AE55" i="56"/>
  <c r="AF55" i="67"/>
  <c r="AF55" i="56" s="1"/>
  <c r="AK55" i="67"/>
  <c r="AJ20" i="67"/>
  <c r="AD20" i="56"/>
  <c r="Y23" i="56"/>
  <c r="T23" i="56"/>
  <c r="S24" i="56"/>
  <c r="T24" i="56" s="1"/>
  <c r="X18" i="67"/>
  <c r="AD17" i="67"/>
  <c r="R53" i="56"/>
  <c r="L54" i="56"/>
  <c r="AD56" i="56"/>
  <c r="AJ56" i="67"/>
  <c r="AK21" i="67"/>
  <c r="AF21" i="67"/>
  <c r="AE21" i="56"/>
  <c r="AE79" i="68"/>
  <c r="Z79" i="68"/>
  <c r="AE82" i="68"/>
  <c r="Z82" i="68"/>
  <c r="BM68" i="68"/>
  <c r="BL69" i="68"/>
  <c r="BM69" i="68" s="1"/>
  <c r="AZ69" i="68"/>
  <c r="BA69" i="68" s="1"/>
  <c r="BA68" i="68"/>
  <c r="Z49" i="68"/>
  <c r="AE49" i="68"/>
  <c r="Z82" i="56"/>
  <c r="AE82" i="56"/>
  <c r="AE41" i="56"/>
  <c r="Y42" i="56"/>
  <c r="AE32" i="56"/>
  <c r="AK32" i="67"/>
  <c r="AF32" i="67"/>
  <c r="BR83" i="56"/>
  <c r="BS83" i="56" s="1"/>
  <c r="BS84" i="56"/>
  <c r="BF83" i="56"/>
  <c r="BG83" i="56" s="1"/>
  <c r="BG84" i="56"/>
  <c r="BG73" i="56"/>
  <c r="BF76" i="56"/>
  <c r="BG76" i="56" s="1"/>
  <c r="BA73" i="56"/>
  <c r="AZ76" i="56"/>
  <c r="BA76" i="56" s="1"/>
  <c r="AO84" i="56"/>
  <c r="AN83" i="56"/>
  <c r="AO83" i="56" s="1"/>
  <c r="Z51" i="67"/>
  <c r="AE51" i="67"/>
  <c r="H83" i="67"/>
  <c r="M83" i="67"/>
  <c r="S73" i="67"/>
  <c r="N73" i="67"/>
  <c r="Z75" i="56"/>
  <c r="AF75" i="67"/>
  <c r="AF75" i="56" s="1"/>
  <c r="AE75" i="56"/>
  <c r="AK75" i="67"/>
  <c r="Z81" i="67"/>
  <c r="AE81" i="67"/>
  <c r="AE33" i="56"/>
  <c r="AK33" i="67"/>
  <c r="AF33" i="67"/>
  <c r="R30" i="56"/>
  <c r="T30" i="56" s="1"/>
  <c r="X29" i="56"/>
  <c r="Z29" i="56" s="1"/>
  <c r="AK39" i="68"/>
  <c r="AF39" i="68"/>
  <c r="AF13" i="68"/>
  <c r="AK13" i="68"/>
  <c r="Z39" i="56"/>
  <c r="AD35" i="56"/>
  <c r="X36" i="56"/>
  <c r="Z29" i="67"/>
  <c r="Y30" i="67"/>
  <c r="AE29" i="67"/>
  <c r="AJ21" i="67"/>
  <c r="AD21" i="56"/>
  <c r="BS72" i="56"/>
  <c r="AU72" i="56"/>
  <c r="W72" i="56"/>
  <c r="T18" i="67"/>
  <c r="X41" i="56"/>
  <c r="R42" i="56"/>
  <c r="T42" i="56" s="1"/>
  <c r="AV88" i="68"/>
  <c r="BB87" i="68"/>
  <c r="Z35" i="68"/>
  <c r="Y36" i="68"/>
  <c r="AE35" i="68"/>
  <c r="Y24" i="68"/>
  <c r="AE23" i="68"/>
  <c r="Z23" i="68"/>
  <c r="N73" i="68"/>
  <c r="S73" i="68"/>
  <c r="S84" i="68"/>
  <c r="N84" i="68"/>
  <c r="Z88" i="56"/>
  <c r="AK87" i="67"/>
  <c r="AE87" i="56"/>
  <c r="AE88" i="56" s="1"/>
  <c r="AF87" i="67"/>
  <c r="AE88" i="67"/>
  <c r="AF88" i="67" s="1"/>
  <c r="AD55" i="56"/>
  <c r="AJ55" i="67"/>
  <c r="AD31" i="56"/>
  <c r="AJ31" i="67"/>
  <c r="AI73" i="56"/>
  <c r="AH76" i="56"/>
  <c r="AI76" i="56" s="1"/>
  <c r="AH83" i="56"/>
  <c r="AI83" i="56" s="1"/>
  <c r="AI84" i="56"/>
  <c r="AJ14" i="67"/>
  <c r="AD14" i="56"/>
  <c r="AI72" i="56"/>
  <c r="K72" i="56"/>
  <c r="J68" i="56"/>
  <c r="AK13" i="67"/>
  <c r="AF13" i="67"/>
  <c r="AE13" i="56"/>
  <c r="G77" i="67"/>
  <c r="S72" i="67"/>
  <c r="N72" i="67"/>
  <c r="Y66" i="67"/>
  <c r="T66" i="67"/>
  <c r="Y35" i="56"/>
  <c r="S36" i="56"/>
  <c r="T36" i="56" s="1"/>
  <c r="T35" i="56"/>
  <c r="F76" i="56"/>
  <c r="L76" i="56" s="1"/>
  <c r="R76" i="56" s="1"/>
  <c r="X76" i="56" s="1"/>
  <c r="AD76" i="56" s="1"/>
  <c r="AJ76" i="56" s="1"/>
  <c r="AP76" i="56" s="1"/>
  <c r="AV76" i="56" s="1"/>
  <c r="BB76" i="56" s="1"/>
  <c r="BH76" i="56" s="1"/>
  <c r="BN76" i="56" s="1"/>
  <c r="BT76" i="56" s="1"/>
  <c r="L73" i="56"/>
  <c r="R73" i="56" s="1"/>
  <c r="X73" i="56" s="1"/>
  <c r="AD73" i="56" s="1"/>
  <c r="AJ73" i="56" s="1"/>
  <c r="AP73" i="56" s="1"/>
  <c r="AV73" i="56" s="1"/>
  <c r="BB73" i="56" s="1"/>
  <c r="BH73" i="56" s="1"/>
  <c r="BN73" i="56" s="1"/>
  <c r="BT73" i="56" s="1"/>
  <c r="L77" i="67"/>
  <c r="R72" i="67"/>
  <c r="X30" i="68"/>
  <c r="AD29" i="68"/>
  <c r="AD74" i="67"/>
  <c r="X74" i="56"/>
  <c r="AK27" i="68"/>
  <c r="AF27" i="68"/>
  <c r="AJ57" i="67"/>
  <c r="AD57" i="56"/>
  <c r="AE37" i="56"/>
  <c r="AF37" i="67"/>
  <c r="AK37" i="67"/>
  <c r="BA72" i="56"/>
  <c r="G68" i="56"/>
  <c r="AE80" i="68"/>
  <c r="Z80" i="68"/>
  <c r="AK21" i="68"/>
  <c r="AF21" i="68"/>
  <c r="AD39" i="56"/>
  <c r="AJ39" i="67"/>
  <c r="AE88" i="68"/>
  <c r="AF88" i="68" s="1"/>
  <c r="AK87" i="68"/>
  <c r="AF87" i="68"/>
  <c r="Z40" i="56"/>
  <c r="AE40" i="56"/>
  <c r="AD23" i="56"/>
  <c r="X24" i="56"/>
  <c r="BL83" i="56"/>
  <c r="BM83" i="56" s="1"/>
  <c r="BM84" i="56"/>
  <c r="AT76" i="56"/>
  <c r="AU76" i="56" s="1"/>
  <c r="AU73" i="56"/>
  <c r="K84" i="56"/>
  <c r="J83" i="56"/>
  <c r="K83" i="56" s="1"/>
  <c r="Y52" i="67"/>
  <c r="T52" i="67"/>
  <c r="Z16" i="67"/>
  <c r="AE16" i="67"/>
  <c r="BR77" i="67"/>
  <c r="BS77" i="67" s="1"/>
  <c r="AU68" i="67"/>
  <c r="AT69" i="67"/>
  <c r="AU69" i="67" s="1"/>
  <c r="AF19" i="67"/>
  <c r="AE19" i="56"/>
  <c r="AK19" i="67"/>
  <c r="AE14" i="56"/>
  <c r="AF14" i="67"/>
  <c r="AK14" i="67"/>
  <c r="X53" i="67"/>
  <c r="R54" i="67"/>
  <c r="F77" i="68"/>
  <c r="AF25" i="68"/>
  <c r="AK25" i="68"/>
  <c r="AF15" i="68"/>
  <c r="AK15" i="68"/>
  <c r="AE79" i="67"/>
  <c r="Y79" i="56"/>
  <c r="Z79" i="67"/>
  <c r="T42" i="67"/>
  <c r="M73" i="56"/>
  <c r="G76" i="56"/>
  <c r="H73" i="56"/>
  <c r="AT68" i="56"/>
  <c r="N18" i="56"/>
  <c r="Y71" i="68"/>
  <c r="T71" i="68"/>
  <c r="AF14" i="68"/>
  <c r="AK14" i="68"/>
  <c r="AJ37" i="67"/>
  <c r="AD37" i="56"/>
  <c r="AE50" i="67"/>
  <c r="Z50" i="67"/>
  <c r="X17" i="56"/>
  <c r="R18" i="56"/>
  <c r="AD79" i="67"/>
  <c r="X79" i="56"/>
  <c r="AK56" i="68"/>
  <c r="AF56" i="68"/>
  <c r="AD23" i="68"/>
  <c r="X24" i="68"/>
  <c r="Z16" i="68"/>
  <c r="AE16" i="68"/>
  <c r="Y67" i="68"/>
  <c r="T67" i="68"/>
  <c r="T52" i="68"/>
  <c r="Y52" i="68"/>
  <c r="BR77" i="68"/>
  <c r="BS77" i="68" s="1"/>
  <c r="J77" i="68"/>
  <c r="K77" i="68" s="1"/>
  <c r="G77" i="68"/>
  <c r="Y74" i="56"/>
  <c r="Z74" i="67"/>
  <c r="AE74" i="67"/>
  <c r="Z27" i="56"/>
  <c r="T29" i="56"/>
  <c r="Y30" i="56"/>
  <c r="AE29" i="56"/>
  <c r="P76" i="56"/>
  <c r="Q76" i="56" s="1"/>
  <c r="Q73" i="56"/>
  <c r="BL69" i="56"/>
  <c r="BM69" i="56" s="1"/>
  <c r="BM68" i="56"/>
  <c r="BF68" i="56"/>
  <c r="AO72" i="56"/>
  <c r="AK31" i="68"/>
  <c r="AF31" i="68"/>
  <c r="AK19" i="68"/>
  <c r="AF19" i="68"/>
  <c r="Z57" i="56"/>
  <c r="AF57" i="67"/>
  <c r="AE57" i="56"/>
  <c r="AK57" i="67"/>
  <c r="Z40" i="68"/>
  <c r="AE40" i="68"/>
  <c r="Z41" i="68"/>
  <c r="Y42" i="68"/>
  <c r="AE41" i="68"/>
  <c r="AF32" i="68"/>
  <c r="AK32" i="68"/>
  <c r="Z58" i="56"/>
  <c r="AE58" i="56"/>
  <c r="AF58" i="67"/>
  <c r="AK58" i="67"/>
  <c r="AJ38" i="67"/>
  <c r="AD38" i="56"/>
  <c r="BA54" i="56"/>
  <c r="AC72" i="56"/>
  <c r="N70" i="56"/>
  <c r="S70" i="56"/>
  <c r="T49" i="56"/>
  <c r="Y49" i="56"/>
  <c r="Z42" i="67" l="1"/>
  <c r="F69" i="56"/>
  <c r="L69" i="67"/>
  <c r="N69" i="67" s="1"/>
  <c r="AF88" i="56"/>
  <c r="T67" i="67"/>
  <c r="AO68" i="56"/>
  <c r="AB77" i="56"/>
  <c r="AC77" i="56" s="1"/>
  <c r="AB69" i="56"/>
  <c r="AC69" i="56" s="1"/>
  <c r="AF78" i="56"/>
  <c r="P69" i="56"/>
  <c r="Q69" i="56" s="1"/>
  <c r="Z42" i="68"/>
  <c r="AF57" i="56"/>
  <c r="W68" i="56"/>
  <c r="N68" i="67"/>
  <c r="Z74" i="56"/>
  <c r="AZ77" i="56"/>
  <c r="BA77" i="56" s="1"/>
  <c r="J77" i="56"/>
  <c r="K77" i="56" s="1"/>
  <c r="AH77" i="56"/>
  <c r="AI77" i="56" s="1"/>
  <c r="AF33" i="56"/>
  <c r="T54" i="68"/>
  <c r="BL77" i="56"/>
  <c r="BM77" i="56" s="1"/>
  <c r="AN77" i="56"/>
  <c r="AO77" i="56" s="1"/>
  <c r="Z79" i="56"/>
  <c r="AF37" i="56"/>
  <c r="H77" i="67"/>
  <c r="Z36" i="68"/>
  <c r="BR77" i="56"/>
  <c r="BS77" i="56" s="1"/>
  <c r="Z30" i="67"/>
  <c r="AF87" i="56"/>
  <c r="V77" i="56"/>
  <c r="W77" i="56" s="1"/>
  <c r="AF58" i="56"/>
  <c r="AH69" i="56"/>
  <c r="AI69" i="56" s="1"/>
  <c r="AF13" i="56"/>
  <c r="Z24" i="67"/>
  <c r="Z36" i="67"/>
  <c r="N77" i="68"/>
  <c r="T70" i="56"/>
  <c r="Y70" i="56"/>
  <c r="AP38" i="67"/>
  <c r="AJ38" i="56"/>
  <c r="AK57" i="56"/>
  <c r="AQ57" i="67"/>
  <c r="AL57" i="67"/>
  <c r="BG68" i="56"/>
  <c r="BF69" i="56"/>
  <c r="BG69" i="56" s="1"/>
  <c r="AE67" i="68"/>
  <c r="Z67" i="68"/>
  <c r="AJ23" i="68"/>
  <c r="AD24" i="68"/>
  <c r="AL56" i="68"/>
  <c r="AQ56" i="68"/>
  <c r="X18" i="56"/>
  <c r="AD17" i="56"/>
  <c r="AP37" i="67"/>
  <c r="AJ37" i="56"/>
  <c r="H76" i="56"/>
  <c r="M76" i="56"/>
  <c r="AK58" i="56"/>
  <c r="AL58" i="67"/>
  <c r="AQ58" i="67"/>
  <c r="AL32" i="68"/>
  <c r="AQ32" i="68"/>
  <c r="AK41" i="68"/>
  <c r="AF41" i="68"/>
  <c r="AE42" i="68"/>
  <c r="AQ19" i="68"/>
  <c r="AL19" i="68"/>
  <c r="AL31" i="68"/>
  <c r="AQ31" i="68"/>
  <c r="AE30" i="56"/>
  <c r="AK29" i="56"/>
  <c r="AK74" i="67"/>
  <c r="AE74" i="56"/>
  <c r="AF74" i="67"/>
  <c r="AE52" i="68"/>
  <c r="Z52" i="68"/>
  <c r="AK16" i="68"/>
  <c r="AF16" i="68"/>
  <c r="AL14" i="68"/>
  <c r="AQ14" i="68"/>
  <c r="N73" i="56"/>
  <c r="S73" i="56"/>
  <c r="AE79" i="56"/>
  <c r="AF79" i="67"/>
  <c r="AK79" i="67"/>
  <c r="AQ14" i="67"/>
  <c r="AK14" i="56"/>
  <c r="AL14" i="67"/>
  <c r="AE52" i="67"/>
  <c r="Z52" i="67"/>
  <c r="AD24" i="56"/>
  <c r="AJ23" i="56"/>
  <c r="AL87" i="68"/>
  <c r="AQ87" i="68"/>
  <c r="AK88" i="68"/>
  <c r="AL88" i="68" s="1"/>
  <c r="AP39" i="67"/>
  <c r="AJ39" i="56"/>
  <c r="G69" i="56"/>
  <c r="H69" i="56" s="1"/>
  <c r="H68" i="56"/>
  <c r="AD30" i="68"/>
  <c r="AJ29" i="68"/>
  <c r="R77" i="67"/>
  <c r="X72" i="67"/>
  <c r="Z35" i="56"/>
  <c r="Y36" i="56"/>
  <c r="Z36" i="56" s="1"/>
  <c r="AE35" i="56"/>
  <c r="Z66" i="67"/>
  <c r="AE66" i="67"/>
  <c r="M68" i="56"/>
  <c r="K68" i="56"/>
  <c r="J69" i="56"/>
  <c r="K69" i="56" s="1"/>
  <c r="AP14" i="67"/>
  <c r="AJ14" i="56"/>
  <c r="AK88" i="67"/>
  <c r="AK87" i="56"/>
  <c r="AK88" i="56" s="1"/>
  <c r="AQ87" i="67"/>
  <c r="AL87" i="67"/>
  <c r="AL87" i="56" s="1"/>
  <c r="Y73" i="68"/>
  <c r="T73" i="68"/>
  <c r="Z24" i="68"/>
  <c r="BB88" i="68"/>
  <c r="BH87" i="68"/>
  <c r="AJ21" i="56"/>
  <c r="AP21" i="67"/>
  <c r="AL39" i="68"/>
  <c r="AQ39" i="68"/>
  <c r="AL33" i="67"/>
  <c r="AK33" i="56"/>
  <c r="AQ33" i="67"/>
  <c r="AK81" i="67"/>
  <c r="AF81" i="67"/>
  <c r="AQ75" i="67"/>
  <c r="AL75" i="67"/>
  <c r="AK75" i="56"/>
  <c r="S83" i="67"/>
  <c r="N83" i="67"/>
  <c r="AF51" i="67"/>
  <c r="AK51" i="67"/>
  <c r="AF32" i="56"/>
  <c r="AF82" i="56"/>
  <c r="AK82" i="56"/>
  <c r="AK49" i="68"/>
  <c r="AF49" i="68"/>
  <c r="AK21" i="56"/>
  <c r="AQ21" i="67"/>
  <c r="AL21" i="67"/>
  <c r="R54" i="56"/>
  <c r="X53" i="56"/>
  <c r="AK55" i="56"/>
  <c r="AQ55" i="67"/>
  <c r="AL55" i="67"/>
  <c r="AQ75" i="68"/>
  <c r="AL75" i="68"/>
  <c r="AQ55" i="68"/>
  <c r="AL55" i="68"/>
  <c r="R72" i="56"/>
  <c r="L77" i="56"/>
  <c r="Z71" i="67"/>
  <c r="AE71" i="67"/>
  <c r="AF23" i="67"/>
  <c r="AE24" i="67"/>
  <c r="AK23" i="67"/>
  <c r="AP27" i="67"/>
  <c r="AJ27" i="56"/>
  <c r="G77" i="56"/>
  <c r="AZ69" i="56"/>
  <c r="BA69" i="56" s="1"/>
  <c r="BA68" i="56"/>
  <c r="AK82" i="67"/>
  <c r="AF82" i="67"/>
  <c r="AF22" i="67"/>
  <c r="AK22" i="67"/>
  <c r="AL26" i="68"/>
  <c r="AQ26" i="68"/>
  <c r="AK26" i="56"/>
  <c r="AQ26" i="67"/>
  <c r="AL26" i="67"/>
  <c r="AF26" i="56"/>
  <c r="AF35" i="67"/>
  <c r="AE36" i="67"/>
  <c r="AK35" i="67"/>
  <c r="P77" i="56"/>
  <c r="Q77" i="56" s="1"/>
  <c r="T68" i="67"/>
  <c r="S69" i="67"/>
  <c r="Y68" i="67"/>
  <c r="AQ27" i="67"/>
  <c r="AK27" i="56"/>
  <c r="AL27" i="67"/>
  <c r="Z70" i="68"/>
  <c r="AE70" i="68"/>
  <c r="AK81" i="68"/>
  <c r="AF81" i="68"/>
  <c r="Y18" i="56"/>
  <c r="Z18" i="56" s="1"/>
  <c r="Z17" i="56"/>
  <c r="AE17" i="56"/>
  <c r="Y52" i="56"/>
  <c r="T52" i="56"/>
  <c r="AJ23" i="67"/>
  <c r="AD24" i="67"/>
  <c r="AE42" i="67"/>
  <c r="AK41" i="67"/>
  <c r="AF41" i="67"/>
  <c r="AD18" i="68"/>
  <c r="AJ17" i="68"/>
  <c r="AL78" i="68"/>
  <c r="AQ78" i="68"/>
  <c r="AP13" i="67"/>
  <c r="AJ13" i="56"/>
  <c r="AJ41" i="67"/>
  <c r="AD42" i="67"/>
  <c r="N67" i="56"/>
  <c r="S67" i="56"/>
  <c r="Y66" i="56"/>
  <c r="T66" i="56"/>
  <c r="N69" i="68"/>
  <c r="AP25" i="67"/>
  <c r="AJ25" i="56"/>
  <c r="AF38" i="56"/>
  <c r="AP58" i="67"/>
  <c r="AJ58" i="56"/>
  <c r="T53" i="56"/>
  <c r="Y53" i="56"/>
  <c r="S54" i="56"/>
  <c r="AL58" i="68"/>
  <c r="AQ58" i="68"/>
  <c r="Z50" i="56"/>
  <c r="AE50" i="56"/>
  <c r="Z81" i="56"/>
  <c r="AE81" i="56"/>
  <c r="T54" i="67"/>
  <c r="AE53" i="67"/>
  <c r="Z53" i="67"/>
  <c r="Y54" i="67"/>
  <c r="BF77" i="56"/>
  <c r="BG77" i="56" s="1"/>
  <c r="AK15" i="56"/>
  <c r="AL15" i="67"/>
  <c r="AQ15" i="67"/>
  <c r="AK28" i="56"/>
  <c r="AF28" i="56"/>
  <c r="N83" i="68"/>
  <c r="S83" i="68"/>
  <c r="AQ57" i="68"/>
  <c r="AL57" i="68"/>
  <c r="AF50" i="68"/>
  <c r="AK50" i="68"/>
  <c r="BR69" i="56"/>
  <c r="BS69" i="56" s="1"/>
  <c r="BS68" i="56"/>
  <c r="AF39" i="56"/>
  <c r="AJ78" i="56"/>
  <c r="AP78" i="67"/>
  <c r="AK74" i="68"/>
  <c r="AF74" i="68"/>
  <c r="X68" i="67"/>
  <c r="R69" i="67"/>
  <c r="AF59" i="67"/>
  <c r="AK59" i="67"/>
  <c r="T84" i="67"/>
  <c r="Y84" i="67"/>
  <c r="AK20" i="56"/>
  <c r="AQ20" i="67"/>
  <c r="AL20" i="67"/>
  <c r="AF56" i="56"/>
  <c r="AE18" i="68"/>
  <c r="AF18" i="68" s="1"/>
  <c r="AK17" i="68"/>
  <c r="AF17" i="68"/>
  <c r="Z30" i="68"/>
  <c r="AE30" i="68"/>
  <c r="AK29" i="68"/>
  <c r="AF29" i="68"/>
  <c r="AF31" i="56"/>
  <c r="AE49" i="56"/>
  <c r="Z49" i="56"/>
  <c r="AK40" i="68"/>
  <c r="AF40" i="68"/>
  <c r="AD79" i="56"/>
  <c r="AJ79" i="67"/>
  <c r="AK50" i="67"/>
  <c r="AF50" i="67"/>
  <c r="Z71" i="68"/>
  <c r="AE71" i="68"/>
  <c r="AU68" i="56"/>
  <c r="AT69" i="56"/>
  <c r="AU69" i="56" s="1"/>
  <c r="AQ15" i="68"/>
  <c r="AL15" i="68"/>
  <c r="AQ25" i="68"/>
  <c r="AL25" i="68"/>
  <c r="H77" i="68"/>
  <c r="AD53" i="67"/>
  <c r="X54" i="67"/>
  <c r="AF14" i="56"/>
  <c r="AQ19" i="67"/>
  <c r="AL19" i="67"/>
  <c r="AL19" i="56" s="1"/>
  <c r="AK19" i="56"/>
  <c r="AF19" i="56"/>
  <c r="AK16" i="67"/>
  <c r="AF16" i="67"/>
  <c r="AF40" i="56"/>
  <c r="AK40" i="56"/>
  <c r="AQ21" i="68"/>
  <c r="AL21" i="68"/>
  <c r="AK80" i="68"/>
  <c r="AF80" i="68"/>
  <c r="AK37" i="56"/>
  <c r="AL37" i="67"/>
  <c r="AQ37" i="67"/>
  <c r="AJ57" i="56"/>
  <c r="AP57" i="67"/>
  <c r="AL27" i="68"/>
  <c r="AQ27" i="68"/>
  <c r="AD74" i="56"/>
  <c r="AJ74" i="67"/>
  <c r="N77" i="67"/>
  <c r="Y72" i="67"/>
  <c r="T72" i="67"/>
  <c r="AL13" i="67"/>
  <c r="AQ13" i="67"/>
  <c r="AK13" i="56"/>
  <c r="AE67" i="67"/>
  <c r="Z67" i="67"/>
  <c r="AP31" i="67"/>
  <c r="AJ31" i="56"/>
  <c r="AJ55" i="56"/>
  <c r="AP55" i="67"/>
  <c r="T84" i="68"/>
  <c r="Y84" i="68"/>
  <c r="AE24" i="68"/>
  <c r="AF24" i="68" s="1"/>
  <c r="AK23" i="68"/>
  <c r="AF23" i="68"/>
  <c r="AF35" i="68"/>
  <c r="AE36" i="68"/>
  <c r="AK35" i="68"/>
  <c r="AD41" i="56"/>
  <c r="AF41" i="56" s="1"/>
  <c r="X42" i="56"/>
  <c r="Z42" i="56" s="1"/>
  <c r="AT77" i="56"/>
  <c r="AU77" i="56" s="1"/>
  <c r="AK29" i="67"/>
  <c r="AF29" i="67"/>
  <c r="AE30" i="67"/>
  <c r="AD36" i="56"/>
  <c r="AJ35" i="56"/>
  <c r="AQ13" i="68"/>
  <c r="AL13" i="68"/>
  <c r="AD29" i="56"/>
  <c r="X30" i="56"/>
  <c r="Z30" i="56" s="1"/>
  <c r="T73" i="67"/>
  <c r="Y73" i="67"/>
  <c r="AQ32" i="67"/>
  <c r="AL32" i="67"/>
  <c r="AK32" i="56"/>
  <c r="Z41" i="56"/>
  <c r="AE42" i="56"/>
  <c r="AK41" i="56"/>
  <c r="AK82" i="68"/>
  <c r="AF82" i="68"/>
  <c r="AK79" i="68"/>
  <c r="AF79" i="68"/>
  <c r="AF21" i="56"/>
  <c r="AJ56" i="56"/>
  <c r="AP56" i="67"/>
  <c r="AD18" i="67"/>
  <c r="AJ17" i="67"/>
  <c r="Y24" i="56"/>
  <c r="Z24" i="56" s="1"/>
  <c r="AE23" i="56"/>
  <c r="Z23" i="56"/>
  <c r="AP20" i="67"/>
  <c r="AJ20" i="56"/>
  <c r="AL78" i="67"/>
  <c r="AQ78" i="67"/>
  <c r="AK78" i="56"/>
  <c r="S76" i="67"/>
  <c r="N76" i="67"/>
  <c r="Z53" i="68"/>
  <c r="Y54" i="68"/>
  <c r="AE53" i="68"/>
  <c r="AD36" i="68"/>
  <c r="AJ35" i="68"/>
  <c r="AK22" i="56"/>
  <c r="AF22" i="56"/>
  <c r="F77" i="56"/>
  <c r="AJ87" i="56"/>
  <c r="AJ88" i="56" s="1"/>
  <c r="AJ88" i="67"/>
  <c r="AP87" i="67"/>
  <c r="N72" i="56"/>
  <c r="S72" i="56"/>
  <c r="AE16" i="56"/>
  <c r="Z16" i="56"/>
  <c r="AJ35" i="67"/>
  <c r="AD36" i="67"/>
  <c r="AK28" i="68"/>
  <c r="AF28" i="68"/>
  <c r="R69" i="68"/>
  <c r="X68" i="68"/>
  <c r="AL38" i="68"/>
  <c r="AQ38" i="68"/>
  <c r="AF27" i="56"/>
  <c r="AP33" i="67"/>
  <c r="AJ33" i="56"/>
  <c r="T72" i="68"/>
  <c r="Y72" i="68"/>
  <c r="AL33" i="68"/>
  <c r="AQ33" i="68"/>
  <c r="T18" i="56"/>
  <c r="H83" i="56"/>
  <c r="M83" i="56"/>
  <c r="N84" i="56"/>
  <c r="S84" i="56"/>
  <c r="AE51" i="56"/>
  <c r="Z51" i="56"/>
  <c r="X72" i="68"/>
  <c r="R77" i="68"/>
  <c r="AF22" i="68"/>
  <c r="AK22" i="68"/>
  <c r="AF49" i="67"/>
  <c r="AK49" i="67"/>
  <c r="T68" i="68"/>
  <c r="S69" i="68"/>
  <c r="Y68" i="68"/>
  <c r="AK51" i="68"/>
  <c r="AF51" i="68"/>
  <c r="AD42" i="68"/>
  <c r="AJ41" i="68"/>
  <c r="AQ38" i="67"/>
  <c r="AK38" i="56"/>
  <c r="AL38" i="67"/>
  <c r="N54" i="56"/>
  <c r="AJ19" i="56"/>
  <c r="AP19" i="67"/>
  <c r="AF28" i="67"/>
  <c r="AK28" i="67"/>
  <c r="AL37" i="68"/>
  <c r="AQ37" i="68"/>
  <c r="AD30" i="67"/>
  <c r="AJ29" i="67"/>
  <c r="X54" i="68"/>
  <c r="AD53" i="68"/>
  <c r="Z66" i="68"/>
  <c r="AE66" i="68"/>
  <c r="T71" i="56"/>
  <c r="Y71" i="56"/>
  <c r="AE70" i="67"/>
  <c r="Z70" i="67"/>
  <c r="AF15" i="56"/>
  <c r="S76" i="68"/>
  <c r="N76" i="68"/>
  <c r="Z18" i="67"/>
  <c r="AK17" i="67"/>
  <c r="AF17" i="67"/>
  <c r="AE18" i="67"/>
  <c r="AF18" i="67" s="1"/>
  <c r="AF25" i="56"/>
  <c r="AQ25" i="67"/>
  <c r="AL25" i="67"/>
  <c r="AK25" i="56"/>
  <c r="AP26" i="67"/>
  <c r="AJ26" i="56"/>
  <c r="AK39" i="56"/>
  <c r="AL39" i="67"/>
  <c r="AQ39" i="67"/>
  <c r="AK40" i="67"/>
  <c r="AF40" i="67"/>
  <c r="AJ75" i="56"/>
  <c r="AP75" i="67"/>
  <c r="AQ20" i="68"/>
  <c r="AL20" i="68"/>
  <c r="AP32" i="67"/>
  <c r="AJ32" i="56"/>
  <c r="AF34" i="56"/>
  <c r="AK34" i="56"/>
  <c r="AE80" i="56"/>
  <c r="Z80" i="56"/>
  <c r="AF59" i="68"/>
  <c r="AK59" i="68"/>
  <c r="AE59" i="56"/>
  <c r="Z59" i="56"/>
  <c r="Z80" i="67"/>
  <c r="AE80" i="67"/>
  <c r="AK34" i="68"/>
  <c r="AF34" i="68"/>
  <c r="AF20" i="56"/>
  <c r="AL56" i="67"/>
  <c r="AL56" i="56" s="1"/>
  <c r="AK56" i="56"/>
  <c r="AQ56" i="67"/>
  <c r="Z18" i="68"/>
  <c r="AF34" i="67"/>
  <c r="AK34" i="67"/>
  <c r="R68" i="56"/>
  <c r="L69" i="56"/>
  <c r="AJ15" i="56"/>
  <c r="AP15" i="67"/>
  <c r="AL31" i="67"/>
  <c r="AQ31" i="67"/>
  <c r="AK31" i="56"/>
  <c r="AL26" i="56" l="1"/>
  <c r="AL31" i="56"/>
  <c r="AL78" i="56"/>
  <c r="AF30" i="68"/>
  <c r="AL39" i="56"/>
  <c r="AL32" i="56"/>
  <c r="H77" i="56"/>
  <c r="AL25" i="56"/>
  <c r="T54" i="56"/>
  <c r="AL38" i="56"/>
  <c r="T69" i="68"/>
  <c r="AL14" i="56"/>
  <c r="AV15" i="67"/>
  <c r="AP15" i="56"/>
  <c r="AL34" i="67"/>
  <c r="AQ34" i="67"/>
  <c r="AQ34" i="68"/>
  <c r="AL34" i="68"/>
  <c r="AK59" i="56"/>
  <c r="AF59" i="56"/>
  <c r="AF80" i="56"/>
  <c r="AK80" i="56"/>
  <c r="AW20" i="68"/>
  <c r="AR20" i="68"/>
  <c r="AQ40" i="67"/>
  <c r="AL40" i="67"/>
  <c r="AQ25" i="56"/>
  <c r="AW25" i="67"/>
  <c r="AR25" i="67"/>
  <c r="AL17" i="67"/>
  <c r="AK18" i="67"/>
  <c r="AQ17" i="67"/>
  <c r="R69" i="56"/>
  <c r="X68" i="56"/>
  <c r="AQ56" i="56"/>
  <c r="AW56" i="67"/>
  <c r="AR56" i="67"/>
  <c r="AF80" i="67"/>
  <c r="AK80" i="67"/>
  <c r="AL59" i="68"/>
  <c r="AQ59" i="68"/>
  <c r="AQ34" i="56"/>
  <c r="AL34" i="56"/>
  <c r="AV75" i="67"/>
  <c r="AP75" i="56"/>
  <c r="AW39" i="67"/>
  <c r="AQ39" i="56"/>
  <c r="AR39" i="67"/>
  <c r="AP26" i="56"/>
  <c r="AV26" i="67"/>
  <c r="T76" i="68"/>
  <c r="Y76" i="68"/>
  <c r="AE71" i="56"/>
  <c r="Z71" i="56"/>
  <c r="AK66" i="68"/>
  <c r="AF66" i="68"/>
  <c r="AD54" i="68"/>
  <c r="AJ53" i="68"/>
  <c r="AP29" i="67"/>
  <c r="AJ30" i="67"/>
  <c r="AW37" i="68"/>
  <c r="AR37" i="68"/>
  <c r="AL28" i="67"/>
  <c r="AQ28" i="67"/>
  <c r="AV19" i="67"/>
  <c r="AP19" i="56"/>
  <c r="AP41" i="68"/>
  <c r="AJ42" i="68"/>
  <c r="AE68" i="68"/>
  <c r="Z68" i="68"/>
  <c r="Y69" i="68"/>
  <c r="AD72" i="68"/>
  <c r="X77" i="68"/>
  <c r="AF51" i="56"/>
  <c r="AK51" i="56"/>
  <c r="AW33" i="68"/>
  <c r="AR33" i="68"/>
  <c r="S77" i="68"/>
  <c r="T77" i="68" s="1"/>
  <c r="AP33" i="56"/>
  <c r="AV33" i="67"/>
  <c r="AR38" i="68"/>
  <c r="AW38" i="68"/>
  <c r="X69" i="68"/>
  <c r="AD68" i="68"/>
  <c r="Y72" i="56"/>
  <c r="T72" i="56"/>
  <c r="AP87" i="56"/>
  <c r="AP88" i="56" s="1"/>
  <c r="AP88" i="67"/>
  <c r="AV87" i="67"/>
  <c r="AP35" i="68"/>
  <c r="AJ36" i="68"/>
  <c r="AF53" i="68"/>
  <c r="AE54" i="68"/>
  <c r="AF54" i="68" s="1"/>
  <c r="AK53" i="68"/>
  <c r="T76" i="67"/>
  <c r="Y76" i="67"/>
  <c r="AQ78" i="56"/>
  <c r="AR78" i="67"/>
  <c r="AW78" i="67"/>
  <c r="AQ32" i="56"/>
  <c r="AW32" i="67"/>
  <c r="AR32" i="67"/>
  <c r="AJ29" i="56"/>
  <c r="AL29" i="56" s="1"/>
  <c r="AD30" i="56"/>
  <c r="AF30" i="56" s="1"/>
  <c r="AW13" i="68"/>
  <c r="AR13" i="68"/>
  <c r="AJ41" i="56"/>
  <c r="AD42" i="56"/>
  <c r="AF42" i="56" s="1"/>
  <c r="AF36" i="68"/>
  <c r="AP31" i="56"/>
  <c r="AV31" i="67"/>
  <c r="AF67" i="67"/>
  <c r="AK67" i="67"/>
  <c r="AR13" i="67"/>
  <c r="AW13" i="67"/>
  <c r="AQ13" i="56"/>
  <c r="S77" i="67"/>
  <c r="T77" i="67" s="1"/>
  <c r="AE72" i="67"/>
  <c r="Z72" i="67"/>
  <c r="Y77" i="67"/>
  <c r="AL37" i="56"/>
  <c r="AL40" i="56"/>
  <c r="AQ40" i="56"/>
  <c r="AD54" i="67"/>
  <c r="AJ53" i="67"/>
  <c r="AK71" i="68"/>
  <c r="AF71" i="68"/>
  <c r="AP79" i="67"/>
  <c r="AJ79" i="56"/>
  <c r="AL29" i="68"/>
  <c r="AK30" i="68"/>
  <c r="AQ29" i="68"/>
  <c r="AL17" i="68"/>
  <c r="AK18" i="68"/>
  <c r="AQ17" i="68"/>
  <c r="AQ20" i="56"/>
  <c r="AR20" i="67"/>
  <c r="AW20" i="67"/>
  <c r="Z84" i="67"/>
  <c r="AE84" i="67"/>
  <c r="AQ59" i="67"/>
  <c r="AL59" i="67"/>
  <c r="AV78" i="67"/>
  <c r="AP78" i="56"/>
  <c r="AR57" i="68"/>
  <c r="AW57" i="68"/>
  <c r="AQ28" i="56"/>
  <c r="AL28" i="56"/>
  <c r="AL15" i="56"/>
  <c r="AE53" i="56"/>
  <c r="Z53" i="56"/>
  <c r="Y54" i="56"/>
  <c r="AV25" i="67"/>
  <c r="AP25" i="56"/>
  <c r="T67" i="56"/>
  <c r="Y67" i="56"/>
  <c r="AW78" i="68"/>
  <c r="AR78" i="68"/>
  <c r="AP17" i="68"/>
  <c r="AJ18" i="68"/>
  <c r="AF42" i="67"/>
  <c r="AP23" i="67"/>
  <c r="AJ24" i="67"/>
  <c r="AE52" i="56"/>
  <c r="Z52" i="56"/>
  <c r="AF70" i="68"/>
  <c r="AK70" i="68"/>
  <c r="AL27" i="56"/>
  <c r="AW27" i="67"/>
  <c r="AQ27" i="56"/>
  <c r="AR27" i="67"/>
  <c r="T69" i="67"/>
  <c r="AF36" i="67"/>
  <c r="AW26" i="67"/>
  <c r="AR26" i="67"/>
  <c r="AQ26" i="56"/>
  <c r="AW26" i="68"/>
  <c r="AR26" i="68"/>
  <c r="AL22" i="67"/>
  <c r="AQ22" i="67"/>
  <c r="AV27" i="67"/>
  <c r="AP27" i="56"/>
  <c r="AF24" i="67"/>
  <c r="AF71" i="67"/>
  <c r="AK71" i="67"/>
  <c r="AL55" i="56"/>
  <c r="AR21" i="67"/>
  <c r="AW21" i="67"/>
  <c r="AQ21" i="56"/>
  <c r="AL82" i="56"/>
  <c r="AQ82" i="56"/>
  <c r="T83" i="67"/>
  <c r="Y83" i="67"/>
  <c r="AL75" i="56"/>
  <c r="AW33" i="67"/>
  <c r="AQ33" i="56"/>
  <c r="AR33" i="67"/>
  <c r="AR33" i="56" s="1"/>
  <c r="AL33" i="56"/>
  <c r="AL88" i="56"/>
  <c r="N68" i="56"/>
  <c r="M69" i="56"/>
  <c r="N69" i="56" s="1"/>
  <c r="S68" i="56"/>
  <c r="X77" i="67"/>
  <c r="AD72" i="67"/>
  <c r="AP29" i="68"/>
  <c r="AJ30" i="68"/>
  <c r="AK52" i="67"/>
  <c r="AF52" i="67"/>
  <c r="AQ79" i="67"/>
  <c r="AK79" i="56"/>
  <c r="AL79" i="67"/>
  <c r="AQ16" i="68"/>
  <c r="AL16" i="68"/>
  <c r="AK52" i="68"/>
  <c r="AF52" i="68"/>
  <c r="AF29" i="56"/>
  <c r="AW19" i="68"/>
  <c r="AR19" i="68"/>
  <c r="AW32" i="68"/>
  <c r="AR32" i="68"/>
  <c r="AR58" i="67"/>
  <c r="AQ58" i="56"/>
  <c r="AW58" i="67"/>
  <c r="AV37" i="67"/>
  <c r="AP37" i="56"/>
  <c r="AJ24" i="68"/>
  <c r="AP23" i="68"/>
  <c r="AK67" i="68"/>
  <c r="AF67" i="68"/>
  <c r="AW57" i="67"/>
  <c r="AR57" i="67"/>
  <c r="AQ57" i="56"/>
  <c r="AE70" i="56"/>
  <c r="Z70" i="56"/>
  <c r="AQ31" i="56"/>
  <c r="AR31" i="67"/>
  <c r="AW31" i="67"/>
  <c r="AV32" i="67"/>
  <c r="AP32" i="56"/>
  <c r="AF70" i="67"/>
  <c r="AK70" i="67"/>
  <c r="AQ38" i="56"/>
  <c r="AW38" i="67"/>
  <c r="AR38" i="67"/>
  <c r="AL51" i="68"/>
  <c r="AQ51" i="68"/>
  <c r="AQ49" i="67"/>
  <c r="AL49" i="67"/>
  <c r="AQ22" i="68"/>
  <c r="AL22" i="68"/>
  <c r="Y84" i="56"/>
  <c r="T84" i="56"/>
  <c r="S83" i="56"/>
  <c r="N83" i="56"/>
  <c r="AE72" i="68"/>
  <c r="Y77" i="68"/>
  <c r="Z72" i="68"/>
  <c r="AL28" i="68"/>
  <c r="AQ28" i="68"/>
  <c r="AP35" i="67"/>
  <c r="AJ36" i="67"/>
  <c r="AK16" i="56"/>
  <c r="AF16" i="56"/>
  <c r="AQ22" i="56"/>
  <c r="AL22" i="56"/>
  <c r="Z54" i="68"/>
  <c r="AV20" i="67"/>
  <c r="AP20" i="56"/>
  <c r="AK23" i="56"/>
  <c r="AE24" i="56"/>
  <c r="AF24" i="56" s="1"/>
  <c r="AF23" i="56"/>
  <c r="AJ18" i="67"/>
  <c r="AP17" i="67"/>
  <c r="AV56" i="67"/>
  <c r="AP56" i="56"/>
  <c r="AQ79" i="68"/>
  <c r="AL79" i="68"/>
  <c r="AQ82" i="68"/>
  <c r="AL82" i="68"/>
  <c r="AQ41" i="56"/>
  <c r="AK42" i="56"/>
  <c r="Z73" i="67"/>
  <c r="AE73" i="67"/>
  <c r="AJ36" i="56"/>
  <c r="AP35" i="56"/>
  <c r="AF30" i="67"/>
  <c r="AL29" i="67"/>
  <c r="AK30" i="67"/>
  <c r="AL30" i="67" s="1"/>
  <c r="AQ29" i="67"/>
  <c r="AL35" i="68"/>
  <c r="AK36" i="68"/>
  <c r="AL36" i="68" s="1"/>
  <c r="AQ35" i="68"/>
  <c r="AK24" i="68"/>
  <c r="AQ23" i="68"/>
  <c r="AL23" i="68"/>
  <c r="AE84" i="68"/>
  <c r="Z84" i="68"/>
  <c r="AV55" i="67"/>
  <c r="AP55" i="56"/>
  <c r="AL13" i="56"/>
  <c r="AJ74" i="56"/>
  <c r="AP74" i="67"/>
  <c r="AR27" i="68"/>
  <c r="AW27" i="68"/>
  <c r="AP57" i="56"/>
  <c r="AV57" i="67"/>
  <c r="AR37" i="67"/>
  <c r="AW37" i="67"/>
  <c r="AQ37" i="56"/>
  <c r="AQ80" i="68"/>
  <c r="AL80" i="68"/>
  <c r="AW21" i="68"/>
  <c r="AR21" i="68"/>
  <c r="AL16" i="67"/>
  <c r="AQ16" i="67"/>
  <c r="AR19" i="67"/>
  <c r="AW19" i="67"/>
  <c r="AQ19" i="56"/>
  <c r="AW25" i="68"/>
  <c r="AR25" i="68"/>
  <c r="AR15" i="68"/>
  <c r="AW15" i="68"/>
  <c r="AQ50" i="67"/>
  <c r="AL50" i="67"/>
  <c r="AQ40" i="68"/>
  <c r="AL40" i="68"/>
  <c r="AF49" i="56"/>
  <c r="AK49" i="56"/>
  <c r="AL20" i="56"/>
  <c r="X69" i="67"/>
  <c r="AD68" i="67"/>
  <c r="AL74" i="68"/>
  <c r="AQ74" i="68"/>
  <c r="AQ50" i="68"/>
  <c r="AL50" i="68"/>
  <c r="Y83" i="68"/>
  <c r="T83" i="68"/>
  <c r="AQ15" i="56"/>
  <c r="AW15" i="67"/>
  <c r="AR15" i="67"/>
  <c r="Z54" i="67"/>
  <c r="AF53" i="67"/>
  <c r="AE54" i="67"/>
  <c r="AK53" i="67"/>
  <c r="AF81" i="56"/>
  <c r="AK81" i="56"/>
  <c r="AF50" i="56"/>
  <c r="AK50" i="56"/>
  <c r="AW58" i="68"/>
  <c r="AR58" i="68"/>
  <c r="AP58" i="56"/>
  <c r="AV58" i="67"/>
  <c r="AE66" i="56"/>
  <c r="Z66" i="56"/>
  <c r="AP41" i="67"/>
  <c r="AJ42" i="67"/>
  <c r="AV13" i="67"/>
  <c r="AP13" i="56"/>
  <c r="AL41" i="67"/>
  <c r="AK42" i="67"/>
  <c r="AQ41" i="67"/>
  <c r="AK17" i="56"/>
  <c r="AF17" i="56"/>
  <c r="AE18" i="56"/>
  <c r="AL81" i="68"/>
  <c r="AQ81" i="68"/>
  <c r="Y69" i="67"/>
  <c r="AE68" i="67"/>
  <c r="Z68" i="67"/>
  <c r="AL35" i="67"/>
  <c r="AK36" i="67"/>
  <c r="AQ35" i="67"/>
  <c r="AL82" i="67"/>
  <c r="AQ82" i="67"/>
  <c r="AK24" i="67"/>
  <c r="AL24" i="67" s="1"/>
  <c r="AQ23" i="67"/>
  <c r="AL23" i="67"/>
  <c r="X72" i="56"/>
  <c r="R77" i="56"/>
  <c r="AW55" i="68"/>
  <c r="AR55" i="68"/>
  <c r="AR75" i="68"/>
  <c r="AW75" i="68"/>
  <c r="AQ55" i="56"/>
  <c r="AR55" i="67"/>
  <c r="AW55" i="67"/>
  <c r="AD53" i="56"/>
  <c r="X54" i="56"/>
  <c r="AL21" i="56"/>
  <c r="AQ49" i="68"/>
  <c r="AL49" i="68"/>
  <c r="AL51" i="67"/>
  <c r="AQ51" i="67"/>
  <c r="AQ75" i="56"/>
  <c r="AW75" i="67"/>
  <c r="AR75" i="67"/>
  <c r="AL81" i="67"/>
  <c r="AQ81" i="67"/>
  <c r="AR39" i="68"/>
  <c r="AW39" i="68"/>
  <c r="AV21" i="67"/>
  <c r="AP21" i="56"/>
  <c r="BH88" i="68"/>
  <c r="BN87" i="68"/>
  <c r="AE73" i="68"/>
  <c r="Z73" i="68"/>
  <c r="AQ88" i="67"/>
  <c r="AW87" i="67"/>
  <c r="AR87" i="67"/>
  <c r="AQ87" i="56"/>
  <c r="AQ88" i="56" s="1"/>
  <c r="AL88" i="67"/>
  <c r="AP14" i="56"/>
  <c r="AV14" i="67"/>
  <c r="AK66" i="67"/>
  <c r="AF66" i="67"/>
  <c r="AE36" i="56"/>
  <c r="AF36" i="56" s="1"/>
  <c r="AF35" i="56"/>
  <c r="AK35" i="56"/>
  <c r="AP39" i="56"/>
  <c r="AV39" i="67"/>
  <c r="AQ88" i="68"/>
  <c r="AR88" i="68" s="1"/>
  <c r="AW87" i="68"/>
  <c r="AR87" i="68"/>
  <c r="AJ24" i="56"/>
  <c r="AP23" i="56"/>
  <c r="AQ14" i="56"/>
  <c r="AW14" i="67"/>
  <c r="AR14" i="67"/>
  <c r="AF79" i="56"/>
  <c r="Y73" i="56"/>
  <c r="T73" i="56"/>
  <c r="AW14" i="68"/>
  <c r="AR14" i="68"/>
  <c r="AF74" i="56"/>
  <c r="AQ74" i="67"/>
  <c r="AK74" i="56"/>
  <c r="AL74" i="67"/>
  <c r="AK30" i="56"/>
  <c r="AQ29" i="56"/>
  <c r="AW31" i="68"/>
  <c r="AR31" i="68"/>
  <c r="AF42" i="68"/>
  <c r="AQ41" i="68"/>
  <c r="AL41" i="68"/>
  <c r="AK42" i="68"/>
  <c r="AL58" i="56"/>
  <c r="M77" i="56"/>
  <c r="N77" i="56" s="1"/>
  <c r="S76" i="56"/>
  <c r="N76" i="56"/>
  <c r="AJ17" i="56"/>
  <c r="AD18" i="56"/>
  <c r="AW56" i="68"/>
  <c r="AR56" i="68"/>
  <c r="AL57" i="56"/>
  <c r="AP38" i="56"/>
  <c r="AV38" i="67"/>
  <c r="AL42" i="67" l="1"/>
  <c r="AR55" i="56"/>
  <c r="AR13" i="56"/>
  <c r="AL36" i="67"/>
  <c r="AR75" i="56"/>
  <c r="AL24" i="68"/>
  <c r="AL42" i="68"/>
  <c r="AL74" i="56"/>
  <c r="AR88" i="67"/>
  <c r="AF54" i="67"/>
  <c r="AR37" i="56"/>
  <c r="AR20" i="56"/>
  <c r="Z69" i="67"/>
  <c r="AR88" i="56"/>
  <c r="AR19" i="56"/>
  <c r="Z77" i="68"/>
  <c r="AR38" i="56"/>
  <c r="AQ42" i="68"/>
  <c r="AW41" i="68"/>
  <c r="AR41" i="68"/>
  <c r="AW29" i="56"/>
  <c r="AQ30" i="56"/>
  <c r="BC14" i="68"/>
  <c r="AX14" i="68"/>
  <c r="Z73" i="56"/>
  <c r="AE73" i="56"/>
  <c r="AR14" i="56"/>
  <c r="AW88" i="68"/>
  <c r="AX88" i="68" s="1"/>
  <c r="AX87" i="68"/>
  <c r="BC87" i="68"/>
  <c r="AV39" i="56"/>
  <c r="BB39" i="67"/>
  <c r="AL35" i="56"/>
  <c r="AK36" i="56"/>
  <c r="AL36" i="56" s="1"/>
  <c r="AQ35" i="56"/>
  <c r="AQ66" i="67"/>
  <c r="AL66" i="67"/>
  <c r="AX87" i="67"/>
  <c r="BC87" i="67"/>
  <c r="AW88" i="67"/>
  <c r="AW87" i="56"/>
  <c r="AW88" i="56" s="1"/>
  <c r="BN88" i="68"/>
  <c r="BT87" i="68"/>
  <c r="BT88" i="68" s="1"/>
  <c r="BC39" i="68"/>
  <c r="AX39" i="68"/>
  <c r="AR81" i="67"/>
  <c r="AW81" i="67"/>
  <c r="AW49" i="68"/>
  <c r="AR49" i="68"/>
  <c r="AW55" i="56"/>
  <c r="AX55" i="67"/>
  <c r="BC55" i="67"/>
  <c r="AX55" i="68"/>
  <c r="BC55" i="68"/>
  <c r="AD72" i="56"/>
  <c r="X77" i="56"/>
  <c r="AQ24" i="67"/>
  <c r="AW23" i="67"/>
  <c r="AR23" i="67"/>
  <c r="AR82" i="67"/>
  <c r="AW82" i="67"/>
  <c r="AW35" i="67"/>
  <c r="AR35" i="67"/>
  <c r="AQ36" i="67"/>
  <c r="AF68" i="67"/>
  <c r="AE69" i="67"/>
  <c r="AK68" i="67"/>
  <c r="AW81" i="68"/>
  <c r="AR81" i="68"/>
  <c r="AF18" i="56"/>
  <c r="AL17" i="56"/>
  <c r="AQ17" i="56"/>
  <c r="AK18" i="56"/>
  <c r="AV58" i="56"/>
  <c r="BB58" i="67"/>
  <c r="AL50" i="56"/>
  <c r="AQ50" i="56"/>
  <c r="AQ81" i="56"/>
  <c r="AL81" i="56"/>
  <c r="AL53" i="67"/>
  <c r="AK54" i="67"/>
  <c r="AQ53" i="67"/>
  <c r="AR15" i="56"/>
  <c r="Z83" i="68"/>
  <c r="AE83" i="68"/>
  <c r="AW50" i="68"/>
  <c r="AR50" i="68"/>
  <c r="AL49" i="56"/>
  <c r="AQ49" i="56"/>
  <c r="AX15" i="68"/>
  <c r="BC15" i="68"/>
  <c r="BC21" i="68"/>
  <c r="AX21" i="68"/>
  <c r="AW80" i="68"/>
  <c r="AR80" i="68"/>
  <c r="BC37" i="67"/>
  <c r="AX37" i="67"/>
  <c r="AW37" i="56"/>
  <c r="BB57" i="67"/>
  <c r="AV57" i="56"/>
  <c r="AX27" i="68"/>
  <c r="BC27" i="68"/>
  <c r="AP74" i="56"/>
  <c r="AV74" i="67"/>
  <c r="BB55" i="67"/>
  <c r="AV55" i="56"/>
  <c r="AK84" i="68"/>
  <c r="AF84" i="68"/>
  <c r="AW23" i="68"/>
  <c r="AR23" i="68"/>
  <c r="AQ24" i="68"/>
  <c r="AR35" i="68"/>
  <c r="AQ36" i="68"/>
  <c r="AW35" i="68"/>
  <c r="AQ42" i="56"/>
  <c r="AW41" i="56"/>
  <c r="AR82" i="68"/>
  <c r="AW82" i="68"/>
  <c r="AW79" i="68"/>
  <c r="AR79" i="68"/>
  <c r="BB56" i="67"/>
  <c r="AV56" i="56"/>
  <c r="AW22" i="56"/>
  <c r="AR22" i="56"/>
  <c r="AQ16" i="56"/>
  <c r="AL16" i="56"/>
  <c r="AV35" i="67"/>
  <c r="AP36" i="67"/>
  <c r="AW51" i="68"/>
  <c r="AR51" i="68"/>
  <c r="BB32" i="67"/>
  <c r="AV32" i="56"/>
  <c r="AW31" i="56"/>
  <c r="AX31" i="67"/>
  <c r="BC31" i="67"/>
  <c r="AK70" i="56"/>
  <c r="AF70" i="56"/>
  <c r="AV23" i="68"/>
  <c r="AP24" i="68"/>
  <c r="BC58" i="67"/>
  <c r="AX58" i="67"/>
  <c r="AW58" i="56"/>
  <c r="AR58" i="56"/>
  <c r="BC32" i="68"/>
  <c r="AX32" i="68"/>
  <c r="AX19" i="68"/>
  <c r="BC19" i="68"/>
  <c r="AQ52" i="68"/>
  <c r="AL52" i="68"/>
  <c r="AR16" i="68"/>
  <c r="AW16" i="68"/>
  <c r="AD77" i="67"/>
  <c r="AJ72" i="67"/>
  <c r="S69" i="56"/>
  <c r="T69" i="56" s="1"/>
  <c r="Y68" i="56"/>
  <c r="T68" i="56"/>
  <c r="AW21" i="56"/>
  <c r="BC21" i="67"/>
  <c r="AX21" i="67"/>
  <c r="AL71" i="67"/>
  <c r="AQ71" i="67"/>
  <c r="AV27" i="56"/>
  <c r="BB27" i="67"/>
  <c r="BC26" i="68"/>
  <c r="AX26" i="68"/>
  <c r="AR26" i="56"/>
  <c r="AR27" i="56"/>
  <c r="AX27" i="67"/>
  <c r="AW27" i="56"/>
  <c r="BC27" i="67"/>
  <c r="AQ70" i="68"/>
  <c r="AL70" i="68"/>
  <c r="AV17" i="68"/>
  <c r="AP18" i="68"/>
  <c r="AX78" i="68"/>
  <c r="BC78" i="68"/>
  <c r="BB25" i="67"/>
  <c r="AV25" i="56"/>
  <c r="AW28" i="56"/>
  <c r="AR28" i="56"/>
  <c r="AR57" i="56"/>
  <c r="AV78" i="56"/>
  <c r="BB78" i="67"/>
  <c r="AR59" i="67"/>
  <c r="AW59" i="67"/>
  <c r="AR17" i="68"/>
  <c r="AQ18" i="68"/>
  <c r="AW17" i="68"/>
  <c r="AL30" i="68"/>
  <c r="AJ54" i="67"/>
  <c r="AP53" i="67"/>
  <c r="AR40" i="56"/>
  <c r="AW40" i="56"/>
  <c r="AW13" i="56"/>
  <c r="AX13" i="67"/>
  <c r="BC13" i="67"/>
  <c r="AL67" i="67"/>
  <c r="AQ67" i="67"/>
  <c r="AV31" i="56"/>
  <c r="BB31" i="67"/>
  <c r="AL41" i="56"/>
  <c r="AJ42" i="56"/>
  <c r="AL42" i="56" s="1"/>
  <c r="AP41" i="56"/>
  <c r="BC13" i="68"/>
  <c r="AX13" i="68"/>
  <c r="AP29" i="56"/>
  <c r="AJ30" i="56"/>
  <c r="AL30" i="56" s="1"/>
  <c r="AW32" i="56"/>
  <c r="BC32" i="67"/>
  <c r="AX32" i="67"/>
  <c r="AW78" i="56"/>
  <c r="BC78" i="67"/>
  <c r="AX78" i="67"/>
  <c r="AV87" i="56"/>
  <c r="AV88" i="56" s="1"/>
  <c r="AV88" i="67"/>
  <c r="BB87" i="67"/>
  <c r="AD69" i="68"/>
  <c r="AJ68" i="68"/>
  <c r="BC38" i="68"/>
  <c r="AX38" i="68"/>
  <c r="BB33" i="67"/>
  <c r="AV33" i="56"/>
  <c r="AX33" i="68"/>
  <c r="BC33" i="68"/>
  <c r="AD77" i="68"/>
  <c r="AJ72" i="68"/>
  <c r="AR28" i="67"/>
  <c r="AW28" i="67"/>
  <c r="AJ54" i="68"/>
  <c r="AP53" i="68"/>
  <c r="Z76" i="68"/>
  <c r="AE76" i="68"/>
  <c r="AE77" i="68" s="1"/>
  <c r="AV26" i="56"/>
  <c r="BB26" i="67"/>
  <c r="AR39" i="56"/>
  <c r="AX39" i="67"/>
  <c r="AW39" i="56"/>
  <c r="BC39" i="67"/>
  <c r="AV75" i="56"/>
  <c r="BB75" i="67"/>
  <c r="AW34" i="56"/>
  <c r="AR34" i="56"/>
  <c r="AX56" i="67"/>
  <c r="AW56" i="56"/>
  <c r="BC56" i="67"/>
  <c r="X69" i="56"/>
  <c r="AD68" i="56"/>
  <c r="AQ18" i="67"/>
  <c r="AW17" i="67"/>
  <c r="AR17" i="67"/>
  <c r="AX25" i="67"/>
  <c r="AW25" i="56"/>
  <c r="BC25" i="67"/>
  <c r="AQ80" i="56"/>
  <c r="AL80" i="56"/>
  <c r="AR34" i="67"/>
  <c r="AW34" i="67"/>
  <c r="AV38" i="56"/>
  <c r="BB38" i="67"/>
  <c r="BC56" i="68"/>
  <c r="AX56" i="68"/>
  <c r="AP17" i="56"/>
  <c r="AJ18" i="56"/>
  <c r="T76" i="56"/>
  <c r="Y76" i="56"/>
  <c r="Y77" i="56" s="1"/>
  <c r="AX31" i="68"/>
  <c r="BC31" i="68"/>
  <c r="AQ74" i="56"/>
  <c r="AR74" i="67"/>
  <c r="AW74" i="67"/>
  <c r="AX14" i="67"/>
  <c r="AW14" i="56"/>
  <c r="BC14" i="67"/>
  <c r="AV23" i="56"/>
  <c r="AP24" i="56"/>
  <c r="AV14" i="56"/>
  <c r="BB14" i="67"/>
  <c r="AR87" i="56"/>
  <c r="AF73" i="68"/>
  <c r="AK73" i="68"/>
  <c r="AV21" i="56"/>
  <c r="BB21" i="67"/>
  <c r="AW75" i="56"/>
  <c r="AX75" i="67"/>
  <c r="BC75" i="67"/>
  <c r="AW51" i="67"/>
  <c r="AR51" i="67"/>
  <c r="AD54" i="56"/>
  <c r="AJ53" i="56"/>
  <c r="AX75" i="68"/>
  <c r="BC75" i="68"/>
  <c r="AQ42" i="67"/>
  <c r="AW41" i="67"/>
  <c r="AR41" i="67"/>
  <c r="AV13" i="56"/>
  <c r="BB13" i="67"/>
  <c r="AP42" i="67"/>
  <c r="AV41" i="67"/>
  <c r="AF66" i="56"/>
  <c r="AK66" i="56"/>
  <c r="BC58" i="68"/>
  <c r="AX58" i="68"/>
  <c r="AW15" i="56"/>
  <c r="AX15" i="67"/>
  <c r="BC15" i="67"/>
  <c r="AR74" i="68"/>
  <c r="AW74" i="68"/>
  <c r="AJ68" i="67"/>
  <c r="AD69" i="67"/>
  <c r="AW40" i="68"/>
  <c r="AR40" i="68"/>
  <c r="AW50" i="67"/>
  <c r="AR50" i="67"/>
  <c r="AX25" i="68"/>
  <c r="BC25" i="68"/>
  <c r="BC19" i="67"/>
  <c r="AW19" i="56"/>
  <c r="AX19" i="67"/>
  <c r="AX19" i="56" s="1"/>
  <c r="AR16" i="67"/>
  <c r="AW16" i="67"/>
  <c r="AW29" i="67"/>
  <c r="AR29" i="67"/>
  <c r="AQ30" i="67"/>
  <c r="AP36" i="56"/>
  <c r="AV35" i="56"/>
  <c r="AF73" i="67"/>
  <c r="AK73" i="67"/>
  <c r="AP18" i="67"/>
  <c r="AV17" i="67"/>
  <c r="AQ23" i="56"/>
  <c r="AL23" i="56"/>
  <c r="AK24" i="56"/>
  <c r="AL24" i="56" s="1"/>
  <c r="BB20" i="67"/>
  <c r="AV20" i="56"/>
  <c r="AR28" i="68"/>
  <c r="AW28" i="68"/>
  <c r="AK72" i="68"/>
  <c r="AF72" i="68"/>
  <c r="T83" i="56"/>
  <c r="Y83" i="56"/>
  <c r="Z84" i="56"/>
  <c r="AE84" i="56"/>
  <c r="AW22" i="68"/>
  <c r="AR22" i="68"/>
  <c r="AW49" i="67"/>
  <c r="AR49" i="67"/>
  <c r="AW38" i="56"/>
  <c r="BC38" i="67"/>
  <c r="AX38" i="67"/>
  <c r="AQ70" i="67"/>
  <c r="AL70" i="67"/>
  <c r="AR31" i="56"/>
  <c r="AW57" i="56"/>
  <c r="AX57" i="67"/>
  <c r="BC57" i="67"/>
  <c r="AL67" i="68"/>
  <c r="AQ67" i="68"/>
  <c r="AV37" i="56"/>
  <c r="BB37" i="67"/>
  <c r="AL79" i="56"/>
  <c r="AW79" i="67"/>
  <c r="AQ79" i="56"/>
  <c r="AR79" i="67"/>
  <c r="AQ52" i="67"/>
  <c r="AL52" i="67"/>
  <c r="AV29" i="68"/>
  <c r="AP30" i="68"/>
  <c r="BC33" i="67"/>
  <c r="AX33" i="67"/>
  <c r="AW33" i="56"/>
  <c r="AE83" i="67"/>
  <c r="Z83" i="67"/>
  <c r="AR82" i="56"/>
  <c r="AW82" i="56"/>
  <c r="AR21" i="56"/>
  <c r="AW22" i="67"/>
  <c r="AR22" i="67"/>
  <c r="AW26" i="56"/>
  <c r="AX26" i="67"/>
  <c r="BC26" i="67"/>
  <c r="AF52" i="56"/>
  <c r="AK52" i="56"/>
  <c r="AP24" i="67"/>
  <c r="AV23" i="67"/>
  <c r="AE67" i="56"/>
  <c r="Z67" i="56"/>
  <c r="Z54" i="56"/>
  <c r="AF53" i="56"/>
  <c r="AE54" i="56"/>
  <c r="AK53" i="56"/>
  <c r="BC57" i="68"/>
  <c r="AX57" i="68"/>
  <c r="AF84" i="67"/>
  <c r="AK84" i="67"/>
  <c r="AW20" i="56"/>
  <c r="AX20" i="67"/>
  <c r="BC20" i="67"/>
  <c r="AL18" i="68"/>
  <c r="AW29" i="68"/>
  <c r="AR29" i="68"/>
  <c r="AQ30" i="68"/>
  <c r="AP79" i="56"/>
  <c r="AV79" i="67"/>
  <c r="AQ71" i="68"/>
  <c r="AL71" i="68"/>
  <c r="Z77" i="67"/>
  <c r="AF72" i="67"/>
  <c r="AK72" i="67"/>
  <c r="AR32" i="56"/>
  <c r="AR78" i="56"/>
  <c r="AE76" i="67"/>
  <c r="AE77" i="67" s="1"/>
  <c r="Z76" i="67"/>
  <c r="AQ53" i="68"/>
  <c r="AL53" i="68"/>
  <c r="AK54" i="68"/>
  <c r="AP36" i="68"/>
  <c r="AV35" i="68"/>
  <c r="S77" i="56"/>
  <c r="T77" i="56" s="1"/>
  <c r="AE72" i="56"/>
  <c r="Z72" i="56"/>
  <c r="AL51" i="56"/>
  <c r="AQ51" i="56"/>
  <c r="Z69" i="68"/>
  <c r="AK68" i="68"/>
  <c r="AF68" i="68"/>
  <c r="AE69" i="68"/>
  <c r="AP42" i="68"/>
  <c r="AV41" i="68"/>
  <c r="AV19" i="56"/>
  <c r="BB19" i="67"/>
  <c r="BC37" i="68"/>
  <c r="AX37" i="68"/>
  <c r="AP30" i="67"/>
  <c r="AV29" i="67"/>
  <c r="AL66" i="68"/>
  <c r="AQ66" i="68"/>
  <c r="AK71" i="56"/>
  <c r="AF71" i="56"/>
  <c r="AW59" i="68"/>
  <c r="AR59" i="68"/>
  <c r="AL80" i="67"/>
  <c r="AQ80" i="67"/>
  <c r="AR56" i="56"/>
  <c r="AL18" i="67"/>
  <c r="AR25" i="56"/>
  <c r="AW40" i="67"/>
  <c r="AR40" i="67"/>
  <c r="BC20" i="68"/>
  <c r="AX20" i="68"/>
  <c r="AL59" i="56"/>
  <c r="AQ59" i="56"/>
  <c r="AR34" i="68"/>
  <c r="AW34" i="68"/>
  <c r="AV15" i="56"/>
  <c r="BB15" i="67"/>
  <c r="AX21" i="56" l="1"/>
  <c r="AX15" i="56"/>
  <c r="AR30" i="68"/>
  <c r="AX78" i="56"/>
  <c r="AF77" i="67"/>
  <c r="AF54" i="56"/>
  <c r="AR79" i="56"/>
  <c r="AX38" i="56"/>
  <c r="AX14" i="56"/>
  <c r="Z77" i="56"/>
  <c r="AF69" i="68"/>
  <c r="AL54" i="68"/>
  <c r="AX26" i="56"/>
  <c r="AX33" i="56"/>
  <c r="AX39" i="56"/>
  <c r="AF77" i="68"/>
  <c r="AX32" i="56"/>
  <c r="AX27" i="56"/>
  <c r="AX87" i="56"/>
  <c r="BC40" i="67"/>
  <c r="AX40" i="67"/>
  <c r="BB29" i="67"/>
  <c r="AV30" i="67"/>
  <c r="BB19" i="56"/>
  <c r="BH19" i="67"/>
  <c r="AR51" i="56"/>
  <c r="AW51" i="56"/>
  <c r="AF72" i="56"/>
  <c r="AK72" i="56"/>
  <c r="BH15" i="67"/>
  <c r="BB15" i="56"/>
  <c r="BC34" i="68"/>
  <c r="AX34" i="68"/>
  <c r="AW59" i="56"/>
  <c r="AR59" i="56"/>
  <c r="AX59" i="68"/>
  <c r="BC59" i="68"/>
  <c r="AQ71" i="56"/>
  <c r="AL71" i="56"/>
  <c r="BD37" i="68"/>
  <c r="BI37" i="68"/>
  <c r="AV79" i="56"/>
  <c r="BB79" i="67"/>
  <c r="AW30" i="68"/>
  <c r="BC29" i="68"/>
  <c r="AX29" i="68"/>
  <c r="BC20" i="56"/>
  <c r="BI20" i="67"/>
  <c r="BD20" i="67"/>
  <c r="BI57" i="68"/>
  <c r="BD57" i="68"/>
  <c r="AF67" i="56"/>
  <c r="AK67" i="56"/>
  <c r="AK83" i="67"/>
  <c r="AF83" i="67"/>
  <c r="BC79" i="67"/>
  <c r="AX79" i="67"/>
  <c r="AW79" i="56"/>
  <c r="BB37" i="56"/>
  <c r="BH37" i="67"/>
  <c r="AW67" i="68"/>
  <c r="AR67" i="68"/>
  <c r="BD57" i="67"/>
  <c r="BD57" i="56" s="1"/>
  <c r="BI57" i="67"/>
  <c r="BC57" i="56"/>
  <c r="AX49" i="67"/>
  <c r="BC49" i="67"/>
  <c r="AX22" i="68"/>
  <c r="BC22" i="68"/>
  <c r="AX28" i="68"/>
  <c r="BC28" i="68"/>
  <c r="AW23" i="56"/>
  <c r="AQ24" i="56"/>
  <c r="AR24" i="56" s="1"/>
  <c r="AR23" i="56"/>
  <c r="AX16" i="67"/>
  <c r="BC16" i="67"/>
  <c r="BD19" i="67"/>
  <c r="BC19" i="56"/>
  <c r="BI19" i="67"/>
  <c r="AX50" i="67"/>
  <c r="BC50" i="67"/>
  <c r="AX40" i="68"/>
  <c r="BC40" i="68"/>
  <c r="AJ69" i="67"/>
  <c r="AP68" i="67"/>
  <c r="AQ66" i="56"/>
  <c r="AL66" i="56"/>
  <c r="AV42" i="67"/>
  <c r="BB41" i="67"/>
  <c r="BB13" i="56"/>
  <c r="BH13" i="67"/>
  <c r="AR42" i="67"/>
  <c r="BC51" i="67"/>
  <c r="AX51" i="67"/>
  <c r="AX75" i="56"/>
  <c r="BB21" i="56"/>
  <c r="BH21" i="67"/>
  <c r="AL73" i="68"/>
  <c r="AQ73" i="68"/>
  <c r="AV24" i="56"/>
  <c r="BB23" i="56"/>
  <c r="AX74" i="67"/>
  <c r="AW74" i="56"/>
  <c r="BC74" i="67"/>
  <c r="BI31" i="68"/>
  <c r="BD31" i="68"/>
  <c r="AE76" i="56"/>
  <c r="Z76" i="56"/>
  <c r="BB38" i="56"/>
  <c r="BH38" i="67"/>
  <c r="BC34" i="67"/>
  <c r="AX34" i="67"/>
  <c r="BC25" i="56"/>
  <c r="BI25" i="67"/>
  <c r="BD25" i="67"/>
  <c r="AX25" i="56"/>
  <c r="AW18" i="67"/>
  <c r="BC17" i="67"/>
  <c r="AX17" i="67"/>
  <c r="AD69" i="56"/>
  <c r="AJ68" i="56"/>
  <c r="BD56" i="67"/>
  <c r="BC56" i="56"/>
  <c r="BI56" i="67"/>
  <c r="AX56" i="56"/>
  <c r="BC34" i="56"/>
  <c r="AX34" i="56"/>
  <c r="BB33" i="56"/>
  <c r="BH33" i="67"/>
  <c r="BD38" i="68"/>
  <c r="BI38" i="68"/>
  <c r="BD32" i="67"/>
  <c r="BI32" i="67"/>
  <c r="BC32" i="56"/>
  <c r="AP42" i="56"/>
  <c r="AR42" i="56" s="1"/>
  <c r="AV41" i="56"/>
  <c r="AX41" i="56" s="1"/>
  <c r="AX13" i="56"/>
  <c r="BC40" i="56"/>
  <c r="AX40" i="56"/>
  <c r="AV53" i="67"/>
  <c r="AP54" i="67"/>
  <c r="AR18" i="68"/>
  <c r="AX59" i="67"/>
  <c r="BC59" i="67"/>
  <c r="BB78" i="56"/>
  <c r="BH78" i="67"/>
  <c r="BC28" i="56"/>
  <c r="AX28" i="56"/>
  <c r="BH25" i="67"/>
  <c r="BB25" i="56"/>
  <c r="AV18" i="68"/>
  <c r="BB17" i="68"/>
  <c r="AW70" i="68"/>
  <c r="AR70" i="68"/>
  <c r="BH27" i="67"/>
  <c r="BB27" i="56"/>
  <c r="AR71" i="67"/>
  <c r="AW71" i="67"/>
  <c r="AE68" i="56"/>
  <c r="Z68" i="56"/>
  <c r="Y69" i="56"/>
  <c r="Z69" i="56" s="1"/>
  <c r="AP72" i="67"/>
  <c r="AJ77" i="67"/>
  <c r="BC16" i="68"/>
  <c r="AX16" i="68"/>
  <c r="BI19" i="68"/>
  <c r="BD19" i="68"/>
  <c r="AX58" i="56"/>
  <c r="BD31" i="67"/>
  <c r="BI31" i="67"/>
  <c r="BC31" i="56"/>
  <c r="BB32" i="56"/>
  <c r="BH32" i="67"/>
  <c r="AX51" i="68"/>
  <c r="BC51" i="68"/>
  <c r="BB35" i="67"/>
  <c r="AV36" i="67"/>
  <c r="AW16" i="56"/>
  <c r="AR16" i="56"/>
  <c r="BC22" i="56"/>
  <c r="AX22" i="56"/>
  <c r="BB56" i="56"/>
  <c r="BH56" i="67"/>
  <c r="AX79" i="68"/>
  <c r="BC79" i="68"/>
  <c r="AR41" i="56"/>
  <c r="BC35" i="68"/>
  <c r="AX35" i="68"/>
  <c r="AW36" i="68"/>
  <c r="BB74" i="67"/>
  <c r="AV74" i="56"/>
  <c r="BD27" i="68"/>
  <c r="BI27" i="68"/>
  <c r="BD37" i="67"/>
  <c r="BC37" i="56"/>
  <c r="BI37" i="67"/>
  <c r="AX80" i="68"/>
  <c r="BC80" i="68"/>
  <c r="BI21" i="68"/>
  <c r="BD21" i="68"/>
  <c r="BC50" i="68"/>
  <c r="AX50" i="68"/>
  <c r="AQ54" i="67"/>
  <c r="AW53" i="67"/>
  <c r="AR53" i="67"/>
  <c r="AR81" i="56"/>
  <c r="AW81" i="56"/>
  <c r="AW17" i="56"/>
  <c r="AR17" i="56"/>
  <c r="AQ18" i="56"/>
  <c r="AX81" i="68"/>
  <c r="BC81" i="68"/>
  <c r="AF69" i="67"/>
  <c r="AR36" i="67"/>
  <c r="BC35" i="67"/>
  <c r="AX35" i="67"/>
  <c r="AW36" i="67"/>
  <c r="AX36" i="67" s="1"/>
  <c r="AX23" i="67"/>
  <c r="AW24" i="67"/>
  <c r="BC23" i="67"/>
  <c r="BI55" i="68"/>
  <c r="BD55" i="68"/>
  <c r="BC55" i="56"/>
  <c r="BD55" i="67"/>
  <c r="BI55" i="67"/>
  <c r="BC49" i="68"/>
  <c r="AX49" i="68"/>
  <c r="BD39" i="68"/>
  <c r="BI39" i="68"/>
  <c r="AX88" i="67"/>
  <c r="AR66" i="67"/>
  <c r="AW66" i="67"/>
  <c r="BB39" i="56"/>
  <c r="BH39" i="67"/>
  <c r="BI87" i="68"/>
  <c r="BD87" i="68"/>
  <c r="BC88" i="68"/>
  <c r="BD88" i="68" s="1"/>
  <c r="AK73" i="56"/>
  <c r="AF73" i="56"/>
  <c r="BC29" i="56"/>
  <c r="AW30" i="56"/>
  <c r="AX41" i="68"/>
  <c r="AW42" i="68"/>
  <c r="BC41" i="68"/>
  <c r="BI20" i="68"/>
  <c r="BD20" i="68"/>
  <c r="AW80" i="67"/>
  <c r="AR80" i="67"/>
  <c r="AR66" i="68"/>
  <c r="AW66" i="68"/>
  <c r="BB41" i="68"/>
  <c r="AV42" i="68"/>
  <c r="AL68" i="68"/>
  <c r="AK69" i="68"/>
  <c r="AQ68" i="68"/>
  <c r="BB35" i="68"/>
  <c r="AV36" i="68"/>
  <c r="AR53" i="68"/>
  <c r="AQ54" i="68"/>
  <c r="AW53" i="68"/>
  <c r="AF76" i="67"/>
  <c r="AK76" i="67"/>
  <c r="AK77" i="67" s="1"/>
  <c r="AQ72" i="67"/>
  <c r="AL72" i="67"/>
  <c r="AR71" i="68"/>
  <c r="AW71" i="68"/>
  <c r="AX20" i="56"/>
  <c r="AQ84" i="67"/>
  <c r="AL84" i="67"/>
  <c r="AQ53" i="56"/>
  <c r="AL53" i="56"/>
  <c r="AK54" i="56"/>
  <c r="AV24" i="67"/>
  <c r="BB23" i="67"/>
  <c r="AL52" i="56"/>
  <c r="AQ52" i="56"/>
  <c r="BC26" i="56"/>
  <c r="BD26" i="67"/>
  <c r="BI26" i="67"/>
  <c r="AX22" i="67"/>
  <c r="BC22" i="67"/>
  <c r="AX82" i="56"/>
  <c r="BC82" i="56"/>
  <c r="BI33" i="67"/>
  <c r="BD33" i="67"/>
  <c r="BC33" i="56"/>
  <c r="AV30" i="68"/>
  <c r="BB29" i="68"/>
  <c r="AR52" i="67"/>
  <c r="AW52" i="67"/>
  <c r="AX57" i="56"/>
  <c r="AW70" i="67"/>
  <c r="AR70" i="67"/>
  <c r="BD38" i="67"/>
  <c r="BD38" i="56" s="1"/>
  <c r="BC38" i="56"/>
  <c r="BI38" i="67"/>
  <c r="AK84" i="56"/>
  <c r="AF84" i="56"/>
  <c r="AE83" i="56"/>
  <c r="Z83" i="56"/>
  <c r="AQ72" i="68"/>
  <c r="AL72" i="68"/>
  <c r="BH20" i="67"/>
  <c r="BB20" i="56"/>
  <c r="AV18" i="67"/>
  <c r="BB17" i="67"/>
  <c r="AQ73" i="67"/>
  <c r="AL73" i="67"/>
  <c r="BB35" i="56"/>
  <c r="AV36" i="56"/>
  <c r="AR30" i="67"/>
  <c r="AW30" i="67"/>
  <c r="BC29" i="67"/>
  <c r="AX29" i="67"/>
  <c r="BD25" i="68"/>
  <c r="BI25" i="68"/>
  <c r="AX74" i="68"/>
  <c r="BC74" i="68"/>
  <c r="BC15" i="56"/>
  <c r="BI15" i="67"/>
  <c r="BD15" i="67"/>
  <c r="BI58" i="68"/>
  <c r="BD58" i="68"/>
  <c r="AX41" i="67"/>
  <c r="AW42" i="67"/>
  <c r="BC41" i="67"/>
  <c r="BD75" i="68"/>
  <c r="BI75" i="68"/>
  <c r="AP53" i="56"/>
  <c r="AJ54" i="56"/>
  <c r="BD75" i="67"/>
  <c r="BC75" i="56"/>
  <c r="BI75" i="67"/>
  <c r="BH14" i="67"/>
  <c r="BB14" i="56"/>
  <c r="BC14" i="56"/>
  <c r="BD14" i="67"/>
  <c r="BI14" i="67"/>
  <c r="AR74" i="56"/>
  <c r="AP18" i="56"/>
  <c r="AV17" i="56"/>
  <c r="BD56" i="68"/>
  <c r="BI56" i="68"/>
  <c r="AR80" i="56"/>
  <c r="AW80" i="56"/>
  <c r="AR18" i="67"/>
  <c r="BB75" i="56"/>
  <c r="BH75" i="67"/>
  <c r="BD39" i="67"/>
  <c r="BI39" i="67"/>
  <c r="BC39" i="56"/>
  <c r="BB26" i="56"/>
  <c r="BH26" i="67"/>
  <c r="AK76" i="68"/>
  <c r="AF76" i="68"/>
  <c r="AP54" i="68"/>
  <c r="AV53" i="68"/>
  <c r="BC28" i="67"/>
  <c r="AX28" i="67"/>
  <c r="AP72" i="68"/>
  <c r="AJ77" i="68"/>
  <c r="BI33" i="68"/>
  <c r="BD33" i="68"/>
  <c r="AP68" i="68"/>
  <c r="AJ69" i="68"/>
  <c r="BH87" i="67"/>
  <c r="BB87" i="56"/>
  <c r="BB88" i="56" s="1"/>
  <c r="BB88" i="67"/>
  <c r="BI78" i="67"/>
  <c r="BD78" i="67"/>
  <c r="BC78" i="56"/>
  <c r="AV29" i="56"/>
  <c r="AP30" i="56"/>
  <c r="AR30" i="56" s="1"/>
  <c r="BI13" i="68"/>
  <c r="BD13" i="68"/>
  <c r="BB31" i="56"/>
  <c r="BH31" i="67"/>
  <c r="AW67" i="67"/>
  <c r="AR67" i="67"/>
  <c r="BC13" i="56"/>
  <c r="BI13" i="67"/>
  <c r="BD13" i="67"/>
  <c r="AW18" i="68"/>
  <c r="BC17" i="68"/>
  <c r="AX17" i="68"/>
  <c r="BI78" i="68"/>
  <c r="BD78" i="68"/>
  <c r="BI27" i="67"/>
  <c r="BC27" i="56"/>
  <c r="BD27" i="67"/>
  <c r="BI26" i="68"/>
  <c r="BD26" i="68"/>
  <c r="BI21" i="67"/>
  <c r="BC21" i="56"/>
  <c r="BD21" i="67"/>
  <c r="AW52" i="68"/>
  <c r="AR52" i="68"/>
  <c r="BD32" i="68"/>
  <c r="BI32" i="68"/>
  <c r="BD58" i="67"/>
  <c r="BC58" i="56"/>
  <c r="BI58" i="67"/>
  <c r="AV24" i="68"/>
  <c r="BB23" i="68"/>
  <c r="AQ70" i="56"/>
  <c r="AL70" i="56"/>
  <c r="AX31" i="56"/>
  <c r="BC82" i="68"/>
  <c r="AX82" i="68"/>
  <c r="AW42" i="56"/>
  <c r="BC41" i="56"/>
  <c r="AR36" i="68"/>
  <c r="AR24" i="68"/>
  <c r="BC23" i="68"/>
  <c r="AX23" i="68"/>
  <c r="AW24" i="68"/>
  <c r="AQ84" i="68"/>
  <c r="AL84" i="68"/>
  <c r="BB55" i="56"/>
  <c r="BH55" i="67"/>
  <c r="BB57" i="56"/>
  <c r="BH57" i="67"/>
  <c r="AX37" i="56"/>
  <c r="BI15" i="68"/>
  <c r="BD15" i="68"/>
  <c r="AR49" i="56"/>
  <c r="AW49" i="56"/>
  <c r="AF83" i="68"/>
  <c r="AK83" i="68"/>
  <c r="AL54" i="67"/>
  <c r="AR50" i="56"/>
  <c r="AW50" i="56"/>
  <c r="BH58" i="67"/>
  <c r="BB58" i="56"/>
  <c r="AL18" i="56"/>
  <c r="AL68" i="67"/>
  <c r="AK69" i="67"/>
  <c r="AQ68" i="67"/>
  <c r="BC82" i="67"/>
  <c r="AX82" i="67"/>
  <c r="AR24" i="67"/>
  <c r="AJ72" i="56"/>
  <c r="AD77" i="56"/>
  <c r="AX55" i="56"/>
  <c r="AX81" i="67"/>
  <c r="BC81" i="67"/>
  <c r="AX88" i="56"/>
  <c r="BI87" i="67"/>
  <c r="BC88" i="67"/>
  <c r="BC87" i="56"/>
  <c r="BC88" i="56" s="1"/>
  <c r="BD87" i="67"/>
  <c r="AW35" i="56"/>
  <c r="AQ36" i="56"/>
  <c r="AR36" i="56" s="1"/>
  <c r="AR35" i="56"/>
  <c r="BD14" i="68"/>
  <c r="BI14" i="68"/>
  <c r="AR29" i="56"/>
  <c r="AR42" i="68"/>
  <c r="BD75" i="56" l="1"/>
  <c r="BD21" i="56"/>
  <c r="BD37" i="56"/>
  <c r="BD39" i="56"/>
  <c r="BD58" i="56"/>
  <c r="AR54" i="67"/>
  <c r="AX18" i="68"/>
  <c r="AX30" i="67"/>
  <c r="BD55" i="56"/>
  <c r="BD33" i="56"/>
  <c r="AL77" i="67"/>
  <c r="BD88" i="67"/>
  <c r="BD88" i="56"/>
  <c r="AX24" i="68"/>
  <c r="BD87" i="56"/>
  <c r="AL69" i="67"/>
  <c r="BD27" i="56"/>
  <c r="AX42" i="67"/>
  <c r="BD31" i="56"/>
  <c r="BD82" i="67"/>
  <c r="BI82" i="67"/>
  <c r="BN58" i="67"/>
  <c r="BH58" i="56"/>
  <c r="AQ83" i="68"/>
  <c r="AL83" i="68"/>
  <c r="AX49" i="56"/>
  <c r="BC49" i="56"/>
  <c r="AR84" i="68"/>
  <c r="AW84" i="68"/>
  <c r="BD82" i="68"/>
  <c r="BI82" i="68"/>
  <c r="BH23" i="68"/>
  <c r="BB24" i="68"/>
  <c r="BJ58" i="67"/>
  <c r="BO58" i="67"/>
  <c r="BI58" i="56"/>
  <c r="BC52" i="68"/>
  <c r="AX52" i="68"/>
  <c r="BI27" i="56"/>
  <c r="BJ27" i="67"/>
  <c r="BO27" i="67"/>
  <c r="BJ78" i="68"/>
  <c r="BO78" i="68"/>
  <c r="BC18" i="68"/>
  <c r="BI17" i="68"/>
  <c r="BD17" i="68"/>
  <c r="BD13" i="56"/>
  <c r="AX67" i="67"/>
  <c r="BC67" i="67"/>
  <c r="BO13" i="68"/>
  <c r="BJ13" i="68"/>
  <c r="AV30" i="56"/>
  <c r="AX30" i="56" s="1"/>
  <c r="BB29" i="56"/>
  <c r="BD78" i="56"/>
  <c r="BN87" i="67"/>
  <c r="BH87" i="56"/>
  <c r="BH88" i="56" s="1"/>
  <c r="BH88" i="67"/>
  <c r="AP69" i="68"/>
  <c r="AV68" i="68"/>
  <c r="BJ33" i="68"/>
  <c r="BO33" i="68"/>
  <c r="AP77" i="68"/>
  <c r="AV72" i="68"/>
  <c r="BI28" i="67"/>
  <c r="BD28" i="67"/>
  <c r="AQ76" i="68"/>
  <c r="AQ77" i="68" s="1"/>
  <c r="AR77" i="68" s="1"/>
  <c r="AL76" i="68"/>
  <c r="BJ39" i="67"/>
  <c r="BO39" i="67"/>
  <c r="BI39" i="56"/>
  <c r="BH75" i="56"/>
  <c r="BN75" i="67"/>
  <c r="AX80" i="56"/>
  <c r="BC80" i="56"/>
  <c r="BO56" i="68"/>
  <c r="BJ56" i="68"/>
  <c r="BB17" i="56"/>
  <c r="AV18" i="56"/>
  <c r="BD14" i="56"/>
  <c r="BO75" i="67"/>
  <c r="BI75" i="56"/>
  <c r="BJ75" i="67"/>
  <c r="AV53" i="56"/>
  <c r="AP54" i="56"/>
  <c r="BD15" i="56"/>
  <c r="BI29" i="67"/>
  <c r="BD29" i="67"/>
  <c r="BC30" i="67"/>
  <c r="BB36" i="56"/>
  <c r="BH35" i="56"/>
  <c r="AW73" i="67"/>
  <c r="AR73" i="67"/>
  <c r="BH20" i="56"/>
  <c r="BN20" i="67"/>
  <c r="BJ38" i="67"/>
  <c r="BI38" i="56"/>
  <c r="BO38" i="67"/>
  <c r="BC70" i="67"/>
  <c r="AX70" i="67"/>
  <c r="AX52" i="67"/>
  <c r="BC52" i="67"/>
  <c r="BB30" i="68"/>
  <c r="BH29" i="68"/>
  <c r="BI33" i="56"/>
  <c r="BO33" i="67"/>
  <c r="BJ33" i="67"/>
  <c r="BD26" i="56"/>
  <c r="AW52" i="56"/>
  <c r="AR52" i="56"/>
  <c r="BH23" i="67"/>
  <c r="BB24" i="67"/>
  <c r="AL54" i="56"/>
  <c r="AQ54" i="56"/>
  <c r="AR53" i="56"/>
  <c r="AW53" i="56"/>
  <c r="AR84" i="67"/>
  <c r="AW84" i="67"/>
  <c r="AX71" i="68"/>
  <c r="BC71" i="68"/>
  <c r="AR72" i="67"/>
  <c r="AW72" i="67"/>
  <c r="AR54" i="68"/>
  <c r="AR68" i="68"/>
  <c r="AQ69" i="68"/>
  <c r="AW68" i="68"/>
  <c r="BB42" i="68"/>
  <c r="BH41" i="68"/>
  <c r="BC80" i="67"/>
  <c r="AX80" i="67"/>
  <c r="BJ20" i="68"/>
  <c r="BO20" i="68"/>
  <c r="AX42" i="68"/>
  <c r="BD29" i="56"/>
  <c r="BC30" i="56"/>
  <c r="BI29" i="56"/>
  <c r="AL73" i="56"/>
  <c r="AQ73" i="56"/>
  <c r="BN39" i="67"/>
  <c r="BH39" i="56"/>
  <c r="AX66" i="67"/>
  <c r="BC66" i="67"/>
  <c r="BI49" i="68"/>
  <c r="BD49" i="68"/>
  <c r="BC24" i="67"/>
  <c r="BI23" i="67"/>
  <c r="BD23" i="67"/>
  <c r="BD81" i="68"/>
  <c r="BI81" i="68"/>
  <c r="AR18" i="56"/>
  <c r="AW18" i="56"/>
  <c r="AX18" i="56" s="1"/>
  <c r="BC17" i="56"/>
  <c r="AX17" i="56"/>
  <c r="AX53" i="67"/>
  <c r="AW54" i="67"/>
  <c r="BC53" i="67"/>
  <c r="BI80" i="68"/>
  <c r="BD80" i="68"/>
  <c r="BI37" i="56"/>
  <c r="BJ37" i="67"/>
  <c r="BO37" i="67"/>
  <c r="BB74" i="56"/>
  <c r="BH74" i="67"/>
  <c r="BI22" i="56"/>
  <c r="BD22" i="56"/>
  <c r="BC16" i="56"/>
  <c r="AX16" i="56"/>
  <c r="BH35" i="67"/>
  <c r="BB36" i="67"/>
  <c r="BJ31" i="67"/>
  <c r="BI31" i="56"/>
  <c r="BO31" i="67"/>
  <c r="BJ19" i="68"/>
  <c r="BO19" i="68"/>
  <c r="BD16" i="68"/>
  <c r="BI16" i="68"/>
  <c r="AP77" i="67"/>
  <c r="AV72" i="67"/>
  <c r="AX71" i="67"/>
  <c r="BC71" i="67"/>
  <c r="BB18" i="68"/>
  <c r="BH17" i="68"/>
  <c r="BN78" i="67"/>
  <c r="BH78" i="56"/>
  <c r="BI59" i="67"/>
  <c r="BD59" i="67"/>
  <c r="BB53" i="67"/>
  <c r="AV54" i="67"/>
  <c r="BI40" i="56"/>
  <c r="BD40" i="56"/>
  <c r="AV42" i="56"/>
  <c r="AX42" i="56" s="1"/>
  <c r="BB41" i="56"/>
  <c r="BD41" i="56" s="1"/>
  <c r="BD32" i="56"/>
  <c r="BI34" i="56"/>
  <c r="BD34" i="56"/>
  <c r="BJ56" i="67"/>
  <c r="BO56" i="67"/>
  <c r="BI56" i="56"/>
  <c r="BD56" i="56"/>
  <c r="BC18" i="67"/>
  <c r="BI17" i="67"/>
  <c r="BD17" i="67"/>
  <c r="BI25" i="56"/>
  <c r="BJ25" i="67"/>
  <c r="BO25" i="67"/>
  <c r="BH38" i="56"/>
  <c r="BN38" i="67"/>
  <c r="BI74" i="67"/>
  <c r="BC74" i="56"/>
  <c r="BD74" i="67"/>
  <c r="AX74" i="56"/>
  <c r="AR66" i="56"/>
  <c r="AW66" i="56"/>
  <c r="BD16" i="67"/>
  <c r="BI16" i="67"/>
  <c r="AW24" i="56"/>
  <c r="AX24" i="56" s="1"/>
  <c r="BC23" i="56"/>
  <c r="AX23" i="56"/>
  <c r="BJ57" i="67"/>
  <c r="BI57" i="56"/>
  <c r="BO57" i="67"/>
  <c r="BN37" i="67"/>
  <c r="BH37" i="56"/>
  <c r="BD79" i="67"/>
  <c r="BC79" i="56"/>
  <c r="BI79" i="67"/>
  <c r="AL83" i="67"/>
  <c r="AQ83" i="67"/>
  <c r="BO57" i="68"/>
  <c r="BJ57" i="68"/>
  <c r="BJ20" i="67"/>
  <c r="BJ20" i="56" s="1"/>
  <c r="BO20" i="67"/>
  <c r="BI20" i="56"/>
  <c r="AX30" i="68"/>
  <c r="AW71" i="56"/>
  <c r="AR71" i="56"/>
  <c r="AX59" i="56"/>
  <c r="BC59" i="56"/>
  <c r="BD34" i="68"/>
  <c r="BI34" i="68"/>
  <c r="BN15" i="67"/>
  <c r="BH15" i="56"/>
  <c r="AQ72" i="56"/>
  <c r="AL72" i="56"/>
  <c r="BC51" i="56"/>
  <c r="AX51" i="56"/>
  <c r="BH19" i="56"/>
  <c r="BN19" i="67"/>
  <c r="BO14" i="68"/>
  <c r="BJ14" i="68"/>
  <c r="AX35" i="56"/>
  <c r="BC35" i="56"/>
  <c r="AW36" i="56"/>
  <c r="AX36" i="56" s="1"/>
  <c r="BO87" i="67"/>
  <c r="BJ87" i="67"/>
  <c r="BI87" i="56"/>
  <c r="BI88" i="56" s="1"/>
  <c r="BI88" i="67"/>
  <c r="BI81" i="67"/>
  <c r="BD81" i="67"/>
  <c r="AP72" i="56"/>
  <c r="AJ77" i="56"/>
  <c r="AR68" i="67"/>
  <c r="AQ69" i="67"/>
  <c r="AW68" i="67"/>
  <c r="AX50" i="56"/>
  <c r="BC50" i="56"/>
  <c r="BO15" i="68"/>
  <c r="BJ15" i="68"/>
  <c r="BH57" i="56"/>
  <c r="BN57" i="67"/>
  <c r="BN55" i="67"/>
  <c r="BH55" i="56"/>
  <c r="BD23" i="68"/>
  <c r="BC24" i="68"/>
  <c r="BD24" i="68" s="1"/>
  <c r="BI23" i="68"/>
  <c r="BC42" i="56"/>
  <c r="BI41" i="56"/>
  <c r="AW70" i="56"/>
  <c r="AR70" i="56"/>
  <c r="BJ32" i="68"/>
  <c r="BO32" i="68"/>
  <c r="BI21" i="56"/>
  <c r="BO21" i="67"/>
  <c r="BJ21" i="67"/>
  <c r="BJ26" i="68"/>
  <c r="BO26" i="68"/>
  <c r="BO13" i="67"/>
  <c r="BI13" i="56"/>
  <c r="BJ13" i="67"/>
  <c r="BJ13" i="56" s="1"/>
  <c r="BH31" i="56"/>
  <c r="BN31" i="67"/>
  <c r="BJ78" i="67"/>
  <c r="BO78" i="67"/>
  <c r="BI78" i="56"/>
  <c r="AV54" i="68"/>
  <c r="BB53" i="68"/>
  <c r="BH26" i="56"/>
  <c r="BN26" i="67"/>
  <c r="BJ14" i="67"/>
  <c r="BO14" i="67"/>
  <c r="BI14" i="56"/>
  <c r="BN14" i="67"/>
  <c r="BH14" i="56"/>
  <c r="BJ75" i="68"/>
  <c r="BO75" i="68"/>
  <c r="BI41" i="67"/>
  <c r="BD41" i="67"/>
  <c r="BC42" i="67"/>
  <c r="BO58" i="68"/>
  <c r="BJ58" i="68"/>
  <c r="BI15" i="56"/>
  <c r="BO15" i="67"/>
  <c r="BJ15" i="67"/>
  <c r="BI74" i="68"/>
  <c r="BD74" i="68"/>
  <c r="BJ25" i="68"/>
  <c r="BO25" i="68"/>
  <c r="BH17" i="67"/>
  <c r="BB18" i="67"/>
  <c r="AK77" i="68"/>
  <c r="AL77" i="68" s="1"/>
  <c r="AW72" i="68"/>
  <c r="AR72" i="68"/>
  <c r="AK83" i="56"/>
  <c r="AF83" i="56"/>
  <c r="AQ84" i="56"/>
  <c r="AL84" i="56"/>
  <c r="BI82" i="56"/>
  <c r="BD82" i="56"/>
  <c r="BD22" i="67"/>
  <c r="BI22" i="67"/>
  <c r="BI26" i="56"/>
  <c r="BJ26" i="67"/>
  <c r="BO26" i="67"/>
  <c r="AL76" i="67"/>
  <c r="AQ76" i="67"/>
  <c r="AW54" i="68"/>
  <c r="BC53" i="68"/>
  <c r="AX53" i="68"/>
  <c r="BH35" i="68"/>
  <c r="BB36" i="68"/>
  <c r="AL69" i="68"/>
  <c r="AX66" i="68"/>
  <c r="BC66" i="68"/>
  <c r="BC42" i="68"/>
  <c r="BI41" i="68"/>
  <c r="BD41" i="68"/>
  <c r="AX29" i="56"/>
  <c r="BJ87" i="68"/>
  <c r="BI88" i="68"/>
  <c r="BJ88" i="68" s="1"/>
  <c r="BO87" i="68"/>
  <c r="BO39" i="68"/>
  <c r="BJ39" i="68"/>
  <c r="BI55" i="56"/>
  <c r="BO55" i="67"/>
  <c r="BJ55" i="67"/>
  <c r="BJ55" i="68"/>
  <c r="BO55" i="68"/>
  <c r="AX24" i="67"/>
  <c r="BI35" i="67"/>
  <c r="BD35" i="67"/>
  <c r="BC36" i="67"/>
  <c r="AX81" i="56"/>
  <c r="BC81" i="56"/>
  <c r="BI50" i="68"/>
  <c r="BD50" i="68"/>
  <c r="BO21" i="68"/>
  <c r="BJ21" i="68"/>
  <c r="BJ27" i="68"/>
  <c r="BO27" i="68"/>
  <c r="AX36" i="68"/>
  <c r="BD35" i="68"/>
  <c r="BC36" i="68"/>
  <c r="BD36" i="68" s="1"/>
  <c r="BI35" i="68"/>
  <c r="BI79" i="68"/>
  <c r="BD79" i="68"/>
  <c r="BN56" i="67"/>
  <c r="BH56" i="56"/>
  <c r="BI51" i="68"/>
  <c r="BD51" i="68"/>
  <c r="BN32" i="67"/>
  <c r="BH32" i="56"/>
  <c r="AK68" i="56"/>
  <c r="AE69" i="56"/>
  <c r="AF69" i="56" s="1"/>
  <c r="AF68" i="56"/>
  <c r="BN27" i="67"/>
  <c r="BH27" i="56"/>
  <c r="AX70" i="68"/>
  <c r="BC70" i="68"/>
  <c r="BH25" i="56"/>
  <c r="BN25" i="67"/>
  <c r="BD28" i="56"/>
  <c r="BI28" i="56"/>
  <c r="BI32" i="56"/>
  <c r="BO32" i="67"/>
  <c r="BJ32" i="67"/>
  <c r="BJ38" i="68"/>
  <c r="BO38" i="68"/>
  <c r="BN33" i="67"/>
  <c r="BH33" i="56"/>
  <c r="AJ69" i="56"/>
  <c r="AP68" i="56"/>
  <c r="AX18" i="67"/>
  <c r="BD25" i="56"/>
  <c r="BD34" i="67"/>
  <c r="BI34" i="67"/>
  <c r="AK76" i="56"/>
  <c r="AF76" i="56"/>
  <c r="BJ31" i="68"/>
  <c r="BO31" i="68"/>
  <c r="BB24" i="56"/>
  <c r="BH23" i="56"/>
  <c r="AW73" i="68"/>
  <c r="AR73" i="68"/>
  <c r="BH21" i="56"/>
  <c r="BN21" i="67"/>
  <c r="BI51" i="67"/>
  <c r="BD51" i="67"/>
  <c r="BH13" i="56"/>
  <c r="BN13" i="67"/>
  <c r="BH41" i="67"/>
  <c r="BB42" i="67"/>
  <c r="AP69" i="67"/>
  <c r="AV68" i="67"/>
  <c r="BD40" i="68"/>
  <c r="BI40" i="68"/>
  <c r="BI50" i="67"/>
  <c r="BD50" i="67"/>
  <c r="BO19" i="67"/>
  <c r="BJ19" i="67"/>
  <c r="BI19" i="56"/>
  <c r="BD19" i="56"/>
  <c r="BD28" i="68"/>
  <c r="BI28" i="68"/>
  <c r="BD22" i="68"/>
  <c r="BI22" i="68"/>
  <c r="BD49" i="67"/>
  <c r="BI49" i="67"/>
  <c r="AX67" i="68"/>
  <c r="BC67" i="68"/>
  <c r="AX79" i="56"/>
  <c r="AQ67" i="56"/>
  <c r="AL67" i="56"/>
  <c r="BD20" i="56"/>
  <c r="BI29" i="68"/>
  <c r="BD29" i="68"/>
  <c r="BC30" i="68"/>
  <c r="BB79" i="56"/>
  <c r="BH79" i="67"/>
  <c r="BJ37" i="68"/>
  <c r="BO37" i="68"/>
  <c r="BD59" i="68"/>
  <c r="BI59" i="68"/>
  <c r="AE77" i="56"/>
  <c r="AF77" i="56" s="1"/>
  <c r="BH29" i="67"/>
  <c r="BB30" i="67"/>
  <c r="BI40" i="67"/>
  <c r="BD40" i="67"/>
  <c r="BJ14" i="56" l="1"/>
  <c r="BJ33" i="56"/>
  <c r="BJ15" i="56"/>
  <c r="BJ78" i="56"/>
  <c r="AR69" i="68"/>
  <c r="BJ88" i="67"/>
  <c r="BJ19" i="56"/>
  <c r="BJ32" i="56"/>
  <c r="BD36" i="67"/>
  <c r="BJ55" i="56"/>
  <c r="AX54" i="68"/>
  <c r="BJ26" i="56"/>
  <c r="BD24" i="67"/>
  <c r="BD30" i="68"/>
  <c r="BD42" i="68"/>
  <c r="BJ88" i="56"/>
  <c r="BJ56" i="56"/>
  <c r="AR54" i="56"/>
  <c r="AW67" i="56"/>
  <c r="AR67" i="56"/>
  <c r="BI67" i="68"/>
  <c r="BD67" i="68"/>
  <c r="BJ49" i="67"/>
  <c r="BO49" i="67"/>
  <c r="BJ22" i="68"/>
  <c r="BO22" i="68"/>
  <c r="BO28" i="68"/>
  <c r="BJ28" i="68"/>
  <c r="BO40" i="68"/>
  <c r="BJ40" i="68"/>
  <c r="BB68" i="67"/>
  <c r="AV69" i="67"/>
  <c r="BT13" i="67"/>
  <c r="BT13" i="56" s="1"/>
  <c r="BN13" i="56"/>
  <c r="BT21" i="67"/>
  <c r="BT21" i="56" s="1"/>
  <c r="BN21" i="56"/>
  <c r="BH24" i="56"/>
  <c r="BN23" i="56"/>
  <c r="BP31" i="68"/>
  <c r="BU31" i="68"/>
  <c r="BV31" i="68" s="1"/>
  <c r="BJ34" i="67"/>
  <c r="BO34" i="67"/>
  <c r="AV68" i="56"/>
  <c r="AP69" i="56"/>
  <c r="BP38" i="68"/>
  <c r="BU38" i="68"/>
  <c r="BV38" i="68" s="1"/>
  <c r="BT27" i="67"/>
  <c r="BT27" i="56" s="1"/>
  <c r="BN27" i="56"/>
  <c r="BI36" i="68"/>
  <c r="BO35" i="68"/>
  <c r="BJ35" i="68"/>
  <c r="BP27" i="68"/>
  <c r="BU27" i="68"/>
  <c r="BV27" i="68" s="1"/>
  <c r="BD81" i="56"/>
  <c r="BI81" i="56"/>
  <c r="BI36" i="67"/>
  <c r="BO35" i="67"/>
  <c r="BJ35" i="67"/>
  <c r="BP55" i="68"/>
  <c r="BU55" i="68"/>
  <c r="BV55" i="68" s="1"/>
  <c r="BP39" i="68"/>
  <c r="BU39" i="68"/>
  <c r="BV39" i="68" s="1"/>
  <c r="BJ41" i="68"/>
  <c r="BI42" i="68"/>
  <c r="BO41" i="68"/>
  <c r="BD66" i="68"/>
  <c r="BI66" i="68"/>
  <c r="BH36" i="68"/>
  <c r="BN35" i="68"/>
  <c r="BC54" i="68"/>
  <c r="BI53" i="68"/>
  <c r="BD53" i="68"/>
  <c r="AW76" i="67"/>
  <c r="AW77" i="67" s="1"/>
  <c r="AR76" i="67"/>
  <c r="BP26" i="67"/>
  <c r="BU26" i="67"/>
  <c r="BO26" i="56"/>
  <c r="BJ82" i="56"/>
  <c r="BO82" i="56"/>
  <c r="AW84" i="56"/>
  <c r="AR84" i="56"/>
  <c r="AL83" i="56"/>
  <c r="AQ83" i="56"/>
  <c r="AX72" i="68"/>
  <c r="BC72" i="68"/>
  <c r="BN17" i="67"/>
  <c r="BH18" i="67"/>
  <c r="BJ74" i="68"/>
  <c r="BO74" i="68"/>
  <c r="BP15" i="67"/>
  <c r="BU15" i="67"/>
  <c r="BO15" i="56"/>
  <c r="BD42" i="67"/>
  <c r="BO41" i="67"/>
  <c r="BJ41" i="67"/>
  <c r="BI42" i="67"/>
  <c r="BT14" i="67"/>
  <c r="BT14" i="56" s="1"/>
  <c r="BN14" i="56"/>
  <c r="BP14" i="67"/>
  <c r="BU14" i="67"/>
  <c r="BO14" i="56"/>
  <c r="BT26" i="67"/>
  <c r="BT26" i="56" s="1"/>
  <c r="BN26" i="56"/>
  <c r="BH53" i="68"/>
  <c r="BB54" i="68"/>
  <c r="BP26" i="68"/>
  <c r="BU26" i="68"/>
  <c r="BV26" i="68" s="1"/>
  <c r="BJ21" i="56"/>
  <c r="BC70" i="56"/>
  <c r="AX70" i="56"/>
  <c r="BI42" i="56"/>
  <c r="BO41" i="56"/>
  <c r="BO23" i="68"/>
  <c r="BJ23" i="68"/>
  <c r="BI24" i="68"/>
  <c r="BN55" i="56"/>
  <c r="BT55" i="67"/>
  <c r="BT55" i="56" s="1"/>
  <c r="BP15" i="68"/>
  <c r="BU15" i="68"/>
  <c r="BV15" i="68" s="1"/>
  <c r="AR69" i="67"/>
  <c r="BJ87" i="56"/>
  <c r="BU14" i="68"/>
  <c r="BV14" i="68" s="1"/>
  <c r="BP14" i="68"/>
  <c r="BI51" i="56"/>
  <c r="BD51" i="56"/>
  <c r="BJ34" i="68"/>
  <c r="BO34" i="68"/>
  <c r="BD59" i="56"/>
  <c r="BI59" i="56"/>
  <c r="BO20" i="56"/>
  <c r="BU20" i="67"/>
  <c r="BP20" i="67"/>
  <c r="AR83" i="67"/>
  <c r="AW83" i="67"/>
  <c r="BJ79" i="67"/>
  <c r="BI79" i="56"/>
  <c r="BO79" i="67"/>
  <c r="BD79" i="56"/>
  <c r="BN37" i="56"/>
  <c r="BT37" i="67"/>
  <c r="BT37" i="56" s="1"/>
  <c r="BD74" i="56"/>
  <c r="BI74" i="56"/>
  <c r="BJ74" i="67"/>
  <c r="BO74" i="67"/>
  <c r="BJ25" i="56"/>
  <c r="BD18" i="67"/>
  <c r="BP56" i="67"/>
  <c r="BO56" i="56"/>
  <c r="BU56" i="67"/>
  <c r="BJ40" i="56"/>
  <c r="BO40" i="56"/>
  <c r="BH53" i="67"/>
  <c r="BB54" i="67"/>
  <c r="BJ59" i="67"/>
  <c r="BO59" i="67"/>
  <c r="BT78" i="67"/>
  <c r="BT78" i="56" s="1"/>
  <c r="BN78" i="56"/>
  <c r="BN74" i="67"/>
  <c r="BH74" i="56"/>
  <c r="BO37" i="56"/>
  <c r="BU37" i="67"/>
  <c r="BP37" i="67"/>
  <c r="BO80" i="68"/>
  <c r="BJ80" i="68"/>
  <c r="AX54" i="67"/>
  <c r="BO81" i="68"/>
  <c r="BJ81" i="68"/>
  <c r="BJ49" i="68"/>
  <c r="BO49" i="68"/>
  <c r="BN39" i="56"/>
  <c r="BT39" i="67"/>
  <c r="BT39" i="56" s="1"/>
  <c r="BD80" i="67"/>
  <c r="BI80" i="67"/>
  <c r="BC72" i="67"/>
  <c r="AX72" i="67"/>
  <c r="BI71" i="68"/>
  <c r="BD71" i="68"/>
  <c r="AX84" i="67"/>
  <c r="BC84" i="67"/>
  <c r="BC53" i="56"/>
  <c r="AX53" i="56"/>
  <c r="AW54" i="56"/>
  <c r="BP33" i="67"/>
  <c r="BU33" i="67"/>
  <c r="BO33" i="56"/>
  <c r="BN29" i="68"/>
  <c r="BH30" i="68"/>
  <c r="BD52" i="67"/>
  <c r="BI52" i="67"/>
  <c r="BO38" i="56"/>
  <c r="BP38" i="67"/>
  <c r="BU38" i="67"/>
  <c r="BJ38" i="56"/>
  <c r="BC73" i="67"/>
  <c r="AX73" i="67"/>
  <c r="AV54" i="56"/>
  <c r="BB53" i="56"/>
  <c r="BH17" i="56"/>
  <c r="BB18" i="56"/>
  <c r="BU56" i="68"/>
  <c r="BV56" i="68" s="1"/>
  <c r="BP56" i="68"/>
  <c r="BU39" i="67"/>
  <c r="BO39" i="56"/>
  <c r="BP39" i="67"/>
  <c r="AV77" i="68"/>
  <c r="BB72" i="68"/>
  <c r="BP33" i="68"/>
  <c r="BP33" i="56" s="1"/>
  <c r="BU33" i="68"/>
  <c r="BV33" i="68" s="1"/>
  <c r="BB68" i="68"/>
  <c r="AV69" i="68"/>
  <c r="BN87" i="56"/>
  <c r="BN88" i="56" s="1"/>
  <c r="BT87" i="67"/>
  <c r="BN88" i="67"/>
  <c r="BH29" i="56"/>
  <c r="BJ29" i="56" s="1"/>
  <c r="BB30" i="56"/>
  <c r="BD30" i="56" s="1"/>
  <c r="BI67" i="67"/>
  <c r="BD67" i="67"/>
  <c r="BJ17" i="68"/>
  <c r="BI18" i="68"/>
  <c r="BO17" i="68"/>
  <c r="BU78" i="68"/>
  <c r="BV78" i="68" s="1"/>
  <c r="BP78" i="68"/>
  <c r="BO27" i="56"/>
  <c r="BP27" i="67"/>
  <c r="BP27" i="56" s="1"/>
  <c r="BU27" i="67"/>
  <c r="BD52" i="68"/>
  <c r="BI52" i="68"/>
  <c r="BO58" i="56"/>
  <c r="BU58" i="67"/>
  <c r="BP58" i="67"/>
  <c r="BO82" i="68"/>
  <c r="BJ82" i="68"/>
  <c r="AX84" i="68"/>
  <c r="BC84" i="68"/>
  <c r="BD49" i="56"/>
  <c r="BI49" i="56"/>
  <c r="BJ82" i="67"/>
  <c r="BO82" i="67"/>
  <c r="BO40" i="67"/>
  <c r="BJ40" i="67"/>
  <c r="BN29" i="67"/>
  <c r="BH30" i="67"/>
  <c r="BJ59" i="68"/>
  <c r="BO59" i="68"/>
  <c r="BP37" i="68"/>
  <c r="BU37" i="68"/>
  <c r="BV37" i="68" s="1"/>
  <c r="BN79" i="67"/>
  <c r="BH79" i="56"/>
  <c r="BO29" i="68"/>
  <c r="BJ29" i="68"/>
  <c r="BI30" i="68"/>
  <c r="BJ30" i="68" s="1"/>
  <c r="BP19" i="67"/>
  <c r="BO19" i="56"/>
  <c r="BU19" i="67"/>
  <c r="BJ50" i="67"/>
  <c r="BO50" i="67"/>
  <c r="BH42" i="67"/>
  <c r="BN41" i="67"/>
  <c r="BO51" i="67"/>
  <c r="BJ51" i="67"/>
  <c r="AX73" i="68"/>
  <c r="BC73" i="68"/>
  <c r="AL76" i="56"/>
  <c r="AQ76" i="56"/>
  <c r="AQ77" i="56" s="1"/>
  <c r="BN33" i="56"/>
  <c r="BT33" i="67"/>
  <c r="BT33" i="56" s="1"/>
  <c r="BP32" i="67"/>
  <c r="BO32" i="56"/>
  <c r="BU32" i="67"/>
  <c r="BJ28" i="56"/>
  <c r="BO28" i="56"/>
  <c r="BT25" i="67"/>
  <c r="BT25" i="56" s="1"/>
  <c r="BN25" i="56"/>
  <c r="BI70" i="68"/>
  <c r="BD70" i="68"/>
  <c r="AQ68" i="56"/>
  <c r="AK69" i="56"/>
  <c r="AL69" i="56" s="1"/>
  <c r="AL68" i="56"/>
  <c r="BN32" i="56"/>
  <c r="BT32" i="67"/>
  <c r="BT32" i="56" s="1"/>
  <c r="BO51" i="68"/>
  <c r="BJ51" i="68"/>
  <c r="BN56" i="56"/>
  <c r="BT56" i="67"/>
  <c r="BT56" i="56" s="1"/>
  <c r="BO79" i="68"/>
  <c r="BJ79" i="68"/>
  <c r="BP21" i="68"/>
  <c r="BU21" i="68"/>
  <c r="BV21" i="68" s="1"/>
  <c r="BJ50" i="68"/>
  <c r="BO50" i="68"/>
  <c r="BU55" i="67"/>
  <c r="BP55" i="67"/>
  <c r="BO55" i="56"/>
  <c r="BO88" i="68"/>
  <c r="BP88" i="68" s="1"/>
  <c r="BU87" i="68"/>
  <c r="BP87" i="68"/>
  <c r="BJ22" i="67"/>
  <c r="BO22" i="67"/>
  <c r="BU25" i="68"/>
  <c r="BV25" i="68" s="1"/>
  <c r="BP25" i="68"/>
  <c r="BU58" i="68"/>
  <c r="BV58" i="68" s="1"/>
  <c r="BP58" i="68"/>
  <c r="BU75" i="68"/>
  <c r="BV75" i="68" s="1"/>
  <c r="BP75" i="68"/>
  <c r="BO78" i="56"/>
  <c r="BP78" i="67"/>
  <c r="BP78" i="56" s="1"/>
  <c r="BU78" i="67"/>
  <c r="BN31" i="56"/>
  <c r="BT31" i="67"/>
  <c r="BT31" i="56" s="1"/>
  <c r="BO13" i="56"/>
  <c r="BU13" i="67"/>
  <c r="BP13" i="67"/>
  <c r="BU21" i="67"/>
  <c r="BP21" i="67"/>
  <c r="BO21" i="56"/>
  <c r="BU32" i="68"/>
  <c r="BV32" i="68" s="1"/>
  <c r="BP32" i="68"/>
  <c r="BT57" i="67"/>
  <c r="BT57" i="56" s="1"/>
  <c r="BN57" i="56"/>
  <c r="BI50" i="56"/>
  <c r="BD50" i="56"/>
  <c r="AX68" i="67"/>
  <c r="AW69" i="67"/>
  <c r="BC68" i="67"/>
  <c r="AV72" i="56"/>
  <c r="AP77" i="56"/>
  <c r="BJ81" i="67"/>
  <c r="BO81" i="67"/>
  <c r="BO88" i="67"/>
  <c r="BP88" i="67" s="1"/>
  <c r="BU87" i="67"/>
  <c r="BP87" i="67"/>
  <c r="BO87" i="56"/>
  <c r="BO88" i="56" s="1"/>
  <c r="BI35" i="56"/>
  <c r="BD35" i="56"/>
  <c r="BC36" i="56"/>
  <c r="BD36" i="56" s="1"/>
  <c r="BT19" i="67"/>
  <c r="BT19" i="56" s="1"/>
  <c r="BN19" i="56"/>
  <c r="AK77" i="56"/>
  <c r="AL77" i="56" s="1"/>
  <c r="AR72" i="56"/>
  <c r="AW72" i="56"/>
  <c r="BT15" i="67"/>
  <c r="BT15" i="56" s="1"/>
  <c r="BN15" i="56"/>
  <c r="AX71" i="56"/>
  <c r="BC71" i="56"/>
  <c r="BP57" i="68"/>
  <c r="BU57" i="68"/>
  <c r="BV57" i="68" s="1"/>
  <c r="BO57" i="56"/>
  <c r="BU57" i="67"/>
  <c r="BP57" i="67"/>
  <c r="BP57" i="56" s="1"/>
  <c r="BJ57" i="56"/>
  <c r="BI23" i="56"/>
  <c r="BD23" i="56"/>
  <c r="BC24" i="56"/>
  <c r="BD24" i="56" s="1"/>
  <c r="BO16" i="67"/>
  <c r="BJ16" i="67"/>
  <c r="AX66" i="56"/>
  <c r="BC66" i="56"/>
  <c r="BN38" i="56"/>
  <c r="BT38" i="67"/>
  <c r="BT38" i="56" s="1"/>
  <c r="BU25" i="67"/>
  <c r="BO25" i="56"/>
  <c r="BP25" i="67"/>
  <c r="BI18" i="67"/>
  <c r="BJ18" i="67" s="1"/>
  <c r="BO17" i="67"/>
  <c r="BJ17" i="67"/>
  <c r="BO34" i="56"/>
  <c r="BJ34" i="56"/>
  <c r="BB42" i="56"/>
  <c r="BD42" i="56" s="1"/>
  <c r="BH41" i="56"/>
  <c r="BJ41" i="56" s="1"/>
  <c r="BH18" i="68"/>
  <c r="BN17" i="68"/>
  <c r="BD71" i="67"/>
  <c r="BI71" i="67"/>
  <c r="AV77" i="67"/>
  <c r="BB72" i="67"/>
  <c r="BO16" i="68"/>
  <c r="BJ16" i="68"/>
  <c r="BU19" i="68"/>
  <c r="BV19" i="68" s="1"/>
  <c r="BP19" i="68"/>
  <c r="BU31" i="67"/>
  <c r="BP31" i="67"/>
  <c r="BO31" i="56"/>
  <c r="BJ31" i="56"/>
  <c r="BH36" i="67"/>
  <c r="BN35" i="67"/>
  <c r="BI16" i="56"/>
  <c r="BD16" i="56"/>
  <c r="BO22" i="56"/>
  <c r="BJ22" i="56"/>
  <c r="BJ37" i="56"/>
  <c r="BC54" i="67"/>
  <c r="BD54" i="67" s="1"/>
  <c r="BI53" i="67"/>
  <c r="BD53" i="67"/>
  <c r="BI17" i="56"/>
  <c r="BC18" i="56"/>
  <c r="BD18" i="56" s="1"/>
  <c r="BD17" i="56"/>
  <c r="BO23" i="67"/>
  <c r="BJ23" i="67"/>
  <c r="BI24" i="67"/>
  <c r="BD66" i="67"/>
  <c r="BI66" i="67"/>
  <c r="AW73" i="56"/>
  <c r="AR73" i="56"/>
  <c r="BI30" i="56"/>
  <c r="BO29" i="56"/>
  <c r="BP20" i="68"/>
  <c r="BU20" i="68"/>
  <c r="BV20" i="68" s="1"/>
  <c r="BN41" i="68"/>
  <c r="BH42" i="68"/>
  <c r="AW69" i="68"/>
  <c r="AX69" i="68" s="1"/>
  <c r="BC68" i="68"/>
  <c r="AX68" i="68"/>
  <c r="AQ77" i="67"/>
  <c r="AR77" i="67" s="1"/>
  <c r="BH24" i="67"/>
  <c r="BN23" i="67"/>
  <c r="AX52" i="56"/>
  <c r="BC52" i="56"/>
  <c r="BI70" i="67"/>
  <c r="BD70" i="67"/>
  <c r="BN20" i="56"/>
  <c r="BT20" i="67"/>
  <c r="BT20" i="56" s="1"/>
  <c r="BH36" i="56"/>
  <c r="BN35" i="56"/>
  <c r="BD30" i="67"/>
  <c r="BJ29" i="67"/>
  <c r="BI30" i="67"/>
  <c r="BJ30" i="67" s="1"/>
  <c r="BO29" i="67"/>
  <c r="BJ75" i="56"/>
  <c r="BU75" i="67"/>
  <c r="BO75" i="56"/>
  <c r="BP75" i="67"/>
  <c r="BD80" i="56"/>
  <c r="BI80" i="56"/>
  <c r="BT75" i="67"/>
  <c r="BT75" i="56" s="1"/>
  <c r="BN75" i="56"/>
  <c r="BJ39" i="56"/>
  <c r="AR76" i="68"/>
  <c r="AW76" i="68"/>
  <c r="AW77" i="68" s="1"/>
  <c r="BO28" i="67"/>
  <c r="BJ28" i="67"/>
  <c r="BU13" i="68"/>
  <c r="BV13" i="68" s="1"/>
  <c r="BP13" i="68"/>
  <c r="BD18" i="68"/>
  <c r="BJ27" i="56"/>
  <c r="BJ58" i="56"/>
  <c r="BN23" i="68"/>
  <c r="BH24" i="68"/>
  <c r="AW83" i="68"/>
  <c r="AR83" i="68"/>
  <c r="BN58" i="56"/>
  <c r="BT58" i="67"/>
  <c r="BT58" i="56" s="1"/>
  <c r="BP31" i="56" l="1"/>
  <c r="AX77" i="68"/>
  <c r="BP55" i="56"/>
  <c r="BP39" i="56"/>
  <c r="BP88" i="56"/>
  <c r="BP21" i="56"/>
  <c r="AX69" i="67"/>
  <c r="BJ74" i="56"/>
  <c r="BP75" i="56"/>
  <c r="BP25" i="56"/>
  <c r="BP87" i="56"/>
  <c r="BP38" i="56"/>
  <c r="AX83" i="68"/>
  <c r="BC83" i="68"/>
  <c r="BP28" i="67"/>
  <c r="BU28" i="67"/>
  <c r="BV28" i="67" s="1"/>
  <c r="BJ80" i="56"/>
  <c r="BO80" i="56"/>
  <c r="BU75" i="56"/>
  <c r="BV75" i="67"/>
  <c r="BV75" i="56" s="1"/>
  <c r="BO30" i="67"/>
  <c r="BU29" i="67"/>
  <c r="BP29" i="67"/>
  <c r="BN36" i="56"/>
  <c r="BT35" i="56"/>
  <c r="BT36" i="56" s="1"/>
  <c r="BD52" i="56"/>
  <c r="BI52" i="56"/>
  <c r="BT23" i="67"/>
  <c r="BT24" i="67" s="1"/>
  <c r="BN24" i="67"/>
  <c r="BD68" i="68"/>
  <c r="BC69" i="68"/>
  <c r="BI68" i="68"/>
  <c r="BC73" i="56"/>
  <c r="AX73" i="56"/>
  <c r="BO17" i="56"/>
  <c r="BJ17" i="56"/>
  <c r="BI18" i="56"/>
  <c r="BJ53" i="67"/>
  <c r="BI54" i="67"/>
  <c r="BO53" i="67"/>
  <c r="BP22" i="56"/>
  <c r="BU22" i="56"/>
  <c r="BV22" i="56" s="1"/>
  <c r="BO16" i="56"/>
  <c r="BJ16" i="56"/>
  <c r="BU31" i="56"/>
  <c r="BV31" i="67"/>
  <c r="BV31" i="56" s="1"/>
  <c r="BP16" i="68"/>
  <c r="BU16" i="68"/>
  <c r="BV16" i="68" s="1"/>
  <c r="BP34" i="56"/>
  <c r="BU34" i="56"/>
  <c r="BV34" i="56" s="1"/>
  <c r="BO18" i="67"/>
  <c r="BU17" i="67"/>
  <c r="BP17" i="67"/>
  <c r="BU25" i="56"/>
  <c r="BV25" i="67"/>
  <c r="BV25" i="56" s="1"/>
  <c r="BP16" i="67"/>
  <c r="BU16" i="67"/>
  <c r="BV16" i="67" s="1"/>
  <c r="BU57" i="56"/>
  <c r="BV57" i="67"/>
  <c r="BV57" i="56" s="1"/>
  <c r="BI71" i="56"/>
  <c r="BD71" i="56"/>
  <c r="AR77" i="56"/>
  <c r="BO35" i="56"/>
  <c r="BI36" i="56"/>
  <c r="BJ36" i="56" s="1"/>
  <c r="BJ35" i="56"/>
  <c r="BB72" i="56"/>
  <c r="AV77" i="56"/>
  <c r="BU21" i="56"/>
  <c r="BV21" i="67"/>
  <c r="BV21" i="56" s="1"/>
  <c r="BV13" i="67"/>
  <c r="BV13" i="56" s="1"/>
  <c r="BU13" i="56"/>
  <c r="BU78" i="56"/>
  <c r="BV78" i="67"/>
  <c r="BV78" i="56" s="1"/>
  <c r="BV87" i="68"/>
  <c r="BU88" i="68"/>
  <c r="BV88" i="68" s="1"/>
  <c r="BV55" i="67"/>
  <c r="BV55" i="56" s="1"/>
  <c r="BU55" i="56"/>
  <c r="BP79" i="68"/>
  <c r="BU79" i="68"/>
  <c r="BV79" i="68" s="1"/>
  <c r="BU51" i="68"/>
  <c r="BV51" i="68" s="1"/>
  <c r="BP51" i="68"/>
  <c r="BP28" i="56"/>
  <c r="BU28" i="56"/>
  <c r="BV28" i="56" s="1"/>
  <c r="BV32" i="67"/>
  <c r="BV32" i="56" s="1"/>
  <c r="BU32" i="56"/>
  <c r="BP32" i="56"/>
  <c r="BU51" i="67"/>
  <c r="BV51" i="67" s="1"/>
  <c r="BP51" i="67"/>
  <c r="BU29" i="68"/>
  <c r="BP29" i="68"/>
  <c r="BO30" i="68"/>
  <c r="BT79" i="67"/>
  <c r="BT79" i="56" s="1"/>
  <c r="BN79" i="56"/>
  <c r="BT29" i="67"/>
  <c r="BT30" i="67" s="1"/>
  <c r="BN30" i="67"/>
  <c r="BP40" i="67"/>
  <c r="BU40" i="67"/>
  <c r="BV40" i="67" s="1"/>
  <c r="BP82" i="68"/>
  <c r="BU82" i="68"/>
  <c r="BV82" i="68" s="1"/>
  <c r="BV58" i="67"/>
  <c r="BV58" i="56" s="1"/>
  <c r="BU58" i="56"/>
  <c r="BJ52" i="68"/>
  <c r="BO52" i="68"/>
  <c r="BV27" i="67"/>
  <c r="BV27" i="56" s="1"/>
  <c r="BU27" i="56"/>
  <c r="BJ18" i="68"/>
  <c r="BB69" i="68"/>
  <c r="BH68" i="68"/>
  <c r="BB54" i="56"/>
  <c r="BH53" i="56"/>
  <c r="BO52" i="67"/>
  <c r="BJ52" i="67"/>
  <c r="BD84" i="67"/>
  <c r="BI84" i="67"/>
  <c r="AX77" i="67"/>
  <c r="BU81" i="68"/>
  <c r="BV81" i="68" s="1"/>
  <c r="BP81" i="68"/>
  <c r="BP37" i="56"/>
  <c r="BT74" i="67"/>
  <c r="BT74" i="56" s="1"/>
  <c r="BN74" i="56"/>
  <c r="BN53" i="67"/>
  <c r="BH54" i="67"/>
  <c r="BO74" i="56"/>
  <c r="BP74" i="67"/>
  <c r="BU74" i="67"/>
  <c r="BC83" i="67"/>
  <c r="AX83" i="67"/>
  <c r="BP20" i="56"/>
  <c r="BJ51" i="56"/>
  <c r="BO51" i="56"/>
  <c r="BI70" i="56"/>
  <c r="BD70" i="56"/>
  <c r="BP14" i="56"/>
  <c r="BV15" i="67"/>
  <c r="BV15" i="56" s="1"/>
  <c r="BU15" i="56"/>
  <c r="BU74" i="68"/>
  <c r="BV74" i="68" s="1"/>
  <c r="BP74" i="68"/>
  <c r="BC84" i="56"/>
  <c r="AX84" i="56"/>
  <c r="BU26" i="56"/>
  <c r="BV26" i="67"/>
  <c r="BV26" i="56" s="1"/>
  <c r="BD54" i="68"/>
  <c r="BJ42" i="68"/>
  <c r="BJ36" i="67"/>
  <c r="BP35" i="68"/>
  <c r="BO36" i="68"/>
  <c r="BU35" i="68"/>
  <c r="BU34" i="67"/>
  <c r="BV34" i="67" s="1"/>
  <c r="BP34" i="67"/>
  <c r="BT23" i="56"/>
  <c r="BT24" i="56" s="1"/>
  <c r="BN24" i="56"/>
  <c r="BU22" i="68"/>
  <c r="BV22" i="68" s="1"/>
  <c r="BP22" i="68"/>
  <c r="BU49" i="67"/>
  <c r="BV49" i="67" s="1"/>
  <c r="BP49" i="67"/>
  <c r="BT23" i="68"/>
  <c r="BT24" i="68" s="1"/>
  <c r="BN24" i="68"/>
  <c r="BC76" i="68"/>
  <c r="AX76" i="68"/>
  <c r="BJ70" i="67"/>
  <c r="BO70" i="67"/>
  <c r="BT41" i="68"/>
  <c r="BT42" i="68" s="1"/>
  <c r="BN42" i="68"/>
  <c r="BU29" i="56"/>
  <c r="BO30" i="56"/>
  <c r="BO66" i="67"/>
  <c r="BJ66" i="67"/>
  <c r="BJ24" i="67"/>
  <c r="BU23" i="67"/>
  <c r="BP23" i="67"/>
  <c r="BO24" i="67"/>
  <c r="BT35" i="67"/>
  <c r="BT36" i="67" s="1"/>
  <c r="BN36" i="67"/>
  <c r="BB77" i="67"/>
  <c r="BH72" i="67"/>
  <c r="BJ71" i="67"/>
  <c r="BO71" i="67"/>
  <c r="BT17" i="68"/>
  <c r="BT18" i="68" s="1"/>
  <c r="BN18" i="68"/>
  <c r="BN41" i="56"/>
  <c r="BP41" i="56" s="1"/>
  <c r="BH42" i="56"/>
  <c r="BJ42" i="56" s="1"/>
  <c r="BI66" i="56"/>
  <c r="BD66" i="56"/>
  <c r="BJ23" i="56"/>
  <c r="BI24" i="56"/>
  <c r="BJ24" i="56" s="1"/>
  <c r="BO23" i="56"/>
  <c r="AX72" i="56"/>
  <c r="BC72" i="56"/>
  <c r="BU87" i="56"/>
  <c r="BU88" i="56" s="1"/>
  <c r="BV87" i="67"/>
  <c r="BV87" i="56" s="1"/>
  <c r="BU88" i="67"/>
  <c r="BU81" i="67"/>
  <c r="BV81" i="67" s="1"/>
  <c r="BP81" i="67"/>
  <c r="BC69" i="67"/>
  <c r="BI68" i="67"/>
  <c r="BD68" i="67"/>
  <c r="BJ50" i="56"/>
  <c r="BO50" i="56"/>
  <c r="BP13" i="56"/>
  <c r="BP22" i="67"/>
  <c r="BU22" i="67"/>
  <c r="BV22" i="67" s="1"/>
  <c r="BP50" i="68"/>
  <c r="BU50" i="68"/>
  <c r="BV50" i="68" s="1"/>
  <c r="AQ69" i="56"/>
  <c r="AR69" i="56" s="1"/>
  <c r="AW68" i="56"/>
  <c r="AR68" i="56"/>
  <c r="BO70" i="68"/>
  <c r="BJ70" i="68"/>
  <c r="AW76" i="56"/>
  <c r="AR76" i="56"/>
  <c r="BD73" i="68"/>
  <c r="BI73" i="68"/>
  <c r="BN42" i="67"/>
  <c r="BT41" i="67"/>
  <c r="BT42" i="67" s="1"/>
  <c r="BP50" i="67"/>
  <c r="BU50" i="67"/>
  <c r="BV50" i="67" s="1"/>
  <c r="BV19" i="67"/>
  <c r="BV19" i="56" s="1"/>
  <c r="BU19" i="56"/>
  <c r="BP19" i="56"/>
  <c r="BP59" i="68"/>
  <c r="BU59" i="68"/>
  <c r="BV59" i="68" s="1"/>
  <c r="BP82" i="67"/>
  <c r="BU82" i="67"/>
  <c r="BV82" i="67" s="1"/>
  <c r="BJ49" i="56"/>
  <c r="BO49" i="56"/>
  <c r="BD84" i="68"/>
  <c r="BI84" i="68"/>
  <c r="BP58" i="56"/>
  <c r="BP17" i="68"/>
  <c r="BO18" i="68"/>
  <c r="BU17" i="68"/>
  <c r="BO67" i="67"/>
  <c r="BJ67" i="67"/>
  <c r="BN29" i="56"/>
  <c r="BH30" i="56"/>
  <c r="BJ30" i="56" s="1"/>
  <c r="BT88" i="67"/>
  <c r="BT87" i="56"/>
  <c r="BT88" i="56" s="1"/>
  <c r="BB77" i="68"/>
  <c r="BH72" i="68"/>
  <c r="BU39" i="56"/>
  <c r="BV39" i="67"/>
  <c r="BV39" i="56" s="1"/>
  <c r="BN17" i="56"/>
  <c r="BH18" i="56"/>
  <c r="BD73" i="67"/>
  <c r="BI73" i="67"/>
  <c r="BV38" i="67"/>
  <c r="BV38" i="56" s="1"/>
  <c r="BU38" i="56"/>
  <c r="BN30" i="68"/>
  <c r="BT29" i="68"/>
  <c r="BT30" i="68" s="1"/>
  <c r="BV33" i="67"/>
  <c r="BV33" i="56" s="1"/>
  <c r="BU33" i="56"/>
  <c r="AX54" i="56"/>
  <c r="BI53" i="56"/>
  <c r="BD53" i="56"/>
  <c r="BC54" i="56"/>
  <c r="BO71" i="68"/>
  <c r="BJ71" i="68"/>
  <c r="BD72" i="67"/>
  <c r="BI72" i="67"/>
  <c r="BO80" i="67"/>
  <c r="BJ80" i="67"/>
  <c r="BU49" i="68"/>
  <c r="BV49" i="68" s="1"/>
  <c r="BP49" i="68"/>
  <c r="BP80" i="68"/>
  <c r="BU80" i="68"/>
  <c r="BV80" i="68" s="1"/>
  <c r="BU37" i="56"/>
  <c r="BV37" i="67"/>
  <c r="BV37" i="56" s="1"/>
  <c r="BP59" i="67"/>
  <c r="BU59" i="67"/>
  <c r="BV59" i="67" s="1"/>
  <c r="BP40" i="56"/>
  <c r="BU40" i="56"/>
  <c r="BV40" i="56" s="1"/>
  <c r="BU56" i="56"/>
  <c r="BV56" i="67"/>
  <c r="BV56" i="56" s="1"/>
  <c r="BP56" i="56"/>
  <c r="BO79" i="56"/>
  <c r="BU79" i="67"/>
  <c r="BP79" i="67"/>
  <c r="BJ79" i="56"/>
  <c r="BV20" i="67"/>
  <c r="BV20" i="56" s="1"/>
  <c r="BU20" i="56"/>
  <c r="BJ59" i="56"/>
  <c r="BO59" i="56"/>
  <c r="BU34" i="68"/>
  <c r="BV34" i="68" s="1"/>
  <c r="BP34" i="68"/>
  <c r="BJ24" i="68"/>
  <c r="BU23" i="68"/>
  <c r="BP23" i="68"/>
  <c r="BO24" i="68"/>
  <c r="BO42" i="56"/>
  <c r="BU41" i="56"/>
  <c r="BH54" i="68"/>
  <c r="BN53" i="68"/>
  <c r="BV14" i="67"/>
  <c r="BV14" i="56" s="1"/>
  <c r="BU14" i="56"/>
  <c r="BJ42" i="67"/>
  <c r="BO42" i="67"/>
  <c r="BU41" i="67"/>
  <c r="BP41" i="67"/>
  <c r="BP15" i="56"/>
  <c r="BN18" i="67"/>
  <c r="BT17" i="67"/>
  <c r="BT18" i="67" s="1"/>
  <c r="BI72" i="68"/>
  <c r="BD72" i="68"/>
  <c r="AW83" i="56"/>
  <c r="AR83" i="56"/>
  <c r="BU82" i="56"/>
  <c r="BV82" i="56" s="1"/>
  <c r="BP82" i="56"/>
  <c r="BP26" i="56"/>
  <c r="AX76" i="67"/>
  <c r="BC76" i="67"/>
  <c r="BI54" i="68"/>
  <c r="BJ54" i="68" s="1"/>
  <c r="BO53" i="68"/>
  <c r="BJ53" i="68"/>
  <c r="BT35" i="68"/>
  <c r="BT36" i="68" s="1"/>
  <c r="BN36" i="68"/>
  <c r="BO66" i="68"/>
  <c r="BJ66" i="68"/>
  <c r="BU41" i="68"/>
  <c r="BP41" i="68"/>
  <c r="BO42" i="68"/>
  <c r="BO36" i="67"/>
  <c r="BP36" i="67" s="1"/>
  <c r="BU35" i="67"/>
  <c r="BP35" i="67"/>
  <c r="BJ81" i="56"/>
  <c r="BO81" i="56"/>
  <c r="BJ36" i="68"/>
  <c r="AV69" i="56"/>
  <c r="BB68" i="56"/>
  <c r="BH68" i="67"/>
  <c r="BB69" i="67"/>
  <c r="BP40" i="68"/>
  <c r="BU40" i="68"/>
  <c r="BV40" i="68" s="1"/>
  <c r="BU28" i="68"/>
  <c r="BV28" i="68" s="1"/>
  <c r="BP28" i="68"/>
  <c r="BO67" i="68"/>
  <c r="BJ67" i="68"/>
  <c r="AX67" i="56"/>
  <c r="BC67" i="56"/>
  <c r="BD54" i="56" l="1"/>
  <c r="BP24" i="67"/>
  <c r="BP42" i="68"/>
  <c r="BP42" i="67"/>
  <c r="BP24" i="68"/>
  <c r="BP79" i="56"/>
  <c r="BP18" i="68"/>
  <c r="BP67" i="68"/>
  <c r="BU67" i="68"/>
  <c r="BV67" i="68" s="1"/>
  <c r="BN68" i="67"/>
  <c r="BH69" i="67"/>
  <c r="BP81" i="56"/>
  <c r="BU81" i="56"/>
  <c r="BV81" i="56" s="1"/>
  <c r="BV41" i="67"/>
  <c r="BU42" i="67"/>
  <c r="BV42" i="67" s="1"/>
  <c r="BU42" i="56"/>
  <c r="BV23" i="68"/>
  <c r="BU24" i="68"/>
  <c r="BV24" i="68" s="1"/>
  <c r="BP59" i="56"/>
  <c r="BU59" i="56"/>
  <c r="BV59" i="56" s="1"/>
  <c r="BU79" i="56"/>
  <c r="BV79" i="67"/>
  <c r="BV79" i="56" s="1"/>
  <c r="BP80" i="67"/>
  <c r="BU80" i="67"/>
  <c r="BV80" i="67" s="1"/>
  <c r="BO72" i="67"/>
  <c r="BJ72" i="67"/>
  <c r="BO53" i="56"/>
  <c r="BJ53" i="56"/>
  <c r="BI54" i="56"/>
  <c r="BO73" i="67"/>
  <c r="BJ73" i="67"/>
  <c r="BH77" i="68"/>
  <c r="BN72" i="68"/>
  <c r="BV17" i="68"/>
  <c r="BU18" i="68"/>
  <c r="BV18" i="68" s="1"/>
  <c r="BO84" i="68"/>
  <c r="BJ84" i="68"/>
  <c r="BU49" i="56"/>
  <c r="BV49" i="56" s="1"/>
  <c r="BP49" i="56"/>
  <c r="BC76" i="56"/>
  <c r="BC77" i="56" s="1"/>
  <c r="AX76" i="56"/>
  <c r="BP70" i="68"/>
  <c r="BU70" i="68"/>
  <c r="BV70" i="68" s="1"/>
  <c r="AW69" i="56"/>
  <c r="AX69" i="56" s="1"/>
  <c r="AX68" i="56"/>
  <c r="BC68" i="56"/>
  <c r="BO68" i="67"/>
  <c r="BJ68" i="67"/>
  <c r="BI69" i="67"/>
  <c r="BV88" i="67"/>
  <c r="BV88" i="56"/>
  <c r="BD72" i="56"/>
  <c r="BI72" i="56"/>
  <c r="BO24" i="56"/>
  <c r="BP24" i="56" s="1"/>
  <c r="BU23" i="56"/>
  <c r="BP23" i="56"/>
  <c r="BJ66" i="56"/>
  <c r="BO66" i="56"/>
  <c r="BN42" i="56"/>
  <c r="BT41" i="56"/>
  <c r="BT42" i="56" s="1"/>
  <c r="BP66" i="67"/>
  <c r="BU66" i="67"/>
  <c r="BV66" i="67" s="1"/>
  <c r="BU70" i="67"/>
  <c r="BV70" i="67" s="1"/>
  <c r="BP70" i="67"/>
  <c r="BU36" i="68"/>
  <c r="BV36" i="68" s="1"/>
  <c r="BV35" i="68"/>
  <c r="BO70" i="56"/>
  <c r="BJ70" i="56"/>
  <c r="BU74" i="56"/>
  <c r="BV74" i="67"/>
  <c r="BV74" i="56" s="1"/>
  <c r="BT53" i="67"/>
  <c r="BT54" i="67" s="1"/>
  <c r="BN54" i="67"/>
  <c r="BU52" i="67"/>
  <c r="BV52" i="67" s="1"/>
  <c r="BP52" i="67"/>
  <c r="BP52" i="68"/>
  <c r="BU52" i="68"/>
  <c r="BV52" i="68" s="1"/>
  <c r="BP30" i="68"/>
  <c r="BU30" i="68"/>
  <c r="BV30" i="68" s="1"/>
  <c r="BV29" i="68"/>
  <c r="BU35" i="56"/>
  <c r="BO36" i="56"/>
  <c r="BP36" i="56" s="1"/>
  <c r="BP35" i="56"/>
  <c r="BP18" i="67"/>
  <c r="BU16" i="56"/>
  <c r="BV16" i="56" s="1"/>
  <c r="BP16" i="56"/>
  <c r="BJ54" i="67"/>
  <c r="BJ18" i="56"/>
  <c r="BP17" i="56"/>
  <c r="BO18" i="56"/>
  <c r="BU17" i="56"/>
  <c r="BD73" i="56"/>
  <c r="BI73" i="56"/>
  <c r="BO68" i="68"/>
  <c r="BJ68" i="68"/>
  <c r="BI69" i="68"/>
  <c r="BU30" i="67"/>
  <c r="BV30" i="67" s="1"/>
  <c r="BV29" i="67"/>
  <c r="BP80" i="56"/>
  <c r="BU80" i="56"/>
  <c r="BV80" i="56" s="1"/>
  <c r="BD83" i="68"/>
  <c r="BI83" i="68"/>
  <c r="BD67" i="56"/>
  <c r="BI67" i="56"/>
  <c r="BH68" i="56"/>
  <c r="BB69" i="56"/>
  <c r="BU36" i="67"/>
  <c r="BV36" i="67" s="1"/>
  <c r="BV35" i="67"/>
  <c r="BU42" i="68"/>
  <c r="BV42" i="68" s="1"/>
  <c r="BV41" i="68"/>
  <c r="BP66" i="68"/>
  <c r="BU66" i="68"/>
  <c r="BV66" i="68" s="1"/>
  <c r="BU53" i="68"/>
  <c r="BP53" i="68"/>
  <c r="BO54" i="68"/>
  <c r="BD76" i="67"/>
  <c r="BI76" i="67"/>
  <c r="AX83" i="56"/>
  <c r="BC83" i="56"/>
  <c r="BO72" i="68"/>
  <c r="BJ72" i="68"/>
  <c r="BT53" i="68"/>
  <c r="BT54" i="68" s="1"/>
  <c r="BN54" i="68"/>
  <c r="BP42" i="56"/>
  <c r="BC77" i="67"/>
  <c r="BD77" i="67" s="1"/>
  <c r="BP71" i="68"/>
  <c r="BU71" i="68"/>
  <c r="BV71" i="68" s="1"/>
  <c r="BT17" i="56"/>
  <c r="BT18" i="56" s="1"/>
  <c r="BN18" i="56"/>
  <c r="BN30" i="56"/>
  <c r="BP30" i="56" s="1"/>
  <c r="BT29" i="56"/>
  <c r="BT30" i="56" s="1"/>
  <c r="BP67" i="67"/>
  <c r="BU67" i="67"/>
  <c r="BV67" i="67" s="1"/>
  <c r="BJ73" i="68"/>
  <c r="BO73" i="68"/>
  <c r="BP50" i="56"/>
  <c r="BU50" i="56"/>
  <c r="BV50" i="56" s="1"/>
  <c r="BD69" i="67"/>
  <c r="AW77" i="56"/>
  <c r="AX77" i="56" s="1"/>
  <c r="BU71" i="67"/>
  <c r="BV71" i="67" s="1"/>
  <c r="BP71" i="67"/>
  <c r="BN72" i="67"/>
  <c r="BH77" i="67"/>
  <c r="BV23" i="67"/>
  <c r="BU24" i="67"/>
  <c r="BV24" i="67" s="1"/>
  <c r="BP29" i="56"/>
  <c r="BU30" i="56"/>
  <c r="BC77" i="68"/>
  <c r="BD77" i="68" s="1"/>
  <c r="BI76" i="68"/>
  <c r="BD76" i="68"/>
  <c r="BP36" i="68"/>
  <c r="BI84" i="56"/>
  <c r="BD84" i="56"/>
  <c r="BU51" i="56"/>
  <c r="BV51" i="56" s="1"/>
  <c r="BP51" i="56"/>
  <c r="BD83" i="67"/>
  <c r="BI83" i="67"/>
  <c r="BP74" i="56"/>
  <c r="BO84" i="67"/>
  <c r="BJ84" i="67"/>
  <c r="BN53" i="56"/>
  <c r="BH54" i="56"/>
  <c r="BN68" i="68"/>
  <c r="BH69" i="68"/>
  <c r="BH72" i="56"/>
  <c r="BB77" i="56"/>
  <c r="BJ71" i="56"/>
  <c r="BO71" i="56"/>
  <c r="BV17" i="67"/>
  <c r="BU18" i="67"/>
  <c r="BV18" i="67" s="1"/>
  <c r="BO54" i="67"/>
  <c r="BU53" i="67"/>
  <c r="BP53" i="67"/>
  <c r="BD69" i="68"/>
  <c r="BJ52" i="56"/>
  <c r="BO52" i="56"/>
  <c r="BP30" i="67"/>
  <c r="BP54" i="67" l="1"/>
  <c r="BV30" i="56"/>
  <c r="BJ69" i="67"/>
  <c r="BD77" i="56"/>
  <c r="BN72" i="56"/>
  <c r="BH77" i="56"/>
  <c r="BT68" i="68"/>
  <c r="BT69" i="68" s="1"/>
  <c r="BN69" i="68"/>
  <c r="BN54" i="56"/>
  <c r="BT53" i="56"/>
  <c r="BT54" i="56" s="1"/>
  <c r="BP84" i="67"/>
  <c r="BU84" i="67"/>
  <c r="BV84" i="67" s="1"/>
  <c r="BO83" i="67"/>
  <c r="BJ83" i="67"/>
  <c r="BJ76" i="68"/>
  <c r="BO76" i="68"/>
  <c r="BV29" i="56"/>
  <c r="BN77" i="67"/>
  <c r="BT72" i="67"/>
  <c r="BT77" i="67" s="1"/>
  <c r="BD83" i="56"/>
  <c r="BI83" i="56"/>
  <c r="BO76" i="67"/>
  <c r="BJ76" i="67"/>
  <c r="BP54" i="68"/>
  <c r="BV53" i="68"/>
  <c r="BU54" i="68"/>
  <c r="BV54" i="68" s="1"/>
  <c r="BH69" i="56"/>
  <c r="BN68" i="56"/>
  <c r="BJ73" i="56"/>
  <c r="BO73" i="56"/>
  <c r="BV17" i="56"/>
  <c r="BU18" i="56"/>
  <c r="BV18" i="56" s="1"/>
  <c r="BV35" i="56"/>
  <c r="BU36" i="56"/>
  <c r="BV36" i="56" s="1"/>
  <c r="BV23" i="56"/>
  <c r="BU24" i="56"/>
  <c r="BV24" i="56" s="1"/>
  <c r="BO72" i="56"/>
  <c r="BJ72" i="56"/>
  <c r="BC69" i="56"/>
  <c r="BD69" i="56" s="1"/>
  <c r="BD68" i="56"/>
  <c r="BI68" i="56"/>
  <c r="BD76" i="56"/>
  <c r="BI76" i="56"/>
  <c r="BP84" i="68"/>
  <c r="BU84" i="68"/>
  <c r="BV84" i="68" s="1"/>
  <c r="BP73" i="67"/>
  <c r="BU73" i="67"/>
  <c r="BV73" i="67" s="1"/>
  <c r="BU72" i="67"/>
  <c r="BP72" i="67"/>
  <c r="BO77" i="67"/>
  <c r="BP77" i="67" s="1"/>
  <c r="BV42" i="56"/>
  <c r="BU52" i="56"/>
  <c r="BV52" i="56" s="1"/>
  <c r="BP52" i="56"/>
  <c r="BU54" i="67"/>
  <c r="BV54" i="67" s="1"/>
  <c r="BV53" i="67"/>
  <c r="BU71" i="56"/>
  <c r="BV71" i="56" s="1"/>
  <c r="BP71" i="56"/>
  <c r="BJ84" i="56"/>
  <c r="BO84" i="56"/>
  <c r="BU73" i="68"/>
  <c r="BV73" i="68" s="1"/>
  <c r="BP73" i="68"/>
  <c r="BI77" i="68"/>
  <c r="BJ77" i="68" s="1"/>
  <c r="BU72" i="68"/>
  <c r="BO77" i="68"/>
  <c r="BP72" i="68"/>
  <c r="BO67" i="56"/>
  <c r="BJ67" i="56"/>
  <c r="BO83" i="68"/>
  <c r="BJ83" i="68"/>
  <c r="BJ69" i="68"/>
  <c r="BU68" i="68"/>
  <c r="BO69" i="68"/>
  <c r="BP69" i="68" s="1"/>
  <c r="BP68" i="68"/>
  <c r="BP18" i="56"/>
  <c r="BP70" i="56"/>
  <c r="BU70" i="56"/>
  <c r="BV70" i="56" s="1"/>
  <c r="BU66" i="56"/>
  <c r="BV66" i="56" s="1"/>
  <c r="BP66" i="56"/>
  <c r="BP68" i="67"/>
  <c r="BO69" i="67"/>
  <c r="BU68" i="67"/>
  <c r="BT72" i="68"/>
  <c r="BT77" i="68" s="1"/>
  <c r="BN77" i="68"/>
  <c r="BJ54" i="56"/>
  <c r="BU53" i="56"/>
  <c r="BO54" i="56"/>
  <c r="BP53" i="56"/>
  <c r="BI77" i="67"/>
  <c r="BJ77" i="67" s="1"/>
  <c r="BV41" i="56"/>
  <c r="BN69" i="67"/>
  <c r="BT68" i="67"/>
  <c r="BT69" i="67" s="1"/>
  <c r="BP54" i="56" l="1"/>
  <c r="BU54" i="56"/>
  <c r="BV54" i="56" s="1"/>
  <c r="BV53" i="56"/>
  <c r="BU69" i="67"/>
  <c r="BV69" i="67" s="1"/>
  <c r="BV68" i="67"/>
  <c r="BU69" i="68"/>
  <c r="BV69" i="68" s="1"/>
  <c r="BV68" i="68"/>
  <c r="BV72" i="68"/>
  <c r="BP84" i="56"/>
  <c r="BU84" i="56"/>
  <c r="BV84" i="56" s="1"/>
  <c r="BO76" i="56"/>
  <c r="BJ76" i="56"/>
  <c r="BO68" i="56"/>
  <c r="BJ68" i="56"/>
  <c r="BI69" i="56"/>
  <c r="BJ69" i="56" s="1"/>
  <c r="BP73" i="56"/>
  <c r="BU73" i="56"/>
  <c r="BV73" i="56" s="1"/>
  <c r="BN69" i="56"/>
  <c r="BT68" i="56"/>
  <c r="BT69" i="56" s="1"/>
  <c r="BP76" i="67"/>
  <c r="BU76" i="67"/>
  <c r="BV76" i="67" s="1"/>
  <c r="BP76" i="68"/>
  <c r="BU76" i="68"/>
  <c r="BV76" i="68" s="1"/>
  <c r="BP69" i="67"/>
  <c r="BP83" i="68"/>
  <c r="BU83" i="68"/>
  <c r="BV83" i="68" s="1"/>
  <c r="BP67" i="56"/>
  <c r="BU67" i="56"/>
  <c r="BV67" i="56" s="1"/>
  <c r="BP77" i="68"/>
  <c r="BV72" i="67"/>
  <c r="BI77" i="56"/>
  <c r="BJ77" i="56" s="1"/>
  <c r="BU72" i="56"/>
  <c r="BP72" i="56"/>
  <c r="BO83" i="56"/>
  <c r="BJ83" i="56"/>
  <c r="BP83" i="67"/>
  <c r="BU83" i="67"/>
  <c r="BV83" i="67" s="1"/>
  <c r="BT72" i="56"/>
  <c r="BT77" i="56" s="1"/>
  <c r="BN77" i="56"/>
  <c r="BU77" i="67" l="1"/>
  <c r="BV77" i="67" s="1"/>
  <c r="BV72" i="56"/>
  <c r="BU83" i="56"/>
  <c r="BV83" i="56" s="1"/>
  <c r="BP83" i="56"/>
  <c r="BU77" i="68"/>
  <c r="BV77" i="68" s="1"/>
  <c r="BU68" i="56"/>
  <c r="BP68" i="56"/>
  <c r="BO69" i="56"/>
  <c r="BP69" i="56" s="1"/>
  <c r="BO77" i="56"/>
  <c r="BP77" i="56" s="1"/>
  <c r="BP76" i="56"/>
  <c r="BU76" i="56"/>
  <c r="BV76" i="56" s="1"/>
  <c r="BV68" i="56" l="1"/>
  <c r="BU69" i="56"/>
  <c r="BV69" i="56" s="1"/>
  <c r="BU77" i="56"/>
  <c r="BV77" i="56" s="1"/>
  <c r="BK4" i="49" l="1"/>
  <c r="BK4" i="50"/>
  <c r="BK4" i="51"/>
  <c r="AY4" i="51"/>
  <c r="AY4" i="49"/>
  <c r="AY4" i="50"/>
  <c r="AM4" i="49"/>
  <c r="AM4" i="50"/>
  <c r="AM4" i="51"/>
  <c r="AA4" i="50"/>
  <c r="AA4" i="49"/>
  <c r="AA4" i="51"/>
  <c r="O4" i="50"/>
  <c r="I4" i="49"/>
  <c r="O4" i="51"/>
  <c r="O4" i="49"/>
  <c r="I4" i="50"/>
  <c r="I4" i="51"/>
  <c r="BQ4" i="51"/>
  <c r="BQ4" i="49"/>
  <c r="BQ4" i="50"/>
  <c r="BE4" i="50"/>
  <c r="BE4" i="51"/>
  <c r="BE4" i="49"/>
  <c r="AS4" i="50"/>
  <c r="AS4" i="51"/>
  <c r="AS4" i="49"/>
  <c r="AG4" i="49"/>
  <c r="AG4" i="50"/>
  <c r="AG4" i="51"/>
  <c r="F4" i="49"/>
  <c r="F4" i="50"/>
  <c r="F4" i="51"/>
</calcChain>
</file>

<file path=xl/comments1.xml><?xml version="1.0" encoding="utf-8"?>
<comments xmlns="http://schemas.openxmlformats.org/spreadsheetml/2006/main">
  <authors>
    <author>ATSUKO FURUTA</author>
  </authors>
  <commentList>
    <comment ref="F53" authorId="0" shapeId="0">
      <text>
        <r>
          <rPr>
            <b/>
            <sz val="12"/>
            <color indexed="81"/>
            <rFont val="ＭＳ Ｐゴシック"/>
            <family val="3"/>
            <charset val="128"/>
          </rPr>
          <t>※今後見込みとは引き合いおよび見積提出中の物件で、受注確度が「中（50％以上）」が対象 
→ 売上情報ＤＢの物件進捗管理メニューの配置先：Z：01.FS共通→01.方針・事業管理→99.売上情報</t>
        </r>
      </text>
    </comment>
  </commentList>
</comments>
</file>

<file path=xl/comments2.xml><?xml version="1.0" encoding="utf-8"?>
<comments xmlns="http://schemas.openxmlformats.org/spreadsheetml/2006/main">
  <authors>
    <author>ATSUKO FURUTA</author>
  </authors>
  <commentList>
    <comment ref="F53" authorId="0" shapeId="0">
      <text>
        <r>
          <rPr>
            <b/>
            <sz val="12"/>
            <color indexed="81"/>
            <rFont val="ＭＳ Ｐゴシック"/>
            <family val="3"/>
            <charset val="128"/>
          </rPr>
          <t>※今後見込みとは引き合いおよび見積提出中の物件で、受注確度が「中（50％以上）」が対象 
→ 売上情報ＤＢの物件進捗管理メニューの配置先：Z：01.FS共通→01.方針・事業管理→99.売上情報</t>
        </r>
      </text>
    </comment>
  </commentList>
</comments>
</file>

<file path=xl/sharedStrings.xml><?xml version="1.0" encoding="utf-8"?>
<sst xmlns="http://schemas.openxmlformats.org/spreadsheetml/2006/main" count="6425" uniqueCount="518">
  <si>
    <t>計画</t>
    <rPh sb="0" eb="2">
      <t>ケイカク</t>
    </rPh>
    <phoneticPr fontId="4"/>
  </si>
  <si>
    <t>実績</t>
    <rPh sb="0" eb="2">
      <t>ジッセキ</t>
    </rPh>
    <phoneticPr fontId="4"/>
  </si>
  <si>
    <t>4月</t>
    <rPh sb="1" eb="2">
      <t>ガツ</t>
    </rPh>
    <phoneticPr fontId="4"/>
  </si>
  <si>
    <t>5月</t>
  </si>
  <si>
    <t>6月</t>
  </si>
  <si>
    <t>7月</t>
  </si>
  <si>
    <t>8月</t>
  </si>
  <si>
    <t>9月</t>
  </si>
  <si>
    <t>10月</t>
  </si>
  <si>
    <t>11月</t>
  </si>
  <si>
    <t>12月</t>
  </si>
  <si>
    <t>1月</t>
  </si>
  <si>
    <t>2月</t>
  </si>
  <si>
    <t>3月</t>
  </si>
  <si>
    <t>合計</t>
    <rPh sb="0" eb="2">
      <t>ゴウケイ</t>
    </rPh>
    <phoneticPr fontId="4"/>
  </si>
  <si>
    <t>償却費</t>
    <rPh sb="0" eb="3">
      <t>ショウキャクヒ</t>
    </rPh>
    <phoneticPr fontId="4"/>
  </si>
  <si>
    <t>(0:未、1:仮、2:確定)</t>
    <rPh sb="3" eb="4">
      <t>ミ</t>
    </rPh>
    <rPh sb="7" eb="8">
      <t>カリ</t>
    </rPh>
    <rPh sb="11" eb="13">
      <t>カクテイ</t>
    </rPh>
    <phoneticPr fontId="4"/>
  </si>
  <si>
    <t>投資経費</t>
    <rPh sb="0" eb="2">
      <t>トウシ</t>
    </rPh>
    <rPh sb="2" eb="4">
      <t>ケイヒ</t>
    </rPh>
    <phoneticPr fontId="4"/>
  </si>
  <si>
    <t>年初計画</t>
    <rPh sb="0" eb="2">
      <t>ネンショ</t>
    </rPh>
    <rPh sb="2" eb="4">
      <t>ケイカク</t>
    </rPh>
    <phoneticPr fontId="4"/>
  </si>
  <si>
    <t>年間</t>
    <rPh sb="0" eb="2">
      <t>ネンカン</t>
    </rPh>
    <phoneticPr fontId="4"/>
  </si>
  <si>
    <t>計</t>
    <rPh sb="0" eb="1">
      <t>ケイ</t>
    </rPh>
    <phoneticPr fontId="4"/>
  </si>
  <si>
    <t>個別</t>
    <rPh sb="0" eb="2">
      <t>コベツ</t>
    </rPh>
    <phoneticPr fontId="4"/>
  </si>
  <si>
    <t>SRNB</t>
  </si>
  <si>
    <t>SOSIKI_CD</t>
  </si>
  <si>
    <t>STATUS_NO</t>
  </si>
  <si>
    <t>JIGYO_CD</t>
  </si>
  <si>
    <t>部署名</t>
    <rPh sb="0" eb="2">
      <t>ブショ</t>
    </rPh>
    <rPh sb="2" eb="3">
      <t>メイ</t>
    </rPh>
    <phoneticPr fontId="4"/>
  </si>
  <si>
    <t>定内労務費</t>
    <rPh sb="0" eb="1">
      <t>テイ</t>
    </rPh>
    <rPh sb="1" eb="2">
      <t>ナイ</t>
    </rPh>
    <rPh sb="2" eb="5">
      <t>ロウムヒ</t>
    </rPh>
    <phoneticPr fontId="4"/>
  </si>
  <si>
    <t>定外労務費</t>
    <rPh sb="0" eb="1">
      <t>テイ</t>
    </rPh>
    <rPh sb="1" eb="2">
      <t>ガイ</t>
    </rPh>
    <rPh sb="2" eb="5">
      <t>ロウムヒ</t>
    </rPh>
    <phoneticPr fontId="4"/>
  </si>
  <si>
    <t>KKBN</t>
  </si>
  <si>
    <t>KBN</t>
  </si>
  <si>
    <t>部門費</t>
    <rPh sb="0" eb="2">
      <t>ブモン</t>
    </rPh>
    <rPh sb="2" eb="3">
      <t>ヒ</t>
    </rPh>
    <phoneticPr fontId="4"/>
  </si>
  <si>
    <t>NENDO</t>
  </si>
  <si>
    <t>RKBN</t>
  </si>
  <si>
    <t>IRKBN</t>
  </si>
  <si>
    <t>03.労務費</t>
  </si>
  <si>
    <t>01.売上高</t>
  </si>
  <si>
    <t>02.原材料費</t>
  </si>
  <si>
    <t>3.工事損益データ（W300_JIG_MTP）</t>
    <rPh sb="2" eb="4">
      <t>コウジ</t>
    </rPh>
    <rPh sb="4" eb="6">
      <t>ソンエキ</t>
    </rPh>
    <phoneticPr fontId="4"/>
  </si>
  <si>
    <t>4.見込み</t>
    <rPh sb="2" eb="4">
      <t>ミコ</t>
    </rPh>
    <phoneticPr fontId="4"/>
  </si>
  <si>
    <t>1.除外工数（W602_KKOUSU） ・・・1＝休職、2＝会社負担工数</t>
    <rPh sb="2" eb="4">
      <t>ジョガイ</t>
    </rPh>
    <rPh sb="4" eb="6">
      <t>コウスウ</t>
    </rPh>
    <rPh sb="25" eb="27">
      <t>キュウショク</t>
    </rPh>
    <rPh sb="30" eb="32">
      <t>カイシャ</t>
    </rPh>
    <rPh sb="32" eb="34">
      <t>フタン</t>
    </rPh>
    <rPh sb="34" eb="36">
      <t>コウスウ</t>
    </rPh>
    <phoneticPr fontId="4"/>
  </si>
  <si>
    <t>2.工数分析（W603_KOUSU）</t>
    <rPh sb="2" eb="4">
      <t>コウスウ</t>
    </rPh>
    <rPh sb="4" eb="6">
      <t>ブンセキ</t>
    </rPh>
    <phoneticPr fontId="4"/>
  </si>
  <si>
    <t>上期</t>
    <rPh sb="0" eb="2">
      <t>カミキ</t>
    </rPh>
    <phoneticPr fontId="4"/>
  </si>
  <si>
    <t>下期</t>
    <rPh sb="0" eb="2">
      <t>シモキ</t>
    </rPh>
    <phoneticPr fontId="4"/>
  </si>
  <si>
    <t>休職工数</t>
    <rPh sb="0" eb="2">
      <t>キュウショク</t>
    </rPh>
    <rPh sb="2" eb="4">
      <t>コウスウ</t>
    </rPh>
    <phoneticPr fontId="4"/>
  </si>
  <si>
    <t>1. 財務指標</t>
    <rPh sb="3" eb="5">
      <t>ザイム</t>
    </rPh>
    <rPh sb="5" eb="7">
      <t>シヒョウ</t>
    </rPh>
    <phoneticPr fontId="4"/>
  </si>
  <si>
    <t xml:space="preserve"> ←左側にあるアウトラインの 「2」 or 「＋」 を押すと非表示行が表示されます。 （「1」 or 「-」 を押すと非表示になります）</t>
    <rPh sb="2" eb="3">
      <t>ヒダリ</t>
    </rPh>
    <rPh sb="3" eb="4">
      <t>ガワ</t>
    </rPh>
    <rPh sb="27" eb="28">
      <t>オ</t>
    </rPh>
    <rPh sb="30" eb="33">
      <t>ヒヒョウジ</t>
    </rPh>
    <rPh sb="33" eb="34">
      <t>ギョウ</t>
    </rPh>
    <rPh sb="35" eb="37">
      <t>ヒョウジ</t>
    </rPh>
    <rPh sb="56" eb="57">
      <t>オ</t>
    </rPh>
    <rPh sb="59" eb="62">
      <t>ヒヒョウジ</t>
    </rPh>
    <phoneticPr fontId="4"/>
  </si>
  <si>
    <t>内訳</t>
    <rPh sb="0" eb="2">
      <t>ウチワケ</t>
    </rPh>
    <phoneticPr fontId="4"/>
  </si>
  <si>
    <t>受注見込み（受注確度"中"以上）</t>
    <rPh sb="0" eb="2">
      <t>ジュチュウ</t>
    </rPh>
    <rPh sb="2" eb="4">
      <t>ミコ</t>
    </rPh>
    <rPh sb="6" eb="8">
      <t>ジュチュウ</t>
    </rPh>
    <rPh sb="8" eb="10">
      <t>カクド</t>
    </rPh>
    <rPh sb="11" eb="12">
      <t>チュウ</t>
    </rPh>
    <rPh sb="13" eb="15">
      <t>イジョウ</t>
    </rPh>
    <phoneticPr fontId="4"/>
  </si>
  <si>
    <t>外注費見込み（受注確度"中"以上）</t>
    <rPh sb="0" eb="3">
      <t>ガイチュウヒ</t>
    </rPh>
    <rPh sb="3" eb="5">
      <t>ミコ</t>
    </rPh>
    <rPh sb="7" eb="9">
      <t>ジュチュウ</t>
    </rPh>
    <rPh sb="9" eb="11">
      <t>カクド</t>
    </rPh>
    <rPh sb="12" eb="13">
      <t>チュウ</t>
    </rPh>
    <rPh sb="14" eb="16">
      <t>イジョウ</t>
    </rPh>
    <phoneticPr fontId="4"/>
  </si>
  <si>
    <t>営業利益額</t>
    <rPh sb="0" eb="2">
      <t>エイギョウ</t>
    </rPh>
    <rPh sb="2" eb="4">
      <t>リエキ</t>
    </rPh>
    <rPh sb="4" eb="5">
      <t>ガク</t>
    </rPh>
    <phoneticPr fontId="4"/>
  </si>
  <si>
    <t>会社負担工数</t>
    <rPh sb="0" eb="2">
      <t>カイシャ</t>
    </rPh>
    <rPh sb="2" eb="4">
      <t>フタン</t>
    </rPh>
    <rPh sb="4" eb="6">
      <t>コウスウ</t>
    </rPh>
    <phoneticPr fontId="4"/>
  </si>
  <si>
    <t>04.工事損益</t>
    <rPh sb="3" eb="5">
      <t>コウジ</t>
    </rPh>
    <rPh sb="5" eb="7">
      <t>ソンエキ</t>
    </rPh>
    <phoneticPr fontId="4"/>
  </si>
  <si>
    <t>営業利益額 （①~④）</t>
    <rPh sb="0" eb="2">
      <t>エイギョウ</t>
    </rPh>
    <rPh sb="2" eb="4">
      <t>リエキ</t>
    </rPh>
    <rPh sb="4" eb="5">
      <t>ガク</t>
    </rPh>
    <phoneticPr fontId="4"/>
  </si>
  <si>
    <t>※原価単価＝6,300円/Ｈ（全社統一）</t>
    <rPh sb="1" eb="3">
      <t>ゲンカ</t>
    </rPh>
    <rPh sb="3" eb="5">
      <t>タンカ</t>
    </rPh>
    <rPh sb="11" eb="12">
      <t>エン</t>
    </rPh>
    <rPh sb="15" eb="17">
      <t>ゼンシャ</t>
    </rPh>
    <rPh sb="17" eb="19">
      <t>トウイツ</t>
    </rPh>
    <phoneticPr fontId="4"/>
  </si>
  <si>
    <t>D.標準稼働工数</t>
    <rPh sb="2" eb="4">
      <t>ヒョウジュン</t>
    </rPh>
    <rPh sb="4" eb="6">
      <t>カドウ</t>
    </rPh>
    <rPh sb="6" eb="8">
      <t>コウスウ</t>
    </rPh>
    <phoneticPr fontId="4"/>
  </si>
  <si>
    <t>総工数(E+F)</t>
    <rPh sb="0" eb="1">
      <t>ソウ</t>
    </rPh>
    <rPh sb="1" eb="3">
      <t>コウスウ</t>
    </rPh>
    <phoneticPr fontId="4"/>
  </si>
  <si>
    <t>G.稼働工数差(D-E)</t>
    <rPh sb="2" eb="4">
      <t>カドウ</t>
    </rPh>
    <rPh sb="4" eb="5">
      <t>ク</t>
    </rPh>
    <rPh sb="5" eb="6">
      <t>スウ</t>
    </rPh>
    <rPh sb="6" eb="7">
      <t>サ</t>
    </rPh>
    <phoneticPr fontId="4"/>
  </si>
  <si>
    <t>業務外(休職含む）</t>
    <rPh sb="0" eb="2">
      <t>ギョウム</t>
    </rPh>
    <rPh sb="2" eb="3">
      <t>ガイ</t>
    </rPh>
    <rPh sb="4" eb="6">
      <t>キュウショク</t>
    </rPh>
    <rPh sb="6" eb="7">
      <t>フク</t>
    </rPh>
    <phoneticPr fontId="4"/>
  </si>
  <si>
    <t>FS管理(会社負担含む）</t>
    <rPh sb="2" eb="4">
      <t>カンリ</t>
    </rPh>
    <rPh sb="5" eb="7">
      <t>カイシャ</t>
    </rPh>
    <rPh sb="7" eb="9">
      <t>フタン</t>
    </rPh>
    <rPh sb="9" eb="10">
      <t>フク</t>
    </rPh>
    <phoneticPr fontId="4"/>
  </si>
  <si>
    <t>販管費</t>
    <rPh sb="0" eb="1">
      <t>ハン</t>
    </rPh>
    <rPh sb="1" eb="2">
      <t>カン</t>
    </rPh>
    <rPh sb="2" eb="3">
      <t>ヒ</t>
    </rPh>
    <phoneticPr fontId="4"/>
  </si>
  <si>
    <t>間接生産性</t>
    <rPh sb="0" eb="2">
      <t>カンセツ</t>
    </rPh>
    <rPh sb="2" eb="5">
      <t>セイサンセイ</t>
    </rPh>
    <phoneticPr fontId="4"/>
  </si>
  <si>
    <t>付加価値生産性</t>
    <rPh sb="0" eb="2">
      <t>フカ</t>
    </rPh>
    <rPh sb="2" eb="4">
      <t>カチ</t>
    </rPh>
    <rPh sb="4" eb="7">
      <t>セイサンセイ</t>
    </rPh>
    <phoneticPr fontId="4"/>
  </si>
  <si>
    <t>前年比向上度</t>
    <rPh sb="0" eb="2">
      <t>ゼンネン</t>
    </rPh>
    <rPh sb="2" eb="3">
      <t>ヒ</t>
    </rPh>
    <rPh sb="3" eb="5">
      <t>コウジョウ</t>
    </rPh>
    <rPh sb="5" eb="6">
      <t>ド</t>
    </rPh>
    <phoneticPr fontId="4"/>
  </si>
  <si>
    <t>【前年実績】</t>
    <rPh sb="1" eb="3">
      <t>ゼンネン</t>
    </rPh>
    <rPh sb="3" eb="5">
      <t>ジッセキ</t>
    </rPh>
    <phoneticPr fontId="4"/>
  </si>
  <si>
    <t>単位：千円</t>
    <rPh sb="0" eb="2">
      <t>タンイ</t>
    </rPh>
    <rPh sb="3" eb="5">
      <t>センエン</t>
    </rPh>
    <phoneticPr fontId="4"/>
  </si>
  <si>
    <t>工数の合計</t>
    <rPh sb="0" eb="2">
      <t>コウスウ</t>
    </rPh>
    <rPh sb="3" eb="5">
      <t>ゴウケイ</t>
    </rPh>
    <rPh sb="4" eb="5">
      <t>ケイ</t>
    </rPh>
    <phoneticPr fontId="4"/>
  </si>
  <si>
    <t>売上高</t>
    <rPh sb="0" eb="2">
      <t>ウリアゲ</t>
    </rPh>
    <rPh sb="2" eb="3">
      <t>ダカ</t>
    </rPh>
    <phoneticPr fontId="4"/>
  </si>
  <si>
    <t>差異</t>
    <rPh sb="0" eb="2">
      <t>サイ</t>
    </rPh>
    <phoneticPr fontId="4"/>
  </si>
  <si>
    <t>実績(見込み)</t>
    <rPh sb="0" eb="2">
      <t>ジッセキ</t>
    </rPh>
    <rPh sb="3" eb="5">
      <t>ミコ</t>
    </rPh>
    <phoneticPr fontId="4"/>
  </si>
  <si>
    <t>間接工数</t>
    <rPh sb="0" eb="2">
      <t>カンセツ</t>
    </rPh>
    <rPh sb="2" eb="4">
      <t>コウスウ</t>
    </rPh>
    <phoneticPr fontId="4"/>
  </si>
  <si>
    <t>原材料費</t>
    <rPh sb="0" eb="3">
      <t>ゲンザイリョウ</t>
    </rPh>
    <rPh sb="3" eb="4">
      <t>ヒ</t>
    </rPh>
    <phoneticPr fontId="4"/>
  </si>
  <si>
    <t>労務費(予定単価)</t>
    <rPh sb="0" eb="3">
      <t>ロウムヒ</t>
    </rPh>
    <rPh sb="4" eb="6">
      <t>ヨテイ</t>
    </rPh>
    <rPh sb="6" eb="8">
      <t>タンカ</t>
    </rPh>
    <phoneticPr fontId="4"/>
  </si>
  <si>
    <t>利益額</t>
    <rPh sb="0" eb="2">
      <t>リエキ</t>
    </rPh>
    <rPh sb="2" eb="3">
      <t>ガク</t>
    </rPh>
    <phoneticPr fontId="4"/>
  </si>
  <si>
    <t>施設</t>
    <rPh sb="0" eb="2">
      <t>シセツ</t>
    </rPh>
    <phoneticPr fontId="4"/>
  </si>
  <si>
    <t>事業</t>
    <rPh sb="0" eb="2">
      <t>ジギョウ</t>
    </rPh>
    <phoneticPr fontId="4"/>
  </si>
  <si>
    <t>①工事別利益（予定単価）</t>
    <rPh sb="1" eb="3">
      <t>コウジ</t>
    </rPh>
    <rPh sb="3" eb="4">
      <t>ベツ</t>
    </rPh>
    <rPh sb="4" eb="6">
      <t>リエキ</t>
    </rPh>
    <rPh sb="7" eb="9">
      <t>ヨテイ</t>
    </rPh>
    <rPh sb="9" eb="11">
      <t>タンカ</t>
    </rPh>
    <phoneticPr fontId="4"/>
  </si>
  <si>
    <t xml:space="preserve"> 工事別売上高（合計）</t>
    <rPh sb="1" eb="3">
      <t>コウジ</t>
    </rPh>
    <rPh sb="3" eb="4">
      <t>ベツ</t>
    </rPh>
    <rPh sb="4" eb="6">
      <t>ウリアゲ</t>
    </rPh>
    <rPh sb="6" eb="7">
      <t>ダカ</t>
    </rPh>
    <rPh sb="8" eb="10">
      <t>ゴウケイ</t>
    </rPh>
    <phoneticPr fontId="4"/>
  </si>
  <si>
    <t xml:space="preserve"> 工事別原材料（合計）</t>
    <rPh sb="4" eb="7">
      <t>ゲンザイリョウ</t>
    </rPh>
    <rPh sb="8" eb="10">
      <t>ゴウケイ</t>
    </rPh>
    <phoneticPr fontId="4"/>
  </si>
  <si>
    <t xml:space="preserve"> 工事別労務費（合計）</t>
    <rPh sb="4" eb="7">
      <t>ロウムヒ</t>
    </rPh>
    <rPh sb="8" eb="10">
      <t>ゴウケイ</t>
    </rPh>
    <phoneticPr fontId="4"/>
  </si>
  <si>
    <t>①工事別利益</t>
    <rPh sb="1" eb="3">
      <t>コウジ</t>
    </rPh>
    <rPh sb="3" eb="4">
      <t>ベツ</t>
    </rPh>
    <phoneticPr fontId="4"/>
  </si>
  <si>
    <t xml:space="preserve"> ・・・ 除外工数1：休職工数（※間接工数に含んでいるため）、除外工数2： 会社負担工数（ 新入社員（半年）＋会社施策工数）</t>
  </si>
  <si>
    <t>今後見込</t>
    <rPh sb="0" eb="2">
      <t>コンゴ</t>
    </rPh>
    <rPh sb="2" eb="4">
      <t>ミコ</t>
    </rPh>
    <phoneticPr fontId="4"/>
  </si>
  <si>
    <t>外販</t>
    <rPh sb="0" eb="2">
      <t>ガイハン</t>
    </rPh>
    <phoneticPr fontId="4"/>
  </si>
  <si>
    <t>個別(事業)</t>
  </si>
  <si>
    <t>個別(外販)</t>
    <rPh sb="3" eb="5">
      <t>ガイハン</t>
    </rPh>
    <phoneticPr fontId="4"/>
  </si>
  <si>
    <t>個別(施設)</t>
  </si>
  <si>
    <t>単位</t>
    <rPh sb="0" eb="2">
      <t>タンイ</t>
    </rPh>
    <phoneticPr fontId="4"/>
  </si>
  <si>
    <t>千円</t>
    <rPh sb="0" eb="2">
      <t>センエン</t>
    </rPh>
    <phoneticPr fontId="4"/>
  </si>
  <si>
    <t>千円</t>
  </si>
  <si>
    <t>ｈ</t>
  </si>
  <si>
    <t>稼働工数</t>
    <rPh sb="2" eb="4">
      <t>コウスウ</t>
    </rPh>
    <phoneticPr fontId="4"/>
  </si>
  <si>
    <t>２.売上・利益の内訳</t>
    <rPh sb="2" eb="4">
      <t>ウリアゲ</t>
    </rPh>
    <rPh sb="5" eb="7">
      <t>リエキ</t>
    </rPh>
    <rPh sb="8" eb="10">
      <t>ウチワケ</t>
    </rPh>
    <phoneticPr fontId="4"/>
  </si>
  <si>
    <t xml:space="preserve">3. 付加価値生産性の内訳  </t>
    <rPh sb="3" eb="5">
      <t>フカ</t>
    </rPh>
    <rPh sb="5" eb="7">
      <t>カチ</t>
    </rPh>
    <rPh sb="7" eb="10">
      <t>セイサンセイ</t>
    </rPh>
    <rPh sb="11" eb="13">
      <t>ウチワケ</t>
    </rPh>
    <phoneticPr fontId="4"/>
  </si>
  <si>
    <t>FS管理</t>
    <rPh sb="2" eb="4">
      <t>カンリ</t>
    </rPh>
    <phoneticPr fontId="4"/>
  </si>
  <si>
    <t>業務外</t>
    <rPh sb="0" eb="2">
      <t>ギョウム</t>
    </rPh>
    <rPh sb="2" eb="3">
      <t>ガイ</t>
    </rPh>
    <phoneticPr fontId="4"/>
  </si>
  <si>
    <t>Ｈ.固定費</t>
    <rPh sb="2" eb="5">
      <t>コテイヒ</t>
    </rPh>
    <phoneticPr fontId="4"/>
  </si>
  <si>
    <t>③固定費差による利益</t>
    <rPh sb="1" eb="4">
      <t>コテイヒ</t>
    </rPh>
    <rPh sb="4" eb="5">
      <t>サ</t>
    </rPh>
    <phoneticPr fontId="4"/>
  </si>
  <si>
    <t>④その他差異による利益</t>
    <rPh sb="3" eb="4">
      <t>タ</t>
    </rPh>
    <rPh sb="4" eb="6">
      <t>サイ</t>
    </rPh>
    <phoneticPr fontId="4"/>
  </si>
  <si>
    <t>②稼働工数差による利益</t>
    <rPh sb="1" eb="3">
      <t>カドウ</t>
    </rPh>
    <rPh sb="3" eb="5">
      <t>コウスウ</t>
    </rPh>
    <rPh sb="5" eb="6">
      <t>サ</t>
    </rPh>
    <phoneticPr fontId="4"/>
  </si>
  <si>
    <t>稼働工数</t>
    <rPh sb="0" eb="2">
      <t>カドウ</t>
    </rPh>
    <rPh sb="2" eb="4">
      <t>コウスウ</t>
    </rPh>
    <phoneticPr fontId="4"/>
  </si>
  <si>
    <t>③固定費</t>
    <rPh sb="1" eb="3">
      <t>コテイ</t>
    </rPh>
    <rPh sb="3" eb="4">
      <t>ヒ</t>
    </rPh>
    <phoneticPr fontId="4"/>
  </si>
  <si>
    <t>付加価値額</t>
    <rPh sb="0" eb="2">
      <t>フカ</t>
    </rPh>
    <rPh sb="2" eb="4">
      <t>カチ</t>
    </rPh>
    <rPh sb="4" eb="5">
      <t>ガク</t>
    </rPh>
    <phoneticPr fontId="4"/>
  </si>
  <si>
    <t>付加価値額の合計</t>
    <rPh sb="0" eb="2">
      <t>フカ</t>
    </rPh>
    <rPh sb="2" eb="4">
      <t>カチ</t>
    </rPh>
    <rPh sb="4" eb="5">
      <t>ガク</t>
    </rPh>
    <rPh sb="6" eb="8">
      <t>ゴウケイ</t>
    </rPh>
    <phoneticPr fontId="4"/>
  </si>
  <si>
    <t>工数</t>
    <rPh sb="0" eb="2">
      <t>コウスウ</t>
    </rPh>
    <phoneticPr fontId="4"/>
  </si>
  <si>
    <t>F
契約外工数</t>
    <rPh sb="2" eb="4">
      <t>ケイヤク</t>
    </rPh>
    <rPh sb="4" eb="5">
      <t>ガイ</t>
    </rPh>
    <rPh sb="5" eb="7">
      <t>コウスウ</t>
    </rPh>
    <phoneticPr fontId="4"/>
  </si>
  <si>
    <t>E.小計</t>
    <rPh sb="2" eb="4">
      <t>ショウケイ</t>
    </rPh>
    <phoneticPr fontId="4"/>
  </si>
  <si>
    <t>F.小計</t>
    <rPh sb="2" eb="4">
      <t>ショウケイ</t>
    </rPh>
    <phoneticPr fontId="4"/>
  </si>
  <si>
    <t>直接生産性</t>
    <rPh sb="0" eb="2">
      <t>チョクセツ</t>
    </rPh>
    <phoneticPr fontId="4"/>
  </si>
  <si>
    <t>直接生産性</t>
    <rPh sb="0" eb="2">
      <t>チョクセツ</t>
    </rPh>
    <rPh sb="2" eb="5">
      <t>セイサンセイ</t>
    </rPh>
    <phoneticPr fontId="4"/>
  </si>
  <si>
    <t>直接生産性の内訳</t>
    <rPh sb="0" eb="2">
      <t>チョクセツ</t>
    </rPh>
    <rPh sb="2" eb="5">
      <t>セイサンセイ</t>
    </rPh>
    <rPh sb="6" eb="8">
      <t>ウチワケ</t>
    </rPh>
    <phoneticPr fontId="4"/>
  </si>
  <si>
    <t>計画達成度</t>
    <rPh sb="0" eb="2">
      <t>ケイカク</t>
    </rPh>
    <rPh sb="2" eb="4">
      <t>タッセイ</t>
    </rPh>
    <rPh sb="4" eb="5">
      <t>ド</t>
    </rPh>
    <phoneticPr fontId="4"/>
  </si>
  <si>
    <t>工事別利益</t>
    <rPh sb="0" eb="2">
      <t>コウジ</t>
    </rPh>
    <rPh sb="2" eb="3">
      <t>ベツ</t>
    </rPh>
    <rPh sb="3" eb="5">
      <t>リエキ</t>
    </rPh>
    <phoneticPr fontId="4"/>
  </si>
  <si>
    <t>単価差異</t>
    <rPh sb="0" eb="2">
      <t>タンカ</t>
    </rPh>
    <rPh sb="2" eb="4">
      <t>サイ</t>
    </rPh>
    <phoneticPr fontId="4"/>
  </si>
  <si>
    <t>その他</t>
    <rPh sb="2" eb="3">
      <t>タ</t>
    </rPh>
    <phoneticPr fontId="4"/>
  </si>
  <si>
    <t>今後見込み</t>
    <rPh sb="0" eb="2">
      <t>コンゴ</t>
    </rPh>
    <rPh sb="2" eb="4">
      <t>ミコ</t>
    </rPh>
    <phoneticPr fontId="4"/>
  </si>
  <si>
    <t>受注見込み</t>
    <rPh sb="0" eb="2">
      <t>ジュチュウ</t>
    </rPh>
    <rPh sb="2" eb="4">
      <t>ミコ</t>
    </rPh>
    <phoneticPr fontId="4"/>
  </si>
  <si>
    <t>原材料見込み</t>
    <rPh sb="0" eb="3">
      <t>ゲンザイリョウ</t>
    </rPh>
    <rPh sb="3" eb="5">
      <t>ミコ</t>
    </rPh>
    <phoneticPr fontId="4"/>
  </si>
  <si>
    <t>年間(重点）</t>
    <rPh sb="0" eb="2">
      <t>ネンカン</t>
    </rPh>
    <rPh sb="3" eb="5">
      <t>ジュウテン</t>
    </rPh>
    <phoneticPr fontId="4"/>
  </si>
  <si>
    <t>年間(従来)</t>
    <rPh sb="0" eb="2">
      <t>ネンカン</t>
    </rPh>
    <rPh sb="3" eb="5">
      <t>ジュウライ</t>
    </rPh>
    <phoneticPr fontId="4"/>
  </si>
  <si>
    <t>従来</t>
    <rPh sb="0" eb="2">
      <t>ジュウライ</t>
    </rPh>
    <phoneticPr fontId="4"/>
  </si>
  <si>
    <t>重点</t>
    <rPh sb="0" eb="2">
      <t>ジュウテン</t>
    </rPh>
    <phoneticPr fontId="4"/>
  </si>
  <si>
    <t>4. 売上・利益計算書</t>
    <rPh sb="3" eb="5">
      <t>ウリアゲ</t>
    </rPh>
    <rPh sb="6" eb="8">
      <t>リエキ</t>
    </rPh>
    <rPh sb="8" eb="11">
      <t>ケイサンショ</t>
    </rPh>
    <phoneticPr fontId="4"/>
  </si>
  <si>
    <t>当月検収分</t>
    <rPh sb="0" eb="2">
      <t>トウゲツ</t>
    </rPh>
    <rPh sb="2" eb="4">
      <t>ケンシュウ</t>
    </rPh>
    <rPh sb="4" eb="5">
      <t>ブン</t>
    </rPh>
    <phoneticPr fontId="4"/>
  </si>
  <si>
    <t>完成原材料費</t>
    <rPh sb="0" eb="2">
      <t>カンセイ</t>
    </rPh>
    <rPh sb="2" eb="5">
      <t>ゲンザイリョウ</t>
    </rPh>
    <rPh sb="5" eb="6">
      <t>ヒ</t>
    </rPh>
    <phoneticPr fontId="4"/>
  </si>
  <si>
    <t>未成原材料費</t>
    <rPh sb="0" eb="1">
      <t>ミ</t>
    </rPh>
    <rPh sb="1" eb="2">
      <t>セイ</t>
    </rPh>
    <rPh sb="2" eb="5">
      <t>ゲンザイリョウ</t>
    </rPh>
    <rPh sb="5" eb="6">
      <t>ヒ</t>
    </rPh>
    <phoneticPr fontId="4"/>
  </si>
  <si>
    <t>原価</t>
    <rPh sb="0" eb="2">
      <t>ゲンカ</t>
    </rPh>
    <phoneticPr fontId="4"/>
  </si>
  <si>
    <t>仕掛</t>
    <rPh sb="0" eb="2">
      <t>シカカリ</t>
    </rPh>
    <phoneticPr fontId="4"/>
  </si>
  <si>
    <t>完成労務費</t>
    <rPh sb="0" eb="2">
      <t>カンセイ</t>
    </rPh>
    <rPh sb="2" eb="5">
      <t>ロウムヒ</t>
    </rPh>
    <phoneticPr fontId="4"/>
  </si>
  <si>
    <t>未成労務費</t>
    <rPh sb="0" eb="1">
      <t>ミ</t>
    </rPh>
    <rPh sb="1" eb="2">
      <t>セイ</t>
    </rPh>
    <rPh sb="2" eb="5">
      <t>ロウムヒ</t>
    </rPh>
    <phoneticPr fontId="4"/>
  </si>
  <si>
    <t>仕掛労務費 計</t>
    <rPh sb="0" eb="2">
      <t>シカカリ</t>
    </rPh>
    <rPh sb="2" eb="5">
      <t>ロウムヒ</t>
    </rPh>
    <rPh sb="6" eb="7">
      <t>ケイ</t>
    </rPh>
    <phoneticPr fontId="4"/>
  </si>
  <si>
    <t>固定費</t>
    <rPh sb="0" eb="3">
      <t>コテイヒ</t>
    </rPh>
    <phoneticPr fontId="4"/>
  </si>
  <si>
    <t>一般経費</t>
    <rPh sb="0" eb="2">
      <t>イッパン</t>
    </rPh>
    <rPh sb="2" eb="4">
      <t>ケイヒ</t>
    </rPh>
    <phoneticPr fontId="4"/>
  </si>
  <si>
    <t>償却費</t>
    <rPh sb="0" eb="2">
      <t>ショウキャク</t>
    </rPh>
    <rPh sb="2" eb="3">
      <t>ヒ</t>
    </rPh>
    <phoneticPr fontId="4"/>
  </si>
  <si>
    <t>配賦費</t>
    <rPh sb="0" eb="2">
      <t>ハイフ</t>
    </rPh>
    <rPh sb="2" eb="3">
      <t>ヒ</t>
    </rPh>
    <phoneticPr fontId="4"/>
  </si>
  <si>
    <t>利益率</t>
    <rPh sb="0" eb="2">
      <t>リエキ</t>
    </rPh>
    <rPh sb="2" eb="3">
      <t>リツ</t>
    </rPh>
    <phoneticPr fontId="4"/>
  </si>
  <si>
    <t>A  売上高</t>
    <rPh sb="3" eb="5">
      <t>ウリアゲ</t>
    </rPh>
    <rPh sb="5" eb="6">
      <t>ダカ</t>
    </rPh>
    <phoneticPr fontId="4"/>
  </si>
  <si>
    <t>B 原価合計</t>
    <rPh sb="2" eb="4">
      <t>ゲンカ</t>
    </rPh>
    <rPh sb="4" eb="6">
      <t>ゴウケイ</t>
    </rPh>
    <phoneticPr fontId="4"/>
  </si>
  <si>
    <t>利益
(A-B)</t>
    <rPh sb="0" eb="2">
      <t>リエキ</t>
    </rPh>
    <phoneticPr fontId="4"/>
  </si>
  <si>
    <t>固定費 計</t>
    <rPh sb="0" eb="3">
      <t>コテイヒ</t>
    </rPh>
    <rPh sb="4" eb="5">
      <t>ケイ</t>
    </rPh>
    <phoneticPr fontId="4"/>
  </si>
  <si>
    <t>原材料費  計</t>
    <rPh sb="0" eb="3">
      <t>ゲンザイリョウ</t>
    </rPh>
    <rPh sb="3" eb="4">
      <t>ヒ</t>
    </rPh>
    <rPh sb="6" eb="7">
      <t>ケイ</t>
    </rPh>
    <phoneticPr fontId="4"/>
  </si>
  <si>
    <t>原材料費 計</t>
    <rPh sb="0" eb="3">
      <t>ゲンザイリョウ</t>
    </rPh>
    <rPh sb="3" eb="4">
      <t>ヒ</t>
    </rPh>
    <rPh sb="5" eb="6">
      <t>ケイ</t>
    </rPh>
    <phoneticPr fontId="4"/>
  </si>
  <si>
    <t>原</t>
    <rPh sb="0" eb="1">
      <t>ハラ</t>
    </rPh>
    <phoneticPr fontId="4"/>
  </si>
  <si>
    <t>A売上高</t>
    <rPh sb="1" eb="3">
      <t>ウリアゲ</t>
    </rPh>
    <rPh sb="3" eb="4">
      <t>ダカ</t>
    </rPh>
    <phoneticPr fontId="4"/>
  </si>
  <si>
    <t>受注確定分</t>
    <rPh sb="0" eb="2">
      <t>ジュチュウ</t>
    </rPh>
    <rPh sb="2" eb="4">
      <t>カクテイ</t>
    </rPh>
    <rPh sb="4" eb="5">
      <t>ブン</t>
    </rPh>
    <phoneticPr fontId="4"/>
  </si>
  <si>
    <t>売上高 計</t>
    <rPh sb="0" eb="2">
      <t>ウリアゲ</t>
    </rPh>
    <rPh sb="2" eb="3">
      <t>ダカ</t>
    </rPh>
    <rPh sb="4" eb="5">
      <t>ケイ</t>
    </rPh>
    <phoneticPr fontId="4"/>
  </si>
  <si>
    <t>仕掛労務費計</t>
    <rPh sb="0" eb="2">
      <t>シカカリ</t>
    </rPh>
    <rPh sb="2" eb="5">
      <t>ロウムヒ</t>
    </rPh>
    <rPh sb="5" eb="6">
      <t>ケイ</t>
    </rPh>
    <phoneticPr fontId="4"/>
  </si>
  <si>
    <t>限界利益額</t>
    <rPh sb="0" eb="2">
      <t>ゲンカイ</t>
    </rPh>
    <rPh sb="2" eb="4">
      <t>リエキ</t>
    </rPh>
    <rPh sb="4" eb="5">
      <t>ガク</t>
    </rPh>
    <phoneticPr fontId="4"/>
  </si>
  <si>
    <t>限界利益率</t>
    <rPh sb="0" eb="2">
      <t>ゲンカイ</t>
    </rPh>
    <rPh sb="2" eb="4">
      <t>リエキ</t>
    </rPh>
    <rPh sb="4" eb="5">
      <t>リツ</t>
    </rPh>
    <phoneticPr fontId="4"/>
  </si>
  <si>
    <t>修正計画</t>
    <rPh sb="0" eb="2">
      <t>シュウセイ</t>
    </rPh>
    <rPh sb="2" eb="4">
      <t>ケイカク</t>
    </rPh>
    <phoneticPr fontId="4"/>
  </si>
  <si>
    <t>1.売上原価データ（W301_JIG_MTBJC）</t>
    <rPh sb="2" eb="4">
      <t>ウリアゲ</t>
    </rPh>
    <rPh sb="4" eb="6">
      <t>ゲンカ</t>
    </rPh>
    <phoneticPr fontId="4"/>
  </si>
  <si>
    <t>C</t>
    <phoneticPr fontId="4"/>
  </si>
  <si>
    <t>営業利益率</t>
    <rPh sb="0" eb="2">
      <t>エイギョウ</t>
    </rPh>
    <rPh sb="2" eb="4">
      <t>リエキ</t>
    </rPh>
    <rPh sb="4" eb="5">
      <t>リツ</t>
    </rPh>
    <phoneticPr fontId="4"/>
  </si>
  <si>
    <t>％</t>
  </si>
  <si>
    <t>累計(年計）</t>
    <rPh sb="0" eb="2">
      <t>ルイケイ</t>
    </rPh>
    <rPh sb="3" eb="5">
      <t>ネンケイ</t>
    </rPh>
    <phoneticPr fontId="4"/>
  </si>
  <si>
    <t>累計(修計)</t>
    <rPh sb="0" eb="2">
      <t>ルイケイ</t>
    </rPh>
    <rPh sb="3" eb="4">
      <t>シュウ</t>
    </rPh>
    <rPh sb="4" eb="5">
      <t>ケイ</t>
    </rPh>
    <phoneticPr fontId="4"/>
  </si>
  <si>
    <t>E当月稼働工数</t>
    <rPh sb="1" eb="3">
      <t>トウゲツ</t>
    </rPh>
    <rPh sb="3" eb="5">
      <t>カドウ</t>
    </rPh>
    <rPh sb="5" eb="7">
      <t>コウスウ</t>
    </rPh>
    <phoneticPr fontId="4"/>
  </si>
  <si>
    <t>工事別工数</t>
    <rPh sb="0" eb="2">
      <t>コウジ</t>
    </rPh>
    <rPh sb="2" eb="3">
      <t>ベツ</t>
    </rPh>
    <rPh sb="3" eb="5">
      <t>コウスウ</t>
    </rPh>
    <phoneticPr fontId="4"/>
  </si>
  <si>
    <t>年間(重点)</t>
    <rPh sb="0" eb="2">
      <t>ネンカン</t>
    </rPh>
    <rPh sb="3" eb="5">
      <t>ジュウテン</t>
    </rPh>
    <phoneticPr fontId="4"/>
  </si>
  <si>
    <t>完成工数</t>
    <rPh sb="0" eb="2">
      <t>カンセイ</t>
    </rPh>
    <rPh sb="2" eb="4">
      <t>コウスウ</t>
    </rPh>
    <phoneticPr fontId="4"/>
  </si>
  <si>
    <t>未成工数</t>
    <rPh sb="0" eb="1">
      <t>ミ</t>
    </rPh>
    <rPh sb="1" eb="2">
      <t>セイ</t>
    </rPh>
    <rPh sb="2" eb="4">
      <t>コウスウ</t>
    </rPh>
    <phoneticPr fontId="4"/>
  </si>
  <si>
    <t>単月</t>
    <rPh sb="0" eb="2">
      <t>タンゲツ</t>
    </rPh>
    <phoneticPr fontId="4"/>
  </si>
  <si>
    <t>累計</t>
    <rPh sb="0" eb="2">
      <t>ルイケイ</t>
    </rPh>
    <phoneticPr fontId="4"/>
  </si>
  <si>
    <t xml:space="preserve">   工事別利益率</t>
    <rPh sb="3" eb="5">
      <t>コウジ</t>
    </rPh>
    <rPh sb="5" eb="6">
      <t>ベツ</t>
    </rPh>
    <rPh sb="6" eb="8">
      <t>リエキ</t>
    </rPh>
    <rPh sb="8" eb="9">
      <t>リツ</t>
    </rPh>
    <phoneticPr fontId="4"/>
  </si>
  <si>
    <t>労務費(確定)</t>
    <rPh sb="0" eb="3">
      <t>ロウムヒ</t>
    </rPh>
    <rPh sb="4" eb="6">
      <t>カクテイ</t>
    </rPh>
    <phoneticPr fontId="4"/>
  </si>
  <si>
    <t>労務費(今後)</t>
    <rPh sb="0" eb="3">
      <t>ロウムヒ</t>
    </rPh>
    <rPh sb="4" eb="6">
      <t>コンゴ</t>
    </rPh>
    <phoneticPr fontId="4"/>
  </si>
  <si>
    <t>改め利益額</t>
    <rPh sb="0" eb="1">
      <t>アラタ</t>
    </rPh>
    <rPh sb="2" eb="4">
      <t>リエキ</t>
    </rPh>
    <rPh sb="4" eb="5">
      <t>ガク</t>
    </rPh>
    <phoneticPr fontId="4"/>
  </si>
  <si>
    <t>改め利益率</t>
    <rPh sb="0" eb="1">
      <t>アラタ</t>
    </rPh>
    <rPh sb="2" eb="4">
      <t>リエキ</t>
    </rPh>
    <rPh sb="4" eb="5">
      <t>リツ</t>
    </rPh>
    <phoneticPr fontId="4"/>
  </si>
  <si>
    <t xml:space="preserve"> 工事別売上高</t>
    <rPh sb="1" eb="3">
      <t>コウジ</t>
    </rPh>
    <rPh sb="3" eb="4">
      <t>ベツ</t>
    </rPh>
    <rPh sb="4" eb="6">
      <t>ウリアゲ</t>
    </rPh>
    <rPh sb="6" eb="7">
      <t>ダカ</t>
    </rPh>
    <phoneticPr fontId="4"/>
  </si>
  <si>
    <t xml:space="preserve"> 工事別原材料</t>
    <rPh sb="4" eb="7">
      <t>ゲンザイリョウ</t>
    </rPh>
    <phoneticPr fontId="4"/>
  </si>
  <si>
    <t xml:space="preserve"> 工事別労務費(確定)</t>
    <rPh sb="4" eb="7">
      <t>ロウムヒ</t>
    </rPh>
    <phoneticPr fontId="4"/>
  </si>
  <si>
    <t xml:space="preserve"> 工事別利益額</t>
    <rPh sb="1" eb="3">
      <t>コウジ</t>
    </rPh>
    <rPh sb="3" eb="4">
      <t>ベツ</t>
    </rPh>
    <rPh sb="6" eb="7">
      <t>ガク</t>
    </rPh>
    <phoneticPr fontId="4"/>
  </si>
  <si>
    <t xml:space="preserve"> 工事別利益率</t>
    <rPh sb="1" eb="3">
      <t>コウジ</t>
    </rPh>
    <rPh sb="3" eb="4">
      <t>ベツ</t>
    </rPh>
    <rPh sb="4" eb="6">
      <t>リエキ</t>
    </rPh>
    <rPh sb="6" eb="7">
      <t>リツ</t>
    </rPh>
    <phoneticPr fontId="4"/>
  </si>
  <si>
    <t xml:space="preserve"> 工事別労務費(今後)</t>
    <rPh sb="1" eb="3">
      <t>コウジ</t>
    </rPh>
    <rPh sb="3" eb="4">
      <t>ベツ</t>
    </rPh>
    <rPh sb="4" eb="7">
      <t>ロウムヒ</t>
    </rPh>
    <phoneticPr fontId="4"/>
  </si>
  <si>
    <t>①改め工事別利益額</t>
    <rPh sb="1" eb="2">
      <t>アラタ</t>
    </rPh>
    <rPh sb="3" eb="5">
      <t>コウジ</t>
    </rPh>
    <rPh sb="5" eb="6">
      <t>ベツ</t>
    </rPh>
    <rPh sb="6" eb="8">
      <t>リエキ</t>
    </rPh>
    <rPh sb="8" eb="9">
      <t>ガク</t>
    </rPh>
    <phoneticPr fontId="4"/>
  </si>
  <si>
    <t xml:space="preserve">   改め工事別利益率</t>
    <rPh sb="3" eb="4">
      <t>アラタ</t>
    </rPh>
    <rPh sb="5" eb="7">
      <t>コウジ</t>
    </rPh>
    <rPh sb="7" eb="8">
      <t>ベツ</t>
    </rPh>
    <rPh sb="8" eb="10">
      <t>リエキ</t>
    </rPh>
    <rPh sb="10" eb="11">
      <t>リツ</t>
    </rPh>
    <phoneticPr fontId="4"/>
  </si>
  <si>
    <t>今後工数</t>
    <rPh sb="0" eb="2">
      <t>コンゴ</t>
    </rPh>
    <rPh sb="2" eb="4">
      <t>コウスウ</t>
    </rPh>
    <phoneticPr fontId="4"/>
  </si>
  <si>
    <t>④仕掛労務費(予測)</t>
    <rPh sb="1" eb="3">
      <t>シカカリ</t>
    </rPh>
    <rPh sb="3" eb="6">
      <t>ロウムヒ</t>
    </rPh>
    <rPh sb="7" eb="9">
      <t>ヨソク</t>
    </rPh>
    <phoneticPr fontId="4"/>
  </si>
  <si>
    <t>⑤その他差異による利益</t>
    <rPh sb="3" eb="4">
      <t>タ</t>
    </rPh>
    <rPh sb="4" eb="6">
      <t>サイ</t>
    </rPh>
    <phoneticPr fontId="4"/>
  </si>
  <si>
    <t>営業利益額 （①~⑤）</t>
    <rPh sb="0" eb="2">
      <t>エイギョウ</t>
    </rPh>
    <rPh sb="2" eb="4">
      <t>リエキ</t>
    </rPh>
    <rPh sb="4" eb="5">
      <t>ガク</t>
    </rPh>
    <phoneticPr fontId="4"/>
  </si>
  <si>
    <t>完成労務費(確定)</t>
    <rPh sb="0" eb="2">
      <t>カンセイ</t>
    </rPh>
    <rPh sb="2" eb="5">
      <t>ロウムヒ</t>
    </rPh>
    <rPh sb="6" eb="8">
      <t>カクテイ</t>
    </rPh>
    <phoneticPr fontId="4"/>
  </si>
  <si>
    <t>未成労務費(確定)</t>
    <rPh sb="0" eb="1">
      <t>ミ</t>
    </rPh>
    <rPh sb="1" eb="2">
      <t>セイ</t>
    </rPh>
    <rPh sb="2" eb="5">
      <t>ロウムヒ</t>
    </rPh>
    <rPh sb="6" eb="8">
      <t>カクテイ</t>
    </rPh>
    <phoneticPr fontId="4"/>
  </si>
  <si>
    <t>月次繰越労務費(予測)</t>
    <rPh sb="0" eb="2">
      <t>ゲツジ</t>
    </rPh>
    <rPh sb="2" eb="4">
      <t>クリコシ</t>
    </rPh>
    <rPh sb="4" eb="7">
      <t>ロウムヒ</t>
    </rPh>
    <rPh sb="8" eb="10">
      <t>ヨソク</t>
    </rPh>
    <phoneticPr fontId="4"/>
  </si>
  <si>
    <t>次年度繰越</t>
    <rPh sb="0" eb="3">
      <t>ジネンド</t>
    </rPh>
    <rPh sb="3" eb="5">
      <t>クリコシ</t>
    </rPh>
    <phoneticPr fontId="4"/>
  </si>
  <si>
    <t>前年実績</t>
    <rPh sb="0" eb="2">
      <t>ゼンネン</t>
    </rPh>
    <rPh sb="2" eb="4">
      <t>ジッセキ</t>
    </rPh>
    <phoneticPr fontId="4"/>
  </si>
  <si>
    <t>【差異表示】 ＋プラス表示＝計画より実績が多い   △マイナス表示＝計画より実績が少ない</t>
    <rPh sb="1" eb="3">
      <t>サイ</t>
    </rPh>
    <rPh sb="3" eb="5">
      <t>ヒョウジ</t>
    </rPh>
    <phoneticPr fontId="4"/>
  </si>
  <si>
    <t>個別(施設)</t>
    <rPh sb="0" eb="2">
      <t>コベツ</t>
    </rPh>
    <rPh sb="3" eb="5">
      <t>シセツ</t>
    </rPh>
    <phoneticPr fontId="4"/>
  </si>
  <si>
    <t>個別(事業)</t>
    <rPh sb="0" eb="2">
      <t>コベツ</t>
    </rPh>
    <rPh sb="3" eb="5">
      <t>ジギョウ</t>
    </rPh>
    <phoneticPr fontId="4"/>
  </si>
  <si>
    <t>個別(外販)</t>
    <rPh sb="0" eb="2">
      <t>コベツ</t>
    </rPh>
    <rPh sb="3" eb="5">
      <t>ガイハン</t>
    </rPh>
    <phoneticPr fontId="4"/>
  </si>
  <si>
    <t>定内労務費の内訳</t>
    <rPh sb="0" eb="1">
      <t>テイ</t>
    </rPh>
    <rPh sb="1" eb="2">
      <t>ナイ</t>
    </rPh>
    <rPh sb="2" eb="5">
      <t>ロウムヒ</t>
    </rPh>
    <rPh sb="6" eb="8">
      <t>ウチワケ</t>
    </rPh>
    <phoneticPr fontId="4"/>
  </si>
  <si>
    <t>人数×平均労務費</t>
    <rPh sb="0" eb="2">
      <t>ニンズウ</t>
    </rPh>
    <rPh sb="3" eb="5">
      <t>ヘイキン</t>
    </rPh>
    <rPh sb="5" eb="8">
      <t>ロウムヒ</t>
    </rPh>
    <phoneticPr fontId="4"/>
  </si>
  <si>
    <t>会社負担(休職者)</t>
    <rPh sb="0" eb="2">
      <t>カイシャ</t>
    </rPh>
    <rPh sb="2" eb="4">
      <t>フタン</t>
    </rPh>
    <rPh sb="5" eb="7">
      <t>キュウショク</t>
    </rPh>
    <rPh sb="7" eb="8">
      <t>シャ</t>
    </rPh>
    <phoneticPr fontId="4"/>
  </si>
  <si>
    <t>会社負担(会社業務）</t>
    <rPh sb="0" eb="2">
      <t>カイシャ</t>
    </rPh>
    <rPh sb="2" eb="4">
      <t>フタン</t>
    </rPh>
    <rPh sb="5" eb="7">
      <t>カイシャ</t>
    </rPh>
    <rPh sb="7" eb="9">
      <t>ギョウム</t>
    </rPh>
    <phoneticPr fontId="4"/>
  </si>
  <si>
    <t>定外労務費情報</t>
    <rPh sb="0" eb="1">
      <t>テイ</t>
    </rPh>
    <rPh sb="1" eb="2">
      <t>ガイ</t>
    </rPh>
    <rPh sb="2" eb="5">
      <t>ロウムヒ</t>
    </rPh>
    <rPh sb="5" eb="7">
      <t>ジョウホウ</t>
    </rPh>
    <phoneticPr fontId="4"/>
  </si>
  <si>
    <t>残業時間</t>
  </si>
  <si>
    <t>%</t>
  </si>
  <si>
    <t>【差異表示】 ＋プラス表示＝計画より実績が多い   △マイナス表示＝計画より実績が少ない
【評      価】 〇：100％以上、 △：90％以上 、 ×：90％未満</t>
    <rPh sb="1" eb="3">
      <t>サイ</t>
    </rPh>
    <rPh sb="3" eb="5">
      <t>ヒョウジ</t>
    </rPh>
    <rPh sb="11" eb="13">
      <t>ヒョウジ</t>
    </rPh>
    <rPh sb="14" eb="16">
      <t>ケイカク</t>
    </rPh>
    <rPh sb="18" eb="20">
      <t>ジッセキ</t>
    </rPh>
    <rPh sb="21" eb="22">
      <t>オオ</t>
    </rPh>
    <rPh sb="31" eb="33">
      <t>ヒョウジ</t>
    </rPh>
    <rPh sb="34" eb="36">
      <t>ケイカク</t>
    </rPh>
    <rPh sb="38" eb="40">
      <t>ジッセキ</t>
    </rPh>
    <rPh sb="41" eb="42">
      <t>スク</t>
    </rPh>
    <phoneticPr fontId="4"/>
  </si>
  <si>
    <t>3.工事損益データ（SW300_JIG_MTP）</t>
    <rPh sb="2" eb="4">
      <t>コウジ</t>
    </rPh>
    <rPh sb="4" eb="6">
      <t>ソンエキ</t>
    </rPh>
    <phoneticPr fontId="4"/>
  </si>
  <si>
    <t>1.除外工数（SW602_KKOUSU） ・・・1＝休職、2＝会社負担工数</t>
    <rPh sb="2" eb="4">
      <t>ジョガイ</t>
    </rPh>
    <rPh sb="4" eb="6">
      <t>コウスウ</t>
    </rPh>
    <rPh sb="26" eb="28">
      <t>キュウショク</t>
    </rPh>
    <rPh sb="31" eb="33">
      <t>カイシャ</t>
    </rPh>
    <rPh sb="33" eb="35">
      <t>フタン</t>
    </rPh>
    <rPh sb="35" eb="37">
      <t>コウスウ</t>
    </rPh>
    <phoneticPr fontId="4"/>
  </si>
  <si>
    <t>2.工数分析（SW603_KOUSU）</t>
    <rPh sb="2" eb="4">
      <t>コウスウ</t>
    </rPh>
    <rPh sb="4" eb="6">
      <t>ブンセキ</t>
    </rPh>
    <phoneticPr fontId="4"/>
  </si>
  <si>
    <t>今後仕掛工数</t>
    <rPh sb="0" eb="2">
      <t>コンゴ</t>
    </rPh>
    <rPh sb="2" eb="4">
      <t>シカカリ</t>
    </rPh>
    <rPh sb="4" eb="6">
      <t>コウスウ</t>
    </rPh>
    <phoneticPr fontId="4"/>
  </si>
  <si>
    <t>【利益見込みの原価】
①変動費(外注費、材料費）は昨日までの手配実績です。
②固定費(労務費(定内・定外)、部門費、償却費は計画値です。
③今後発生する未成労務費(次月以降の売上にかかる労務費）の見込み値を反映しています。</t>
    <rPh sb="12" eb="14">
      <t>ヘンドウ</t>
    </rPh>
    <rPh sb="14" eb="15">
      <t>ヒ</t>
    </rPh>
    <rPh sb="16" eb="19">
      <t>ガイチュウヒ</t>
    </rPh>
    <rPh sb="20" eb="23">
      <t>ザイリョウヒ</t>
    </rPh>
    <rPh sb="25" eb="27">
      <t>サクジツ</t>
    </rPh>
    <rPh sb="30" eb="32">
      <t>テハイ</t>
    </rPh>
    <rPh sb="32" eb="34">
      <t>ジッセキ</t>
    </rPh>
    <rPh sb="98" eb="100">
      <t>ミコミ</t>
    </rPh>
    <rPh sb="101" eb="102">
      <t>チ</t>
    </rPh>
    <phoneticPr fontId="4"/>
  </si>
  <si>
    <t>GRNB</t>
  </si>
  <si>
    <t>GROUP_CD</t>
  </si>
  <si>
    <t>単位</t>
  </si>
  <si>
    <t>項目</t>
  </si>
  <si>
    <t>A人員
（平均）</t>
    <phoneticPr fontId="4"/>
  </si>
  <si>
    <t>A1 既存社員</t>
  </si>
  <si>
    <t>人</t>
  </si>
  <si>
    <t>A2 新入社員(半年間)</t>
  </si>
  <si>
    <t>A3 中途社員(3ヶ月)</t>
  </si>
  <si>
    <t>A4 休職者</t>
  </si>
  <si>
    <t>A5 短時間・パート</t>
    <rPh sb="3" eb="6">
      <t>タンジカン</t>
    </rPh>
    <phoneticPr fontId="4"/>
  </si>
  <si>
    <t>合計</t>
  </si>
  <si>
    <t>年間</t>
  </si>
  <si>
    <t>従来</t>
  </si>
  <si>
    <t>売上高</t>
  </si>
  <si>
    <t>社内原価(直接工数×原価単価)</t>
  </si>
  <si>
    <t>直接工数</t>
  </si>
  <si>
    <t>利益額</t>
  </si>
  <si>
    <t>利益率</t>
  </si>
  <si>
    <t>重点</t>
  </si>
  <si>
    <t>個別</t>
  </si>
  <si>
    <t>施設</t>
  </si>
  <si>
    <t>事業</t>
  </si>
  <si>
    <t>外販</t>
  </si>
  <si>
    <t>B1 売上高の合計</t>
  </si>
  <si>
    <t>B2 原材料費の合計</t>
    <rPh sb="3" eb="6">
      <t>ゲンザイリョウ</t>
    </rPh>
    <phoneticPr fontId="4"/>
  </si>
  <si>
    <t>B4 社内原価の合計</t>
  </si>
  <si>
    <t>B5 直接工数の合計</t>
  </si>
  <si>
    <t>B6 利益額</t>
  </si>
  <si>
    <t>B7 利益率</t>
  </si>
  <si>
    <t>C社内原価</t>
  </si>
  <si>
    <t>係別費用</t>
    <rPh sb="0" eb="1">
      <t>カカリ</t>
    </rPh>
    <rPh sb="1" eb="2">
      <t>ベツ</t>
    </rPh>
    <rPh sb="2" eb="4">
      <t>ヒヨウ</t>
    </rPh>
    <phoneticPr fontId="4"/>
  </si>
  <si>
    <t>C1 定内労務費</t>
    <phoneticPr fontId="4"/>
  </si>
  <si>
    <t>会社負担労務費を含む</t>
    <rPh sb="0" eb="1">
      <t>カイシャ</t>
    </rPh>
    <rPh sb="1" eb="3">
      <t>フタン</t>
    </rPh>
    <rPh sb="3" eb="6">
      <t>ロウムヒ</t>
    </rPh>
    <rPh sb="7" eb="8">
      <t>フク</t>
    </rPh>
    <phoneticPr fontId="4"/>
  </si>
  <si>
    <t>C3 定外労務費</t>
  </si>
  <si>
    <t>残業時間×@残業単価</t>
    <rPh sb="6" eb="8">
      <t>ザンギョウ</t>
    </rPh>
    <rPh sb="8" eb="10">
      <t>タンカ</t>
    </rPh>
    <phoneticPr fontId="4"/>
  </si>
  <si>
    <t>C4 全社配賦費</t>
    <rPh sb="3" eb="5">
      <t>ゼンシャ</t>
    </rPh>
    <rPh sb="5" eb="7">
      <t>ハイフ</t>
    </rPh>
    <rPh sb="7" eb="8">
      <t>ヒ</t>
    </rPh>
    <phoneticPr fontId="4"/>
  </si>
  <si>
    <t>-</t>
  </si>
  <si>
    <t>C6 未成完成労務費</t>
    <rPh sb="3" eb="4">
      <t>ミ</t>
    </rPh>
    <rPh sb="4" eb="5">
      <t>セイ</t>
    </rPh>
    <rPh sb="5" eb="7">
      <t>カンセイ</t>
    </rPh>
    <phoneticPr fontId="4"/>
  </si>
  <si>
    <t>未成完成工数×6300円(ﾏｲﾅｽ)</t>
    <rPh sb="0" eb="1">
      <t>セイ</t>
    </rPh>
    <rPh sb="1" eb="3">
      <t>カンセイ</t>
    </rPh>
    <phoneticPr fontId="4"/>
  </si>
  <si>
    <t>C7 係別費用の合計</t>
    <rPh sb="3" eb="4">
      <t>カカリ</t>
    </rPh>
    <rPh sb="4" eb="5">
      <t>ベツ</t>
    </rPh>
    <rPh sb="5" eb="7">
      <t>ヒヨウ</t>
    </rPh>
    <rPh sb="8" eb="10">
      <t>ゴウケイ</t>
    </rPh>
    <phoneticPr fontId="4"/>
  </si>
  <si>
    <t>=C1～C6の合計</t>
    <rPh sb="7" eb="9">
      <t>ゴウケイ</t>
    </rPh>
    <phoneticPr fontId="4"/>
  </si>
  <si>
    <t>部別費用</t>
    <rPh sb="0" eb="2">
      <t>ブベツ</t>
    </rPh>
    <rPh sb="2" eb="4">
      <t>ヒヨウ</t>
    </rPh>
    <phoneticPr fontId="4"/>
  </si>
  <si>
    <t>C8 部門費</t>
    <phoneticPr fontId="4"/>
  </si>
  <si>
    <t>C9 投資経費</t>
    <phoneticPr fontId="4"/>
  </si>
  <si>
    <t>D利益</t>
  </si>
  <si>
    <t>D1 営業利益額（＝B6利益額＋C11社内原価差異)</t>
  </si>
  <si>
    <t>D2 営業利益率（=D1÷B1)</t>
  </si>
  <si>
    <t>E付加価値生産性</t>
  </si>
  <si>
    <t>E1 売上高</t>
  </si>
  <si>
    <t>＝B1</t>
  </si>
  <si>
    <t>E2 原材料費</t>
  </si>
  <si>
    <t>＝B2+B3</t>
  </si>
  <si>
    <t>E3 付加価値額（=E1-E2）</t>
  </si>
  <si>
    <t>E4 直接工数</t>
  </si>
  <si>
    <t>＝B5</t>
  </si>
  <si>
    <t>E6 契約外(各部)工数</t>
  </si>
  <si>
    <t>※会社負担工数を含む</t>
  </si>
  <si>
    <t>E7 契約外(会社負担)工数</t>
  </si>
  <si>
    <t>※ﾏｲﾅｽ</t>
  </si>
  <si>
    <t>E8 付加価値工数</t>
  </si>
  <si>
    <t>E9 付加価値生産性（’=E3÷(E6÷160ｈ）</t>
  </si>
  <si>
    <t>G残業計画</t>
  </si>
  <si>
    <t>G1 稼働日数</t>
  </si>
  <si>
    <t>日</t>
  </si>
  <si>
    <t>G2 残業対象人員</t>
  </si>
  <si>
    <t>=A1～A3</t>
    <phoneticPr fontId="4"/>
  </si>
  <si>
    <t>G3 月次残業時間</t>
  </si>
  <si>
    <t>H</t>
  </si>
  <si>
    <t>G4 一人残業時間</t>
  </si>
  <si>
    <t>＝G3÷G2÷G1</t>
  </si>
  <si>
    <t>←左上の「2」を押すと非表示行が表示されます。「1」を押すと非表示になります。</t>
    <rPh sb="1" eb="2">
      <t>ヒダリ</t>
    </rPh>
    <rPh sb="2" eb="3">
      <t>ウエ</t>
    </rPh>
    <rPh sb="8" eb="9">
      <t>オ</t>
    </rPh>
    <rPh sb="11" eb="14">
      <t>ヒヒョウジ</t>
    </rPh>
    <rPh sb="14" eb="15">
      <t>ギョウ</t>
    </rPh>
    <rPh sb="16" eb="18">
      <t>ヒョウジ</t>
    </rPh>
    <rPh sb="27" eb="28">
      <t>オ</t>
    </rPh>
    <rPh sb="30" eb="33">
      <t>ヒヒョウジ</t>
    </rPh>
    <phoneticPr fontId="4"/>
  </si>
  <si>
    <t>※今後発生する未成労務費(次月以降の売上にかかる労務費）の見込み値を反映していませんので、利益見込みは事業報告と一致しません。</t>
    <rPh sb="34" eb="36">
      <t>ハンエイ</t>
    </rPh>
    <rPh sb="45" eb="47">
      <t>リエキ</t>
    </rPh>
    <rPh sb="47" eb="49">
      <t>ミコ</t>
    </rPh>
    <rPh sb="51" eb="53">
      <t>ジギョウ</t>
    </rPh>
    <rPh sb="53" eb="55">
      <t>ホウコク</t>
    </rPh>
    <rPh sb="56" eb="58">
      <t>イッチ</t>
    </rPh>
    <phoneticPr fontId="4"/>
  </si>
  <si>
    <t>C10 間接原材料費</t>
    <rPh sb="4" eb="6">
      <t>カンセツ</t>
    </rPh>
    <rPh sb="6" eb="9">
      <t>ゲンザイリョウ</t>
    </rPh>
    <rPh sb="9" eb="10">
      <t>ヒ</t>
    </rPh>
    <phoneticPr fontId="4"/>
  </si>
  <si>
    <t>B工事別利益</t>
    <phoneticPr fontId="4"/>
  </si>
  <si>
    <t>F工数</t>
    <rPh sb="1" eb="3">
      <t>コウスウ</t>
    </rPh>
    <phoneticPr fontId="4"/>
  </si>
  <si>
    <t>月次工数</t>
    <rPh sb="0" eb="2">
      <t>ゲツジ</t>
    </rPh>
    <rPh sb="2" eb="4">
      <t>コウスウ</t>
    </rPh>
    <phoneticPr fontId="4"/>
  </si>
  <si>
    <t>F1 契約工数</t>
    <rPh sb="3" eb="5">
      <t>ケイヤク</t>
    </rPh>
    <rPh sb="5" eb="7">
      <t>コウスウ</t>
    </rPh>
    <phoneticPr fontId="4"/>
  </si>
  <si>
    <t>=年間工数＋個別工数</t>
    <rPh sb="1" eb="3">
      <t>ネンカン</t>
    </rPh>
    <rPh sb="3" eb="5">
      <t>コウスウ</t>
    </rPh>
    <rPh sb="6" eb="8">
      <t>コベツ</t>
    </rPh>
    <rPh sb="8" eb="10">
      <t>コウスウ</t>
    </rPh>
    <phoneticPr fontId="4"/>
  </si>
  <si>
    <t>F2 契約外工数</t>
    <rPh sb="3" eb="5">
      <t>ケイヤク</t>
    </rPh>
    <rPh sb="5" eb="6">
      <t>ガイ</t>
    </rPh>
    <rPh sb="6" eb="8">
      <t>コウスウ</t>
    </rPh>
    <phoneticPr fontId="4"/>
  </si>
  <si>
    <t>=FS業務+業務外工数</t>
    <rPh sb="9" eb="10">
      <t>ク</t>
    </rPh>
    <rPh sb="10" eb="11">
      <t>スウ</t>
    </rPh>
    <phoneticPr fontId="4"/>
  </si>
  <si>
    <t>F3 月次工数の合計</t>
    <rPh sb="3" eb="5">
      <t>ゲツジ</t>
    </rPh>
    <rPh sb="5" eb="7">
      <t>コウスウ</t>
    </rPh>
    <rPh sb="8" eb="10">
      <t>ゴウケイ</t>
    </rPh>
    <phoneticPr fontId="4"/>
  </si>
  <si>
    <t>売上工数</t>
    <rPh sb="0" eb="2">
      <t>ウリアゲ</t>
    </rPh>
    <rPh sb="2" eb="4">
      <t>コウスウ</t>
    </rPh>
    <phoneticPr fontId="4"/>
  </si>
  <si>
    <t>F4 月次の契約工数</t>
    <rPh sb="3" eb="5">
      <t>ゲツジ</t>
    </rPh>
    <rPh sb="6" eb="8">
      <t>ケイヤク</t>
    </rPh>
    <rPh sb="8" eb="10">
      <t>コウスウ</t>
    </rPh>
    <phoneticPr fontId="4"/>
  </si>
  <si>
    <t>＝F1</t>
    <phoneticPr fontId="4"/>
  </si>
  <si>
    <t>F5 未成完成工数</t>
    <rPh sb="3" eb="4">
      <t>ミ</t>
    </rPh>
    <rPh sb="4" eb="5">
      <t>セイ</t>
    </rPh>
    <rPh sb="5" eb="7">
      <t>カンセイ</t>
    </rPh>
    <rPh sb="7" eb="9">
      <t>コウスウ</t>
    </rPh>
    <phoneticPr fontId="4"/>
  </si>
  <si>
    <t>F6 誤差（誤差が多い場合は要確認）</t>
    <rPh sb="3" eb="5">
      <t>ゴサ</t>
    </rPh>
    <rPh sb="6" eb="8">
      <t>ゴサ</t>
    </rPh>
    <rPh sb="9" eb="10">
      <t>オオ</t>
    </rPh>
    <rPh sb="11" eb="13">
      <t>バアイ</t>
    </rPh>
    <rPh sb="14" eb="15">
      <t>ヨウ</t>
    </rPh>
    <rPh sb="15" eb="17">
      <t>カクニン</t>
    </rPh>
    <phoneticPr fontId="4"/>
  </si>
  <si>
    <t>F7 売上工数（=B5工事別直接工数と一致）</t>
    <rPh sb="3" eb="5">
      <t>ウリアゲ</t>
    </rPh>
    <rPh sb="5" eb="7">
      <t>コウスウ</t>
    </rPh>
    <rPh sb="11" eb="13">
      <t>コウジ</t>
    </rPh>
    <rPh sb="13" eb="14">
      <t>ベツ</t>
    </rPh>
    <rPh sb="14" eb="16">
      <t>チョクセツ</t>
    </rPh>
    <rPh sb="16" eb="18">
      <t>コウスウ</t>
    </rPh>
    <rPh sb="19" eb="21">
      <t>イッチ</t>
    </rPh>
    <phoneticPr fontId="4"/>
  </si>
  <si>
    <t>月数</t>
    <rPh sb="0" eb="2">
      <t>ゲッスウ</t>
    </rPh>
    <phoneticPr fontId="4"/>
  </si>
  <si>
    <t>C11 月次繰越労務費(予測)</t>
    <phoneticPr fontId="4"/>
  </si>
  <si>
    <t>C12 償却費</t>
    <phoneticPr fontId="4"/>
  </si>
  <si>
    <t>C13 部別費用の合計</t>
    <rPh sb="4" eb="5">
      <t>ブ</t>
    </rPh>
    <rPh sb="5" eb="6">
      <t>ベツ</t>
    </rPh>
    <rPh sb="6" eb="8">
      <t>ヒヨウ</t>
    </rPh>
    <rPh sb="9" eb="11">
      <t>ゴウケイ</t>
    </rPh>
    <phoneticPr fontId="4"/>
  </si>
  <si>
    <t>=C8～C12の合計</t>
    <rPh sb="8" eb="10">
      <t>ゴウケイ</t>
    </rPh>
    <phoneticPr fontId="4"/>
  </si>
  <si>
    <t>C14 社内原価の合計</t>
    <rPh sb="4" eb="6">
      <t>シャナイ</t>
    </rPh>
    <rPh sb="6" eb="8">
      <t>ゲンカ</t>
    </rPh>
    <rPh sb="9" eb="11">
      <t>ゴウケイ</t>
    </rPh>
    <phoneticPr fontId="4"/>
  </si>
  <si>
    <t>C15  社内原価差異</t>
    <phoneticPr fontId="4"/>
  </si>
  <si>
    <t>C11 月次繰越労務費(予測)</t>
    <phoneticPr fontId="4"/>
  </si>
  <si>
    <t>※年計比、修計比表示に変更しました。</t>
  </si>
  <si>
    <t>年初計画との差</t>
    <rPh sb="0" eb="2">
      <t>ネンショ</t>
    </rPh>
    <rPh sb="2" eb="4">
      <t>ケイカク</t>
    </rPh>
    <rPh sb="6" eb="7">
      <t>サ</t>
    </rPh>
    <phoneticPr fontId="4"/>
  </si>
  <si>
    <t>「年初計画」  評価</t>
    <rPh sb="1" eb="3">
      <t>ネンショ</t>
    </rPh>
    <rPh sb="3" eb="5">
      <t>ケイカク</t>
    </rPh>
    <rPh sb="8" eb="10">
      <t>ヒョウカ</t>
    </rPh>
    <phoneticPr fontId="4"/>
  </si>
  <si>
    <t>修正計画との差</t>
    <rPh sb="0" eb="2">
      <t>シュウセイ</t>
    </rPh>
    <rPh sb="2" eb="4">
      <t>ケイカク</t>
    </rPh>
    <rPh sb="6" eb="7">
      <t>サ</t>
    </rPh>
    <phoneticPr fontId="4"/>
  </si>
  <si>
    <t>「修正計画」  評価</t>
    <rPh sb="1" eb="3">
      <t>シュウセイ</t>
    </rPh>
    <rPh sb="3" eb="5">
      <t>ケイカク</t>
    </rPh>
    <rPh sb="8" eb="10">
      <t>ヒョウカ</t>
    </rPh>
    <phoneticPr fontId="4"/>
  </si>
  <si>
    <t>個別(今後見込み)</t>
    <rPh sb="0" eb="2">
      <t>コベツ</t>
    </rPh>
    <rPh sb="3" eb="5">
      <t>コンゴ</t>
    </rPh>
    <rPh sb="5" eb="7">
      <t>ミコ</t>
    </rPh>
    <phoneticPr fontId="4"/>
  </si>
  <si>
    <t>年初計画達成度</t>
    <rPh sb="0" eb="2">
      <t>ネンショ</t>
    </rPh>
    <rPh sb="2" eb="4">
      <t>ケイカク</t>
    </rPh>
    <rPh sb="4" eb="6">
      <t>タッセイ</t>
    </rPh>
    <rPh sb="6" eb="7">
      <t>ド</t>
    </rPh>
    <phoneticPr fontId="4"/>
  </si>
  <si>
    <t>修正計画達成度</t>
    <rPh sb="0" eb="2">
      <t>シュウセイ</t>
    </rPh>
    <rPh sb="2" eb="4">
      <t>ケイカク</t>
    </rPh>
    <rPh sb="4" eb="6">
      <t>タッセイ</t>
    </rPh>
    <rPh sb="6" eb="7">
      <t>ド</t>
    </rPh>
    <phoneticPr fontId="4"/>
  </si>
  <si>
    <t>【差異表示】 ＋プラス表示＝計画より実績が多い   △マイナス表示＝計画より実績が少ない</t>
    <rPh sb="1" eb="3">
      <t>サイ</t>
    </rPh>
    <rPh sb="3" eb="5">
      <t>ヒョウジ</t>
    </rPh>
    <rPh sb="11" eb="13">
      <t>ヒョウジ</t>
    </rPh>
    <rPh sb="14" eb="16">
      <t>ケイカク</t>
    </rPh>
    <rPh sb="18" eb="20">
      <t>ジッセキ</t>
    </rPh>
    <rPh sb="21" eb="22">
      <t>オオ</t>
    </rPh>
    <rPh sb="31" eb="33">
      <t>ヒョウジ</t>
    </rPh>
    <rPh sb="34" eb="36">
      <t>ケイカク</t>
    </rPh>
    <rPh sb="38" eb="40">
      <t>ジッセキ</t>
    </rPh>
    <rPh sb="41" eb="42">
      <t>スク</t>
    </rPh>
    <phoneticPr fontId="4"/>
  </si>
  <si>
    <t>②稼働工数(h)</t>
    <rPh sb="1" eb="3">
      <t>カドウ</t>
    </rPh>
    <rPh sb="3" eb="5">
      <t>コウスウ</t>
    </rPh>
    <phoneticPr fontId="4"/>
  </si>
  <si>
    <t>年初計画との差異・向上度</t>
    <rPh sb="0" eb="2">
      <t>ネンショ</t>
    </rPh>
    <rPh sb="2" eb="4">
      <t>ケイカク</t>
    </rPh>
    <rPh sb="6" eb="8">
      <t>サイ</t>
    </rPh>
    <rPh sb="9" eb="11">
      <t>コウジョウ</t>
    </rPh>
    <rPh sb="11" eb="12">
      <t>ド</t>
    </rPh>
    <phoneticPr fontId="4"/>
  </si>
  <si>
    <t>修正計画との差異・向上度</t>
    <rPh sb="0" eb="2">
      <t>シュウセイ</t>
    </rPh>
    <rPh sb="2" eb="4">
      <t>ケイカク</t>
    </rPh>
    <rPh sb="6" eb="8">
      <t>サイ</t>
    </rPh>
    <rPh sb="9" eb="11">
      <t>コウジョウ</t>
    </rPh>
    <rPh sb="11" eb="12">
      <t>ド</t>
    </rPh>
    <phoneticPr fontId="4"/>
  </si>
  <si>
    <t>ｈ</t>
    <phoneticPr fontId="4"/>
  </si>
  <si>
    <t>固定費</t>
    <phoneticPr fontId="4"/>
  </si>
  <si>
    <t>％</t>
    <phoneticPr fontId="4"/>
  </si>
  <si>
    <t>%</t>
    <phoneticPr fontId="4"/>
  </si>
  <si>
    <t xml:space="preserve">付加価値生産性 </t>
    <rPh sb="0" eb="2">
      <t>フカ</t>
    </rPh>
    <rPh sb="2" eb="4">
      <t>カチ</t>
    </rPh>
    <rPh sb="4" eb="7">
      <t>セイサンセイ</t>
    </rPh>
    <phoneticPr fontId="4"/>
  </si>
  <si>
    <t>単月</t>
    <rPh sb="0" eb="1">
      <t>タン</t>
    </rPh>
    <rPh sb="1" eb="2">
      <t>ゲツ</t>
    </rPh>
    <phoneticPr fontId="4"/>
  </si>
  <si>
    <t>個別(施設)</t>
    <phoneticPr fontId="4"/>
  </si>
  <si>
    <t>個別(施設)</t>
    <phoneticPr fontId="4"/>
  </si>
  <si>
    <t>-</t>
    <phoneticPr fontId="4"/>
  </si>
  <si>
    <t>固定費</t>
    <phoneticPr fontId="4"/>
  </si>
  <si>
    <t>固定費</t>
    <phoneticPr fontId="4"/>
  </si>
  <si>
    <t>-</t>
    <phoneticPr fontId="4"/>
  </si>
  <si>
    <t>％</t>
    <phoneticPr fontId="4"/>
  </si>
  <si>
    <t>年初計画との差</t>
    <phoneticPr fontId="4"/>
  </si>
  <si>
    <t>付加価値額</t>
    <phoneticPr fontId="4"/>
  </si>
  <si>
    <t>間接生産性</t>
    <phoneticPr fontId="4"/>
  </si>
  <si>
    <t>％</t>
    <phoneticPr fontId="4"/>
  </si>
  <si>
    <t>％</t>
    <phoneticPr fontId="4"/>
  </si>
  <si>
    <t>％</t>
    <phoneticPr fontId="4"/>
  </si>
  <si>
    <t>％</t>
    <phoneticPr fontId="4"/>
  </si>
  <si>
    <t>ｈ</t>
    <phoneticPr fontId="4"/>
  </si>
  <si>
    <t>ｈ</t>
    <phoneticPr fontId="4"/>
  </si>
  <si>
    <t>ｈ</t>
    <phoneticPr fontId="4"/>
  </si>
  <si>
    <t>％</t>
    <phoneticPr fontId="4"/>
  </si>
  <si>
    <t>％</t>
    <phoneticPr fontId="4"/>
  </si>
  <si>
    <t>ｈ</t>
    <phoneticPr fontId="4"/>
  </si>
  <si>
    <t>ｈ</t>
    <phoneticPr fontId="4"/>
  </si>
  <si>
    <t>％</t>
    <phoneticPr fontId="4"/>
  </si>
  <si>
    <t>％</t>
    <phoneticPr fontId="4"/>
  </si>
  <si>
    <t>％</t>
    <phoneticPr fontId="4"/>
  </si>
  <si>
    <t>ｈ</t>
    <phoneticPr fontId="4"/>
  </si>
  <si>
    <t>％</t>
    <phoneticPr fontId="4"/>
  </si>
  <si>
    <t>直接生産性</t>
    <phoneticPr fontId="4"/>
  </si>
  <si>
    <t>%</t>
    <phoneticPr fontId="4"/>
  </si>
  <si>
    <t>-</t>
    <phoneticPr fontId="4"/>
  </si>
  <si>
    <t>-</t>
    <phoneticPr fontId="4"/>
  </si>
  <si>
    <t>％</t>
    <phoneticPr fontId="4"/>
  </si>
  <si>
    <t>-</t>
    <phoneticPr fontId="4"/>
  </si>
  <si>
    <t>％</t>
    <phoneticPr fontId="4"/>
  </si>
  <si>
    <t>％</t>
    <phoneticPr fontId="4"/>
  </si>
  <si>
    <t>ｈ</t>
    <phoneticPr fontId="4"/>
  </si>
  <si>
    <t>ｈ</t>
    <phoneticPr fontId="4"/>
  </si>
  <si>
    <t>％</t>
    <phoneticPr fontId="4"/>
  </si>
  <si>
    <t>ｈ</t>
    <phoneticPr fontId="4"/>
  </si>
  <si>
    <t>ｈ</t>
    <phoneticPr fontId="4"/>
  </si>
  <si>
    <t>％</t>
    <phoneticPr fontId="4"/>
  </si>
  <si>
    <t>ｈ</t>
    <phoneticPr fontId="4"/>
  </si>
  <si>
    <t>％</t>
    <phoneticPr fontId="4"/>
  </si>
  <si>
    <t>％</t>
    <phoneticPr fontId="4"/>
  </si>
  <si>
    <t>ｈ</t>
    <phoneticPr fontId="4"/>
  </si>
  <si>
    <t>%</t>
    <phoneticPr fontId="4"/>
  </si>
  <si>
    <t>%</t>
    <phoneticPr fontId="4"/>
  </si>
  <si>
    <t>%</t>
    <phoneticPr fontId="4"/>
  </si>
  <si>
    <t>%</t>
    <phoneticPr fontId="4"/>
  </si>
  <si>
    <t>工数管理表は、下記データベースへ移動しました。</t>
    <rPh sb="0" eb="2">
      <t>コウスウ</t>
    </rPh>
    <rPh sb="2" eb="4">
      <t>カンリ</t>
    </rPh>
    <rPh sb="4" eb="5">
      <t>ヒョウ</t>
    </rPh>
    <rPh sb="7" eb="9">
      <t>カキ</t>
    </rPh>
    <rPh sb="16" eb="18">
      <t>イドウ</t>
    </rPh>
    <phoneticPr fontId="4"/>
  </si>
  <si>
    <r>
      <t>Z:\01.FS共通\01.方針・事業管理\99売上情報</t>
    </r>
    <r>
      <rPr>
        <b/>
        <sz val="12"/>
        <color rgb="FFFF0000"/>
        <rFont val="Meiryo UI"/>
        <family val="3"/>
        <charset val="128"/>
      </rPr>
      <t>￥業務実績システムサポート</t>
    </r>
    <phoneticPr fontId="4"/>
  </si>
  <si>
    <t>原価単価</t>
    <rPh sb="0" eb="2">
      <t>ゲンカ</t>
    </rPh>
    <rPh sb="2" eb="4">
      <t>タンカ</t>
    </rPh>
    <phoneticPr fontId="4"/>
  </si>
  <si>
    <t>労務費単価</t>
    <rPh sb="0" eb="3">
      <t>ロウムヒ</t>
    </rPh>
    <rPh sb="3" eb="5">
      <t>タンカ</t>
    </rPh>
    <phoneticPr fontId="4"/>
  </si>
  <si>
    <t>残業単価</t>
    <rPh sb="0" eb="2">
      <t>ザンギョウ</t>
    </rPh>
    <rPh sb="2" eb="4">
      <t>タンカ</t>
    </rPh>
    <phoneticPr fontId="4"/>
  </si>
  <si>
    <t>省エネＩＴ　利益率推移</t>
    <rPh sb="0" eb="1">
      <t>ショウ</t>
    </rPh>
    <rPh sb="6" eb="9">
      <t>リエキリツ</t>
    </rPh>
    <rPh sb="9" eb="11">
      <t>スイイ</t>
    </rPh>
    <phoneticPr fontId="25"/>
  </si>
  <si>
    <t>年度</t>
    <rPh sb="0" eb="2">
      <t>ネンド</t>
    </rPh>
    <phoneticPr fontId="25"/>
  </si>
  <si>
    <t>売上</t>
    <rPh sb="0" eb="2">
      <t>ウリアゲ</t>
    </rPh>
    <phoneticPr fontId="25"/>
  </si>
  <si>
    <t>利益</t>
    <rPh sb="0" eb="2">
      <t>リエキ</t>
    </rPh>
    <phoneticPr fontId="25"/>
  </si>
  <si>
    <t>利益率</t>
    <rPh sb="0" eb="3">
      <t>リエキリツ</t>
    </rPh>
    <phoneticPr fontId="25"/>
  </si>
  <si>
    <t>人員</t>
    <rPh sb="0" eb="2">
      <t>ジンイン</t>
    </rPh>
    <phoneticPr fontId="25"/>
  </si>
  <si>
    <r>
      <t>労務費</t>
    </r>
    <r>
      <rPr>
        <sz val="8"/>
        <color theme="1"/>
        <rFont val="ＭＳ Ｐゴシック"/>
        <family val="3"/>
        <charset val="128"/>
        <scheme val="minor"/>
      </rPr>
      <t>　千円</t>
    </r>
    <rPh sb="0" eb="3">
      <t>ロウムヒ</t>
    </rPh>
    <rPh sb="5" eb="6">
      <t>エン</t>
    </rPh>
    <phoneticPr fontId="25"/>
  </si>
  <si>
    <t>⇒対売上比</t>
    <rPh sb="1" eb="2">
      <t>タイ</t>
    </rPh>
    <rPh sb="2" eb="4">
      <t>ウリアゲ</t>
    </rPh>
    <rPh sb="4" eb="5">
      <t>ヒ</t>
    </rPh>
    <phoneticPr fontId="25"/>
  </si>
  <si>
    <r>
      <t>売上-労務費-２次</t>
    </r>
    <r>
      <rPr>
        <sz val="8"/>
        <color theme="1"/>
        <rFont val="ＭＳ Ｐゴシック"/>
        <family val="3"/>
        <charset val="128"/>
        <scheme val="minor"/>
      </rPr>
      <t>　千円</t>
    </r>
    <rPh sb="0" eb="2">
      <t>ウリアゲ</t>
    </rPh>
    <rPh sb="3" eb="5">
      <t>ロウム</t>
    </rPh>
    <rPh sb="5" eb="6">
      <t>ヒ</t>
    </rPh>
    <rPh sb="8" eb="9">
      <t>ジ</t>
    </rPh>
    <rPh sb="10" eb="12">
      <t>センエン</t>
    </rPh>
    <phoneticPr fontId="25"/>
  </si>
  <si>
    <r>
      <t>個別工数</t>
    </r>
    <r>
      <rPr>
        <sz val="8"/>
        <color theme="1"/>
        <rFont val="ＭＳ Ｐゴシック"/>
        <family val="3"/>
        <charset val="128"/>
        <scheme val="minor"/>
      </rPr>
      <t>　ｈ</t>
    </r>
    <rPh sb="0" eb="2">
      <t>コベツ</t>
    </rPh>
    <rPh sb="2" eb="4">
      <t>コウスウ</t>
    </rPh>
    <phoneticPr fontId="25"/>
  </si>
  <si>
    <t>⇒全体工数比</t>
    <rPh sb="1" eb="3">
      <t>ゼンタイ</t>
    </rPh>
    <rPh sb="3" eb="5">
      <t>コウスウ</t>
    </rPh>
    <rPh sb="5" eb="6">
      <t>ヒ</t>
    </rPh>
    <phoneticPr fontId="25"/>
  </si>
  <si>
    <r>
      <t>２次費</t>
    </r>
    <r>
      <rPr>
        <sz val="8"/>
        <color theme="1"/>
        <rFont val="ＭＳ Ｐゴシック"/>
        <family val="3"/>
        <charset val="128"/>
        <scheme val="minor"/>
      </rPr>
      <t>　千円</t>
    </r>
    <rPh sb="1" eb="2">
      <t>ジ</t>
    </rPh>
    <rPh sb="2" eb="3">
      <t>ヒ</t>
    </rPh>
    <phoneticPr fontId="25"/>
  </si>
  <si>
    <t>電保編入</t>
    <rPh sb="0" eb="1">
      <t>デン</t>
    </rPh>
    <rPh sb="1" eb="2">
      <t>タモツ</t>
    </rPh>
    <rPh sb="2" eb="4">
      <t>ヘンニュウ</t>
    </rPh>
    <phoneticPr fontId="25"/>
  </si>
  <si>
    <t>◆開発工数増分は今後の</t>
    <rPh sb="6" eb="7">
      <t>ブン</t>
    </rPh>
    <rPh sb="8" eb="10">
      <t>コンゴ</t>
    </rPh>
    <phoneticPr fontId="25"/>
  </si>
  <si>
    <t>　人員増に伴い利益減</t>
    <rPh sb="1" eb="3">
      <t>ジンイン</t>
    </rPh>
    <rPh sb="3" eb="4">
      <t>ゾウ</t>
    </rPh>
    <rPh sb="5" eb="6">
      <t>トモナ</t>
    </rPh>
    <rPh sb="7" eb="9">
      <t>リエキ</t>
    </rPh>
    <rPh sb="9" eb="10">
      <t>ゲン</t>
    </rPh>
    <phoneticPr fontId="25"/>
  </si>
  <si>
    <t>　個別工数比の増減なし</t>
    <rPh sb="1" eb="3">
      <t>コベツ</t>
    </rPh>
    <rPh sb="3" eb="5">
      <t>コウスウ</t>
    </rPh>
    <rPh sb="5" eb="6">
      <t>ヒ</t>
    </rPh>
    <rPh sb="7" eb="9">
      <t>ゾウゲン</t>
    </rPh>
    <phoneticPr fontId="25"/>
  </si>
  <si>
    <t>　2次の増加はない</t>
    <rPh sb="2" eb="3">
      <t>ジ</t>
    </rPh>
    <rPh sb="4" eb="6">
      <t>ゾウカ</t>
    </rPh>
    <phoneticPr fontId="25"/>
  </si>
  <si>
    <t>　案件で回収予定</t>
    <rPh sb="1" eb="3">
      <t>アンケン</t>
    </rPh>
    <rPh sb="4" eb="6">
      <t>カイシュウ</t>
    </rPh>
    <rPh sb="6" eb="8">
      <t>ヨテイ</t>
    </rPh>
    <phoneticPr fontId="25"/>
  </si>
  <si>
    <t>今後の反映</t>
    <rPh sb="0" eb="2">
      <t>コンゴ</t>
    </rPh>
    <rPh sb="3" eb="5">
      <t>ハンエイ</t>
    </rPh>
    <phoneticPr fontId="4"/>
  </si>
  <si>
    <t>◆見積時に実力単価に見合った所用工数を計上する。　⇒　現状の1割増しにする。</t>
    <rPh sb="1" eb="3">
      <t>ミツ</t>
    </rPh>
    <rPh sb="3" eb="4">
      <t>ジ</t>
    </rPh>
    <rPh sb="5" eb="7">
      <t>ジツリョク</t>
    </rPh>
    <rPh sb="7" eb="9">
      <t>タンカ</t>
    </rPh>
    <rPh sb="10" eb="12">
      <t>ミア</t>
    </rPh>
    <rPh sb="14" eb="16">
      <t>ショヨウ</t>
    </rPh>
    <rPh sb="16" eb="18">
      <t>コウスウ</t>
    </rPh>
    <rPh sb="19" eb="21">
      <t>ケイジョウ</t>
    </rPh>
    <rPh sb="27" eb="29">
      <t>ゲンジョウ</t>
    </rPh>
    <rPh sb="31" eb="33">
      <t>ワリマ</t>
    </rPh>
    <phoneticPr fontId="4"/>
  </si>
  <si>
    <t>◆見積の利益率で安易に工数を見積もらないようにする。　⇒実際の利益は見積の1割減</t>
    <rPh sb="1" eb="3">
      <t>ミツ</t>
    </rPh>
    <rPh sb="8" eb="10">
      <t>アンイ</t>
    </rPh>
    <rPh sb="28" eb="30">
      <t>ジッサイ</t>
    </rPh>
    <rPh sb="31" eb="33">
      <t>リエキ</t>
    </rPh>
    <rPh sb="34" eb="36">
      <t>ミツ</t>
    </rPh>
    <rPh sb="38" eb="39">
      <t>ワリ</t>
    </rPh>
    <rPh sb="39" eb="40">
      <t>ゲン</t>
    </rPh>
    <phoneticPr fontId="4"/>
  </si>
  <si>
    <t>現在累計</t>
    <rPh sb="0" eb="2">
      <t>ゲンザイ</t>
    </rPh>
    <rPh sb="2" eb="4">
      <t>ルイケイ</t>
    </rPh>
    <phoneticPr fontId="4"/>
  </si>
  <si>
    <t>売上</t>
    <rPh sb="0" eb="2">
      <t>ウリアゲ</t>
    </rPh>
    <phoneticPr fontId="4"/>
  </si>
  <si>
    <t>利益</t>
    <rPh sb="0" eb="2">
      <t>リエキ</t>
    </rPh>
    <phoneticPr fontId="4"/>
  </si>
  <si>
    <t>ＩＴ</t>
    <phoneticPr fontId="4"/>
  </si>
  <si>
    <t>計測</t>
    <rPh sb="0" eb="2">
      <t>ケイソク</t>
    </rPh>
    <phoneticPr fontId="4"/>
  </si>
  <si>
    <t>計装</t>
    <rPh sb="0" eb="2">
      <t>ケイソウ</t>
    </rPh>
    <phoneticPr fontId="4"/>
  </si>
  <si>
    <t>■ＩＴ係【累計】</t>
    <rPh sb="3" eb="4">
      <t>カカリ</t>
    </rPh>
    <rPh sb="5" eb="7">
      <t>ルイケイ</t>
    </rPh>
    <phoneticPr fontId="25"/>
  </si>
  <si>
    <r>
      <t>売上</t>
    </r>
    <r>
      <rPr>
        <b/>
        <sz val="11"/>
        <color theme="1"/>
        <rFont val="Meiryo UI"/>
        <family val="3"/>
        <charset val="128"/>
      </rPr>
      <t>計画 IT</t>
    </r>
    <rPh sb="0" eb="2">
      <t>ウリアゲ</t>
    </rPh>
    <rPh sb="2" eb="4">
      <t>ケイカク</t>
    </rPh>
    <phoneticPr fontId="25"/>
  </si>
  <si>
    <t>（千円）</t>
    <rPh sb="1" eb="3">
      <t>センエン</t>
    </rPh>
    <phoneticPr fontId="25"/>
  </si>
  <si>
    <t>月度</t>
    <rPh sb="0" eb="1">
      <t>ゲツ</t>
    </rPh>
    <rPh sb="1" eb="2">
      <t>ド</t>
    </rPh>
    <phoneticPr fontId="25"/>
  </si>
  <si>
    <t>4月</t>
    <rPh sb="1" eb="2">
      <t>ツキ</t>
    </rPh>
    <phoneticPr fontId="4"/>
  </si>
  <si>
    <t>年計</t>
    <rPh sb="0" eb="1">
      <t>ネン</t>
    </rPh>
    <rPh sb="1" eb="2">
      <t>ケイ</t>
    </rPh>
    <phoneticPr fontId="25"/>
  </si>
  <si>
    <t>売上金額</t>
    <rPh sb="0" eb="2">
      <t>ウリアゲ</t>
    </rPh>
    <rPh sb="2" eb="4">
      <t>キンガク</t>
    </rPh>
    <phoneticPr fontId="25"/>
  </si>
  <si>
    <t>原材料費</t>
    <rPh sb="0" eb="4">
      <t>ゲンザイリョウヒ</t>
    </rPh>
    <phoneticPr fontId="25"/>
  </si>
  <si>
    <t>社内原価</t>
    <rPh sb="0" eb="2">
      <t>シャナイ</t>
    </rPh>
    <rPh sb="2" eb="4">
      <t>ゲンカ</t>
    </rPh>
    <phoneticPr fontId="25"/>
  </si>
  <si>
    <t>計画利益</t>
    <rPh sb="0" eb="2">
      <t>ケイカク</t>
    </rPh>
    <rPh sb="2" eb="4">
      <t>リエキ</t>
    </rPh>
    <phoneticPr fontId="25"/>
  </si>
  <si>
    <t>利益率</t>
    <rPh sb="0" eb="2">
      <t>リエキ</t>
    </rPh>
    <rPh sb="2" eb="3">
      <t>リツ</t>
    </rPh>
    <phoneticPr fontId="25"/>
  </si>
  <si>
    <r>
      <t>売上</t>
    </r>
    <r>
      <rPr>
        <b/>
        <sz val="11"/>
        <color theme="1"/>
        <rFont val="Meiryo UI"/>
        <family val="3"/>
        <charset val="128"/>
      </rPr>
      <t>実績 IT</t>
    </r>
    <rPh sb="0" eb="2">
      <t>ウリアゲ</t>
    </rPh>
    <rPh sb="2" eb="4">
      <t>ジッセキ</t>
    </rPh>
    <phoneticPr fontId="25"/>
  </si>
  <si>
    <t>(千円）</t>
    <rPh sb="1" eb="3">
      <t>センエン</t>
    </rPh>
    <phoneticPr fontId="25"/>
  </si>
  <si>
    <t>実績利益</t>
    <rPh sb="0" eb="2">
      <t>ジッセキ</t>
    </rPh>
    <rPh sb="2" eb="4">
      <t>リエキ</t>
    </rPh>
    <phoneticPr fontId="25"/>
  </si>
  <si>
    <t>■計測係【累計】</t>
    <rPh sb="1" eb="3">
      <t>ケイソク</t>
    </rPh>
    <rPh sb="3" eb="4">
      <t>カカリ</t>
    </rPh>
    <rPh sb="5" eb="7">
      <t>ルイケイ</t>
    </rPh>
    <phoneticPr fontId="25"/>
  </si>
  <si>
    <r>
      <t>売上</t>
    </r>
    <r>
      <rPr>
        <b/>
        <sz val="11"/>
        <color theme="1"/>
        <rFont val="Meiryo UI"/>
        <family val="3"/>
        <charset val="128"/>
      </rPr>
      <t>計画 計測</t>
    </r>
    <rPh sb="0" eb="2">
      <t>ウリアゲ</t>
    </rPh>
    <rPh sb="2" eb="4">
      <t>ケイカク</t>
    </rPh>
    <rPh sb="5" eb="7">
      <t>ケイソク</t>
    </rPh>
    <phoneticPr fontId="25"/>
  </si>
  <si>
    <r>
      <t>売上</t>
    </r>
    <r>
      <rPr>
        <b/>
        <sz val="11"/>
        <color theme="1"/>
        <rFont val="Meiryo UI"/>
        <family val="3"/>
        <charset val="128"/>
      </rPr>
      <t>実績 計測</t>
    </r>
    <rPh sb="0" eb="2">
      <t>ウリアゲ</t>
    </rPh>
    <rPh sb="2" eb="4">
      <t>ジッセキ</t>
    </rPh>
    <rPh sb="5" eb="7">
      <t>ケイソク</t>
    </rPh>
    <phoneticPr fontId="25"/>
  </si>
  <si>
    <t>■計装係【累計】</t>
    <rPh sb="1" eb="3">
      <t>ケイソウ</t>
    </rPh>
    <rPh sb="3" eb="4">
      <t>カカリ</t>
    </rPh>
    <rPh sb="5" eb="7">
      <t>ルイケイ</t>
    </rPh>
    <phoneticPr fontId="25"/>
  </si>
  <si>
    <r>
      <t>売上</t>
    </r>
    <r>
      <rPr>
        <b/>
        <sz val="11"/>
        <color theme="1"/>
        <rFont val="Meiryo UI"/>
        <family val="3"/>
        <charset val="128"/>
      </rPr>
      <t>計画 計装</t>
    </r>
    <rPh sb="0" eb="2">
      <t>ウリアゲ</t>
    </rPh>
    <rPh sb="2" eb="4">
      <t>ケイカク</t>
    </rPh>
    <rPh sb="5" eb="7">
      <t>ケイソウ</t>
    </rPh>
    <phoneticPr fontId="25"/>
  </si>
  <si>
    <r>
      <t>売上</t>
    </r>
    <r>
      <rPr>
        <b/>
        <sz val="11"/>
        <color theme="1"/>
        <rFont val="Meiryo UI"/>
        <family val="3"/>
        <charset val="128"/>
      </rPr>
      <t>実績 計装</t>
    </r>
    <rPh sb="0" eb="2">
      <t>ウリアゲ</t>
    </rPh>
    <rPh sb="2" eb="4">
      <t>ジッセキ</t>
    </rPh>
    <rPh sb="5" eb="7">
      <t>ケイソウ</t>
    </rPh>
    <phoneticPr fontId="25"/>
  </si>
  <si>
    <t>■ＩＴ係【単月】</t>
    <rPh sb="3" eb="4">
      <t>カカリ</t>
    </rPh>
    <rPh sb="5" eb="7">
      <t>タンゲツ</t>
    </rPh>
    <phoneticPr fontId="25"/>
  </si>
  <si>
    <t>■計測係【単月】</t>
    <rPh sb="1" eb="3">
      <t>ケイソク</t>
    </rPh>
    <rPh sb="3" eb="4">
      <t>カカリ</t>
    </rPh>
    <rPh sb="5" eb="7">
      <t>タンゲツ</t>
    </rPh>
    <phoneticPr fontId="25"/>
  </si>
  <si>
    <t>■計装係【単月】</t>
    <rPh sb="1" eb="3">
      <t>ケイソウ</t>
    </rPh>
    <rPh sb="3" eb="4">
      <t>カカリ</t>
    </rPh>
    <rPh sb="5" eb="7">
      <t>タンゲツ</t>
    </rPh>
    <phoneticPr fontId="25"/>
  </si>
  <si>
    <t>【年計】部まとめ</t>
    <phoneticPr fontId="15"/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</si>
  <si>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</si>
  <si>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</si>
  <si>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</si>
  <si>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</si>
  <si>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</si>
  <si>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</si>
  <si>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</si>
  <si>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</si>
  <si>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</si>
  <si>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</si>
  <si>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</si>
  <si>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</si>
  <si>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W800_JIG_MIKOMI</t>
  </si>
  <si>
    <t>W800_JIG_MTBJC</t>
  </si>
  <si>
    <t>【修計】サービス係(FV)</t>
    <phoneticPr fontId="4"/>
  </si>
  <si>
    <t>【修計】IT係(FW)</t>
    <phoneticPr fontId="4"/>
  </si>
  <si>
    <t>【修計】部まとめ</t>
    <phoneticPr fontId="15"/>
  </si>
  <si>
    <t>20年度計数計画管理表（修正計画） ※修正計画は、上期実績＋下期修正計画です。</t>
    <rPh sb="2" eb="4">
      <t>ネンド</t>
    </rPh>
    <rPh sb="4" eb="6">
      <t>ケイスウ</t>
    </rPh>
    <rPh sb="6" eb="8">
      <t>ケイカク</t>
    </rPh>
    <rPh sb="8" eb="10">
      <t>カンリ</t>
    </rPh>
    <rPh sb="10" eb="11">
      <t>ヒョウ</t>
    </rPh>
    <rPh sb="12" eb="14">
      <t>シュウセイ</t>
    </rPh>
    <rPh sb="14" eb="16">
      <t>ケイカク</t>
    </rPh>
    <rPh sb="19" eb="21">
      <t>シュウセイ</t>
    </rPh>
    <rPh sb="21" eb="23">
      <t>ケイカク</t>
    </rPh>
    <rPh sb="25" eb="27">
      <t>カミキ</t>
    </rPh>
    <rPh sb="27" eb="29">
      <t>ジッセキ</t>
    </rPh>
    <rPh sb="30" eb="32">
      <t>シモキ</t>
    </rPh>
    <rPh sb="32" eb="34">
      <t>シュウセイ</t>
    </rPh>
    <rPh sb="34" eb="36">
      <t>ケイカク</t>
    </rPh>
    <phoneticPr fontId="15"/>
  </si>
  <si>
    <t>係別採算管理表</t>
    <rPh sb="0" eb="1">
      <t>カカリ</t>
    </rPh>
    <rPh sb="1" eb="2">
      <t>ベツ</t>
    </rPh>
    <rPh sb="2" eb="4">
      <t>サイサン</t>
    </rPh>
    <rPh sb="4" eb="6">
      <t>カンリ</t>
    </rPh>
    <rPh sb="6" eb="7">
      <t>ヒョウ</t>
    </rPh>
    <phoneticPr fontId="15"/>
  </si>
  <si>
    <t>2020/04B</t>
  </si>
  <si>
    <t>2020/04D</t>
  </si>
  <si>
    <t>2020/05B</t>
  </si>
  <si>
    <t>2020/05D</t>
  </si>
  <si>
    <t>2020/06B</t>
  </si>
  <si>
    <t>2020/06D</t>
  </si>
  <si>
    <t>2020/07B</t>
  </si>
  <si>
    <t>2020/07D</t>
  </si>
  <si>
    <t>2020/08B</t>
  </si>
  <si>
    <t>2020/08D</t>
  </si>
  <si>
    <t>2020/09B</t>
  </si>
  <si>
    <t>2020/09D</t>
  </si>
  <si>
    <t>2020/10B</t>
  </si>
  <si>
    <t>2020/10D</t>
  </si>
  <si>
    <t>2020/11B</t>
  </si>
  <si>
    <t>2020/11D</t>
  </si>
  <si>
    <t>2020/12B</t>
  </si>
  <si>
    <t>2020/12D</t>
  </si>
  <si>
    <t>2021/01B</t>
  </si>
  <si>
    <t>2021/01D</t>
  </si>
  <si>
    <t>2021/02B</t>
  </si>
  <si>
    <t>2021/02D</t>
  </si>
  <si>
    <t>2021/03B</t>
  </si>
  <si>
    <t>2021/03D</t>
  </si>
  <si>
    <t>【年計】IT係(FW)</t>
    <phoneticPr fontId="4"/>
  </si>
  <si>
    <t>【年計】サービス係(FV)</t>
    <phoneticPr fontId="4"/>
  </si>
  <si>
    <t>損益分岐点売上高</t>
    <rPh sb="0" eb="2">
      <t>ソンエキ</t>
    </rPh>
    <rPh sb="2" eb="5">
      <t>ブンキテン</t>
    </rPh>
    <rPh sb="5" eb="7">
      <t>ウリアゲ</t>
    </rPh>
    <rPh sb="7" eb="8">
      <t>ダカ</t>
    </rPh>
    <phoneticPr fontId="4"/>
  </si>
  <si>
    <t>損益分岐点比率</t>
    <rPh sb="0" eb="2">
      <t>ソンエキ</t>
    </rPh>
    <rPh sb="2" eb="5">
      <t>ブンキテン</t>
    </rPh>
    <rPh sb="5" eb="7">
      <t>ヒリツ</t>
    </rPh>
    <phoneticPr fontId="4"/>
  </si>
  <si>
    <t>%</t>
    <phoneticPr fontId="4"/>
  </si>
  <si>
    <t>原材料費(外注費･材料費)</t>
    <rPh sb="0" eb="3">
      <t>ゲンザイリョウ</t>
    </rPh>
    <rPh sb="3" eb="4">
      <t>ヒ</t>
    </rPh>
    <rPh sb="5" eb="8">
      <t>ガイチュウヒ</t>
    </rPh>
    <rPh sb="9" eb="12">
      <t>ザイリョウヒ</t>
    </rPh>
    <phoneticPr fontId="4"/>
  </si>
  <si>
    <t>仕掛労務費</t>
    <rPh sb="0" eb="2">
      <t>シカカリ</t>
    </rPh>
    <rPh sb="2" eb="5">
      <t>ロウムヒ</t>
    </rPh>
    <phoneticPr fontId="4"/>
  </si>
  <si>
    <t>定外労務費</t>
    <rPh sb="0" eb="1">
      <t>テイ</t>
    </rPh>
    <rPh sb="1" eb="2">
      <t>ガイ</t>
    </rPh>
    <rPh sb="2" eb="5">
      <t>ロウムヒ</t>
    </rPh>
    <phoneticPr fontId="4"/>
  </si>
  <si>
    <t>定内労務費</t>
    <rPh sb="0" eb="1">
      <t>テイ</t>
    </rPh>
    <rPh sb="1" eb="2">
      <t>ナイ</t>
    </rPh>
    <rPh sb="2" eb="5">
      <t>ロウムヒ</t>
    </rPh>
    <phoneticPr fontId="4"/>
  </si>
  <si>
    <t>一般経費</t>
    <rPh sb="0" eb="2">
      <t>イッパン</t>
    </rPh>
    <rPh sb="2" eb="4">
      <t>ケイヒ</t>
    </rPh>
    <phoneticPr fontId="4"/>
  </si>
  <si>
    <t>投資経費</t>
    <rPh sb="0" eb="2">
      <t>トウシ</t>
    </rPh>
    <rPh sb="2" eb="4">
      <t>ケイヒ</t>
    </rPh>
    <phoneticPr fontId="4"/>
  </si>
  <si>
    <t>償却費</t>
    <rPh sb="0" eb="2">
      <t>ショウキャク</t>
    </rPh>
    <rPh sb="2" eb="3">
      <t>ヒ</t>
    </rPh>
    <phoneticPr fontId="4"/>
  </si>
  <si>
    <t>配賦費</t>
    <rPh sb="0" eb="2">
      <t>ハイフ</t>
    </rPh>
    <rPh sb="2" eb="3">
      <t>ヒ</t>
    </rPh>
    <phoneticPr fontId="4"/>
  </si>
  <si>
    <t>計画値</t>
    <rPh sb="0" eb="2">
      <t>ケイカク</t>
    </rPh>
    <rPh sb="2" eb="3">
      <t>チ</t>
    </rPh>
    <phoneticPr fontId="4"/>
  </si>
  <si>
    <t>損益分岐点売上高</t>
    <rPh sb="0" eb="2">
      <t>ソンエキ</t>
    </rPh>
    <rPh sb="2" eb="5">
      <t>ブンキテン</t>
    </rPh>
    <rPh sb="5" eb="7">
      <t>ウリアゲ</t>
    </rPh>
    <rPh sb="7" eb="8">
      <t>ダカ</t>
    </rPh>
    <phoneticPr fontId="4"/>
  </si>
  <si>
    <t>損益分岐点比率</t>
    <rPh sb="0" eb="2">
      <t>ソンエキ</t>
    </rPh>
    <rPh sb="2" eb="5">
      <t>ブンキテン</t>
    </rPh>
    <rPh sb="5" eb="7">
      <t>ヒリツ</t>
    </rPh>
    <phoneticPr fontId="4"/>
  </si>
  <si>
    <t>原価合計</t>
    <rPh sb="0" eb="2">
      <t>ゲンカ</t>
    </rPh>
    <rPh sb="2" eb="4">
      <t>ゴウケイ</t>
    </rPh>
    <phoneticPr fontId="4"/>
  </si>
  <si>
    <t>固定費合計</t>
    <rPh sb="0" eb="3">
      <t>コテイヒ</t>
    </rPh>
    <rPh sb="3" eb="5">
      <t>ゴウケイ</t>
    </rPh>
    <phoneticPr fontId="4"/>
  </si>
  <si>
    <t>変動費合計</t>
    <rPh sb="0" eb="2">
      <t>ヘンドウ</t>
    </rPh>
    <rPh sb="2" eb="3">
      <t>ヒ</t>
    </rPh>
    <rPh sb="3" eb="5">
      <t>ゴウケイ</t>
    </rPh>
    <phoneticPr fontId="4"/>
  </si>
  <si>
    <t>売上高合計</t>
    <rPh sb="0" eb="2">
      <t>ウリアゲ</t>
    </rPh>
    <rPh sb="2" eb="3">
      <t>ダカ</t>
    </rPh>
    <rPh sb="3" eb="5">
      <t>ゴウケイ</t>
    </rPh>
    <phoneticPr fontId="4"/>
  </si>
  <si>
    <t>受注済</t>
    <rPh sb="0" eb="2">
      <t>ジュチュウ</t>
    </rPh>
    <rPh sb="2" eb="3">
      <t>スミ</t>
    </rPh>
    <phoneticPr fontId="4"/>
  </si>
  <si>
    <t>減収▲10%</t>
    <rPh sb="0" eb="2">
      <t>ゲンシュウ</t>
    </rPh>
    <phoneticPr fontId="4"/>
  </si>
  <si>
    <t>増収+10%</t>
    <rPh sb="0" eb="2">
      <t>ゾウシュウ</t>
    </rPh>
    <phoneticPr fontId="4"/>
  </si>
  <si>
    <t>減収▲20%</t>
    <rPh sb="0" eb="2">
      <t>ゲンシュウ</t>
    </rPh>
    <phoneticPr fontId="4"/>
  </si>
  <si>
    <t>減収▲30%</t>
    <rPh sb="0" eb="2">
      <t>ゲンシュウ</t>
    </rPh>
    <phoneticPr fontId="4"/>
  </si>
  <si>
    <t>増収+20%</t>
    <rPh sb="0" eb="2">
      <t>ゾウシュウ</t>
    </rPh>
    <phoneticPr fontId="4"/>
  </si>
  <si>
    <t>増収+30%</t>
    <rPh sb="0" eb="2">
      <t>ゾウシュウ</t>
    </rPh>
    <phoneticPr fontId="4"/>
  </si>
  <si>
    <t>変動費率</t>
    <rPh sb="0" eb="2">
      <t>ヘンドウ</t>
    </rPh>
    <rPh sb="2" eb="3">
      <t>ヒ</t>
    </rPh>
    <rPh sb="3" eb="4">
      <t>リツ</t>
    </rPh>
    <phoneticPr fontId="4"/>
  </si>
  <si>
    <t xml:space="preserve"> </t>
    <phoneticPr fontId="4"/>
  </si>
  <si>
    <t>減収▲40%</t>
    <rPh sb="0" eb="2">
      <t>ゲンシュウ</t>
    </rPh>
    <phoneticPr fontId="4"/>
  </si>
  <si>
    <t>減収▲50%</t>
    <rPh sb="0" eb="2">
      <t>ゲンシュウ</t>
    </rPh>
    <phoneticPr fontId="4"/>
  </si>
  <si>
    <t>損益分岐点</t>
    <rPh sb="0" eb="2">
      <t>ソンエキ</t>
    </rPh>
    <rPh sb="2" eb="5">
      <t>ブンキテン</t>
    </rPh>
    <phoneticPr fontId="4"/>
  </si>
  <si>
    <t>利益率</t>
    <rPh sb="0" eb="2">
      <t>リエキ</t>
    </rPh>
    <rPh sb="2" eb="3">
      <t>リツ</t>
    </rPh>
    <phoneticPr fontId="4"/>
  </si>
  <si>
    <t>A</t>
    <phoneticPr fontId="4"/>
  </si>
  <si>
    <t>B</t>
    <phoneticPr fontId="4"/>
  </si>
  <si>
    <t>B1</t>
    <phoneticPr fontId="4"/>
  </si>
  <si>
    <t>B2</t>
    <phoneticPr fontId="4"/>
  </si>
  <si>
    <t>B3</t>
    <phoneticPr fontId="4"/>
  </si>
  <si>
    <t>B4</t>
    <phoneticPr fontId="4"/>
  </si>
  <si>
    <t>B5</t>
    <phoneticPr fontId="4"/>
  </si>
  <si>
    <t>B6</t>
    <phoneticPr fontId="4"/>
  </si>
  <si>
    <t>B7</t>
    <phoneticPr fontId="4"/>
  </si>
  <si>
    <t>B8</t>
    <phoneticPr fontId="4"/>
  </si>
  <si>
    <t>固定比率</t>
    <rPh sb="0" eb="2">
      <t>コテイ</t>
    </rPh>
    <rPh sb="2" eb="4">
      <t>ヒリツ</t>
    </rPh>
    <phoneticPr fontId="4"/>
  </si>
  <si>
    <t>利益額(A-B)</t>
    <rPh sb="0" eb="2">
      <t>リエキ</t>
    </rPh>
    <rPh sb="2" eb="3">
      <t>ガク</t>
    </rPh>
    <phoneticPr fontId="4"/>
  </si>
  <si>
    <t>原価</t>
    <rPh sb="0" eb="2">
      <t>ゲンカ</t>
    </rPh>
    <phoneticPr fontId="4"/>
  </si>
  <si>
    <t>売上</t>
    <rPh sb="0" eb="2">
      <t>ウリアゲ</t>
    </rPh>
    <phoneticPr fontId="4"/>
  </si>
  <si>
    <t>利益</t>
    <rPh sb="0" eb="2">
      <t>リエキ</t>
    </rPh>
    <phoneticPr fontId="4"/>
  </si>
  <si>
    <t>損益分岐点</t>
    <rPh sb="0" eb="2">
      <t>ソンエキ</t>
    </rPh>
    <rPh sb="2" eb="5">
      <t>ブンキテン</t>
    </rPh>
    <phoneticPr fontId="4"/>
  </si>
  <si>
    <t>D1</t>
    <phoneticPr fontId="4"/>
  </si>
  <si>
    <t>D2</t>
    <phoneticPr fontId="4"/>
  </si>
  <si>
    <t>C1</t>
    <phoneticPr fontId="4"/>
  </si>
  <si>
    <t>C2</t>
    <phoneticPr fontId="4"/>
  </si>
  <si>
    <r>
      <t>今後見込み</t>
    </r>
    <r>
      <rPr>
        <sz val="11"/>
        <rFont val="Meiryo UI"/>
        <family val="3"/>
        <charset val="128"/>
      </rPr>
      <t xml:space="preserve">
（確度：中）</t>
    </r>
    <rPh sb="0" eb="2">
      <t>コンゴ</t>
    </rPh>
    <rPh sb="2" eb="4">
      <t>ミコ</t>
    </rPh>
    <rPh sb="7" eb="9">
      <t>カクド</t>
    </rPh>
    <rPh sb="10" eb="11">
      <t>チュウ</t>
    </rPh>
    <phoneticPr fontId="4"/>
  </si>
  <si>
    <t>減収率</t>
    <rPh sb="0" eb="2">
      <t>ゲンシュウ</t>
    </rPh>
    <rPh sb="2" eb="3">
      <t>リツ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</si>
</sst>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76" formatCode="0.0%"/>
    <numFmt numFmtId="177" formatCode="#,##0_ "/>
    <numFmt numFmtId="178" formatCode="0_ ;[Red]\-0\ "/>
    <numFmt numFmtId="179" formatCode="&quot;累計月数&quot;#"/>
    <numFmt numFmtId="180" formatCode="_(* #,##0_);_(* \(#,##0\);_(* &quot;-&quot;_);_(@_)"/>
    <numFmt numFmtId="181" formatCode="0.0&quot;人&quot;"/>
    <numFmt numFmtId="182" formatCode="#&quot;千円/月・人&quot;"/>
    <numFmt numFmtId="183" formatCode="#&quot;円/ｈ&quot;"/>
    <numFmt numFmtId="184" formatCode="0&quot;日&quot;"/>
    <numFmt numFmtId="185" formatCode="0.0&quot;人・日&quot;;[Red]\-0.0&quot;人・日&quot;"/>
    <numFmt numFmtId="186" formatCode="0&quot;ヶ&quot;&quot;月&quot;"/>
    <numFmt numFmtId="187" formatCode="#,##0_ ;[Red]\-#,##0\ "/>
    <numFmt numFmtId="188" formatCode="#,##0;&quot;▲ &quot;#,##0"/>
  </numFmts>
  <fonts count="41">
    <font>
      <sz val="11"/>
      <name val="明朝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明朝"/>
      <family val="3"/>
      <charset val="128"/>
    </font>
    <font>
      <sz val="6"/>
      <name val="明朝"/>
      <family val="3"/>
      <charset val="128"/>
    </font>
    <font>
      <sz val="11"/>
      <color indexed="8"/>
      <name val="ＭＳ Ｐゴシック"/>
      <family val="3"/>
      <charset val="128"/>
    </font>
    <font>
      <sz val="13"/>
      <name val="Meiryo UI"/>
      <family val="3"/>
      <charset val="128"/>
    </font>
    <font>
      <b/>
      <sz val="11"/>
      <name val="Meiryo UI"/>
      <family val="3"/>
      <charset val="128"/>
    </font>
    <font>
      <sz val="11"/>
      <name val="Meiryo UI"/>
      <family val="3"/>
      <charset val="128"/>
    </font>
    <font>
      <sz val="11"/>
      <color indexed="8"/>
      <name val="Meiryo UI"/>
      <family val="3"/>
      <charset val="128"/>
    </font>
    <font>
      <sz val="13"/>
      <color theme="0"/>
      <name val="Meiryo UI"/>
      <family val="3"/>
      <charset val="128"/>
    </font>
    <font>
      <sz val="13"/>
      <color theme="3"/>
      <name val="Meiryo UI"/>
      <family val="3"/>
      <charset val="128"/>
    </font>
    <font>
      <sz val="12"/>
      <name val="Meiryo UI"/>
      <family val="3"/>
      <charset val="128"/>
    </font>
    <font>
      <sz val="11"/>
      <color theme="1"/>
      <name val="ＭＳ Ｐゴシック"/>
      <family val="2"/>
      <scheme val="minor"/>
    </font>
    <font>
      <sz val="9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Meiryo UI"/>
      <family val="3"/>
      <charset val="128"/>
    </font>
    <font>
      <b/>
      <sz val="12"/>
      <color indexed="81"/>
      <name val="ＭＳ Ｐゴシック"/>
      <family val="3"/>
      <charset val="128"/>
    </font>
    <font>
      <b/>
      <sz val="11"/>
      <color indexed="8"/>
      <name val="Meiryo UI"/>
      <family val="3"/>
      <charset val="128"/>
    </font>
    <font>
      <sz val="14"/>
      <name val="Meiryo UI"/>
      <family val="3"/>
      <charset val="128"/>
    </font>
    <font>
      <sz val="18"/>
      <color rgb="FFFF0000"/>
      <name val="Meiryo UI"/>
      <family val="3"/>
      <charset val="128"/>
    </font>
    <font>
      <sz val="14"/>
      <color theme="0"/>
      <name val="Meiryo UI"/>
      <family val="3"/>
      <charset val="128"/>
    </font>
    <font>
      <sz val="10"/>
      <name val="Meiryo UI"/>
      <family val="3"/>
      <charset val="128"/>
    </font>
    <font>
      <b/>
      <sz val="12"/>
      <color rgb="FFFF0000"/>
      <name val="Meiryo UI"/>
      <family val="3"/>
      <charset val="128"/>
    </font>
    <font>
      <b/>
      <sz val="14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1"/>
      <color rgb="FFFF0000"/>
      <name val="明朝"/>
      <family val="3"/>
      <charset val="128"/>
    </font>
    <font>
      <b/>
      <sz val="11"/>
      <name val="明朝"/>
      <family val="3"/>
      <charset val="128"/>
    </font>
    <font>
      <b/>
      <u/>
      <sz val="14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8"/>
      <name val="明朝"/>
      <family val="3"/>
      <charset val="128"/>
    </font>
    <font>
      <b/>
      <sz val="14"/>
      <color rgb="FFFF0000"/>
      <name val="明朝"/>
      <family val="3"/>
      <charset val="128"/>
    </font>
    <font>
      <b/>
      <sz val="13"/>
      <name val="Meiryo UI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indexed="47"/>
        <bgColor indexed="8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FF"/>
        <bgColor indexed="8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FFFF"/>
        <bgColor indexed="8"/>
      </patternFill>
    </fill>
    <fill>
      <patternFill patternType="solid">
        <fgColor rgb="FF99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D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</fills>
  <borders count="3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medium">
        <color indexed="64"/>
      </right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double">
        <color indexed="64"/>
      </bottom>
      <diagonal/>
    </border>
    <border>
      <left/>
      <right/>
      <top style="dotted">
        <color indexed="64"/>
      </top>
      <bottom style="double">
        <color indexed="64"/>
      </bottom>
      <diagonal/>
    </border>
    <border>
      <left/>
      <right style="medium">
        <color indexed="64"/>
      </right>
      <top style="dotted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/>
      <top style="medium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dotted">
        <color indexed="64"/>
      </diagonal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 diagonalUp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auto="1"/>
      </left>
      <right style="thin">
        <color indexed="64"/>
      </right>
      <top/>
      <bottom style="thick">
        <color rgb="FFC00000"/>
      </bottom>
      <diagonal/>
    </border>
    <border>
      <left style="thick">
        <color rgb="FFC00000"/>
      </left>
      <right/>
      <top style="thick">
        <color rgb="FFC00000"/>
      </top>
      <bottom style="thick">
        <color rgb="FFC00000"/>
      </bottom>
      <diagonal/>
    </border>
    <border>
      <left/>
      <right/>
      <top style="thick">
        <color rgb="FFC00000"/>
      </top>
      <bottom style="thick">
        <color rgb="FFC00000"/>
      </bottom>
      <diagonal/>
    </border>
    <border>
      <left/>
      <right style="medium">
        <color indexed="64"/>
      </right>
      <top style="thick">
        <color rgb="FFC00000"/>
      </top>
      <bottom style="thick">
        <color rgb="FFC00000"/>
      </bottom>
      <diagonal/>
    </border>
    <border>
      <left style="medium">
        <color indexed="64"/>
      </left>
      <right style="thin">
        <color indexed="64"/>
      </right>
      <top style="thick">
        <color rgb="FFC00000"/>
      </top>
      <bottom style="thick">
        <color rgb="FFC00000"/>
      </bottom>
      <diagonal/>
    </border>
    <border>
      <left style="thin">
        <color indexed="64"/>
      </left>
      <right style="thin">
        <color indexed="64"/>
      </right>
      <top style="thick">
        <color rgb="FFC00000"/>
      </top>
      <bottom style="thick">
        <color rgb="FFC00000"/>
      </bottom>
      <diagonal/>
    </border>
    <border>
      <left style="medium">
        <color indexed="64"/>
      </left>
      <right style="medium">
        <color indexed="64"/>
      </right>
      <top style="thick">
        <color rgb="FFC00000"/>
      </top>
      <bottom style="thick">
        <color rgb="FFC00000"/>
      </bottom>
      <diagonal/>
    </border>
    <border>
      <left style="thin">
        <color indexed="64"/>
      </left>
      <right/>
      <top style="thick">
        <color rgb="FFC00000"/>
      </top>
      <bottom style="thin">
        <color indexed="64"/>
      </bottom>
      <diagonal/>
    </border>
    <border>
      <left/>
      <right/>
      <top style="thick">
        <color rgb="FFC00000"/>
      </top>
      <bottom style="thin">
        <color indexed="64"/>
      </bottom>
      <diagonal/>
    </border>
    <border>
      <left/>
      <right style="medium">
        <color indexed="64"/>
      </right>
      <top style="thick">
        <color rgb="FFC00000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ck">
        <color rgb="FFC00000"/>
      </bottom>
      <diagonal/>
    </border>
    <border>
      <left/>
      <right style="thin">
        <color indexed="64"/>
      </right>
      <top style="double">
        <color indexed="64"/>
      </top>
      <bottom style="thick">
        <color rgb="FFC00000"/>
      </bottom>
      <diagonal/>
    </border>
    <border>
      <left/>
      <right style="medium">
        <color indexed="64"/>
      </right>
      <top/>
      <bottom style="thick">
        <color rgb="FFC00000"/>
      </bottom>
      <diagonal/>
    </border>
    <border>
      <left style="thin">
        <color indexed="64"/>
      </left>
      <right/>
      <top style="thick">
        <color rgb="FFC00000"/>
      </top>
      <bottom style="medium">
        <color indexed="64"/>
      </bottom>
      <diagonal/>
    </border>
    <border>
      <left/>
      <right/>
      <top style="thick">
        <color rgb="FFC00000"/>
      </top>
      <bottom style="medium">
        <color indexed="64"/>
      </bottom>
      <diagonal/>
    </border>
    <border>
      <left/>
      <right style="medium">
        <color indexed="64"/>
      </right>
      <top style="thick">
        <color rgb="FFC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rgb="FFC00000"/>
      </top>
      <bottom style="medium">
        <color indexed="64"/>
      </bottom>
      <diagonal/>
    </border>
    <border>
      <left/>
      <right/>
      <top style="double">
        <color indexed="64"/>
      </top>
      <bottom style="thick">
        <color rgb="FFC00000"/>
      </bottom>
      <diagonal/>
    </border>
    <border>
      <left/>
      <right style="medium">
        <color indexed="64"/>
      </right>
      <top style="double">
        <color indexed="64"/>
      </top>
      <bottom style="thick">
        <color rgb="FFC00000"/>
      </bottom>
      <diagonal/>
    </border>
    <border diagonalUp="1">
      <left style="medium">
        <color indexed="64"/>
      </left>
      <right style="thin">
        <color indexed="64"/>
      </right>
      <top style="medium">
        <color indexed="64"/>
      </top>
      <bottom/>
      <diagonal style="dotted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/>
      <diagonal style="dotted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/>
      <diagonal style="dotted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dotted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dotted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dotted">
        <color indexed="64"/>
      </diagonal>
    </border>
    <border>
      <left style="thin">
        <color indexed="64"/>
      </left>
      <right style="thin">
        <color indexed="64"/>
      </right>
      <top style="thick">
        <color rgb="FFC00000"/>
      </top>
      <bottom/>
      <diagonal/>
    </border>
    <border>
      <left style="thin">
        <color indexed="64"/>
      </left>
      <right style="thin">
        <color indexed="64"/>
      </right>
      <top style="thick">
        <color rgb="FFC00000"/>
      </top>
      <bottom style="thin">
        <color indexed="64"/>
      </bottom>
      <diagonal/>
    </border>
    <border>
      <left/>
      <right style="thin">
        <color indexed="64"/>
      </right>
      <top style="thick">
        <color rgb="FFC0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rgb="FFC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 style="thick">
        <color rgb="FFC00000"/>
      </right>
      <top style="thick">
        <color rgb="FFC00000"/>
      </top>
      <bottom style="thick">
        <color rgb="FFC00000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 diagonalUp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 style="dotted">
        <color indexed="64"/>
      </bottom>
      <diagonal/>
    </border>
    <border diagonalUp="1"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 style="hair">
        <color indexed="64"/>
      </diagonal>
    </border>
    <border diagonalUp="1">
      <left style="medium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>
      <left/>
      <right/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hair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medium">
        <color indexed="64"/>
      </bottom>
      <diagonal style="hair">
        <color indexed="64"/>
      </diagonal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dashed">
        <color auto="1"/>
      </right>
      <top style="medium">
        <color auto="1"/>
      </top>
      <bottom style="medium">
        <color auto="1"/>
      </bottom>
      <diagonal/>
    </border>
    <border>
      <left style="dashed">
        <color auto="1"/>
      </left>
      <right style="dashed">
        <color auto="1"/>
      </right>
      <top style="medium">
        <color auto="1"/>
      </top>
      <bottom style="medium">
        <color auto="1"/>
      </bottom>
      <diagonal/>
    </border>
    <border>
      <left style="dashed">
        <color auto="1"/>
      </left>
      <right/>
      <top style="medium">
        <color auto="1"/>
      </top>
      <bottom style="medium">
        <color auto="1"/>
      </bottom>
      <diagonal/>
    </border>
    <border>
      <left style="dashed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 style="medium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 style="dashed">
        <color auto="1"/>
      </bottom>
      <diagonal/>
    </border>
    <border>
      <left style="dashed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/>
      <diagonal/>
    </border>
    <border>
      <left style="medium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/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 style="dashed">
        <color auto="1"/>
      </right>
      <top/>
      <bottom style="medium">
        <color auto="1"/>
      </bottom>
      <diagonal/>
    </border>
    <border>
      <left style="dashed">
        <color auto="1"/>
      </left>
      <right style="dashed">
        <color auto="1"/>
      </right>
      <top/>
      <bottom style="medium">
        <color auto="1"/>
      </bottom>
      <diagonal/>
    </border>
    <border>
      <left style="dashed">
        <color auto="1"/>
      </left>
      <right style="medium">
        <color auto="1"/>
      </right>
      <top/>
      <bottom style="medium">
        <color auto="1"/>
      </bottom>
      <diagonal/>
    </border>
    <border>
      <left style="dashed">
        <color auto="1"/>
      </left>
      <right/>
      <top/>
      <bottom style="medium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indexed="64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/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hair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hair">
        <color auto="1"/>
      </bottom>
      <diagonal/>
    </border>
    <border>
      <left style="medium">
        <color auto="1"/>
      </left>
      <right/>
      <top style="thin">
        <color indexed="64"/>
      </top>
      <bottom style="hair">
        <color auto="1"/>
      </bottom>
      <diagonal/>
    </border>
    <border>
      <left/>
      <right style="medium">
        <color indexed="64"/>
      </right>
      <top style="thin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dotted">
        <color theme="0" tint="-0.499984740745262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dotted">
        <color theme="0" tint="-0.499984740745262"/>
      </diagonal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rgb="FFC00000"/>
      </left>
      <right style="thick">
        <color rgb="FFC00000"/>
      </right>
      <top style="thick">
        <color rgb="FFC00000"/>
      </top>
      <bottom style="medium">
        <color indexed="64"/>
      </bottom>
      <diagonal/>
    </border>
    <border>
      <left style="thick">
        <color rgb="FFC00000"/>
      </left>
      <right style="thick">
        <color rgb="FFC00000"/>
      </right>
      <top/>
      <bottom style="thin">
        <color indexed="64"/>
      </bottom>
      <diagonal/>
    </border>
    <border>
      <left style="thick">
        <color rgb="FFC00000"/>
      </left>
      <right style="thick">
        <color rgb="FFC00000"/>
      </right>
      <top style="thin">
        <color indexed="64"/>
      </top>
      <bottom style="thin">
        <color indexed="64"/>
      </bottom>
      <diagonal/>
    </border>
    <border>
      <left style="thick">
        <color rgb="FFC00000"/>
      </left>
      <right style="thick">
        <color rgb="FFC00000"/>
      </right>
      <top style="thin">
        <color indexed="64"/>
      </top>
      <bottom style="double">
        <color indexed="64"/>
      </bottom>
      <diagonal/>
    </border>
    <border>
      <left style="thick">
        <color rgb="FFC00000"/>
      </left>
      <right style="thick">
        <color rgb="FFC00000"/>
      </right>
      <top style="thin">
        <color indexed="64"/>
      </top>
      <bottom style="thick">
        <color rgb="FFC00000"/>
      </bottom>
      <diagonal/>
    </border>
    <border>
      <left style="thick">
        <color theme="3"/>
      </left>
      <right style="thick">
        <color theme="3"/>
      </right>
      <top style="thick">
        <color theme="3"/>
      </top>
      <bottom style="medium">
        <color indexed="64"/>
      </bottom>
      <diagonal/>
    </border>
    <border>
      <left style="thick">
        <color theme="3"/>
      </left>
      <right style="thick">
        <color theme="3"/>
      </right>
      <top/>
      <bottom style="thin">
        <color indexed="64"/>
      </bottom>
      <diagonal/>
    </border>
    <border>
      <left style="thick">
        <color theme="3"/>
      </left>
      <right style="thick">
        <color theme="3"/>
      </right>
      <top style="thin">
        <color indexed="64"/>
      </top>
      <bottom style="thin">
        <color indexed="64"/>
      </bottom>
      <diagonal/>
    </border>
    <border>
      <left style="thick">
        <color theme="3"/>
      </left>
      <right style="thick">
        <color theme="3"/>
      </right>
      <top style="thin">
        <color indexed="64"/>
      </top>
      <bottom style="double">
        <color indexed="64"/>
      </bottom>
      <diagonal/>
    </border>
    <border>
      <left style="thick">
        <color theme="3"/>
      </left>
      <right style="thick">
        <color theme="3"/>
      </right>
      <top style="thin">
        <color indexed="64"/>
      </top>
      <bottom style="thick">
        <color theme="3"/>
      </bottom>
      <diagonal/>
    </border>
    <border>
      <left style="thick">
        <color rgb="FFC00000"/>
      </left>
      <right style="thick">
        <color rgb="FFC00000"/>
      </right>
      <top/>
      <bottom/>
      <diagonal/>
    </border>
    <border>
      <left style="thick">
        <color theme="3"/>
      </left>
      <right style="thick">
        <color theme="3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rgb="FFC00000"/>
      </left>
      <right style="thick">
        <color rgb="FFC00000"/>
      </right>
      <top style="medium">
        <color indexed="64"/>
      </top>
      <bottom style="medium">
        <color indexed="64"/>
      </bottom>
      <diagonal/>
    </border>
    <border>
      <left style="thick">
        <color theme="3"/>
      </left>
      <right style="thick">
        <color theme="3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ck">
        <color rgb="FFC00000"/>
      </left>
      <right style="thick">
        <color rgb="FFC00000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ck">
        <color theme="3"/>
      </left>
      <right style="thick">
        <color theme="3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dotted">
        <color indexed="64"/>
      </diagonal>
    </border>
    <border diagonalDown="1">
      <left style="thin">
        <color indexed="64"/>
      </left>
      <right/>
      <top style="thin">
        <color indexed="64"/>
      </top>
      <bottom style="double">
        <color indexed="64"/>
      </bottom>
      <diagonal style="dotted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dotted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dotted">
        <color indexed="64"/>
      </diagonal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2">
    <xf numFmtId="0" fontId="0" fillId="0" borderId="0"/>
    <xf numFmtId="9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>
      <alignment vertical="center"/>
    </xf>
    <xf numFmtId="0" fontId="3" fillId="0" borderId="0"/>
    <xf numFmtId="9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13" fillId="0" borderId="0"/>
    <xf numFmtId="0" fontId="1" fillId="0" borderId="0">
      <alignment vertical="center"/>
    </xf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0" fontId="3" fillId="0" borderId="0"/>
    <xf numFmtId="9" fontId="5" fillId="0" borderId="0" applyFont="0" applyFill="0" applyBorder="0" applyAlignment="0" applyProtection="0">
      <alignment vertical="center"/>
    </xf>
    <xf numFmtId="0" fontId="5" fillId="0" borderId="0"/>
    <xf numFmtId="38" fontId="1" fillId="0" borderId="0" applyFont="0" applyFill="0" applyBorder="0" applyAlignment="0" applyProtection="0">
      <alignment vertical="center"/>
    </xf>
    <xf numFmtId="0" fontId="5" fillId="0" borderId="0"/>
  </cellStyleXfs>
  <cellXfs count="2628">
    <xf numFmtId="0" fontId="0" fillId="0" borderId="0" xfId="0"/>
    <xf numFmtId="178" fontId="6" fillId="9" borderId="0" xfId="0" applyNumberFormat="1" applyFont="1" applyFill="1" applyBorder="1" applyAlignment="1">
      <alignment vertical="center"/>
    </xf>
    <xf numFmtId="177" fontId="6" fillId="9" borderId="22" xfId="1" applyNumberFormat="1" applyFont="1" applyFill="1" applyBorder="1" applyAlignment="1">
      <alignment vertical="center" shrinkToFit="1"/>
    </xf>
    <xf numFmtId="177" fontId="6" fillId="9" borderId="6" xfId="1" applyNumberFormat="1" applyFont="1" applyFill="1" applyBorder="1" applyAlignment="1">
      <alignment vertical="center" shrinkToFit="1"/>
    </xf>
    <xf numFmtId="177" fontId="6" fillId="9" borderId="21" xfId="1" applyNumberFormat="1" applyFont="1" applyFill="1" applyBorder="1" applyAlignment="1">
      <alignment vertical="center" shrinkToFit="1"/>
    </xf>
    <xf numFmtId="177" fontId="6" fillId="9" borderId="24" xfId="1" applyNumberFormat="1" applyFont="1" applyFill="1" applyBorder="1" applyAlignment="1">
      <alignment vertical="center" shrinkToFit="1"/>
    </xf>
    <xf numFmtId="177" fontId="6" fillId="9" borderId="26" xfId="1" applyNumberFormat="1" applyFont="1" applyFill="1" applyBorder="1" applyAlignment="1">
      <alignment vertical="center" shrinkToFit="1"/>
    </xf>
    <xf numFmtId="177" fontId="6" fillId="9" borderId="27" xfId="1" applyNumberFormat="1" applyFont="1" applyFill="1" applyBorder="1" applyAlignment="1">
      <alignment vertical="center" shrinkToFit="1"/>
    </xf>
    <xf numFmtId="177" fontId="6" fillId="9" borderId="28" xfId="1" applyNumberFormat="1" applyFont="1" applyFill="1" applyBorder="1" applyAlignment="1">
      <alignment vertical="center" shrinkToFit="1"/>
    </xf>
    <xf numFmtId="177" fontId="6" fillId="9" borderId="68" xfId="1" applyNumberFormat="1" applyFont="1" applyFill="1" applyBorder="1" applyAlignment="1">
      <alignment vertical="center" shrinkToFit="1"/>
    </xf>
    <xf numFmtId="177" fontId="6" fillId="9" borderId="9" xfId="1" applyNumberFormat="1" applyFont="1" applyFill="1" applyBorder="1" applyAlignment="1">
      <alignment vertical="center" shrinkToFit="1"/>
    </xf>
    <xf numFmtId="177" fontId="6" fillId="9" borderId="8" xfId="1" applyNumberFormat="1" applyFont="1" applyFill="1" applyBorder="1" applyAlignment="1">
      <alignment vertical="center" shrinkToFit="1"/>
    </xf>
    <xf numFmtId="0" fontId="8" fillId="0" borderId="25" xfId="0" applyFont="1" applyFill="1" applyBorder="1" applyAlignment="1">
      <alignment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vertical="center"/>
    </xf>
    <xf numFmtId="0" fontId="7" fillId="0" borderId="0" xfId="0" applyFont="1" applyAlignment="1">
      <alignment vertical="center"/>
    </xf>
    <xf numFmtId="0" fontId="8" fillId="9" borderId="0" xfId="0" applyFont="1" applyFill="1" applyBorder="1" applyAlignment="1">
      <alignment vertical="center"/>
    </xf>
    <xf numFmtId="0" fontId="8" fillId="9" borderId="0" xfId="0" applyFont="1" applyFill="1" applyAlignment="1">
      <alignment vertical="center"/>
    </xf>
    <xf numFmtId="0" fontId="9" fillId="5" borderId="45" xfId="4" applyFont="1" applyFill="1" applyBorder="1" applyAlignment="1">
      <alignment horizontal="center" vertical="center"/>
    </xf>
    <xf numFmtId="0" fontId="9" fillId="5" borderId="45" xfId="5" applyFont="1" applyFill="1" applyBorder="1" applyAlignment="1">
      <alignment horizontal="center" vertical="center"/>
    </xf>
    <xf numFmtId="0" fontId="9" fillId="5" borderId="42" xfId="5" applyFont="1" applyFill="1" applyBorder="1" applyAlignment="1">
      <alignment horizontal="center" vertical="center"/>
    </xf>
    <xf numFmtId="0" fontId="8" fillId="3" borderId="2" xfId="0" applyFont="1" applyFill="1" applyBorder="1" applyAlignment="1">
      <alignment vertical="center"/>
    </xf>
    <xf numFmtId="0" fontId="9" fillId="6" borderId="23" xfId="5" applyFont="1" applyFill="1" applyBorder="1" applyAlignment="1">
      <alignment vertical="center" wrapText="1"/>
    </xf>
    <xf numFmtId="38" fontId="8" fillId="3" borderId="9" xfId="2" applyFont="1" applyFill="1" applyBorder="1" applyAlignment="1">
      <alignment vertical="center"/>
    </xf>
    <xf numFmtId="38" fontId="8" fillId="3" borderId="2" xfId="2" applyFont="1" applyFill="1" applyBorder="1" applyAlignment="1">
      <alignment vertical="center"/>
    </xf>
    <xf numFmtId="38" fontId="8" fillId="3" borderId="8" xfId="2" applyFont="1" applyFill="1" applyBorder="1" applyAlignment="1">
      <alignment vertical="center"/>
    </xf>
    <xf numFmtId="38" fontId="8" fillId="3" borderId="14" xfId="2" applyFont="1" applyFill="1" applyBorder="1" applyAlignment="1">
      <alignment vertical="center"/>
    </xf>
    <xf numFmtId="38" fontId="8" fillId="3" borderId="1" xfId="2" applyFont="1" applyFill="1" applyBorder="1" applyAlignment="1">
      <alignment vertical="center"/>
    </xf>
    <xf numFmtId="38" fontId="8" fillId="3" borderId="15" xfId="2" applyFont="1" applyFill="1" applyBorder="1" applyAlignment="1">
      <alignment vertical="center"/>
    </xf>
    <xf numFmtId="38" fontId="9" fillId="5" borderId="2" xfId="2" applyFont="1" applyFill="1" applyBorder="1" applyAlignment="1">
      <alignment horizontal="center" vertical="center"/>
    </xf>
    <xf numFmtId="38" fontId="9" fillId="5" borderId="23" xfId="2" applyFont="1" applyFill="1" applyBorder="1" applyAlignment="1">
      <alignment horizontal="center" vertical="center"/>
    </xf>
    <xf numFmtId="38" fontId="9" fillId="5" borderId="16" xfId="2" applyFont="1" applyFill="1" applyBorder="1" applyAlignment="1">
      <alignment horizontal="center" vertical="center"/>
    </xf>
    <xf numFmtId="38" fontId="9" fillId="5" borderId="17" xfId="2" applyFont="1" applyFill="1" applyBorder="1" applyAlignment="1">
      <alignment horizontal="center" vertical="center"/>
    </xf>
    <xf numFmtId="38" fontId="9" fillId="5" borderId="18" xfId="2" applyFont="1" applyFill="1" applyBorder="1" applyAlignment="1">
      <alignment horizontal="center" vertical="center"/>
    </xf>
    <xf numFmtId="38" fontId="8" fillId="0" borderId="6" xfId="0" applyNumberFormat="1" applyFont="1" applyBorder="1" applyAlignment="1">
      <alignment vertical="center"/>
    </xf>
    <xf numFmtId="38" fontId="8" fillId="0" borderId="24" xfId="0" applyNumberFormat="1" applyFont="1" applyBorder="1" applyAlignment="1">
      <alignment vertical="center"/>
    </xf>
    <xf numFmtId="38" fontId="8" fillId="0" borderId="38" xfId="0" applyNumberFormat="1" applyFont="1" applyBorder="1" applyAlignment="1">
      <alignment vertical="center"/>
    </xf>
    <xf numFmtId="38" fontId="8" fillId="0" borderId="3" xfId="0" applyNumberFormat="1" applyFont="1" applyBorder="1" applyAlignment="1">
      <alignment vertical="center"/>
    </xf>
    <xf numFmtId="38" fontId="8" fillId="0" borderId="39" xfId="0" applyNumberFormat="1" applyFont="1" applyBorder="1" applyAlignment="1">
      <alignment vertical="center"/>
    </xf>
    <xf numFmtId="38" fontId="8" fillId="3" borderId="16" xfId="0" applyNumberFormat="1" applyFont="1" applyFill="1" applyBorder="1" applyAlignment="1">
      <alignment vertical="center"/>
    </xf>
    <xf numFmtId="0" fontId="8" fillId="3" borderId="17" xfId="0" applyFont="1" applyFill="1" applyBorder="1" applyAlignment="1">
      <alignment vertical="center"/>
    </xf>
    <xf numFmtId="38" fontId="8" fillId="3" borderId="17" xfId="2" applyFont="1" applyFill="1" applyBorder="1" applyAlignment="1">
      <alignment vertical="center"/>
    </xf>
    <xf numFmtId="38" fontId="8" fillId="3" borderId="18" xfId="2" applyFont="1" applyFill="1" applyBorder="1" applyAlignment="1">
      <alignment vertical="center"/>
    </xf>
    <xf numFmtId="38" fontId="8" fillId="3" borderId="9" xfId="0" applyNumberFormat="1" applyFont="1" applyFill="1" applyBorder="1" applyAlignment="1">
      <alignment vertical="center"/>
    </xf>
    <xf numFmtId="38" fontId="8" fillId="3" borderId="14" xfId="0" applyNumberFormat="1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38" fontId="8" fillId="3" borderId="19" xfId="2" applyFont="1" applyFill="1" applyBorder="1" applyAlignment="1">
      <alignment vertical="center"/>
    </xf>
    <xf numFmtId="38" fontId="8" fillId="3" borderId="40" xfId="2" applyFont="1" applyFill="1" applyBorder="1" applyAlignment="1">
      <alignment vertical="center"/>
    </xf>
    <xf numFmtId="38" fontId="8" fillId="3" borderId="49" xfId="2" applyFont="1" applyFill="1" applyBorder="1" applyAlignment="1">
      <alignment vertical="center"/>
    </xf>
    <xf numFmtId="38" fontId="8" fillId="3" borderId="16" xfId="2" applyFont="1" applyFill="1" applyBorder="1" applyAlignment="1">
      <alignment vertical="center"/>
    </xf>
    <xf numFmtId="0" fontId="9" fillId="6" borderId="33" xfId="5" applyFont="1" applyFill="1" applyBorder="1" applyAlignment="1">
      <alignment vertical="center" wrapText="1"/>
    </xf>
    <xf numFmtId="0" fontId="9" fillId="6" borderId="34" xfId="5" applyFont="1" applyFill="1" applyBorder="1" applyAlignment="1">
      <alignment vertical="center" wrapText="1"/>
    </xf>
    <xf numFmtId="178" fontId="6" fillId="9" borderId="0" xfId="0" applyNumberFormat="1" applyFont="1" applyFill="1" applyBorder="1" applyAlignment="1">
      <alignment horizontal="left" vertical="center"/>
    </xf>
    <xf numFmtId="177" fontId="6" fillId="9" borderId="9" xfId="8" applyNumberFormat="1" applyFont="1" applyFill="1" applyBorder="1" applyAlignment="1">
      <alignment horizontal="right" vertical="center" shrinkToFit="1"/>
    </xf>
    <xf numFmtId="177" fontId="6" fillId="9" borderId="8" xfId="8" applyNumberFormat="1" applyFont="1" applyFill="1" applyBorder="1" applyAlignment="1">
      <alignment horizontal="right" vertical="center" shrinkToFit="1"/>
    </xf>
    <xf numFmtId="177" fontId="6" fillId="9" borderId="51" xfId="8" applyNumberFormat="1" applyFont="1" applyFill="1" applyBorder="1" applyAlignment="1">
      <alignment horizontal="right" vertical="center" shrinkToFit="1"/>
    </xf>
    <xf numFmtId="177" fontId="6" fillId="9" borderId="22" xfId="8" applyNumberFormat="1" applyFont="1" applyFill="1" applyBorder="1" applyAlignment="1">
      <alignment horizontal="right" vertical="center" shrinkToFit="1"/>
    </xf>
    <xf numFmtId="177" fontId="6" fillId="9" borderId="6" xfId="8" applyNumberFormat="1" applyFont="1" applyFill="1" applyBorder="1" applyAlignment="1">
      <alignment horizontal="right" vertical="center" shrinkToFit="1"/>
    </xf>
    <xf numFmtId="177" fontId="6" fillId="9" borderId="21" xfId="8" applyNumberFormat="1" applyFont="1" applyFill="1" applyBorder="1" applyAlignment="1">
      <alignment horizontal="right" vertical="center" shrinkToFit="1"/>
    </xf>
    <xf numFmtId="177" fontId="6" fillId="9" borderId="56" xfId="8" applyNumberFormat="1" applyFont="1" applyFill="1" applyBorder="1" applyAlignment="1">
      <alignment horizontal="right" vertical="center" shrinkToFit="1"/>
    </xf>
    <xf numFmtId="177" fontId="6" fillId="0" borderId="9" xfId="8" applyNumberFormat="1" applyFont="1" applyFill="1" applyBorder="1" applyAlignment="1">
      <alignment horizontal="right" vertical="center" shrinkToFit="1"/>
    </xf>
    <xf numFmtId="177" fontId="6" fillId="0" borderId="8" xfId="8" applyNumberFormat="1" applyFont="1" applyFill="1" applyBorder="1" applyAlignment="1">
      <alignment horizontal="right" vertical="center" shrinkToFit="1"/>
    </xf>
    <xf numFmtId="177" fontId="6" fillId="0" borderId="51" xfId="8" applyNumberFormat="1" applyFont="1" applyFill="1" applyBorder="1" applyAlignment="1">
      <alignment horizontal="right" vertical="center" shrinkToFit="1"/>
    </xf>
    <xf numFmtId="177" fontId="6" fillId="0" borderId="48" xfId="8" applyNumberFormat="1" applyFont="1" applyFill="1" applyBorder="1" applyAlignment="1">
      <alignment horizontal="right" vertical="center" shrinkToFit="1"/>
    </xf>
    <xf numFmtId="177" fontId="6" fillId="0" borderId="54" xfId="8" applyNumberFormat="1" applyFont="1" applyFill="1" applyBorder="1" applyAlignment="1">
      <alignment horizontal="right" vertical="center" shrinkToFit="1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9" fillId="4" borderId="43" xfId="6" applyFont="1" applyFill="1" applyBorder="1" applyAlignment="1">
      <alignment horizontal="center" vertical="top"/>
    </xf>
    <xf numFmtId="0" fontId="9" fillId="4" borderId="44" xfId="6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/>
    </xf>
    <xf numFmtId="0" fontId="9" fillId="4" borderId="23" xfId="0" applyFont="1" applyFill="1" applyBorder="1" applyAlignment="1">
      <alignment horizontal="center"/>
    </xf>
    <xf numFmtId="177" fontId="6" fillId="0" borderId="0" xfId="0" applyNumberFormat="1" applyFont="1" applyFill="1" applyBorder="1" applyAlignment="1">
      <alignment vertical="center" shrinkToFit="1"/>
    </xf>
    <xf numFmtId="177" fontId="6" fillId="16" borderId="6" xfId="2" applyNumberFormat="1" applyFont="1" applyFill="1" applyBorder="1" applyAlignment="1">
      <alignment horizontal="right" vertical="center" shrinkToFit="1"/>
    </xf>
    <xf numFmtId="178" fontId="6" fillId="0" borderId="0" xfId="0" applyNumberFormat="1" applyFont="1" applyFill="1" applyBorder="1" applyAlignment="1">
      <alignment vertical="center"/>
    </xf>
    <xf numFmtId="176" fontId="6" fillId="0" borderId="0" xfId="0" applyNumberFormat="1" applyFont="1" applyFill="1" applyBorder="1" applyAlignment="1">
      <alignment vertical="center" shrinkToFit="1"/>
    </xf>
    <xf numFmtId="176" fontId="6" fillId="0" borderId="0" xfId="0" applyNumberFormat="1" applyFont="1" applyFill="1" applyBorder="1" applyAlignment="1">
      <alignment horizontal="center" vertical="center" textRotation="255"/>
    </xf>
    <xf numFmtId="178" fontId="6" fillId="0" borderId="0" xfId="0" applyNumberFormat="1" applyFont="1" applyFill="1" applyBorder="1" applyAlignment="1">
      <alignment vertical="center" shrinkToFit="1"/>
    </xf>
    <xf numFmtId="178" fontId="6" fillId="0" borderId="0" xfId="0" applyNumberFormat="1" applyFont="1" applyFill="1" applyBorder="1" applyAlignment="1">
      <alignment horizontal="center" vertical="center"/>
    </xf>
    <xf numFmtId="177" fontId="6" fillId="0" borderId="0" xfId="0" applyNumberFormat="1" applyFont="1" applyFill="1" applyBorder="1" applyAlignment="1">
      <alignment horizontal="left" vertical="center"/>
    </xf>
    <xf numFmtId="178" fontId="6" fillId="0" borderId="0" xfId="0" applyNumberFormat="1" applyFont="1" applyFill="1" applyBorder="1" applyAlignment="1">
      <alignment horizontal="center" vertical="center" shrinkToFit="1"/>
    </xf>
    <xf numFmtId="177" fontId="6" fillId="18" borderId="9" xfId="1" applyNumberFormat="1" applyFont="1" applyFill="1" applyBorder="1" applyAlignment="1">
      <alignment vertical="center" shrinkToFit="1"/>
    </xf>
    <xf numFmtId="177" fontId="6" fillId="18" borderId="8" xfId="1" applyNumberFormat="1" applyFont="1" applyFill="1" applyBorder="1" applyAlignment="1">
      <alignment vertical="center" shrinkToFit="1"/>
    </xf>
    <xf numFmtId="177" fontId="6" fillId="0" borderId="0" xfId="1" applyNumberFormat="1" applyFont="1" applyFill="1" applyBorder="1" applyAlignment="1">
      <alignment horizontal="center" vertical="center" shrinkToFit="1"/>
    </xf>
    <xf numFmtId="179" fontId="6" fillId="0" borderId="60" xfId="0" applyNumberFormat="1" applyFont="1" applyFill="1" applyBorder="1" applyAlignment="1">
      <alignment vertical="center" shrinkToFit="1"/>
    </xf>
    <xf numFmtId="177" fontId="6" fillId="9" borderId="20" xfId="1" applyNumberFormat="1" applyFont="1" applyFill="1" applyBorder="1" applyAlignment="1">
      <alignment vertical="center" shrinkToFit="1"/>
    </xf>
    <xf numFmtId="177" fontId="6" fillId="9" borderId="48" xfId="1" applyNumberFormat="1" applyFont="1" applyFill="1" applyBorder="1" applyAlignment="1">
      <alignment vertical="center" shrinkToFit="1"/>
    </xf>
    <xf numFmtId="38" fontId="6" fillId="15" borderId="37" xfId="2" applyFont="1" applyFill="1" applyBorder="1" applyAlignment="1">
      <alignment vertical="center" shrinkToFit="1"/>
    </xf>
    <xf numFmtId="177" fontId="6" fillId="0" borderId="0" xfId="0" applyNumberFormat="1" applyFont="1" applyFill="1" applyBorder="1" applyAlignment="1">
      <alignment vertical="center"/>
    </xf>
    <xf numFmtId="177" fontId="6" fillId="0" borderId="94" xfId="2" applyNumberFormat="1" applyFont="1" applyFill="1" applyBorder="1" applyAlignment="1">
      <alignment horizontal="right" vertical="center" shrinkToFit="1"/>
    </xf>
    <xf numFmtId="177" fontId="6" fillId="9" borderId="95" xfId="2" applyNumberFormat="1" applyFont="1" applyFill="1" applyBorder="1" applyAlignment="1">
      <alignment horizontal="right" vertical="center" shrinkToFit="1"/>
    </xf>
    <xf numFmtId="177" fontId="6" fillId="9" borderId="96" xfId="2" applyNumberFormat="1" applyFont="1" applyFill="1" applyBorder="1" applyAlignment="1">
      <alignment horizontal="right" vertical="center" shrinkToFit="1"/>
    </xf>
    <xf numFmtId="177" fontId="6" fillId="9" borderId="94" xfId="2" applyNumberFormat="1" applyFont="1" applyFill="1" applyBorder="1" applyAlignment="1">
      <alignment horizontal="right" vertical="center" shrinkToFit="1"/>
    </xf>
    <xf numFmtId="177" fontId="6" fillId="0" borderId="73" xfId="2" applyNumberFormat="1" applyFont="1" applyFill="1" applyBorder="1" applyAlignment="1">
      <alignment horizontal="right" vertical="center" shrinkToFit="1"/>
    </xf>
    <xf numFmtId="177" fontId="6" fillId="9" borderId="74" xfId="2" applyNumberFormat="1" applyFont="1" applyFill="1" applyBorder="1" applyAlignment="1">
      <alignment horizontal="right" vertical="center" shrinkToFit="1"/>
    </xf>
    <xf numFmtId="177" fontId="6" fillId="9" borderId="75" xfId="2" applyNumberFormat="1" applyFont="1" applyFill="1" applyBorder="1" applyAlignment="1">
      <alignment horizontal="right" vertical="center" shrinkToFit="1"/>
    </xf>
    <xf numFmtId="177" fontId="6" fillId="9" borderId="73" xfId="2" applyNumberFormat="1" applyFont="1" applyFill="1" applyBorder="1" applyAlignment="1">
      <alignment horizontal="right" vertical="center" shrinkToFit="1"/>
    </xf>
    <xf numFmtId="177" fontId="6" fillId="0" borderId="82" xfId="2" applyNumberFormat="1" applyFont="1" applyFill="1" applyBorder="1" applyAlignment="1">
      <alignment horizontal="right" vertical="center" shrinkToFit="1"/>
    </xf>
    <xf numFmtId="177" fontId="6" fillId="9" borderId="83" xfId="2" applyNumberFormat="1" applyFont="1" applyFill="1" applyBorder="1" applyAlignment="1">
      <alignment horizontal="right" vertical="center" shrinkToFit="1"/>
    </xf>
    <xf numFmtId="177" fontId="6" fillId="9" borderId="84" xfId="2" applyNumberFormat="1" applyFont="1" applyFill="1" applyBorder="1" applyAlignment="1">
      <alignment horizontal="right" vertical="center" shrinkToFit="1"/>
    </xf>
    <xf numFmtId="177" fontId="6" fillId="9" borderId="82" xfId="2" applyNumberFormat="1" applyFont="1" applyFill="1" applyBorder="1" applyAlignment="1">
      <alignment horizontal="right" vertical="center" shrinkToFit="1"/>
    </xf>
    <xf numFmtId="177" fontId="10" fillId="10" borderId="5" xfId="2" applyNumberFormat="1" applyFont="1" applyFill="1" applyBorder="1" applyAlignment="1">
      <alignment horizontal="center" vertical="center" shrinkToFit="1"/>
    </xf>
    <xf numFmtId="177" fontId="10" fillId="10" borderId="61" xfId="2" applyNumberFormat="1" applyFont="1" applyFill="1" applyBorder="1" applyAlignment="1">
      <alignment horizontal="center" vertical="center" shrinkToFit="1"/>
    </xf>
    <xf numFmtId="177" fontId="6" fillId="9" borderId="24" xfId="2" applyNumberFormat="1" applyFont="1" applyFill="1" applyBorder="1" applyAlignment="1">
      <alignment vertical="center" shrinkToFit="1"/>
    </xf>
    <xf numFmtId="177" fontId="6" fillId="9" borderId="6" xfId="2" applyNumberFormat="1" applyFont="1" applyFill="1" applyBorder="1" applyAlignment="1">
      <alignment vertical="center" shrinkToFit="1"/>
    </xf>
    <xf numFmtId="177" fontId="6" fillId="9" borderId="27" xfId="2" applyNumberFormat="1" applyFont="1" applyFill="1" applyBorder="1" applyAlignment="1">
      <alignment vertical="center" shrinkToFit="1"/>
    </xf>
    <xf numFmtId="177" fontId="6" fillId="14" borderId="6" xfId="2" applyNumberFormat="1" applyFont="1" applyFill="1" applyBorder="1" applyAlignment="1">
      <alignment vertical="center" shrinkToFit="1"/>
    </xf>
    <xf numFmtId="177" fontId="6" fillId="0" borderId="0" xfId="2" applyNumberFormat="1" applyFont="1" applyFill="1" applyBorder="1" applyAlignment="1">
      <alignment vertical="center" shrinkToFit="1"/>
    </xf>
    <xf numFmtId="0" fontId="6" fillId="0" borderId="4" xfId="2" applyNumberFormat="1" applyFont="1" applyFill="1" applyBorder="1" applyAlignment="1">
      <alignment horizontal="center" vertical="center" shrinkToFit="1"/>
    </xf>
    <xf numFmtId="0" fontId="6" fillId="0" borderId="5" xfId="2" applyNumberFormat="1" applyFont="1" applyFill="1" applyBorder="1" applyAlignment="1">
      <alignment horizontal="center" vertical="center" shrinkToFit="1"/>
    </xf>
    <xf numFmtId="0" fontId="6" fillId="0" borderId="7" xfId="2" applyNumberFormat="1" applyFont="1" applyFill="1" applyBorder="1" applyAlignment="1">
      <alignment horizontal="center" vertical="center" shrinkToFit="1"/>
    </xf>
    <xf numFmtId="177" fontId="10" fillId="10" borderId="60" xfId="2" applyNumberFormat="1" applyFont="1" applyFill="1" applyBorder="1" applyAlignment="1">
      <alignment horizontal="center" vertical="center" shrinkToFit="1"/>
    </xf>
    <xf numFmtId="177" fontId="6" fillId="9" borderId="79" xfId="2" applyNumberFormat="1" applyFont="1" applyFill="1" applyBorder="1" applyAlignment="1">
      <alignment horizontal="right" vertical="center" shrinkToFit="1"/>
    </xf>
    <xf numFmtId="177" fontId="6" fillId="9" borderId="80" xfId="2" applyNumberFormat="1" applyFont="1" applyFill="1" applyBorder="1" applyAlignment="1">
      <alignment horizontal="right" vertical="center" shrinkToFit="1"/>
    </xf>
    <xf numFmtId="177" fontId="6" fillId="9" borderId="81" xfId="2" applyNumberFormat="1" applyFont="1" applyFill="1" applyBorder="1" applyAlignment="1">
      <alignment horizontal="right" vertical="center" shrinkToFit="1"/>
    </xf>
    <xf numFmtId="177" fontId="6" fillId="9" borderId="76" xfId="2" applyNumberFormat="1" applyFont="1" applyFill="1" applyBorder="1" applyAlignment="1">
      <alignment horizontal="right" vertical="center" shrinkToFit="1"/>
    </xf>
    <xf numFmtId="177" fontId="6" fillId="9" borderId="77" xfId="2" applyNumberFormat="1" applyFont="1" applyFill="1" applyBorder="1" applyAlignment="1">
      <alignment horizontal="right" vertical="center" shrinkToFit="1"/>
    </xf>
    <xf numFmtId="177" fontId="6" fillId="9" borderId="78" xfId="2" applyNumberFormat="1" applyFont="1" applyFill="1" applyBorder="1" applyAlignment="1">
      <alignment horizontal="right" vertical="center" shrinkToFit="1"/>
    </xf>
    <xf numFmtId="177" fontId="6" fillId="18" borderId="38" xfId="2" applyNumberFormat="1" applyFont="1" applyFill="1" applyBorder="1" applyAlignment="1">
      <alignment horizontal="right" vertical="center" shrinkToFit="1"/>
    </xf>
    <xf numFmtId="177" fontId="6" fillId="18" borderId="3" xfId="2" applyNumberFormat="1" applyFont="1" applyFill="1" applyBorder="1" applyAlignment="1">
      <alignment horizontal="right" vertical="center" shrinkToFit="1"/>
    </xf>
    <xf numFmtId="177" fontId="6" fillId="18" borderId="39" xfId="2" applyNumberFormat="1" applyFont="1" applyFill="1" applyBorder="1" applyAlignment="1">
      <alignment horizontal="right" vertical="center" shrinkToFit="1"/>
    </xf>
    <xf numFmtId="177" fontId="6" fillId="16" borderId="6" xfId="1" applyNumberFormat="1" applyFont="1" applyFill="1" applyBorder="1" applyAlignment="1">
      <alignment horizontal="right" vertical="center" shrinkToFit="1"/>
    </xf>
    <xf numFmtId="177" fontId="6" fillId="16" borderId="8" xfId="1" applyNumberFormat="1" applyFont="1" applyFill="1" applyBorder="1" applyAlignment="1">
      <alignment horizontal="right" vertical="center" shrinkToFit="1"/>
    </xf>
    <xf numFmtId="177" fontId="6" fillId="16" borderId="9" xfId="1" applyNumberFormat="1" applyFont="1" applyFill="1" applyBorder="1" applyAlignment="1">
      <alignment horizontal="right" vertical="center" shrinkToFit="1"/>
    </xf>
    <xf numFmtId="176" fontId="6" fillId="9" borderId="15" xfId="1" applyNumberFormat="1" applyFont="1" applyFill="1" applyBorder="1" applyAlignment="1">
      <alignment horizontal="right" vertical="center" shrinkToFit="1"/>
    </xf>
    <xf numFmtId="176" fontId="6" fillId="9" borderId="14" xfId="1" applyNumberFormat="1" applyFont="1" applyFill="1" applyBorder="1" applyAlignment="1">
      <alignment horizontal="right" vertical="center" shrinkToFit="1"/>
    </xf>
    <xf numFmtId="176" fontId="6" fillId="9" borderId="34" xfId="2" applyNumberFormat="1" applyFont="1" applyFill="1" applyBorder="1" applyAlignment="1">
      <alignment horizontal="right" vertical="center" shrinkToFit="1"/>
    </xf>
    <xf numFmtId="177" fontId="6" fillId="0" borderId="79" xfId="2" applyNumberFormat="1" applyFont="1" applyFill="1" applyBorder="1" applyAlignment="1">
      <alignment horizontal="right" vertical="center" shrinkToFit="1"/>
    </xf>
    <xf numFmtId="177" fontId="6" fillId="9" borderId="103" xfId="2" applyNumberFormat="1" applyFont="1" applyFill="1" applyBorder="1" applyAlignment="1">
      <alignment horizontal="right" vertical="center" shrinkToFit="1"/>
    </xf>
    <xf numFmtId="177" fontId="6" fillId="9" borderId="104" xfId="2" applyNumberFormat="1" applyFont="1" applyFill="1" applyBorder="1" applyAlignment="1">
      <alignment horizontal="right" vertical="center" shrinkToFit="1"/>
    </xf>
    <xf numFmtId="177" fontId="6" fillId="9" borderId="102" xfId="2" applyNumberFormat="1" applyFont="1" applyFill="1" applyBorder="1" applyAlignment="1">
      <alignment horizontal="right" vertical="center" shrinkToFit="1"/>
    </xf>
    <xf numFmtId="177" fontId="6" fillId="19" borderId="38" xfId="2" applyNumberFormat="1" applyFont="1" applyFill="1" applyBorder="1" applyAlignment="1">
      <alignment horizontal="right" vertical="center" shrinkToFit="1"/>
    </xf>
    <xf numFmtId="177" fontId="6" fillId="19" borderId="3" xfId="2" applyNumberFormat="1" applyFont="1" applyFill="1" applyBorder="1" applyAlignment="1">
      <alignment horizontal="right" vertical="center" shrinkToFit="1"/>
    </xf>
    <xf numFmtId="177" fontId="6" fillId="19" borderId="39" xfId="2" applyNumberFormat="1" applyFont="1" applyFill="1" applyBorder="1" applyAlignment="1">
      <alignment horizontal="right" vertical="center" shrinkToFit="1"/>
    </xf>
    <xf numFmtId="177" fontId="6" fillId="19" borderId="59" xfId="2" applyNumberFormat="1" applyFont="1" applyFill="1" applyBorder="1" applyAlignment="1">
      <alignment horizontal="right" vertical="center" shrinkToFit="1"/>
    </xf>
    <xf numFmtId="177" fontId="6" fillId="9" borderId="16" xfId="8" applyNumberFormat="1" applyFont="1" applyFill="1" applyBorder="1" applyAlignment="1">
      <alignment horizontal="right" vertical="center" shrinkToFit="1"/>
    </xf>
    <xf numFmtId="177" fontId="6" fillId="9" borderId="17" xfId="8" applyNumberFormat="1" applyFont="1" applyFill="1" applyBorder="1" applyAlignment="1">
      <alignment horizontal="right" vertical="center" shrinkToFit="1"/>
    </xf>
    <xf numFmtId="177" fontId="6" fillId="9" borderId="18" xfId="8" applyNumberFormat="1" applyFont="1" applyFill="1" applyBorder="1" applyAlignment="1">
      <alignment horizontal="right" vertical="center" shrinkToFit="1"/>
    </xf>
    <xf numFmtId="177" fontId="6" fillId="9" borderId="8" xfId="0" applyNumberFormat="1" applyFont="1" applyFill="1" applyBorder="1" applyAlignment="1">
      <alignment horizontal="left" vertical="center" shrinkToFit="1"/>
    </xf>
    <xf numFmtId="0" fontId="12" fillId="0" borderId="0" xfId="0" applyFont="1" applyAlignment="1">
      <alignment vertical="center"/>
    </xf>
    <xf numFmtId="38" fontId="12" fillId="0" borderId="0" xfId="2" applyFont="1" applyAlignment="1">
      <alignment horizontal="right" vertical="center"/>
    </xf>
    <xf numFmtId="38" fontId="12" fillId="0" borderId="0" xfId="2" applyFont="1" applyAlignment="1">
      <alignment vertical="center"/>
    </xf>
    <xf numFmtId="177" fontId="6" fillId="0" borderId="0" xfId="1" applyNumberFormat="1" applyFont="1" applyFill="1" applyBorder="1" applyAlignment="1">
      <alignment horizontal="left" vertical="center"/>
    </xf>
    <xf numFmtId="176" fontId="6" fillId="0" borderId="0" xfId="0" applyNumberFormat="1" applyFont="1" applyFill="1" applyBorder="1" applyAlignment="1">
      <alignment vertical="center"/>
    </xf>
    <xf numFmtId="177" fontId="6" fillId="9" borderId="0" xfId="1" applyNumberFormat="1" applyFont="1" applyFill="1" applyBorder="1" applyAlignment="1">
      <alignment horizontal="center" vertical="center" shrinkToFit="1"/>
    </xf>
    <xf numFmtId="177" fontId="10" fillId="10" borderId="62" xfId="2" applyNumberFormat="1" applyFont="1" applyFill="1" applyBorder="1" applyAlignment="1">
      <alignment horizontal="center" vertical="center" shrinkToFit="1"/>
    </xf>
    <xf numFmtId="177" fontId="6" fillId="9" borderId="71" xfId="2" applyNumberFormat="1" applyFont="1" applyFill="1" applyBorder="1" applyAlignment="1">
      <alignment horizontal="center" vertical="center" shrinkToFit="1"/>
    </xf>
    <xf numFmtId="177" fontId="6" fillId="9" borderId="105" xfId="2" applyNumberFormat="1" applyFont="1" applyFill="1" applyBorder="1" applyAlignment="1">
      <alignment horizontal="center" vertical="center" shrinkToFit="1"/>
    </xf>
    <xf numFmtId="177" fontId="6" fillId="9" borderId="106" xfId="2" applyNumberFormat="1" applyFont="1" applyFill="1" applyBorder="1" applyAlignment="1">
      <alignment horizontal="center" vertical="center" shrinkToFit="1"/>
    </xf>
    <xf numFmtId="177" fontId="6" fillId="9" borderId="67" xfId="0" applyNumberFormat="1" applyFont="1" applyFill="1" applyBorder="1" applyAlignment="1">
      <alignment horizontal="center" vertical="center" shrinkToFit="1"/>
    </xf>
    <xf numFmtId="177" fontId="6" fillId="9" borderId="0" xfId="0" applyNumberFormat="1" applyFont="1" applyFill="1" applyBorder="1" applyAlignment="1">
      <alignment vertical="center" shrinkToFit="1"/>
    </xf>
    <xf numFmtId="177" fontId="6" fillId="9" borderId="105" xfId="0" applyNumberFormat="1" applyFont="1" applyFill="1" applyBorder="1" applyAlignment="1">
      <alignment horizontal="center" vertical="center" shrinkToFit="1"/>
    </xf>
    <xf numFmtId="177" fontId="6" fillId="9" borderId="105" xfId="8" applyNumberFormat="1" applyFont="1" applyFill="1" applyBorder="1" applyAlignment="1">
      <alignment horizontal="center" vertical="center" shrinkToFit="1"/>
    </xf>
    <xf numFmtId="177" fontId="6" fillId="9" borderId="72" xfId="2" applyNumberFormat="1" applyFont="1" applyFill="1" applyBorder="1" applyAlignment="1">
      <alignment horizontal="center" vertical="center" shrinkToFit="1"/>
    </xf>
    <xf numFmtId="177" fontId="6" fillId="9" borderId="69" xfId="1" applyNumberFormat="1" applyFont="1" applyFill="1" applyBorder="1" applyAlignment="1">
      <alignment horizontal="center" vertical="center" shrinkToFit="1"/>
    </xf>
    <xf numFmtId="38" fontId="6" fillId="9" borderId="92" xfId="2" applyFont="1" applyFill="1" applyBorder="1" applyAlignment="1">
      <alignment horizontal="center" vertical="center" shrinkToFit="1"/>
    </xf>
    <xf numFmtId="177" fontId="6" fillId="9" borderId="92" xfId="2" applyNumberFormat="1" applyFont="1" applyFill="1" applyBorder="1" applyAlignment="1">
      <alignment horizontal="center" vertical="center" shrinkToFit="1"/>
    </xf>
    <xf numFmtId="177" fontId="6" fillId="9" borderId="66" xfId="2" applyNumberFormat="1" applyFont="1" applyFill="1" applyBorder="1" applyAlignment="1">
      <alignment horizontal="center" vertical="center" shrinkToFit="1"/>
    </xf>
    <xf numFmtId="176" fontId="6" fillId="9" borderId="72" xfId="2" applyNumberFormat="1" applyFont="1" applyFill="1" applyBorder="1" applyAlignment="1">
      <alignment horizontal="center" vertical="center" shrinkToFit="1"/>
    </xf>
    <xf numFmtId="178" fontId="6" fillId="9" borderId="0" xfId="0" applyNumberFormat="1" applyFont="1" applyFill="1" applyBorder="1" applyAlignment="1">
      <alignment horizontal="center" vertical="center"/>
    </xf>
    <xf numFmtId="176" fontId="6" fillId="0" borderId="0" xfId="0" applyNumberFormat="1" applyFont="1" applyFill="1" applyBorder="1" applyAlignment="1">
      <alignment horizontal="center" vertical="center" shrinkToFit="1"/>
    </xf>
    <xf numFmtId="177" fontId="6" fillId="17" borderId="9" xfId="8" applyNumberFormat="1" applyFont="1" applyFill="1" applyBorder="1" applyAlignment="1">
      <alignment horizontal="right" vertical="center" shrinkToFit="1"/>
    </xf>
    <xf numFmtId="177" fontId="6" fillId="17" borderId="8" xfId="8" applyNumberFormat="1" applyFont="1" applyFill="1" applyBorder="1" applyAlignment="1">
      <alignment horizontal="right" vertical="center" shrinkToFit="1"/>
    </xf>
    <xf numFmtId="177" fontId="6" fillId="14" borderId="22" xfId="8" applyNumberFormat="1" applyFont="1" applyFill="1" applyBorder="1" applyAlignment="1">
      <alignment horizontal="right" vertical="center" shrinkToFit="1"/>
    </xf>
    <xf numFmtId="177" fontId="6" fillId="14" borderId="6" xfId="8" applyNumberFormat="1" applyFont="1" applyFill="1" applyBorder="1" applyAlignment="1">
      <alignment horizontal="right" vertical="center" shrinkToFit="1"/>
    </xf>
    <xf numFmtId="177" fontId="6" fillId="14" borderId="21" xfId="8" applyNumberFormat="1" applyFont="1" applyFill="1" applyBorder="1" applyAlignment="1">
      <alignment horizontal="right" vertical="center" shrinkToFit="1"/>
    </xf>
    <xf numFmtId="177" fontId="6" fillId="14" borderId="56" xfId="8" applyNumberFormat="1" applyFont="1" applyFill="1" applyBorder="1" applyAlignment="1">
      <alignment horizontal="right" vertical="center" shrinkToFit="1"/>
    </xf>
    <xf numFmtId="177" fontId="6" fillId="14" borderId="9" xfId="8" applyNumberFormat="1" applyFont="1" applyFill="1" applyBorder="1" applyAlignment="1">
      <alignment horizontal="right" vertical="center" shrinkToFit="1"/>
    </xf>
    <xf numFmtId="177" fontId="6" fillId="14" borderId="8" xfId="8" applyNumberFormat="1" applyFont="1" applyFill="1" applyBorder="1" applyAlignment="1">
      <alignment horizontal="right" vertical="center" shrinkToFit="1"/>
    </xf>
    <xf numFmtId="177" fontId="6" fillId="14" borderId="51" xfId="8" applyNumberFormat="1" applyFont="1" applyFill="1" applyBorder="1" applyAlignment="1">
      <alignment horizontal="right" vertical="center" shrinkToFit="1"/>
    </xf>
    <xf numFmtId="177" fontId="6" fillId="11" borderId="37" xfId="0" applyNumberFormat="1" applyFont="1" applyFill="1" applyBorder="1" applyAlignment="1">
      <alignment horizontal="left" vertical="center" shrinkToFit="1"/>
    </xf>
    <xf numFmtId="177" fontId="6" fillId="11" borderId="9" xfId="8" applyNumberFormat="1" applyFont="1" applyFill="1" applyBorder="1" applyAlignment="1">
      <alignment horizontal="right" vertical="center" shrinkToFit="1"/>
    </xf>
    <xf numFmtId="177" fontId="6" fillId="11" borderId="8" xfId="8" applyNumberFormat="1" applyFont="1" applyFill="1" applyBorder="1" applyAlignment="1">
      <alignment horizontal="right" vertical="center" shrinkToFit="1"/>
    </xf>
    <xf numFmtId="177" fontId="6" fillId="11" borderId="22" xfId="8" applyNumberFormat="1" applyFont="1" applyFill="1" applyBorder="1" applyAlignment="1">
      <alignment horizontal="right" vertical="center" shrinkToFit="1"/>
    </xf>
    <xf numFmtId="177" fontId="6" fillId="11" borderId="6" xfId="8" applyNumberFormat="1" applyFont="1" applyFill="1" applyBorder="1" applyAlignment="1">
      <alignment horizontal="right" vertical="center" shrinkToFit="1"/>
    </xf>
    <xf numFmtId="177" fontId="6" fillId="11" borderId="21" xfId="8" applyNumberFormat="1" applyFont="1" applyFill="1" applyBorder="1" applyAlignment="1">
      <alignment horizontal="right" vertical="center" shrinkToFit="1"/>
    </xf>
    <xf numFmtId="177" fontId="6" fillId="11" borderId="56" xfId="8" applyNumberFormat="1" applyFont="1" applyFill="1" applyBorder="1" applyAlignment="1">
      <alignment horizontal="right" vertical="center" shrinkToFit="1"/>
    </xf>
    <xf numFmtId="177" fontId="6" fillId="11" borderId="22" xfId="1" applyNumberFormat="1" applyFont="1" applyFill="1" applyBorder="1" applyAlignment="1">
      <alignment vertical="center" shrinkToFit="1"/>
    </xf>
    <xf numFmtId="177" fontId="6" fillId="11" borderId="6" xfId="1" applyNumberFormat="1" applyFont="1" applyFill="1" applyBorder="1" applyAlignment="1">
      <alignment vertical="center" shrinkToFit="1"/>
    </xf>
    <xf numFmtId="177" fontId="6" fillId="11" borderId="21" xfId="1" applyNumberFormat="1" applyFont="1" applyFill="1" applyBorder="1" applyAlignment="1">
      <alignment vertical="center" shrinkToFit="1"/>
    </xf>
    <xf numFmtId="177" fontId="6" fillId="11" borderId="24" xfId="1" applyNumberFormat="1" applyFont="1" applyFill="1" applyBorder="1" applyAlignment="1">
      <alignment vertical="center" shrinkToFit="1"/>
    </xf>
    <xf numFmtId="177" fontId="6" fillId="11" borderId="22" xfId="1" applyNumberFormat="1" applyFont="1" applyFill="1" applyBorder="1" applyAlignment="1">
      <alignment horizontal="right" vertical="center" shrinkToFit="1"/>
    </xf>
    <xf numFmtId="177" fontId="6" fillId="11" borderId="6" xfId="1" applyNumberFormat="1" applyFont="1" applyFill="1" applyBorder="1" applyAlignment="1">
      <alignment horizontal="right" vertical="center" shrinkToFit="1"/>
    </xf>
    <xf numFmtId="177" fontId="6" fillId="11" borderId="21" xfId="1" applyNumberFormat="1" applyFont="1" applyFill="1" applyBorder="1" applyAlignment="1">
      <alignment horizontal="right" vertical="center" shrinkToFit="1"/>
    </xf>
    <xf numFmtId="177" fontId="6" fillId="11" borderId="24" xfId="1" applyNumberFormat="1" applyFont="1" applyFill="1" applyBorder="1" applyAlignment="1">
      <alignment horizontal="right" vertical="center" shrinkToFit="1"/>
    </xf>
    <xf numFmtId="177" fontId="6" fillId="11" borderId="22" xfId="2" applyNumberFormat="1" applyFont="1" applyFill="1" applyBorder="1" applyAlignment="1">
      <alignment horizontal="right" vertical="center" shrinkToFit="1"/>
    </xf>
    <xf numFmtId="177" fontId="6" fillId="11" borderId="6" xfId="2" applyNumberFormat="1" applyFont="1" applyFill="1" applyBorder="1" applyAlignment="1">
      <alignment horizontal="right" vertical="center" shrinkToFit="1"/>
    </xf>
    <xf numFmtId="177" fontId="6" fillId="11" borderId="21" xfId="2" applyNumberFormat="1" applyFont="1" applyFill="1" applyBorder="1" applyAlignment="1">
      <alignment horizontal="right" vertical="center" shrinkToFit="1"/>
    </xf>
    <xf numFmtId="177" fontId="6" fillId="13" borderId="20" xfId="1" applyNumberFormat="1" applyFont="1" applyFill="1" applyBorder="1" applyAlignment="1">
      <alignment vertical="center" shrinkToFit="1"/>
    </xf>
    <xf numFmtId="177" fontId="6" fillId="13" borderId="6" xfId="1" applyNumberFormat="1" applyFont="1" applyFill="1" applyBorder="1" applyAlignment="1">
      <alignment vertical="center" shrinkToFit="1"/>
    </xf>
    <xf numFmtId="177" fontId="6" fillId="13" borderId="21" xfId="1" applyNumberFormat="1" applyFont="1" applyFill="1" applyBorder="1" applyAlignment="1">
      <alignment vertical="center" shrinkToFit="1"/>
    </xf>
    <xf numFmtId="177" fontId="6" fillId="13" borderId="22" xfId="1" applyNumberFormat="1" applyFont="1" applyFill="1" applyBorder="1" applyAlignment="1">
      <alignment vertical="center" shrinkToFit="1"/>
    </xf>
    <xf numFmtId="177" fontId="6" fillId="13" borderId="24" xfId="2" applyNumberFormat="1" applyFont="1" applyFill="1" applyBorder="1" applyAlignment="1">
      <alignment vertical="center" shrinkToFit="1"/>
    </xf>
    <xf numFmtId="177" fontId="6" fillId="13" borderId="6" xfId="2" applyNumberFormat="1" applyFont="1" applyFill="1" applyBorder="1" applyAlignment="1">
      <alignment vertical="center" shrinkToFit="1"/>
    </xf>
    <xf numFmtId="177" fontId="6" fillId="11" borderId="20" xfId="1" applyNumberFormat="1" applyFont="1" applyFill="1" applyBorder="1" applyAlignment="1">
      <alignment vertical="center" shrinkToFit="1"/>
    </xf>
    <xf numFmtId="177" fontId="6" fillId="11" borderId="24" xfId="2" applyNumberFormat="1" applyFont="1" applyFill="1" applyBorder="1" applyAlignment="1">
      <alignment vertical="center" shrinkToFit="1"/>
    </xf>
    <xf numFmtId="177" fontId="6" fillId="11" borderId="6" xfId="2" applyNumberFormat="1" applyFont="1" applyFill="1" applyBorder="1" applyAlignment="1">
      <alignment vertical="center" shrinkToFit="1"/>
    </xf>
    <xf numFmtId="177" fontId="6" fillId="11" borderId="8" xfId="1" applyNumberFormat="1" applyFont="1" applyFill="1" applyBorder="1" applyAlignment="1">
      <alignment vertical="center" shrinkToFit="1"/>
    </xf>
    <xf numFmtId="177" fontId="6" fillId="11" borderId="9" xfId="1" applyNumberFormat="1" applyFont="1" applyFill="1" applyBorder="1" applyAlignment="1">
      <alignment vertical="center" shrinkToFit="1"/>
    </xf>
    <xf numFmtId="177" fontId="6" fillId="11" borderId="26" xfId="2" applyNumberFormat="1" applyFont="1" applyFill="1" applyBorder="1" applyAlignment="1">
      <alignment horizontal="right" vertical="center" shrinkToFit="1"/>
    </xf>
    <xf numFmtId="177" fontId="6" fillId="11" borderId="27" xfId="2" applyNumberFormat="1" applyFont="1" applyFill="1" applyBorder="1" applyAlignment="1">
      <alignment horizontal="right" vertical="center" shrinkToFit="1"/>
    </xf>
    <xf numFmtId="177" fontId="6" fillId="11" borderId="28" xfId="2" applyNumberFormat="1" applyFont="1" applyFill="1" applyBorder="1" applyAlignment="1">
      <alignment horizontal="right" vertical="center" shrinkToFit="1"/>
    </xf>
    <xf numFmtId="177" fontId="6" fillId="11" borderId="0" xfId="2" applyNumberFormat="1" applyFont="1" applyFill="1" applyBorder="1" applyAlignment="1">
      <alignment horizontal="right" vertical="center" shrinkToFit="1"/>
    </xf>
    <xf numFmtId="177" fontId="6" fillId="9" borderId="20" xfId="8" applyNumberFormat="1" applyFont="1" applyFill="1" applyBorder="1" applyAlignment="1">
      <alignment horizontal="right" vertical="center" shrinkToFit="1"/>
    </xf>
    <xf numFmtId="177" fontId="6" fillId="11" borderId="9" xfId="1" applyNumberFormat="1" applyFont="1" applyFill="1" applyBorder="1" applyAlignment="1">
      <alignment horizontal="right" vertical="center" shrinkToFit="1"/>
    </xf>
    <xf numFmtId="177" fontId="6" fillId="11" borderId="8" xfId="1" applyNumberFormat="1" applyFont="1" applyFill="1" applyBorder="1" applyAlignment="1">
      <alignment horizontal="right" vertical="center" shrinkToFit="1"/>
    </xf>
    <xf numFmtId="177" fontId="6" fillId="11" borderId="20" xfId="8" applyNumberFormat="1" applyFont="1" applyFill="1" applyBorder="1" applyAlignment="1">
      <alignment horizontal="right" vertical="center" shrinkToFit="1"/>
    </xf>
    <xf numFmtId="177" fontId="6" fillId="14" borderId="20" xfId="8" applyNumberFormat="1" applyFont="1" applyFill="1" applyBorder="1" applyAlignment="1">
      <alignment horizontal="right" vertical="center" shrinkToFit="1"/>
    </xf>
    <xf numFmtId="177" fontId="6" fillId="18" borderId="107" xfId="2" applyNumberFormat="1" applyFont="1" applyFill="1" applyBorder="1" applyAlignment="1">
      <alignment horizontal="right" vertical="center" shrinkToFit="1"/>
    </xf>
    <xf numFmtId="179" fontId="6" fillId="9" borderId="8" xfId="0" applyNumberFormat="1" applyFont="1" applyFill="1" applyBorder="1" applyAlignment="1">
      <alignment horizontal="left" vertical="center" shrinkToFit="1"/>
    </xf>
    <xf numFmtId="179" fontId="6" fillId="9" borderId="21" xfId="0" applyNumberFormat="1" applyFont="1" applyFill="1" applyBorder="1" applyAlignment="1">
      <alignment horizontal="left" vertical="center" shrinkToFit="1"/>
    </xf>
    <xf numFmtId="177" fontId="10" fillId="10" borderId="65" xfId="2" applyNumberFormat="1" applyFont="1" applyFill="1" applyBorder="1" applyAlignment="1">
      <alignment horizontal="center" vertical="center" shrinkToFit="1"/>
    </xf>
    <xf numFmtId="177" fontId="6" fillId="0" borderId="26" xfId="2" applyNumberFormat="1" applyFont="1" applyFill="1" applyBorder="1" applyAlignment="1">
      <alignment horizontal="right" vertical="center" shrinkToFit="1"/>
    </xf>
    <xf numFmtId="177" fontId="6" fillId="9" borderId="0" xfId="2" applyNumberFormat="1" applyFont="1" applyFill="1" applyBorder="1" applyAlignment="1">
      <alignment horizontal="center" vertical="center" shrinkToFit="1"/>
    </xf>
    <xf numFmtId="177" fontId="6" fillId="9" borderId="0" xfId="0" applyNumberFormat="1" applyFont="1" applyFill="1" applyBorder="1" applyAlignment="1">
      <alignment horizontal="center" vertical="center" textRotation="255" shrinkToFit="1"/>
    </xf>
    <xf numFmtId="177" fontId="6" fillId="9" borderId="0" xfId="0" applyNumberFormat="1" applyFont="1" applyFill="1" applyBorder="1" applyAlignment="1">
      <alignment horizontal="center" vertical="center" shrinkToFit="1"/>
    </xf>
    <xf numFmtId="177" fontId="6" fillId="9" borderId="0" xfId="2" applyNumberFormat="1" applyFont="1" applyFill="1" applyBorder="1" applyAlignment="1">
      <alignment horizontal="right" vertical="center" shrinkToFit="1"/>
    </xf>
    <xf numFmtId="177" fontId="6" fillId="9" borderId="0" xfId="0" applyNumberFormat="1" applyFont="1" applyFill="1" applyBorder="1" applyAlignment="1">
      <alignment horizontal="left" vertical="center"/>
    </xf>
    <xf numFmtId="177" fontId="6" fillId="0" borderId="22" xfId="8" applyNumberFormat="1" applyFont="1" applyFill="1" applyBorder="1" applyAlignment="1">
      <alignment horizontal="right" vertical="center" shrinkToFit="1"/>
    </xf>
    <xf numFmtId="177" fontId="6" fillId="0" borderId="6" xfId="8" applyNumberFormat="1" applyFont="1" applyFill="1" applyBorder="1" applyAlignment="1">
      <alignment horizontal="right" vertical="center" shrinkToFit="1"/>
    </xf>
    <xf numFmtId="177" fontId="6" fillId="0" borderId="21" xfId="8" applyNumberFormat="1" applyFont="1" applyFill="1" applyBorder="1" applyAlignment="1">
      <alignment horizontal="right" vertical="center" shrinkToFit="1"/>
    </xf>
    <xf numFmtId="177" fontId="6" fillId="0" borderId="56" xfId="8" applyNumberFormat="1" applyFont="1" applyFill="1" applyBorder="1" applyAlignment="1">
      <alignment horizontal="right" vertical="center" shrinkToFit="1"/>
    </xf>
    <xf numFmtId="177" fontId="6" fillId="9" borderId="108" xfId="0" applyNumberFormat="1" applyFont="1" applyFill="1" applyBorder="1" applyAlignment="1">
      <alignment horizontal="center" vertical="center" shrinkToFit="1"/>
    </xf>
    <xf numFmtId="177" fontId="6" fillId="0" borderId="36" xfId="0" applyNumberFormat="1" applyFont="1" applyFill="1" applyBorder="1" applyAlignment="1">
      <alignment horizontal="left" vertical="center"/>
    </xf>
    <xf numFmtId="177" fontId="6" fillId="19" borderId="14" xfId="2" applyNumberFormat="1" applyFont="1" applyFill="1" applyBorder="1" applyAlignment="1">
      <alignment horizontal="right" vertical="center" shrinkToFit="1"/>
    </xf>
    <xf numFmtId="177" fontId="6" fillId="19" borderId="15" xfId="2" applyNumberFormat="1" applyFont="1" applyFill="1" applyBorder="1" applyAlignment="1">
      <alignment horizontal="right" vertical="center" shrinkToFit="1"/>
    </xf>
    <xf numFmtId="177" fontId="6" fillId="19" borderId="52" xfId="2" applyNumberFormat="1" applyFont="1" applyFill="1" applyBorder="1" applyAlignment="1">
      <alignment horizontal="right" vertical="center" shrinkToFit="1"/>
    </xf>
    <xf numFmtId="177" fontId="6" fillId="9" borderId="26" xfId="8" applyNumberFormat="1" applyFont="1" applyFill="1" applyBorder="1" applyAlignment="1">
      <alignment horizontal="right" vertical="center" shrinkToFit="1"/>
    </xf>
    <xf numFmtId="177" fontId="6" fillId="9" borderId="27" xfId="8" applyNumberFormat="1" applyFont="1" applyFill="1" applyBorder="1" applyAlignment="1">
      <alignment horizontal="right" vertical="center" shrinkToFit="1"/>
    </xf>
    <xf numFmtId="177" fontId="6" fillId="9" borderId="28" xfId="8" applyNumberFormat="1" applyFont="1" applyFill="1" applyBorder="1" applyAlignment="1">
      <alignment horizontal="right" vertical="center" shrinkToFit="1"/>
    </xf>
    <xf numFmtId="177" fontId="6" fillId="9" borderId="108" xfId="2" applyNumberFormat="1" applyFont="1" applyFill="1" applyBorder="1" applyAlignment="1">
      <alignment horizontal="center" vertical="center" shrinkToFit="1"/>
    </xf>
    <xf numFmtId="177" fontId="6" fillId="9" borderId="92" xfId="8" applyNumberFormat="1" applyFont="1" applyFill="1" applyBorder="1" applyAlignment="1">
      <alignment horizontal="center" vertical="center" shrinkToFit="1"/>
    </xf>
    <xf numFmtId="177" fontId="6" fillId="9" borderId="67" xfId="2" applyNumberFormat="1" applyFont="1" applyFill="1" applyBorder="1" applyAlignment="1">
      <alignment horizontal="center" vertical="center" shrinkToFit="1"/>
    </xf>
    <xf numFmtId="177" fontId="6" fillId="19" borderId="4" xfId="2" applyNumberFormat="1" applyFont="1" applyFill="1" applyBorder="1" applyAlignment="1">
      <alignment horizontal="right" vertical="center" shrinkToFit="1"/>
    </xf>
    <xf numFmtId="177" fontId="6" fillId="19" borderId="5" xfId="2" applyNumberFormat="1" applyFont="1" applyFill="1" applyBorder="1" applyAlignment="1">
      <alignment horizontal="right" vertical="center" shrinkToFit="1"/>
    </xf>
    <xf numFmtId="177" fontId="6" fillId="19" borderId="7" xfId="2" applyNumberFormat="1" applyFont="1" applyFill="1" applyBorder="1" applyAlignment="1">
      <alignment horizontal="right" vertical="center" shrinkToFit="1"/>
    </xf>
    <xf numFmtId="177" fontId="6" fillId="19" borderId="35" xfId="2" applyNumberFormat="1" applyFont="1" applyFill="1" applyBorder="1" applyAlignment="1">
      <alignment horizontal="right" vertical="center" shrinkToFit="1"/>
    </xf>
    <xf numFmtId="177" fontId="6" fillId="0" borderId="60" xfId="0" applyNumberFormat="1" applyFont="1" applyFill="1" applyBorder="1" applyAlignment="1">
      <alignment horizontal="left" vertical="center"/>
    </xf>
    <xf numFmtId="177" fontId="6" fillId="9" borderId="69" xfId="2" applyNumberFormat="1" applyFont="1" applyFill="1" applyBorder="1" applyAlignment="1">
      <alignment horizontal="center" vertical="center" shrinkToFit="1"/>
    </xf>
    <xf numFmtId="177" fontId="6" fillId="17" borderId="48" xfId="8" applyNumberFormat="1" applyFont="1" applyFill="1" applyBorder="1" applyAlignment="1">
      <alignment horizontal="right" vertical="center" shrinkToFit="1"/>
    </xf>
    <xf numFmtId="177" fontId="6" fillId="16" borderId="14" xfId="2" applyNumberFormat="1" applyFont="1" applyFill="1" applyBorder="1" applyAlignment="1">
      <alignment horizontal="right" vertical="center" shrinkToFit="1"/>
    </xf>
    <xf numFmtId="177" fontId="6" fillId="16" borderId="15" xfId="2" applyNumberFormat="1" applyFont="1" applyFill="1" applyBorder="1" applyAlignment="1">
      <alignment horizontal="right" vertical="center" shrinkToFit="1"/>
    </xf>
    <xf numFmtId="177" fontId="6" fillId="16" borderId="52" xfId="2" applyNumberFormat="1" applyFont="1" applyFill="1" applyBorder="1" applyAlignment="1">
      <alignment horizontal="right" vertical="center" shrinkToFit="1"/>
    </xf>
    <xf numFmtId="177" fontId="6" fillId="9" borderId="48" xfId="8" applyNumberFormat="1" applyFont="1" applyFill="1" applyBorder="1" applyAlignment="1">
      <alignment horizontal="right" vertical="center" shrinkToFit="1"/>
    </xf>
    <xf numFmtId="177" fontId="6" fillId="9" borderId="54" xfId="8" applyNumberFormat="1" applyFont="1" applyFill="1" applyBorder="1" applyAlignment="1">
      <alignment horizontal="right" vertical="center" shrinkToFit="1"/>
    </xf>
    <xf numFmtId="177" fontId="6" fillId="0" borderId="9" xfId="2" applyNumberFormat="1" applyFont="1" applyFill="1" applyBorder="1" applyAlignment="1">
      <alignment horizontal="right" vertical="center" shrinkToFit="1"/>
    </xf>
    <xf numFmtId="177" fontId="6" fillId="0" borderId="8" xfId="2" applyNumberFormat="1" applyFont="1" applyFill="1" applyBorder="1" applyAlignment="1">
      <alignment horizontal="right" vertical="center" shrinkToFit="1"/>
    </xf>
    <xf numFmtId="177" fontId="6" fillId="0" borderId="51" xfId="2" applyNumberFormat="1" applyFont="1" applyFill="1" applyBorder="1" applyAlignment="1">
      <alignment horizontal="right" vertical="center" shrinkToFit="1"/>
    </xf>
    <xf numFmtId="177" fontId="6" fillId="11" borderId="38" xfId="8" applyNumberFormat="1" applyFont="1" applyFill="1" applyBorder="1" applyAlignment="1">
      <alignment horizontal="right" vertical="center" shrinkToFit="1"/>
    </xf>
    <xf numFmtId="177" fontId="6" fillId="11" borderId="3" xfId="8" applyNumberFormat="1" applyFont="1" applyFill="1" applyBorder="1" applyAlignment="1">
      <alignment horizontal="right" vertical="center" shrinkToFit="1"/>
    </xf>
    <xf numFmtId="177" fontId="6" fillId="11" borderId="39" xfId="8" applyNumberFormat="1" applyFont="1" applyFill="1" applyBorder="1" applyAlignment="1">
      <alignment horizontal="right" vertical="center" shrinkToFit="1"/>
    </xf>
    <xf numFmtId="177" fontId="6" fillId="11" borderId="59" xfId="8" applyNumberFormat="1" applyFont="1" applyFill="1" applyBorder="1" applyAlignment="1">
      <alignment horizontal="right" vertical="center" shrinkToFit="1"/>
    </xf>
    <xf numFmtId="177" fontId="6" fillId="0" borderId="25" xfId="0" applyNumberFormat="1" applyFont="1" applyFill="1" applyBorder="1" applyAlignment="1">
      <alignment horizontal="left" vertical="center"/>
    </xf>
    <xf numFmtId="177" fontId="6" fillId="9" borderId="72" xfId="8" applyNumberFormat="1" applyFont="1" applyFill="1" applyBorder="1" applyAlignment="1">
      <alignment horizontal="center" vertical="center" shrinkToFit="1"/>
    </xf>
    <xf numFmtId="177" fontId="6" fillId="16" borderId="4" xfId="2" applyNumberFormat="1" applyFont="1" applyFill="1" applyBorder="1" applyAlignment="1">
      <alignment horizontal="right" vertical="center" shrinkToFit="1"/>
    </xf>
    <xf numFmtId="177" fontId="6" fillId="16" borderId="5" xfId="2" applyNumberFormat="1" applyFont="1" applyFill="1" applyBorder="1" applyAlignment="1">
      <alignment horizontal="right" vertical="center" shrinkToFit="1"/>
    </xf>
    <xf numFmtId="177" fontId="6" fillId="16" borderId="7" xfId="2" applyNumberFormat="1" applyFont="1" applyFill="1" applyBorder="1" applyAlignment="1">
      <alignment horizontal="right" vertical="center" shrinkToFit="1"/>
    </xf>
    <xf numFmtId="177" fontId="6" fillId="16" borderId="35" xfId="2" applyNumberFormat="1" applyFont="1" applyFill="1" applyBorder="1" applyAlignment="1">
      <alignment horizontal="right" vertical="center" shrinkToFit="1"/>
    </xf>
    <xf numFmtId="177" fontId="6" fillId="14" borderId="48" xfId="8" applyNumberFormat="1" applyFont="1" applyFill="1" applyBorder="1" applyAlignment="1">
      <alignment horizontal="right" vertical="center" shrinkToFit="1"/>
    </xf>
    <xf numFmtId="177" fontId="6" fillId="14" borderId="54" xfId="8" applyNumberFormat="1" applyFont="1" applyFill="1" applyBorder="1" applyAlignment="1">
      <alignment horizontal="right" vertical="center" shrinkToFit="1"/>
    </xf>
    <xf numFmtId="177" fontId="6" fillId="11" borderId="47" xfId="2" applyNumberFormat="1" applyFont="1" applyFill="1" applyBorder="1" applyAlignment="1">
      <alignment horizontal="right" vertical="center" shrinkToFit="1"/>
    </xf>
    <xf numFmtId="177" fontId="6" fillId="18" borderId="49" xfId="2" applyNumberFormat="1" applyFont="1" applyFill="1" applyBorder="1" applyAlignment="1">
      <alignment horizontal="right" vertical="center" shrinkToFit="1"/>
    </xf>
    <xf numFmtId="177" fontId="6" fillId="18" borderId="15" xfId="2" applyNumberFormat="1" applyFont="1" applyFill="1" applyBorder="1" applyAlignment="1">
      <alignment horizontal="right" vertical="center" shrinkToFit="1"/>
    </xf>
    <xf numFmtId="177" fontId="6" fillId="18" borderId="14" xfId="2" applyNumberFormat="1" applyFont="1" applyFill="1" applyBorder="1" applyAlignment="1">
      <alignment horizontal="right" vertical="center" shrinkToFit="1"/>
    </xf>
    <xf numFmtId="177" fontId="6" fillId="9" borderId="47" xfId="8" applyNumberFormat="1" applyFont="1" applyFill="1" applyBorder="1" applyAlignment="1">
      <alignment horizontal="right" vertical="center" shrinkToFit="1"/>
    </xf>
    <xf numFmtId="177" fontId="6" fillId="0" borderId="20" xfId="8" applyNumberFormat="1" applyFont="1" applyFill="1" applyBorder="1" applyAlignment="1">
      <alignment horizontal="right" vertical="center" shrinkToFit="1"/>
    </xf>
    <xf numFmtId="177" fontId="6" fillId="9" borderId="108" xfId="8" applyNumberFormat="1" applyFont="1" applyFill="1" applyBorder="1" applyAlignment="1">
      <alignment horizontal="center" vertical="center" shrinkToFit="1"/>
    </xf>
    <xf numFmtId="178" fontId="6" fillId="9" borderId="93" xfId="0" applyNumberFormat="1" applyFont="1" applyFill="1" applyBorder="1" applyAlignment="1">
      <alignment vertical="center"/>
    </xf>
    <xf numFmtId="178" fontId="6" fillId="9" borderId="25" xfId="0" applyNumberFormat="1" applyFont="1" applyFill="1" applyBorder="1" applyAlignment="1">
      <alignment vertical="center"/>
    </xf>
    <xf numFmtId="177" fontId="6" fillId="9" borderId="19" xfId="1" applyNumberFormat="1" applyFont="1" applyFill="1" applyBorder="1" applyAlignment="1">
      <alignment vertical="center" shrinkToFit="1"/>
    </xf>
    <xf numFmtId="177" fontId="6" fillId="9" borderId="17" xfId="1" applyNumberFormat="1" applyFont="1" applyFill="1" applyBorder="1" applyAlignment="1">
      <alignment vertical="center" shrinkToFit="1"/>
    </xf>
    <xf numFmtId="177" fontId="6" fillId="9" borderId="18" xfId="1" applyNumberFormat="1" applyFont="1" applyFill="1" applyBorder="1" applyAlignment="1">
      <alignment vertical="center" shrinkToFit="1"/>
    </xf>
    <xf numFmtId="177" fontId="6" fillId="9" borderId="16" xfId="1" applyNumberFormat="1" applyFont="1" applyFill="1" applyBorder="1" applyAlignment="1">
      <alignment vertical="center" shrinkToFit="1"/>
    </xf>
    <xf numFmtId="177" fontId="6" fillId="9" borderId="33" xfId="2" applyNumberFormat="1" applyFont="1" applyFill="1" applyBorder="1" applyAlignment="1">
      <alignment vertical="center" shrinkToFit="1"/>
    </xf>
    <xf numFmtId="177" fontId="6" fillId="9" borderId="17" xfId="2" applyNumberFormat="1" applyFont="1" applyFill="1" applyBorder="1" applyAlignment="1">
      <alignment vertical="center" shrinkToFit="1"/>
    </xf>
    <xf numFmtId="178" fontId="6" fillId="9" borderId="64" xfId="0" applyNumberFormat="1" applyFont="1" applyFill="1" applyBorder="1" applyAlignment="1">
      <alignment vertical="center"/>
    </xf>
    <xf numFmtId="177" fontId="6" fillId="16" borderId="21" xfId="1" applyNumberFormat="1" applyFont="1" applyFill="1" applyBorder="1" applyAlignment="1">
      <alignment horizontal="right" vertical="center" shrinkToFit="1"/>
    </xf>
    <xf numFmtId="177" fontId="6" fillId="16" borderId="22" xfId="1" applyNumberFormat="1" applyFont="1" applyFill="1" applyBorder="1" applyAlignment="1">
      <alignment horizontal="right" vertical="center" shrinkToFit="1"/>
    </xf>
    <xf numFmtId="177" fontId="6" fillId="18" borderId="6" xfId="2" applyNumberFormat="1" applyFont="1" applyFill="1" applyBorder="1" applyAlignment="1">
      <alignment vertical="center" shrinkToFit="1"/>
    </xf>
    <xf numFmtId="38" fontId="6" fillId="11" borderId="20" xfId="2" applyFont="1" applyFill="1" applyBorder="1" applyAlignment="1">
      <alignment horizontal="right" vertical="center" shrinkToFit="1"/>
    </xf>
    <xf numFmtId="38" fontId="6" fillId="11" borderId="6" xfId="2" applyFont="1" applyFill="1" applyBorder="1" applyAlignment="1">
      <alignment horizontal="right" vertical="center" shrinkToFit="1"/>
    </xf>
    <xf numFmtId="38" fontId="6" fillId="11" borderId="21" xfId="2" applyFont="1" applyFill="1" applyBorder="1" applyAlignment="1">
      <alignment horizontal="right" vertical="center" shrinkToFit="1"/>
    </xf>
    <xf numFmtId="38" fontId="6" fillId="11" borderId="22" xfId="2" applyFont="1" applyFill="1" applyBorder="1" applyAlignment="1">
      <alignment horizontal="right" vertical="center" shrinkToFit="1"/>
    </xf>
    <xf numFmtId="38" fontId="6" fillId="11" borderId="24" xfId="2" applyFont="1" applyFill="1" applyBorder="1" applyAlignment="1">
      <alignment horizontal="right" vertical="center" shrinkToFit="1"/>
    </xf>
    <xf numFmtId="178" fontId="11" fillId="9" borderId="0" xfId="0" applyNumberFormat="1" applyFont="1" applyFill="1" applyBorder="1" applyAlignment="1">
      <alignment vertical="center"/>
    </xf>
    <xf numFmtId="177" fontId="11" fillId="9" borderId="0" xfId="0" applyNumberFormat="1" applyFont="1" applyFill="1" applyBorder="1" applyAlignment="1">
      <alignment vertical="center" shrinkToFit="1"/>
    </xf>
    <xf numFmtId="177" fontId="6" fillId="11" borderId="68" xfId="2" applyNumberFormat="1" applyFont="1" applyFill="1" applyBorder="1" applyAlignment="1">
      <alignment horizontal="right" vertical="center" shrinkToFit="1"/>
    </xf>
    <xf numFmtId="177" fontId="6" fillId="9" borderId="68" xfId="8" applyNumberFormat="1" applyFont="1" applyFill="1" applyBorder="1" applyAlignment="1">
      <alignment horizontal="right" vertical="center" shrinkToFit="1"/>
    </xf>
    <xf numFmtId="177" fontId="6" fillId="18" borderId="34" xfId="2" applyNumberFormat="1" applyFont="1" applyFill="1" applyBorder="1" applyAlignment="1">
      <alignment horizontal="right" vertical="center" shrinkToFit="1"/>
    </xf>
    <xf numFmtId="177" fontId="6" fillId="9" borderId="93" xfId="1" applyNumberFormat="1" applyFont="1" applyFill="1" applyBorder="1" applyAlignment="1">
      <alignment vertical="center" shrinkToFit="1"/>
    </xf>
    <xf numFmtId="177" fontId="6" fillId="9" borderId="0" xfId="8" applyNumberFormat="1" applyFont="1" applyFill="1" applyBorder="1" applyAlignment="1">
      <alignment horizontal="right" vertical="center" shrinkToFit="1"/>
    </xf>
    <xf numFmtId="177" fontId="6" fillId="18" borderId="36" xfId="2" applyNumberFormat="1" applyFont="1" applyFill="1" applyBorder="1" applyAlignment="1">
      <alignment horizontal="right" vertical="center" shrinkToFit="1"/>
    </xf>
    <xf numFmtId="177" fontId="6" fillId="0" borderId="24" xfId="8" applyNumberFormat="1" applyFont="1" applyFill="1" applyBorder="1" applyAlignment="1">
      <alignment horizontal="right" vertical="center" shrinkToFit="1"/>
    </xf>
    <xf numFmtId="177" fontId="6" fillId="18" borderId="109" xfId="2" applyNumberFormat="1" applyFont="1" applyFill="1" applyBorder="1" applyAlignment="1">
      <alignment horizontal="right" vertical="center" shrinkToFit="1"/>
    </xf>
    <xf numFmtId="177" fontId="6" fillId="0" borderId="93" xfId="8" applyNumberFormat="1" applyFont="1" applyFill="1" applyBorder="1" applyAlignment="1">
      <alignment horizontal="right" vertical="center" shrinkToFit="1"/>
    </xf>
    <xf numFmtId="177" fontId="6" fillId="18" borderId="25" xfId="2" applyNumberFormat="1" applyFont="1" applyFill="1" applyBorder="1" applyAlignment="1">
      <alignment horizontal="right" vertical="center" shrinkToFit="1"/>
    </xf>
    <xf numFmtId="177" fontId="6" fillId="0" borderId="16" xfId="8" applyNumberFormat="1" applyFont="1" applyFill="1" applyBorder="1" applyAlignment="1">
      <alignment horizontal="right" vertical="center" shrinkToFit="1"/>
    </xf>
    <xf numFmtId="177" fontId="6" fillId="0" borderId="17" xfId="8" applyNumberFormat="1" applyFont="1" applyFill="1" applyBorder="1" applyAlignment="1">
      <alignment horizontal="right" vertical="center" shrinkToFit="1"/>
    </xf>
    <xf numFmtId="177" fontId="6" fillId="0" borderId="18" xfId="8" applyNumberFormat="1" applyFont="1" applyFill="1" applyBorder="1" applyAlignment="1">
      <alignment horizontal="right" vertical="center" shrinkToFit="1"/>
    </xf>
    <xf numFmtId="176" fontId="6" fillId="9" borderId="49" xfId="1" applyNumberFormat="1" applyFont="1" applyFill="1" applyBorder="1" applyAlignment="1">
      <alignment vertical="center" shrinkToFit="1"/>
    </xf>
    <xf numFmtId="176" fontId="6" fillId="9" borderId="15" xfId="1" applyNumberFormat="1" applyFont="1" applyFill="1" applyBorder="1" applyAlignment="1">
      <alignment vertical="center" shrinkToFit="1"/>
    </xf>
    <xf numFmtId="176" fontId="6" fillId="9" borderId="14" xfId="1" applyNumberFormat="1" applyFont="1" applyFill="1" applyBorder="1" applyAlignment="1">
      <alignment vertical="center" shrinkToFit="1"/>
    </xf>
    <xf numFmtId="176" fontId="6" fillId="9" borderId="34" xfId="2" applyNumberFormat="1" applyFont="1" applyFill="1" applyBorder="1" applyAlignment="1">
      <alignment vertical="center" shrinkToFit="1"/>
    </xf>
    <xf numFmtId="38" fontId="6" fillId="11" borderId="92" xfId="2" applyFont="1" applyFill="1" applyBorder="1" applyAlignment="1">
      <alignment horizontal="right" vertical="center" shrinkToFit="1"/>
    </xf>
    <xf numFmtId="38" fontId="6" fillId="11" borderId="56" xfId="2" applyFont="1" applyFill="1" applyBorder="1" applyAlignment="1">
      <alignment horizontal="right" vertical="center" shrinkToFit="1"/>
    </xf>
    <xf numFmtId="177" fontId="6" fillId="9" borderId="37" xfId="0" applyNumberFormat="1" applyFont="1" applyFill="1" applyBorder="1" applyAlignment="1">
      <alignment horizontal="left" vertical="center" shrinkToFit="1"/>
    </xf>
    <xf numFmtId="178" fontId="6" fillId="18" borderId="0" xfId="0" applyNumberFormat="1" applyFont="1" applyFill="1" applyBorder="1" applyAlignment="1">
      <alignment vertical="center"/>
    </xf>
    <xf numFmtId="178" fontId="6" fillId="18" borderId="93" xfId="0" applyNumberFormat="1" applyFont="1" applyFill="1" applyBorder="1" applyAlignment="1">
      <alignment vertical="center"/>
    </xf>
    <xf numFmtId="177" fontId="6" fillId="11" borderId="56" xfId="2" applyNumberFormat="1" applyFont="1" applyFill="1" applyBorder="1" applyAlignment="1">
      <alignment vertical="center" shrinkToFit="1"/>
    </xf>
    <xf numFmtId="176" fontId="6" fillId="13" borderId="6" xfId="2" applyNumberFormat="1" applyFont="1" applyFill="1" applyBorder="1" applyAlignment="1">
      <alignment horizontal="right" vertical="center" shrinkToFit="1"/>
    </xf>
    <xf numFmtId="176" fontId="6" fillId="9" borderId="73" xfId="2" applyNumberFormat="1" applyFont="1" applyFill="1" applyBorder="1" applyAlignment="1">
      <alignment horizontal="right" vertical="center" shrinkToFit="1"/>
    </xf>
    <xf numFmtId="176" fontId="6" fillId="9" borderId="74" xfId="2" applyNumberFormat="1" applyFont="1" applyFill="1" applyBorder="1" applyAlignment="1">
      <alignment horizontal="right" vertical="center" shrinkToFit="1"/>
    </xf>
    <xf numFmtId="176" fontId="6" fillId="9" borderId="75" xfId="2" applyNumberFormat="1" applyFont="1" applyFill="1" applyBorder="1" applyAlignment="1">
      <alignment horizontal="right" vertical="center" shrinkToFit="1"/>
    </xf>
    <xf numFmtId="176" fontId="6" fillId="9" borderId="102" xfId="2" applyNumberFormat="1" applyFont="1" applyFill="1" applyBorder="1" applyAlignment="1">
      <alignment horizontal="right" vertical="center" shrinkToFit="1"/>
    </xf>
    <xf numFmtId="176" fontId="6" fillId="9" borderId="103" xfId="2" applyNumberFormat="1" applyFont="1" applyFill="1" applyBorder="1" applyAlignment="1">
      <alignment horizontal="right" vertical="center" shrinkToFit="1"/>
    </xf>
    <xf numFmtId="176" fontId="6" fillId="9" borderId="104" xfId="2" applyNumberFormat="1" applyFont="1" applyFill="1" applyBorder="1" applyAlignment="1">
      <alignment horizontal="right" vertical="center" shrinkToFit="1"/>
    </xf>
    <xf numFmtId="176" fontId="6" fillId="19" borderId="107" xfId="1" applyNumberFormat="1" applyFont="1" applyFill="1" applyBorder="1" applyAlignment="1">
      <alignment vertical="center" shrinkToFit="1"/>
    </xf>
    <xf numFmtId="176" fontId="6" fillId="19" borderId="3" xfId="1" applyNumberFormat="1" applyFont="1" applyFill="1" applyBorder="1" applyAlignment="1">
      <alignment vertical="center" shrinkToFit="1"/>
    </xf>
    <xf numFmtId="176" fontId="6" fillId="19" borderId="39" xfId="1" applyNumberFormat="1" applyFont="1" applyFill="1" applyBorder="1" applyAlignment="1">
      <alignment vertical="center" shrinkToFit="1"/>
    </xf>
    <xf numFmtId="176" fontId="6" fillId="19" borderId="38" xfId="1" applyNumberFormat="1" applyFont="1" applyFill="1" applyBorder="1" applyAlignment="1">
      <alignment vertical="center" shrinkToFit="1"/>
    </xf>
    <xf numFmtId="176" fontId="6" fillId="19" borderId="109" xfId="2" applyNumberFormat="1" applyFont="1" applyFill="1" applyBorder="1" applyAlignment="1">
      <alignment vertical="center" shrinkToFit="1"/>
    </xf>
    <xf numFmtId="176" fontId="6" fillId="19" borderId="3" xfId="2" applyNumberFormat="1" applyFont="1" applyFill="1" applyBorder="1" applyAlignment="1">
      <alignment vertical="center" shrinkToFit="1"/>
    </xf>
    <xf numFmtId="176" fontId="6" fillId="19" borderId="20" xfId="1" applyNumberFormat="1" applyFont="1" applyFill="1" applyBorder="1" applyAlignment="1">
      <alignment horizontal="right" vertical="center" shrinkToFit="1"/>
    </xf>
    <xf numFmtId="176" fontId="6" fillId="19" borderId="6" xfId="1" applyNumberFormat="1" applyFont="1" applyFill="1" applyBorder="1" applyAlignment="1">
      <alignment horizontal="right" vertical="center" shrinkToFit="1"/>
    </xf>
    <xf numFmtId="176" fontId="6" fillId="19" borderId="21" xfId="1" applyNumberFormat="1" applyFont="1" applyFill="1" applyBorder="1" applyAlignment="1">
      <alignment horizontal="right" vertical="center" shrinkToFit="1"/>
    </xf>
    <xf numFmtId="176" fontId="6" fillId="19" borderId="22" xfId="1" applyNumberFormat="1" applyFont="1" applyFill="1" applyBorder="1" applyAlignment="1">
      <alignment horizontal="right" vertical="center" shrinkToFit="1"/>
    </xf>
    <xf numFmtId="176" fontId="6" fillId="19" borderId="6" xfId="2" applyNumberFormat="1" applyFont="1" applyFill="1" applyBorder="1" applyAlignment="1">
      <alignment horizontal="right" vertical="center" shrinkToFit="1"/>
    </xf>
    <xf numFmtId="176" fontId="6" fillId="19" borderId="8" xfId="1" applyNumberFormat="1" applyFont="1" applyFill="1" applyBorder="1" applyAlignment="1">
      <alignment horizontal="right" vertical="center" shrinkToFit="1"/>
    </xf>
    <xf numFmtId="176" fontId="6" fillId="19" borderId="9" xfId="1" applyNumberFormat="1" applyFont="1" applyFill="1" applyBorder="1" applyAlignment="1">
      <alignment horizontal="right" vertical="center" shrinkToFit="1"/>
    </xf>
    <xf numFmtId="177" fontId="6" fillId="20" borderId="8" xfId="0" applyNumberFormat="1" applyFont="1" applyFill="1" applyBorder="1" applyAlignment="1">
      <alignment horizontal="right" vertical="center" shrinkToFit="1"/>
    </xf>
    <xf numFmtId="177" fontId="6" fillId="20" borderId="22" xfId="1" applyNumberFormat="1" applyFont="1" applyFill="1" applyBorder="1" applyAlignment="1">
      <alignment vertical="center" shrinkToFit="1"/>
    </xf>
    <xf numFmtId="177" fontId="6" fillId="20" borderId="6" xfId="1" applyNumberFormat="1" applyFont="1" applyFill="1" applyBorder="1" applyAlignment="1">
      <alignment vertical="center" shrinkToFit="1"/>
    </xf>
    <xf numFmtId="177" fontId="6" fillId="20" borderId="21" xfId="1" applyNumberFormat="1" applyFont="1" applyFill="1" applyBorder="1" applyAlignment="1">
      <alignment vertical="center" shrinkToFit="1"/>
    </xf>
    <xf numFmtId="177" fontId="6" fillId="20" borderId="24" xfId="1" applyNumberFormat="1" applyFont="1" applyFill="1" applyBorder="1" applyAlignment="1">
      <alignment vertical="center" shrinkToFit="1"/>
    </xf>
    <xf numFmtId="177" fontId="6" fillId="9" borderId="27" xfId="2" applyNumberFormat="1" applyFont="1" applyFill="1" applyBorder="1" applyAlignment="1">
      <alignment horizontal="right" vertical="center" shrinkToFit="1"/>
    </xf>
    <xf numFmtId="177" fontId="6" fillId="9" borderId="28" xfId="2" applyNumberFormat="1" applyFont="1" applyFill="1" applyBorder="1" applyAlignment="1">
      <alignment horizontal="right" vertical="center" shrinkToFit="1"/>
    </xf>
    <xf numFmtId="177" fontId="6" fillId="9" borderId="26" xfId="2" applyNumberFormat="1" applyFont="1" applyFill="1" applyBorder="1" applyAlignment="1">
      <alignment horizontal="right" vertical="center" shrinkToFit="1"/>
    </xf>
    <xf numFmtId="178" fontId="6" fillId="9" borderId="91" xfId="0" applyNumberFormat="1" applyFont="1" applyFill="1" applyBorder="1" applyAlignment="1">
      <alignment vertical="center" wrapText="1" shrinkToFit="1"/>
    </xf>
    <xf numFmtId="178" fontId="6" fillId="9" borderId="85" xfId="0" applyNumberFormat="1" applyFont="1" applyFill="1" applyBorder="1" applyAlignment="1">
      <alignment vertical="center" wrapText="1" shrinkToFit="1"/>
    </xf>
    <xf numFmtId="178" fontId="6" fillId="9" borderId="114" xfId="0" applyNumberFormat="1" applyFont="1" applyFill="1" applyBorder="1" applyAlignment="1">
      <alignment vertical="center" wrapText="1" shrinkToFit="1"/>
    </xf>
    <xf numFmtId="178" fontId="6" fillId="9" borderId="89" xfId="0" applyNumberFormat="1" applyFont="1" applyFill="1" applyBorder="1" applyAlignment="1">
      <alignment vertical="center" wrapText="1" shrinkToFit="1"/>
    </xf>
    <xf numFmtId="178" fontId="6" fillId="9" borderId="101" xfId="0" applyNumberFormat="1" applyFont="1" applyFill="1" applyBorder="1" applyAlignment="1">
      <alignment vertical="center" wrapText="1" shrinkToFit="1"/>
    </xf>
    <xf numFmtId="178" fontId="6" fillId="9" borderId="116" xfId="0" applyNumberFormat="1" applyFont="1" applyFill="1" applyBorder="1" applyAlignment="1">
      <alignment vertical="center"/>
    </xf>
    <xf numFmtId="177" fontId="6" fillId="0" borderId="93" xfId="0" applyNumberFormat="1" applyFont="1" applyFill="1" applyBorder="1" applyAlignment="1">
      <alignment horizontal="left" vertical="center"/>
    </xf>
    <xf numFmtId="177" fontId="6" fillId="11" borderId="93" xfId="0" applyNumberFormat="1" applyFont="1" applyFill="1" applyBorder="1" applyAlignment="1">
      <alignment horizontal="left" vertical="center" shrinkToFit="1"/>
    </xf>
    <xf numFmtId="177" fontId="6" fillId="11" borderId="93" xfId="8" applyNumberFormat="1" applyFont="1" applyFill="1" applyBorder="1" applyAlignment="1">
      <alignment horizontal="right" vertical="center" shrinkToFit="1"/>
    </xf>
    <xf numFmtId="177" fontId="6" fillId="9" borderId="93" xfId="8" applyNumberFormat="1" applyFont="1" applyFill="1" applyBorder="1" applyAlignment="1">
      <alignment horizontal="right" vertical="center" shrinkToFit="1"/>
    </xf>
    <xf numFmtId="177" fontId="6" fillId="11" borderId="21" xfId="0" applyNumberFormat="1" applyFont="1" applyFill="1" applyBorder="1" applyAlignment="1">
      <alignment horizontal="left" vertical="center" shrinkToFit="1"/>
    </xf>
    <xf numFmtId="177" fontId="6" fillId="20" borderId="20" xfId="1" applyNumberFormat="1" applyFont="1" applyFill="1" applyBorder="1" applyAlignment="1">
      <alignment vertical="center" shrinkToFit="1"/>
    </xf>
    <xf numFmtId="177" fontId="6" fillId="20" borderId="93" xfId="1" applyNumberFormat="1" applyFont="1" applyFill="1" applyBorder="1" applyAlignment="1">
      <alignment vertical="center" shrinkToFit="1"/>
    </xf>
    <xf numFmtId="177" fontId="6" fillId="20" borderId="9" xfId="1" applyNumberFormat="1" applyFont="1" applyFill="1" applyBorder="1" applyAlignment="1">
      <alignment vertical="center" shrinkToFit="1"/>
    </xf>
    <xf numFmtId="177" fontId="6" fillId="20" borderId="8" xfId="1" applyNumberFormat="1" applyFont="1" applyFill="1" applyBorder="1" applyAlignment="1">
      <alignment vertical="center" shrinkToFit="1"/>
    </xf>
    <xf numFmtId="178" fontId="6" fillId="9" borderId="57" xfId="0" applyNumberFormat="1" applyFont="1" applyFill="1" applyBorder="1" applyAlignment="1">
      <alignment vertical="center" shrinkToFit="1"/>
    </xf>
    <xf numFmtId="178" fontId="6" fillId="9" borderId="53" xfId="0" applyNumberFormat="1" applyFont="1" applyFill="1" applyBorder="1" applyAlignment="1">
      <alignment vertical="center" shrinkToFit="1"/>
    </xf>
    <xf numFmtId="178" fontId="6" fillId="9" borderId="18" xfId="0" applyNumberFormat="1" applyFont="1" applyFill="1" applyBorder="1" applyAlignment="1">
      <alignment vertical="center" shrinkToFit="1"/>
    </xf>
    <xf numFmtId="178" fontId="6" fillId="9" borderId="8" xfId="0" applyNumberFormat="1" applyFont="1" applyFill="1" applyBorder="1" applyAlignment="1">
      <alignment vertical="center" shrinkToFit="1"/>
    </xf>
    <xf numFmtId="178" fontId="6" fillId="9" borderId="37" xfId="0" applyNumberFormat="1" applyFont="1" applyFill="1" applyBorder="1" applyAlignment="1">
      <alignment vertical="center" shrinkToFit="1"/>
    </xf>
    <xf numFmtId="178" fontId="6" fillId="17" borderId="37" xfId="0" applyNumberFormat="1" applyFont="1" applyFill="1" applyBorder="1" applyAlignment="1">
      <alignment vertical="center" shrinkToFit="1"/>
    </xf>
    <xf numFmtId="178" fontId="6" fillId="17" borderId="53" xfId="0" applyNumberFormat="1" applyFont="1" applyFill="1" applyBorder="1" applyAlignment="1">
      <alignment vertical="center" shrinkToFit="1"/>
    </xf>
    <xf numFmtId="178" fontId="6" fillId="14" borderId="37" xfId="0" applyNumberFormat="1" applyFont="1" applyFill="1" applyBorder="1" applyAlignment="1">
      <alignment vertical="center" shrinkToFit="1"/>
    </xf>
    <xf numFmtId="178" fontId="6" fillId="14" borderId="53" xfId="0" applyNumberFormat="1" applyFont="1" applyFill="1" applyBorder="1" applyAlignment="1">
      <alignment vertical="center" shrinkToFit="1"/>
    </xf>
    <xf numFmtId="178" fontId="6" fillId="13" borderId="37" xfId="0" applyNumberFormat="1" applyFont="1" applyFill="1" applyBorder="1" applyAlignment="1">
      <alignment vertical="center" shrinkToFit="1"/>
    </xf>
    <xf numFmtId="178" fontId="6" fillId="13" borderId="53" xfId="0" applyNumberFormat="1" applyFont="1" applyFill="1" applyBorder="1" applyAlignment="1">
      <alignment vertical="center" shrinkToFit="1"/>
    </xf>
    <xf numFmtId="177" fontId="6" fillId="9" borderId="71" xfId="0" applyNumberFormat="1" applyFont="1" applyFill="1" applyBorder="1" applyAlignment="1">
      <alignment horizontal="center" vertical="center" shrinkToFit="1"/>
    </xf>
    <xf numFmtId="177" fontId="6" fillId="9" borderId="72" xfId="0" applyNumberFormat="1" applyFont="1" applyFill="1" applyBorder="1" applyAlignment="1">
      <alignment horizontal="center" vertical="center" shrinkToFit="1"/>
    </xf>
    <xf numFmtId="177" fontId="6" fillId="21" borderId="16" xfId="2" applyNumberFormat="1" applyFont="1" applyFill="1" applyBorder="1" applyAlignment="1">
      <alignment vertical="center" shrinkToFit="1"/>
    </xf>
    <xf numFmtId="177" fontId="6" fillId="9" borderId="6" xfId="0" applyNumberFormat="1" applyFont="1" applyFill="1" applyBorder="1" applyAlignment="1">
      <alignment vertical="center" shrinkToFit="1"/>
    </xf>
    <xf numFmtId="38" fontId="6" fillId="0" borderId="41" xfId="2" applyFont="1" applyFill="1" applyBorder="1" applyAlignment="1">
      <alignment vertical="center"/>
    </xf>
    <xf numFmtId="38" fontId="6" fillId="9" borderId="71" xfId="2" applyFont="1" applyFill="1" applyBorder="1" applyAlignment="1">
      <alignment horizontal="center" vertical="center" shrinkToFit="1"/>
    </xf>
    <xf numFmtId="178" fontId="6" fillId="0" borderId="25" xfId="0" applyNumberFormat="1" applyFont="1" applyFill="1" applyBorder="1" applyAlignment="1">
      <alignment vertical="center"/>
    </xf>
    <xf numFmtId="177" fontId="6" fillId="9" borderId="92" xfId="0" applyNumberFormat="1" applyFont="1" applyFill="1" applyBorder="1" applyAlignment="1">
      <alignment horizontal="center" vertical="center" shrinkToFit="1"/>
    </xf>
    <xf numFmtId="177" fontId="6" fillId="21" borderId="6" xfId="8" applyNumberFormat="1" applyFont="1" applyFill="1" applyBorder="1" applyAlignment="1">
      <alignment horizontal="right" vertical="center" shrinkToFit="1"/>
    </xf>
    <xf numFmtId="177" fontId="6" fillId="21" borderId="21" xfId="8" applyNumberFormat="1" applyFont="1" applyFill="1" applyBorder="1" applyAlignment="1">
      <alignment horizontal="right" vertical="center" shrinkToFit="1"/>
    </xf>
    <xf numFmtId="177" fontId="6" fillId="21" borderId="22" xfId="8" applyNumberFormat="1" applyFont="1" applyFill="1" applyBorder="1" applyAlignment="1">
      <alignment horizontal="right" vertical="center" shrinkToFit="1"/>
    </xf>
    <xf numFmtId="177" fontId="6" fillId="21" borderId="56" xfId="8" applyNumberFormat="1" applyFont="1" applyFill="1" applyBorder="1" applyAlignment="1">
      <alignment horizontal="right" vertical="center" shrinkToFit="1"/>
    </xf>
    <xf numFmtId="177" fontId="6" fillId="21" borderId="8" xfId="8" applyNumberFormat="1" applyFont="1" applyFill="1" applyBorder="1" applyAlignment="1">
      <alignment horizontal="right" vertical="center" shrinkToFit="1"/>
    </xf>
    <xf numFmtId="177" fontId="6" fillId="21" borderId="9" xfId="8" applyNumberFormat="1" applyFont="1" applyFill="1" applyBorder="1" applyAlignment="1">
      <alignment horizontal="right" vertical="center" shrinkToFit="1"/>
    </xf>
    <xf numFmtId="177" fontId="6" fillId="21" borderId="51" xfId="8" applyNumberFormat="1" applyFont="1" applyFill="1" applyBorder="1" applyAlignment="1">
      <alignment horizontal="right" vertical="center" shrinkToFit="1"/>
    </xf>
    <xf numFmtId="177" fontId="6" fillId="21" borderId="48" xfId="8" applyNumberFormat="1" applyFont="1" applyFill="1" applyBorder="1" applyAlignment="1">
      <alignment horizontal="right" vertical="center" shrinkToFit="1"/>
    </xf>
    <xf numFmtId="177" fontId="6" fillId="21" borderId="54" xfId="8" applyNumberFormat="1" applyFont="1" applyFill="1" applyBorder="1" applyAlignment="1">
      <alignment horizontal="right" vertical="center" shrinkToFit="1"/>
    </xf>
    <xf numFmtId="177" fontId="6" fillId="22" borderId="15" xfId="2" applyNumberFormat="1" applyFont="1" applyFill="1" applyBorder="1" applyAlignment="1">
      <alignment horizontal="right" vertical="center" shrinkToFit="1"/>
    </xf>
    <xf numFmtId="177" fontId="6" fillId="22" borderId="14" xfId="2" applyNumberFormat="1" applyFont="1" applyFill="1" applyBorder="1" applyAlignment="1">
      <alignment horizontal="right" vertical="center" shrinkToFit="1"/>
    </xf>
    <xf numFmtId="177" fontId="6" fillId="22" borderId="52" xfId="2" applyNumberFormat="1" applyFont="1" applyFill="1" applyBorder="1" applyAlignment="1">
      <alignment horizontal="right" vertical="center" shrinkToFit="1"/>
    </xf>
    <xf numFmtId="177" fontId="6" fillId="22" borderId="36" xfId="2" applyNumberFormat="1" applyFont="1" applyFill="1" applyBorder="1" applyAlignment="1">
      <alignment horizontal="right" vertical="center" shrinkToFit="1"/>
    </xf>
    <xf numFmtId="177" fontId="6" fillId="22" borderId="3" xfId="2" applyNumberFormat="1" applyFont="1" applyFill="1" applyBorder="1" applyAlignment="1">
      <alignment horizontal="right" vertical="center" shrinkToFit="1"/>
    </xf>
    <xf numFmtId="177" fontId="6" fillId="22" borderId="38" xfId="2" applyNumberFormat="1" applyFont="1" applyFill="1" applyBorder="1" applyAlignment="1">
      <alignment horizontal="right" vertical="center" shrinkToFit="1"/>
    </xf>
    <xf numFmtId="177" fontId="6" fillId="22" borderId="39" xfId="2" applyNumberFormat="1" applyFont="1" applyFill="1" applyBorder="1" applyAlignment="1">
      <alignment horizontal="right" vertical="center" shrinkToFit="1"/>
    </xf>
    <xf numFmtId="177" fontId="6" fillId="22" borderId="25" xfId="2" applyNumberFormat="1" applyFont="1" applyFill="1" applyBorder="1" applyAlignment="1">
      <alignment horizontal="right" vertical="center" shrinkToFit="1"/>
    </xf>
    <xf numFmtId="177" fontId="6" fillId="22" borderId="6" xfId="2" applyNumberFormat="1" applyFont="1" applyFill="1" applyBorder="1" applyAlignment="1">
      <alignment vertical="center" shrinkToFit="1"/>
    </xf>
    <xf numFmtId="177" fontId="6" fillId="22" borderId="8" xfId="1" applyNumberFormat="1" applyFont="1" applyFill="1" applyBorder="1" applyAlignment="1">
      <alignment vertical="center" shrinkToFit="1"/>
    </xf>
    <xf numFmtId="177" fontId="6" fillId="22" borderId="9" xfId="1" applyNumberFormat="1" applyFont="1" applyFill="1" applyBorder="1" applyAlignment="1">
      <alignment vertical="center" shrinkToFit="1"/>
    </xf>
    <xf numFmtId="177" fontId="6" fillId="21" borderId="6" xfId="2" applyNumberFormat="1" applyFont="1" applyFill="1" applyBorder="1" applyAlignment="1">
      <alignment vertical="center" shrinkToFit="1"/>
    </xf>
    <xf numFmtId="178" fontId="6" fillId="21" borderId="53" xfId="0" applyNumberFormat="1" applyFont="1" applyFill="1" applyBorder="1" applyAlignment="1">
      <alignment vertical="center" shrinkToFit="1"/>
    </xf>
    <xf numFmtId="177" fontId="6" fillId="22" borderId="22" xfId="2" applyNumberFormat="1" applyFont="1" applyFill="1" applyBorder="1" applyAlignment="1">
      <alignment vertical="center" shrinkToFit="1"/>
    </xf>
    <xf numFmtId="0" fontId="9" fillId="5" borderId="32" xfId="3" applyFont="1" applyFill="1" applyBorder="1" applyAlignment="1">
      <alignment horizontal="center" vertical="center"/>
    </xf>
    <xf numFmtId="0" fontId="9" fillId="5" borderId="30" xfId="3" applyFont="1" applyFill="1" applyBorder="1" applyAlignment="1">
      <alignment horizontal="center" vertical="center"/>
    </xf>
    <xf numFmtId="0" fontId="9" fillId="5" borderId="122" xfId="3" applyFont="1" applyFill="1" applyBorder="1" applyAlignment="1">
      <alignment horizontal="center" vertical="center"/>
    </xf>
    <xf numFmtId="38" fontId="9" fillId="5" borderId="32" xfId="2" applyFont="1" applyFill="1" applyBorder="1" applyAlignment="1">
      <alignment horizontal="center" vertical="center"/>
    </xf>
    <xf numFmtId="38" fontId="9" fillId="5" borderId="30" xfId="2" applyFont="1" applyFill="1" applyBorder="1" applyAlignment="1">
      <alignment horizontal="center" vertical="center"/>
    </xf>
    <xf numFmtId="38" fontId="9" fillId="5" borderId="31" xfId="2" applyFont="1" applyFill="1" applyBorder="1" applyAlignment="1">
      <alignment horizontal="center" vertical="center"/>
    </xf>
    <xf numFmtId="0" fontId="8" fillId="0" borderId="123" xfId="0" applyFont="1" applyBorder="1" applyAlignment="1">
      <alignment vertical="center"/>
    </xf>
    <xf numFmtId="0" fontId="8" fillId="0" borderId="124" xfId="0" applyFont="1" applyBorder="1" applyAlignment="1">
      <alignment vertical="center"/>
    </xf>
    <xf numFmtId="0" fontId="8" fillId="0" borderId="125" xfId="0" applyFont="1" applyBorder="1" applyAlignment="1">
      <alignment vertical="center"/>
    </xf>
    <xf numFmtId="38" fontId="8" fillId="19" borderId="22" xfId="0" applyNumberFormat="1" applyFont="1" applyFill="1" applyBorder="1" applyAlignment="1">
      <alignment vertical="center"/>
    </xf>
    <xf numFmtId="38" fontId="8" fillId="19" borderId="6" xfId="0" applyNumberFormat="1" applyFont="1" applyFill="1" applyBorder="1" applyAlignment="1">
      <alignment vertical="center"/>
    </xf>
    <xf numFmtId="38" fontId="8" fillId="19" borderId="21" xfId="0" applyNumberFormat="1" applyFont="1" applyFill="1" applyBorder="1" applyAlignment="1">
      <alignment vertical="center"/>
    </xf>
    <xf numFmtId="38" fontId="8" fillId="19" borderId="9" xfId="0" applyNumberFormat="1" applyFont="1" applyFill="1" applyBorder="1" applyAlignment="1">
      <alignment vertical="center"/>
    </xf>
    <xf numFmtId="0" fontId="8" fillId="19" borderId="2" xfId="0" applyFont="1" applyFill="1" applyBorder="1" applyAlignment="1">
      <alignment vertical="center"/>
    </xf>
    <xf numFmtId="0" fontId="8" fillId="19" borderId="8" xfId="0" applyFont="1" applyFill="1" applyBorder="1" applyAlignment="1">
      <alignment vertical="center"/>
    </xf>
    <xf numFmtId="0" fontId="8" fillId="19" borderId="9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8" fillId="12" borderId="2" xfId="0" applyFont="1" applyFill="1" applyBorder="1" applyAlignment="1">
      <alignment vertical="center"/>
    </xf>
    <xf numFmtId="0" fontId="8" fillId="12" borderId="23" xfId="0" applyFont="1" applyFill="1" applyBorder="1" applyAlignment="1">
      <alignment vertical="center"/>
    </xf>
    <xf numFmtId="0" fontId="8" fillId="12" borderId="9" xfId="0" applyFont="1" applyFill="1" applyBorder="1" applyAlignment="1">
      <alignment vertical="center"/>
    </xf>
    <xf numFmtId="176" fontId="8" fillId="12" borderId="14" xfId="0" applyNumberFormat="1" applyFont="1" applyFill="1" applyBorder="1" applyAlignment="1">
      <alignment vertical="center"/>
    </xf>
    <xf numFmtId="178" fontId="6" fillId="9" borderId="126" xfId="0" applyNumberFormat="1" applyFont="1" applyFill="1" applyBorder="1" applyAlignment="1">
      <alignment vertical="center"/>
    </xf>
    <xf numFmtId="178" fontId="6" fillId="9" borderId="29" xfId="0" applyNumberFormat="1" applyFont="1" applyFill="1" applyBorder="1" applyAlignment="1">
      <alignment vertical="center"/>
    </xf>
    <xf numFmtId="176" fontId="6" fillId="17" borderId="22" xfId="2" applyNumberFormat="1" applyFont="1" applyFill="1" applyBorder="1" applyAlignment="1">
      <alignment horizontal="right" vertical="center" shrinkToFit="1"/>
    </xf>
    <xf numFmtId="176" fontId="6" fillId="17" borderId="6" xfId="2" applyNumberFormat="1" applyFont="1" applyFill="1" applyBorder="1" applyAlignment="1">
      <alignment horizontal="right" vertical="center" shrinkToFit="1"/>
    </xf>
    <xf numFmtId="176" fontId="6" fillId="17" borderId="21" xfId="2" applyNumberFormat="1" applyFont="1" applyFill="1" applyBorder="1" applyAlignment="1">
      <alignment horizontal="right" vertical="center" shrinkToFit="1"/>
    </xf>
    <xf numFmtId="178" fontId="6" fillId="9" borderId="127" xfId="0" applyNumberFormat="1" applyFont="1" applyFill="1" applyBorder="1" applyAlignment="1">
      <alignment vertical="center"/>
    </xf>
    <xf numFmtId="38" fontId="8" fillId="0" borderId="0" xfId="0" applyNumberFormat="1" applyFont="1" applyAlignment="1">
      <alignment vertical="center"/>
    </xf>
    <xf numFmtId="177" fontId="6" fillId="9" borderId="128" xfId="0" applyNumberFormat="1" applyFont="1" applyFill="1" applyBorder="1" applyAlignment="1">
      <alignment horizontal="center" vertical="center" shrinkToFit="1"/>
    </xf>
    <xf numFmtId="177" fontId="6" fillId="11" borderId="6" xfId="0" applyNumberFormat="1" applyFont="1" applyFill="1" applyBorder="1" applyAlignment="1">
      <alignment vertical="center" shrinkToFit="1"/>
    </xf>
    <xf numFmtId="177" fontId="6" fillId="14" borderId="6" xfId="0" applyNumberFormat="1" applyFont="1" applyFill="1" applyBorder="1" applyAlignment="1">
      <alignment vertical="center" shrinkToFit="1"/>
    </xf>
    <xf numFmtId="38" fontId="8" fillId="12" borderId="9" xfId="0" applyNumberFormat="1" applyFont="1" applyFill="1" applyBorder="1" applyAlignment="1">
      <alignment vertical="center"/>
    </xf>
    <xf numFmtId="38" fontId="9" fillId="24" borderId="2" xfId="2" applyFont="1" applyFill="1" applyBorder="1" applyAlignment="1">
      <alignment vertical="center" wrapText="1"/>
    </xf>
    <xf numFmtId="0" fontId="8" fillId="25" borderId="2" xfId="0" applyFont="1" applyFill="1" applyBorder="1" applyAlignment="1">
      <alignment vertical="center"/>
    </xf>
    <xf numFmtId="0" fontId="8" fillId="25" borderId="23" xfId="0" applyFont="1" applyFill="1" applyBorder="1" applyAlignment="1">
      <alignment vertical="center"/>
    </xf>
    <xf numFmtId="0" fontId="8" fillId="25" borderId="9" xfId="0" applyFont="1" applyFill="1" applyBorder="1" applyAlignment="1">
      <alignment vertical="center"/>
    </xf>
    <xf numFmtId="0" fontId="8" fillId="25" borderId="8" xfId="0" applyFont="1" applyFill="1" applyBorder="1" applyAlignment="1">
      <alignment vertical="center"/>
    </xf>
    <xf numFmtId="0" fontId="7" fillId="25" borderId="2" xfId="0" applyFont="1" applyFill="1" applyBorder="1" applyAlignment="1">
      <alignment vertical="center"/>
    </xf>
    <xf numFmtId="0" fontId="9" fillId="27" borderId="2" xfId="0" applyFont="1" applyFill="1" applyBorder="1" applyAlignment="1">
      <alignment wrapText="1"/>
    </xf>
    <xf numFmtId="0" fontId="9" fillId="27" borderId="23" xfId="0" applyFont="1" applyFill="1" applyBorder="1" applyAlignment="1">
      <alignment wrapText="1"/>
    </xf>
    <xf numFmtId="38" fontId="9" fillId="27" borderId="9" xfId="2" applyFont="1" applyFill="1" applyBorder="1" applyAlignment="1">
      <alignment horizontal="right" wrapText="1"/>
    </xf>
    <xf numFmtId="0" fontId="9" fillId="27" borderId="2" xfId="0" applyFont="1" applyFill="1" applyBorder="1" applyAlignment="1">
      <alignment horizontal="right" wrapText="1"/>
    </xf>
    <xf numFmtId="0" fontId="9" fillId="27" borderId="8" xfId="0" applyFont="1" applyFill="1" applyBorder="1" applyAlignment="1">
      <alignment horizontal="right" wrapText="1"/>
    </xf>
    <xf numFmtId="0" fontId="9" fillId="26" borderId="9" xfId="7" applyFont="1" applyFill="1" applyBorder="1" applyAlignment="1">
      <alignment horizontal="right" wrapText="1"/>
    </xf>
    <xf numFmtId="0" fontId="9" fillId="26" borderId="2" xfId="7" applyFont="1" applyFill="1" applyBorder="1" applyAlignment="1">
      <alignment horizontal="right" wrapText="1"/>
    </xf>
    <xf numFmtId="0" fontId="9" fillId="26" borderId="8" xfId="7" applyFont="1" applyFill="1" applyBorder="1" applyAlignment="1">
      <alignment horizontal="right" wrapText="1"/>
    </xf>
    <xf numFmtId="0" fontId="9" fillId="27" borderId="2" xfId="6" applyFont="1" applyFill="1" applyBorder="1" applyAlignment="1">
      <alignment vertical="top" wrapText="1"/>
    </xf>
    <xf numFmtId="0" fontId="9" fillId="27" borderId="23" xfId="6" applyFont="1" applyFill="1" applyBorder="1" applyAlignment="1">
      <alignment vertical="top" wrapText="1"/>
    </xf>
    <xf numFmtId="0" fontId="9" fillId="27" borderId="9" xfId="6" applyFont="1" applyFill="1" applyBorder="1" applyAlignment="1">
      <alignment horizontal="right" vertical="top" wrapText="1"/>
    </xf>
    <xf numFmtId="0" fontId="9" fillId="26" borderId="2" xfId="6" applyFont="1" applyFill="1" applyBorder="1" applyAlignment="1">
      <alignment vertical="top"/>
    </xf>
    <xf numFmtId="0" fontId="9" fillId="26" borderId="8" xfId="6" applyFont="1" applyFill="1" applyBorder="1" applyAlignment="1">
      <alignment vertical="top"/>
    </xf>
    <xf numFmtId="0" fontId="9" fillId="26" borderId="9" xfId="6" applyFont="1" applyFill="1" applyBorder="1" applyAlignment="1">
      <alignment vertical="top"/>
    </xf>
    <xf numFmtId="38" fontId="9" fillId="27" borderId="16" xfId="5" applyNumberFormat="1" applyFont="1" applyFill="1" applyBorder="1" applyAlignment="1">
      <alignment vertical="center" wrapText="1"/>
    </xf>
    <xf numFmtId="38" fontId="9" fillId="27" borderId="33" xfId="5" applyNumberFormat="1" applyFont="1" applyFill="1" applyBorder="1" applyAlignment="1">
      <alignment vertical="center" wrapText="1"/>
    </xf>
    <xf numFmtId="38" fontId="9" fillId="27" borderId="16" xfId="2" applyFont="1" applyFill="1" applyBorder="1" applyAlignment="1">
      <alignment horizontal="right" vertical="center" wrapText="1"/>
    </xf>
    <xf numFmtId="38" fontId="9" fillId="27" borderId="17" xfId="2" applyFont="1" applyFill="1" applyBorder="1" applyAlignment="1">
      <alignment horizontal="right" vertical="center" wrapText="1"/>
    </xf>
    <xf numFmtId="38" fontId="9" fillId="27" borderId="18" xfId="2" applyFont="1" applyFill="1" applyBorder="1" applyAlignment="1">
      <alignment horizontal="right" vertical="center" wrapText="1"/>
    </xf>
    <xf numFmtId="38" fontId="9" fillId="27" borderId="9" xfId="5" applyNumberFormat="1" applyFont="1" applyFill="1" applyBorder="1" applyAlignment="1">
      <alignment vertical="center" wrapText="1"/>
    </xf>
    <xf numFmtId="38" fontId="9" fillId="27" borderId="23" xfId="5" applyNumberFormat="1" applyFont="1" applyFill="1" applyBorder="1" applyAlignment="1">
      <alignment vertical="center" wrapText="1"/>
    </xf>
    <xf numFmtId="38" fontId="9" fillId="27" borderId="9" xfId="2" applyFont="1" applyFill="1" applyBorder="1" applyAlignment="1">
      <alignment horizontal="right" vertical="center" wrapText="1"/>
    </xf>
    <xf numFmtId="38" fontId="9" fillId="27" borderId="2" xfId="2" applyFont="1" applyFill="1" applyBorder="1" applyAlignment="1">
      <alignment horizontal="right" vertical="center" wrapText="1"/>
    </xf>
    <xf numFmtId="38" fontId="9" fillId="27" borderId="8" xfId="2" applyFont="1" applyFill="1" applyBorder="1" applyAlignment="1">
      <alignment horizontal="right" vertical="center" wrapText="1"/>
    </xf>
    <xf numFmtId="38" fontId="9" fillId="27" borderId="14" xfId="5" applyNumberFormat="1" applyFont="1" applyFill="1" applyBorder="1" applyAlignment="1">
      <alignment vertical="center" wrapText="1"/>
    </xf>
    <xf numFmtId="38" fontId="9" fillId="27" borderId="34" xfId="5" applyNumberFormat="1" applyFont="1" applyFill="1" applyBorder="1" applyAlignment="1">
      <alignment vertical="center" wrapText="1"/>
    </xf>
    <xf numFmtId="38" fontId="9" fillId="27" borderId="14" xfId="2" applyFont="1" applyFill="1" applyBorder="1" applyAlignment="1">
      <alignment horizontal="right" vertical="center" wrapText="1"/>
    </xf>
    <xf numFmtId="38" fontId="9" fillId="27" borderId="1" xfId="2" applyFont="1" applyFill="1" applyBorder="1" applyAlignment="1">
      <alignment horizontal="right" vertical="center" wrapText="1"/>
    </xf>
    <xf numFmtId="38" fontId="9" fillId="27" borderId="15" xfId="2" applyFont="1" applyFill="1" applyBorder="1" applyAlignment="1">
      <alignment horizontal="right" vertical="center" wrapText="1"/>
    </xf>
    <xf numFmtId="38" fontId="9" fillId="27" borderId="17" xfId="5" applyNumberFormat="1" applyFont="1" applyFill="1" applyBorder="1" applyAlignment="1">
      <alignment vertical="center" wrapText="1"/>
    </xf>
    <xf numFmtId="38" fontId="9" fillId="27" borderId="2" xfId="5" applyNumberFormat="1" applyFont="1" applyFill="1" applyBorder="1" applyAlignment="1">
      <alignment vertical="center" wrapText="1"/>
    </xf>
    <xf numFmtId="38" fontId="9" fillId="27" borderId="1" xfId="5" applyNumberFormat="1" applyFont="1" applyFill="1" applyBorder="1" applyAlignment="1">
      <alignment vertical="center" wrapText="1"/>
    </xf>
    <xf numFmtId="177" fontId="6" fillId="17" borderId="136" xfId="2" applyNumberFormat="1" applyFont="1" applyFill="1" applyBorder="1" applyAlignment="1">
      <alignment horizontal="right" vertical="center" shrinkToFit="1"/>
    </xf>
    <xf numFmtId="177" fontId="6" fillId="9" borderId="134" xfId="8" applyNumberFormat="1" applyFont="1" applyFill="1" applyBorder="1" applyAlignment="1">
      <alignment horizontal="right" vertical="center" shrinkToFit="1"/>
    </xf>
    <xf numFmtId="177" fontId="6" fillId="9" borderId="136" xfId="8" applyNumberFormat="1" applyFont="1" applyFill="1" applyBorder="1" applyAlignment="1">
      <alignment horizontal="right" vertical="center" shrinkToFit="1"/>
    </xf>
    <xf numFmtId="176" fontId="6" fillId="11" borderId="20" xfId="8" applyNumberFormat="1" applyFont="1" applyFill="1" applyBorder="1" applyAlignment="1">
      <alignment horizontal="right" vertical="center" shrinkToFit="1"/>
    </xf>
    <xf numFmtId="176" fontId="6" fillId="11" borderId="6" xfId="8" applyNumberFormat="1" applyFont="1" applyFill="1" applyBorder="1" applyAlignment="1">
      <alignment horizontal="right" vertical="center" shrinkToFit="1"/>
    </xf>
    <xf numFmtId="176" fontId="6" fillId="11" borderId="21" xfId="8" applyNumberFormat="1" applyFont="1" applyFill="1" applyBorder="1" applyAlignment="1">
      <alignment horizontal="right" vertical="center" shrinkToFit="1"/>
    </xf>
    <xf numFmtId="176" fontId="6" fillId="11" borderId="22" xfId="8" applyNumberFormat="1" applyFont="1" applyFill="1" applyBorder="1" applyAlignment="1">
      <alignment horizontal="right" vertical="center" shrinkToFit="1"/>
    </xf>
    <xf numFmtId="176" fontId="6" fillId="11" borderId="6" xfId="0" applyNumberFormat="1" applyFont="1" applyFill="1" applyBorder="1" applyAlignment="1">
      <alignment vertical="center" shrinkToFit="1"/>
    </xf>
    <xf numFmtId="177" fontId="6" fillId="14" borderId="134" xfId="8" applyNumberFormat="1" applyFont="1" applyFill="1" applyBorder="1" applyAlignment="1">
      <alignment horizontal="right" vertical="center" shrinkToFit="1"/>
    </xf>
    <xf numFmtId="177" fontId="6" fillId="14" borderId="136" xfId="8" applyNumberFormat="1" applyFont="1" applyFill="1" applyBorder="1" applyAlignment="1">
      <alignment horizontal="right" vertical="center" shrinkToFit="1"/>
    </xf>
    <xf numFmtId="177" fontId="6" fillId="14" borderId="136" xfId="0" applyNumberFormat="1" applyFont="1" applyFill="1" applyBorder="1" applyAlignment="1">
      <alignment vertical="center" shrinkToFit="1"/>
    </xf>
    <xf numFmtId="177" fontId="6" fillId="18" borderId="134" xfId="2" applyNumberFormat="1" applyFont="1" applyFill="1" applyBorder="1" applyAlignment="1">
      <alignment horizontal="right" vertical="center" shrinkToFit="1"/>
    </xf>
    <xf numFmtId="177" fontId="6" fillId="18" borderId="136" xfId="2" applyNumberFormat="1" applyFont="1" applyFill="1" applyBorder="1" applyAlignment="1">
      <alignment horizontal="right" vertical="center" shrinkToFit="1"/>
    </xf>
    <xf numFmtId="177" fontId="6" fillId="18" borderId="8" xfId="2" applyNumberFormat="1" applyFont="1" applyFill="1" applyBorder="1" applyAlignment="1">
      <alignment horizontal="right" vertical="center" shrinkToFit="1"/>
    </xf>
    <xf numFmtId="177" fontId="6" fillId="18" borderId="9" xfId="2" applyNumberFormat="1" applyFont="1" applyFill="1" applyBorder="1" applyAlignment="1">
      <alignment horizontal="right" vertical="center" shrinkToFit="1"/>
    </xf>
    <xf numFmtId="177" fontId="6" fillId="18" borderId="51" xfId="2" applyNumberFormat="1" applyFont="1" applyFill="1" applyBorder="1" applyAlignment="1">
      <alignment horizontal="right" vertical="center" shrinkToFit="1"/>
    </xf>
    <xf numFmtId="177" fontId="6" fillId="9" borderId="134" xfId="1" applyNumberFormat="1" applyFont="1" applyFill="1" applyBorder="1" applyAlignment="1">
      <alignment vertical="center" shrinkToFit="1"/>
    </xf>
    <xf numFmtId="177" fontId="6" fillId="9" borderId="136" xfId="1" applyNumberFormat="1" applyFont="1" applyFill="1" applyBorder="1" applyAlignment="1">
      <alignment vertical="center" shrinkToFit="1"/>
    </xf>
    <xf numFmtId="177" fontId="6" fillId="9" borderId="133" xfId="1" applyNumberFormat="1" applyFont="1" applyFill="1" applyBorder="1" applyAlignment="1">
      <alignment vertical="center" shrinkToFit="1"/>
    </xf>
    <xf numFmtId="177" fontId="6" fillId="11" borderId="134" xfId="1" applyNumberFormat="1" applyFont="1" applyFill="1" applyBorder="1" applyAlignment="1">
      <alignment horizontal="right" vertical="center" shrinkToFit="1"/>
    </xf>
    <xf numFmtId="177" fontId="6" fillId="11" borderId="136" xfId="1" applyNumberFormat="1" applyFont="1" applyFill="1" applyBorder="1" applyAlignment="1">
      <alignment horizontal="right" vertical="center" shrinkToFit="1"/>
    </xf>
    <xf numFmtId="177" fontId="6" fillId="11" borderId="133" xfId="1" applyNumberFormat="1" applyFont="1" applyFill="1" applyBorder="1" applyAlignment="1">
      <alignment horizontal="right" vertical="center" shrinkToFit="1"/>
    </xf>
    <xf numFmtId="177" fontId="6" fillId="18" borderId="135" xfId="2" applyNumberFormat="1" applyFont="1" applyFill="1" applyBorder="1" applyAlignment="1">
      <alignment horizontal="right" vertical="center" shrinkToFit="1"/>
    </xf>
    <xf numFmtId="177" fontId="6" fillId="0" borderId="134" xfId="8" applyNumberFormat="1" applyFont="1" applyFill="1" applyBorder="1" applyAlignment="1">
      <alignment horizontal="right" vertical="center" shrinkToFit="1"/>
    </xf>
    <xf numFmtId="177" fontId="6" fillId="0" borderId="136" xfId="8" applyNumberFormat="1" applyFont="1" applyFill="1" applyBorder="1" applyAlignment="1">
      <alignment horizontal="right" vertical="center" shrinkToFit="1"/>
    </xf>
    <xf numFmtId="177" fontId="6" fillId="0" borderId="133" xfId="8" applyNumberFormat="1" applyFont="1" applyFill="1" applyBorder="1" applyAlignment="1">
      <alignment horizontal="right" vertical="center" shrinkToFit="1"/>
    </xf>
    <xf numFmtId="177" fontId="6" fillId="11" borderId="136" xfId="8" applyNumberFormat="1" applyFont="1" applyFill="1" applyBorder="1" applyAlignment="1">
      <alignment horizontal="right" vertical="center" shrinkToFit="1"/>
    </xf>
    <xf numFmtId="177" fontId="6" fillId="21" borderId="136" xfId="8" applyNumberFormat="1" applyFont="1" applyFill="1" applyBorder="1" applyAlignment="1">
      <alignment horizontal="right" vertical="center" shrinkToFit="1"/>
    </xf>
    <xf numFmtId="176" fontId="6" fillId="22" borderId="135" xfId="2" applyNumberFormat="1" applyFont="1" applyFill="1" applyBorder="1" applyAlignment="1">
      <alignment horizontal="right" vertical="center" shrinkToFit="1"/>
    </xf>
    <xf numFmtId="176" fontId="6" fillId="22" borderId="14" xfId="2" applyNumberFormat="1" applyFont="1" applyFill="1" applyBorder="1" applyAlignment="1">
      <alignment horizontal="right" vertical="center" shrinkToFit="1"/>
    </xf>
    <xf numFmtId="176" fontId="6" fillId="22" borderId="15" xfId="2" applyNumberFormat="1" applyFont="1" applyFill="1" applyBorder="1" applyAlignment="1">
      <alignment horizontal="right" vertical="center" shrinkToFit="1"/>
    </xf>
    <xf numFmtId="177" fontId="6" fillId="22" borderId="135" xfId="2" applyNumberFormat="1" applyFont="1" applyFill="1" applyBorder="1" applyAlignment="1">
      <alignment horizontal="right" vertical="center" shrinkToFit="1"/>
    </xf>
    <xf numFmtId="177" fontId="6" fillId="9" borderId="93" xfId="0" applyNumberFormat="1" applyFont="1" applyFill="1" applyBorder="1" applyAlignment="1">
      <alignment horizontal="left" vertical="center" shrinkToFit="1"/>
    </xf>
    <xf numFmtId="177" fontId="6" fillId="9" borderId="133" xfId="0" applyNumberFormat="1" applyFont="1" applyFill="1" applyBorder="1" applyAlignment="1">
      <alignment horizontal="left" vertical="center" shrinkToFit="1"/>
    </xf>
    <xf numFmtId="176" fontId="6" fillId="11" borderId="93" xfId="8" applyNumberFormat="1" applyFont="1" applyFill="1" applyBorder="1" applyAlignment="1">
      <alignment horizontal="right" vertical="center" shrinkToFit="1"/>
    </xf>
    <xf numFmtId="177" fontId="6" fillId="17" borderId="136" xfId="8" applyNumberFormat="1" applyFont="1" applyFill="1" applyBorder="1" applyAlignment="1">
      <alignment horizontal="right" vertical="center" shrinkToFit="1"/>
    </xf>
    <xf numFmtId="177" fontId="6" fillId="16" borderId="48" xfId="2" applyNumberFormat="1" applyFont="1" applyFill="1" applyBorder="1" applyAlignment="1">
      <alignment horizontal="right" vertical="center" shrinkToFit="1"/>
    </xf>
    <xf numFmtId="177" fontId="6" fillId="20" borderId="136" xfId="1" applyNumberFormat="1" applyFont="1" applyFill="1" applyBorder="1" applyAlignment="1">
      <alignment vertical="center" shrinkToFit="1"/>
    </xf>
    <xf numFmtId="177" fontId="6" fillId="20" borderId="133" xfId="1" applyNumberFormat="1" applyFont="1" applyFill="1" applyBorder="1" applyAlignment="1">
      <alignment vertical="center" shrinkToFit="1"/>
    </xf>
    <xf numFmtId="177" fontId="6" fillId="16" borderId="135" xfId="2" applyNumberFormat="1" applyFont="1" applyFill="1" applyBorder="1" applyAlignment="1">
      <alignment horizontal="right" vertical="center" shrinkToFit="1"/>
    </xf>
    <xf numFmtId="177" fontId="6" fillId="0" borderId="136" xfId="2" applyNumberFormat="1" applyFont="1" applyFill="1" applyBorder="1" applyAlignment="1">
      <alignment horizontal="right" vertical="center" shrinkToFit="1"/>
    </xf>
    <xf numFmtId="176" fontId="6" fillId="19" borderId="135" xfId="2" applyNumberFormat="1" applyFont="1" applyFill="1" applyBorder="1" applyAlignment="1">
      <alignment horizontal="right" vertical="center" shrinkToFit="1"/>
    </xf>
    <xf numFmtId="176" fontId="6" fillId="19" borderId="14" xfId="2" applyNumberFormat="1" applyFont="1" applyFill="1" applyBorder="1" applyAlignment="1">
      <alignment horizontal="right" vertical="center" shrinkToFit="1"/>
    </xf>
    <xf numFmtId="176" fontId="6" fillId="19" borderId="15" xfId="2" applyNumberFormat="1" applyFont="1" applyFill="1" applyBorder="1" applyAlignment="1">
      <alignment horizontal="right" vertical="center" shrinkToFit="1"/>
    </xf>
    <xf numFmtId="176" fontId="6" fillId="19" borderId="36" xfId="2" applyNumberFormat="1" applyFont="1" applyFill="1" applyBorder="1" applyAlignment="1">
      <alignment horizontal="right" vertical="center" shrinkToFit="1"/>
    </xf>
    <xf numFmtId="177" fontId="6" fillId="19" borderId="135" xfId="2" applyNumberFormat="1" applyFont="1" applyFill="1" applyBorder="1" applyAlignment="1">
      <alignment horizontal="right" vertical="center" shrinkToFit="1"/>
    </xf>
    <xf numFmtId="177" fontId="6" fillId="18" borderId="134" xfId="1" applyNumberFormat="1" applyFont="1" applyFill="1" applyBorder="1" applyAlignment="1">
      <alignment vertical="center" shrinkToFit="1"/>
    </xf>
    <xf numFmtId="177" fontId="6" fillId="18" borderId="136" xfId="1" applyNumberFormat="1" applyFont="1" applyFill="1" applyBorder="1" applyAlignment="1">
      <alignment vertical="center" shrinkToFit="1"/>
    </xf>
    <xf numFmtId="177" fontId="6" fillId="18" borderId="133" xfId="2" applyNumberFormat="1" applyFont="1" applyFill="1" applyBorder="1" applyAlignment="1">
      <alignment vertical="center" shrinkToFit="1"/>
    </xf>
    <xf numFmtId="177" fontId="6" fillId="18" borderId="136" xfId="2" applyNumberFormat="1" applyFont="1" applyFill="1" applyBorder="1" applyAlignment="1">
      <alignment vertical="center" shrinkToFit="1"/>
    </xf>
    <xf numFmtId="177" fontId="6" fillId="14" borderId="136" xfId="2" applyNumberFormat="1" applyFont="1" applyFill="1" applyBorder="1" applyAlignment="1">
      <alignment vertical="center" shrinkToFit="1"/>
    </xf>
    <xf numFmtId="176" fontId="6" fillId="9" borderId="135" xfId="1" applyNumberFormat="1" applyFont="1" applyFill="1" applyBorder="1" applyAlignment="1">
      <alignment vertical="center" shrinkToFit="1"/>
    </xf>
    <xf numFmtId="176" fontId="6" fillId="9" borderId="135" xfId="2" applyNumberFormat="1" applyFont="1" applyFill="1" applyBorder="1" applyAlignment="1">
      <alignment vertical="center" shrinkToFit="1"/>
    </xf>
    <xf numFmtId="177" fontId="6" fillId="22" borderId="134" xfId="1" applyNumberFormat="1" applyFont="1" applyFill="1" applyBorder="1" applyAlignment="1">
      <alignment vertical="center" shrinkToFit="1"/>
    </xf>
    <xf numFmtId="177" fontId="6" fillId="22" borderId="136" xfId="1" applyNumberFormat="1" applyFont="1" applyFill="1" applyBorder="1" applyAlignment="1">
      <alignment vertical="center" shrinkToFit="1"/>
    </xf>
    <xf numFmtId="177" fontId="6" fillId="22" borderId="133" xfId="2" applyNumberFormat="1" applyFont="1" applyFill="1" applyBorder="1" applyAlignment="1">
      <alignment vertical="center" shrinkToFit="1"/>
    </xf>
    <xf numFmtId="177" fontId="6" fillId="22" borderId="136" xfId="2" applyNumberFormat="1" applyFont="1" applyFill="1" applyBorder="1" applyAlignment="1">
      <alignment vertical="center" shrinkToFit="1"/>
    </xf>
    <xf numFmtId="177" fontId="6" fillId="21" borderId="136" xfId="2" applyNumberFormat="1" applyFont="1" applyFill="1" applyBorder="1" applyAlignment="1">
      <alignment vertical="center" shrinkToFit="1"/>
    </xf>
    <xf numFmtId="177" fontId="6" fillId="9" borderId="136" xfId="2" applyNumberFormat="1" applyFont="1" applyFill="1" applyBorder="1" applyAlignment="1">
      <alignment vertical="center" shrinkToFit="1"/>
    </xf>
    <xf numFmtId="177" fontId="6" fillId="16" borderId="136" xfId="1" applyNumberFormat="1" applyFont="1" applyFill="1" applyBorder="1" applyAlignment="1">
      <alignment horizontal="right" vertical="center" shrinkToFit="1"/>
    </xf>
    <xf numFmtId="176" fontId="6" fillId="9" borderId="135" xfId="1" applyNumberFormat="1" applyFont="1" applyFill="1" applyBorder="1" applyAlignment="1">
      <alignment horizontal="right" vertical="center" shrinkToFit="1"/>
    </xf>
    <xf numFmtId="176" fontId="6" fillId="9" borderId="135" xfId="2" applyNumberFormat="1" applyFont="1" applyFill="1" applyBorder="1" applyAlignment="1">
      <alignment horizontal="right" vertical="center" shrinkToFit="1"/>
    </xf>
    <xf numFmtId="177" fontId="6" fillId="11" borderId="134" xfId="1" applyNumberFormat="1" applyFont="1" applyFill="1" applyBorder="1" applyAlignment="1">
      <alignment vertical="center" shrinkToFit="1"/>
    </xf>
    <xf numFmtId="177" fontId="6" fillId="11" borderId="136" xfId="1" applyNumberFormat="1" applyFont="1" applyFill="1" applyBorder="1" applyAlignment="1">
      <alignment vertical="center" shrinkToFit="1"/>
    </xf>
    <xf numFmtId="177" fontId="6" fillId="11" borderId="136" xfId="2" applyNumberFormat="1" applyFont="1" applyFill="1" applyBorder="1" applyAlignment="1">
      <alignment vertical="center" shrinkToFit="1"/>
    </xf>
    <xf numFmtId="176" fontId="6" fillId="13" borderId="136" xfId="2" applyNumberFormat="1" applyFont="1" applyFill="1" applyBorder="1" applyAlignment="1">
      <alignment horizontal="right" vertical="center" shrinkToFit="1"/>
    </xf>
    <xf numFmtId="176" fontId="6" fillId="19" borderId="134" xfId="1" applyNumberFormat="1" applyFont="1" applyFill="1" applyBorder="1" applyAlignment="1">
      <alignment horizontal="right" vertical="center" shrinkToFit="1"/>
    </xf>
    <xf numFmtId="176" fontId="6" fillId="19" borderId="136" xfId="1" applyNumberFormat="1" applyFont="1" applyFill="1" applyBorder="1" applyAlignment="1">
      <alignment horizontal="right" vertical="center" shrinkToFit="1"/>
    </xf>
    <xf numFmtId="176" fontId="6" fillId="19" borderId="136" xfId="2" applyNumberFormat="1" applyFont="1" applyFill="1" applyBorder="1" applyAlignment="1">
      <alignment horizontal="right" vertical="center" shrinkToFit="1"/>
    </xf>
    <xf numFmtId="176" fontId="6" fillId="18" borderId="14" xfId="2" applyNumberFormat="1" applyFont="1" applyFill="1" applyBorder="1" applyAlignment="1">
      <alignment horizontal="right" vertical="center" shrinkToFit="1"/>
    </xf>
    <xf numFmtId="176" fontId="6" fillId="18" borderId="135" xfId="2" applyNumberFormat="1" applyFont="1" applyFill="1" applyBorder="1" applyAlignment="1">
      <alignment horizontal="right" vertical="center" shrinkToFit="1"/>
    </xf>
    <xf numFmtId="176" fontId="6" fillId="18" borderId="15" xfId="2" applyNumberFormat="1" applyFont="1" applyFill="1" applyBorder="1" applyAlignment="1">
      <alignment horizontal="right" vertical="center" shrinkToFit="1"/>
    </xf>
    <xf numFmtId="176" fontId="6" fillId="18" borderId="36" xfId="2" applyNumberFormat="1" applyFont="1" applyFill="1" applyBorder="1" applyAlignment="1">
      <alignment horizontal="right" vertical="center" shrinkToFit="1"/>
    </xf>
    <xf numFmtId="177" fontId="6" fillId="9" borderId="57" xfId="0" applyNumberFormat="1" applyFont="1" applyFill="1" applyBorder="1" applyAlignment="1">
      <alignment horizontal="left" vertical="center" shrinkToFit="1"/>
    </xf>
    <xf numFmtId="177" fontId="6" fillId="22" borderId="136" xfId="2" applyNumberFormat="1" applyFont="1" applyFill="1" applyBorder="1" applyAlignment="1">
      <alignment horizontal="right" vertical="center" shrinkToFit="1"/>
    </xf>
    <xf numFmtId="177" fontId="6" fillId="22" borderId="8" xfId="2" applyNumberFormat="1" applyFont="1" applyFill="1" applyBorder="1" applyAlignment="1">
      <alignment horizontal="right" vertical="center" shrinkToFit="1"/>
    </xf>
    <xf numFmtId="177" fontId="6" fillId="22" borderId="9" xfId="2" applyNumberFormat="1" applyFont="1" applyFill="1" applyBorder="1" applyAlignment="1">
      <alignment horizontal="right" vertical="center" shrinkToFit="1"/>
    </xf>
    <xf numFmtId="177" fontId="6" fillId="22" borderId="51" xfId="2" applyNumberFormat="1" applyFont="1" applyFill="1" applyBorder="1" applyAlignment="1">
      <alignment horizontal="right" vertical="center" shrinkToFit="1"/>
    </xf>
    <xf numFmtId="176" fontId="6" fillId="22" borderId="36" xfId="2" applyNumberFormat="1" applyFont="1" applyFill="1" applyBorder="1" applyAlignment="1">
      <alignment horizontal="right" vertical="center" shrinkToFit="1"/>
    </xf>
    <xf numFmtId="177" fontId="6" fillId="9" borderId="41" xfId="8" applyNumberFormat="1" applyFont="1" applyFill="1" applyBorder="1" applyAlignment="1">
      <alignment horizontal="right" vertical="center" shrinkToFit="1"/>
    </xf>
    <xf numFmtId="177" fontId="6" fillId="15" borderId="8" xfId="0" applyNumberFormat="1" applyFont="1" applyFill="1" applyBorder="1" applyAlignment="1">
      <alignment horizontal="left" vertical="center" shrinkToFit="1"/>
    </xf>
    <xf numFmtId="177" fontId="6" fillId="15" borderId="22" xfId="8" applyNumberFormat="1" applyFont="1" applyFill="1" applyBorder="1" applyAlignment="1">
      <alignment horizontal="right" vertical="center" shrinkToFit="1"/>
    </xf>
    <xf numFmtId="177" fontId="6" fillId="15" borderId="6" xfId="8" applyNumberFormat="1" applyFont="1" applyFill="1" applyBorder="1" applyAlignment="1">
      <alignment horizontal="right" vertical="center" shrinkToFit="1"/>
    </xf>
    <xf numFmtId="177" fontId="6" fillId="15" borderId="21" xfId="8" applyNumberFormat="1" applyFont="1" applyFill="1" applyBorder="1" applyAlignment="1">
      <alignment horizontal="right" vertical="center" shrinkToFit="1"/>
    </xf>
    <xf numFmtId="177" fontId="6" fillId="15" borderId="93" xfId="8" applyNumberFormat="1" applyFont="1" applyFill="1" applyBorder="1" applyAlignment="1">
      <alignment horizontal="right" vertical="center" shrinkToFit="1"/>
    </xf>
    <xf numFmtId="177" fontId="6" fillId="15" borderId="93" xfId="0" applyNumberFormat="1" applyFont="1" applyFill="1" applyBorder="1" applyAlignment="1">
      <alignment horizontal="left" vertical="center" shrinkToFit="1"/>
    </xf>
    <xf numFmtId="176" fontId="6" fillId="15" borderId="22" xfId="8" applyNumberFormat="1" applyFont="1" applyFill="1" applyBorder="1" applyAlignment="1">
      <alignment horizontal="right" vertical="center" shrinkToFit="1"/>
    </xf>
    <xf numFmtId="176" fontId="6" fillId="15" borderId="6" xfId="8" applyNumberFormat="1" applyFont="1" applyFill="1" applyBorder="1" applyAlignment="1">
      <alignment horizontal="right" vertical="center" shrinkToFit="1"/>
    </xf>
    <xf numFmtId="176" fontId="6" fillId="15" borderId="21" xfId="8" applyNumberFormat="1" applyFont="1" applyFill="1" applyBorder="1" applyAlignment="1">
      <alignment horizontal="right" vertical="center" shrinkToFit="1"/>
    </xf>
    <xf numFmtId="176" fontId="6" fillId="15" borderId="93" xfId="8" applyNumberFormat="1" applyFont="1" applyFill="1" applyBorder="1" applyAlignment="1">
      <alignment horizontal="right" vertical="center" shrinkToFit="1"/>
    </xf>
    <xf numFmtId="176" fontId="6" fillId="11" borderId="9" xfId="8" applyNumberFormat="1" applyFont="1" applyFill="1" applyBorder="1" applyAlignment="1">
      <alignment horizontal="right" vertical="center" shrinkToFit="1"/>
    </xf>
    <xf numFmtId="176" fontId="6" fillId="11" borderId="136" xfId="8" applyNumberFormat="1" applyFont="1" applyFill="1" applyBorder="1" applyAlignment="1">
      <alignment horizontal="right" vertical="center" shrinkToFit="1"/>
    </xf>
    <xf numFmtId="176" fontId="6" fillId="11" borderId="8" xfId="8" applyNumberFormat="1" applyFont="1" applyFill="1" applyBorder="1" applyAlignment="1">
      <alignment horizontal="right" vertical="center" shrinkToFit="1"/>
    </xf>
    <xf numFmtId="176" fontId="6" fillId="16" borderId="48" xfId="2" applyNumberFormat="1" applyFont="1" applyFill="1" applyBorder="1" applyAlignment="1">
      <alignment horizontal="right" vertical="center" shrinkToFit="1"/>
    </xf>
    <xf numFmtId="177" fontId="6" fillId="17" borderId="48" xfId="2" applyNumberFormat="1" applyFont="1" applyFill="1" applyBorder="1" applyAlignment="1">
      <alignment horizontal="right" vertical="center" shrinkToFit="1"/>
    </xf>
    <xf numFmtId="177" fontId="6" fillId="29" borderId="48" xfId="2" applyNumberFormat="1" applyFont="1" applyFill="1" applyBorder="1" applyAlignment="1">
      <alignment horizontal="right" vertical="center" shrinkToFit="1"/>
    </xf>
    <xf numFmtId="176" fontId="6" fillId="29" borderId="14" xfId="2" applyNumberFormat="1" applyFont="1" applyFill="1" applyBorder="1" applyAlignment="1">
      <alignment horizontal="right" vertical="center" shrinkToFit="1"/>
    </xf>
    <xf numFmtId="176" fontId="6" fillId="29" borderId="135" xfId="2" applyNumberFormat="1" applyFont="1" applyFill="1" applyBorder="1" applyAlignment="1">
      <alignment horizontal="right" vertical="center" shrinkToFit="1"/>
    </xf>
    <xf numFmtId="176" fontId="6" fillId="29" borderId="15" xfId="2" applyNumberFormat="1" applyFont="1" applyFill="1" applyBorder="1" applyAlignment="1">
      <alignment horizontal="right" vertical="center" shrinkToFit="1"/>
    </xf>
    <xf numFmtId="176" fontId="6" fillId="29" borderId="36" xfId="2" applyNumberFormat="1" applyFont="1" applyFill="1" applyBorder="1" applyAlignment="1">
      <alignment horizontal="right" vertical="center" shrinkToFit="1"/>
    </xf>
    <xf numFmtId="177" fontId="6" fillId="9" borderId="18" xfId="0" applyNumberFormat="1" applyFont="1" applyFill="1" applyBorder="1" applyAlignment="1">
      <alignment horizontal="left" vertical="center" shrinkToFit="1"/>
    </xf>
    <xf numFmtId="177" fontId="6" fillId="19" borderId="36" xfId="0" applyNumberFormat="1" applyFont="1" applyFill="1" applyBorder="1" applyAlignment="1">
      <alignment horizontal="left" vertical="center"/>
    </xf>
    <xf numFmtId="178" fontId="10" fillId="0" borderId="0" xfId="0" applyNumberFormat="1" applyFont="1" applyFill="1" applyBorder="1" applyAlignment="1">
      <alignment vertical="center"/>
    </xf>
    <xf numFmtId="177" fontId="10" fillId="10" borderId="35" xfId="2" applyNumberFormat="1" applyFont="1" applyFill="1" applyBorder="1" applyAlignment="1">
      <alignment horizontal="center" vertical="center" shrinkToFit="1"/>
    </xf>
    <xf numFmtId="177" fontId="6" fillId="9" borderId="137" xfId="2" applyNumberFormat="1" applyFont="1" applyFill="1" applyBorder="1" applyAlignment="1">
      <alignment horizontal="right" vertical="center" shrinkToFit="1"/>
    </xf>
    <xf numFmtId="177" fontId="6" fillId="9" borderId="85" xfId="2" applyNumberFormat="1" applyFont="1" applyFill="1" applyBorder="1" applyAlignment="1">
      <alignment horizontal="right" vertical="center" shrinkToFit="1"/>
    </xf>
    <xf numFmtId="177" fontId="6" fillId="9" borderId="114" xfId="2" applyNumberFormat="1" applyFont="1" applyFill="1" applyBorder="1" applyAlignment="1">
      <alignment horizontal="right" vertical="center" shrinkToFit="1"/>
    </xf>
    <xf numFmtId="177" fontId="6" fillId="18" borderId="22" xfId="2" applyNumberFormat="1" applyFont="1" applyFill="1" applyBorder="1" applyAlignment="1">
      <alignment vertical="center" shrinkToFit="1"/>
    </xf>
    <xf numFmtId="177" fontId="6" fillId="18" borderId="21" xfId="2" applyNumberFormat="1" applyFont="1" applyFill="1" applyBorder="1" applyAlignment="1">
      <alignment vertical="center" shrinkToFit="1"/>
    </xf>
    <xf numFmtId="176" fontId="6" fillId="20" borderId="16" xfId="0" applyNumberFormat="1" applyFont="1" applyFill="1" applyBorder="1" applyAlignment="1">
      <alignment horizontal="right" vertical="center" shrinkToFit="1"/>
    </xf>
    <xf numFmtId="176" fontId="6" fillId="20" borderId="17" xfId="0" applyNumberFormat="1" applyFont="1" applyFill="1" applyBorder="1" applyAlignment="1">
      <alignment horizontal="right" vertical="center" shrinkToFit="1"/>
    </xf>
    <xf numFmtId="176" fontId="6" fillId="20" borderId="18" xfId="0" applyNumberFormat="1" applyFont="1" applyFill="1" applyBorder="1" applyAlignment="1">
      <alignment horizontal="right" vertical="center" shrinkToFit="1"/>
    </xf>
    <xf numFmtId="176" fontId="6" fillId="18" borderId="22" xfId="2" applyNumberFormat="1" applyFont="1" applyFill="1" applyBorder="1" applyAlignment="1">
      <alignment vertical="center" shrinkToFit="1"/>
    </xf>
    <xf numFmtId="176" fontId="6" fillId="18" borderId="6" xfId="2" applyNumberFormat="1" applyFont="1" applyFill="1" applyBorder="1" applyAlignment="1">
      <alignment vertical="center" shrinkToFit="1"/>
    </xf>
    <xf numFmtId="176" fontId="6" fillId="18" borderId="21" xfId="2" applyNumberFormat="1" applyFont="1" applyFill="1" applyBorder="1" applyAlignment="1">
      <alignment vertical="center" shrinkToFit="1"/>
    </xf>
    <xf numFmtId="177" fontId="6" fillId="9" borderId="17" xfId="0" applyNumberFormat="1" applyFont="1" applyFill="1" applyBorder="1" applyAlignment="1">
      <alignment vertical="center" shrinkToFit="1"/>
    </xf>
    <xf numFmtId="177" fontId="6" fillId="14" borderId="139" xfId="8" applyNumberFormat="1" applyFont="1" applyFill="1" applyBorder="1" applyAlignment="1">
      <alignment horizontal="right" vertical="center" shrinkToFit="1"/>
    </xf>
    <xf numFmtId="177" fontId="6" fillId="0" borderId="139" xfId="8" applyNumberFormat="1" applyFont="1" applyFill="1" applyBorder="1" applyAlignment="1">
      <alignment horizontal="right" vertical="center" shrinkToFit="1"/>
    </xf>
    <xf numFmtId="177" fontId="6" fillId="0" borderId="140" xfId="8" applyNumberFormat="1" applyFont="1" applyFill="1" applyBorder="1" applyAlignment="1">
      <alignment horizontal="right" vertical="center" shrinkToFit="1"/>
    </xf>
    <xf numFmtId="177" fontId="6" fillId="0" borderId="141" xfId="8" applyNumberFormat="1" applyFont="1" applyFill="1" applyBorder="1" applyAlignment="1">
      <alignment horizontal="right" vertical="center" shrinkToFit="1"/>
    </xf>
    <xf numFmtId="177" fontId="6" fillId="0" borderId="141" xfId="0" applyNumberFormat="1" applyFont="1" applyFill="1" applyBorder="1" applyAlignment="1">
      <alignment horizontal="left" vertical="center"/>
    </xf>
    <xf numFmtId="177" fontId="6" fillId="17" borderId="141" xfId="8" applyNumberFormat="1" applyFont="1" applyFill="1" applyBorder="1" applyAlignment="1">
      <alignment horizontal="right" vertical="center" shrinkToFit="1"/>
    </xf>
    <xf numFmtId="177" fontId="6" fillId="16" borderId="141" xfId="2" applyNumberFormat="1" applyFont="1" applyFill="1" applyBorder="1" applyAlignment="1">
      <alignment horizontal="right" vertical="center" shrinkToFit="1"/>
    </xf>
    <xf numFmtId="176" fontId="6" fillId="16" borderId="141" xfId="2" applyNumberFormat="1" applyFont="1" applyFill="1" applyBorder="1" applyAlignment="1">
      <alignment horizontal="right" vertical="center" shrinkToFit="1"/>
    </xf>
    <xf numFmtId="177" fontId="6" fillId="17" borderId="141" xfId="2" applyNumberFormat="1" applyFont="1" applyFill="1" applyBorder="1" applyAlignment="1">
      <alignment horizontal="right" vertical="center" shrinkToFit="1"/>
    </xf>
    <xf numFmtId="177" fontId="6" fillId="9" borderId="141" xfId="0" applyNumberFormat="1" applyFont="1" applyFill="1" applyBorder="1" applyAlignment="1">
      <alignment horizontal="left" vertical="center"/>
    </xf>
    <xf numFmtId="177" fontId="6" fillId="29" borderId="141" xfId="2" applyNumberFormat="1" applyFont="1" applyFill="1" applyBorder="1" applyAlignment="1">
      <alignment horizontal="right" vertical="center" shrinkToFit="1"/>
    </xf>
    <xf numFmtId="177" fontId="6" fillId="0" borderId="64" xfId="0" applyNumberFormat="1" applyFont="1" applyFill="1" applyBorder="1" applyAlignment="1">
      <alignment horizontal="left" vertical="center"/>
    </xf>
    <xf numFmtId="38" fontId="6" fillId="9" borderId="9" xfId="2" applyFont="1" applyFill="1" applyBorder="1" applyAlignment="1">
      <alignment horizontal="right" vertical="center" shrinkToFit="1"/>
    </xf>
    <xf numFmtId="177" fontId="6" fillId="14" borderId="6" xfId="1" applyNumberFormat="1" applyFont="1" applyFill="1" applyBorder="1" applyAlignment="1">
      <alignment vertical="center" shrinkToFit="1"/>
    </xf>
    <xf numFmtId="177" fontId="6" fillId="14" borderId="24" xfId="1" applyNumberFormat="1" applyFont="1" applyFill="1" applyBorder="1" applyAlignment="1">
      <alignment vertical="center" shrinkToFit="1"/>
    </xf>
    <xf numFmtId="177" fontId="6" fillId="14" borderId="22" xfId="1" applyNumberFormat="1" applyFont="1" applyFill="1" applyBorder="1" applyAlignment="1">
      <alignment vertical="center" shrinkToFit="1"/>
    </xf>
    <xf numFmtId="177" fontId="6" fillId="14" borderId="21" xfId="1" applyNumberFormat="1" applyFont="1" applyFill="1" applyBorder="1" applyAlignment="1">
      <alignment vertical="center" shrinkToFit="1"/>
    </xf>
    <xf numFmtId="177" fontId="6" fillId="14" borderId="93" xfId="2" applyNumberFormat="1" applyFont="1" applyFill="1" applyBorder="1" applyAlignment="1">
      <alignment vertical="center" shrinkToFit="1"/>
    </xf>
    <xf numFmtId="177" fontId="6" fillId="14" borderId="136" xfId="1" applyNumberFormat="1" applyFont="1" applyFill="1" applyBorder="1" applyAlignment="1">
      <alignment vertical="center" shrinkToFit="1"/>
    </xf>
    <xf numFmtId="177" fontId="6" fillId="14" borderId="133" xfId="1" applyNumberFormat="1" applyFont="1" applyFill="1" applyBorder="1" applyAlignment="1">
      <alignment vertical="center" shrinkToFit="1"/>
    </xf>
    <xf numFmtId="177" fontId="6" fillId="14" borderId="9" xfId="1" applyNumberFormat="1" applyFont="1" applyFill="1" applyBorder="1" applyAlignment="1">
      <alignment vertical="center" shrinkToFit="1"/>
    </xf>
    <xf numFmtId="177" fontId="6" fillId="14" borderId="8" xfId="1" applyNumberFormat="1" applyFont="1" applyFill="1" applyBorder="1" applyAlignment="1">
      <alignment vertical="center" shrinkToFit="1"/>
    </xf>
    <xf numFmtId="177" fontId="6" fillId="18" borderId="20" xfId="1" applyNumberFormat="1" applyFont="1" applyFill="1" applyBorder="1" applyAlignment="1">
      <alignment vertical="center" shrinkToFit="1"/>
    </xf>
    <xf numFmtId="177" fontId="6" fillId="18" borderId="6" xfId="1" applyNumberFormat="1" applyFont="1" applyFill="1" applyBorder="1" applyAlignment="1">
      <alignment vertical="center" shrinkToFit="1"/>
    </xf>
    <xf numFmtId="177" fontId="6" fillId="18" borderId="21" xfId="1" applyNumberFormat="1" applyFont="1" applyFill="1" applyBorder="1" applyAlignment="1">
      <alignment vertical="center" shrinkToFit="1"/>
    </xf>
    <xf numFmtId="177" fontId="6" fillId="18" borderId="22" xfId="1" applyNumberFormat="1" applyFont="1" applyFill="1" applyBorder="1" applyAlignment="1">
      <alignment vertical="center" shrinkToFit="1"/>
    </xf>
    <xf numFmtId="177" fontId="6" fillId="18" borderId="24" xfId="2" applyNumberFormat="1" applyFont="1" applyFill="1" applyBorder="1" applyAlignment="1">
      <alignment vertical="center" shrinkToFit="1"/>
    </xf>
    <xf numFmtId="177" fontId="6" fillId="21" borderId="6" xfId="1" applyNumberFormat="1" applyFont="1" applyFill="1" applyBorder="1" applyAlignment="1">
      <alignment vertical="center" shrinkToFit="1"/>
    </xf>
    <xf numFmtId="177" fontId="6" fillId="21" borderId="24" xfId="1" applyNumberFormat="1" applyFont="1" applyFill="1" applyBorder="1" applyAlignment="1">
      <alignment vertical="center" shrinkToFit="1"/>
    </xf>
    <xf numFmtId="177" fontId="6" fillId="21" borderId="22" xfId="1" applyNumberFormat="1" applyFont="1" applyFill="1" applyBorder="1" applyAlignment="1">
      <alignment vertical="center" shrinkToFit="1"/>
    </xf>
    <xf numFmtId="177" fontId="6" fillId="21" borderId="21" xfId="1" applyNumberFormat="1" applyFont="1" applyFill="1" applyBorder="1" applyAlignment="1">
      <alignment vertical="center" shrinkToFit="1"/>
    </xf>
    <xf numFmtId="177" fontId="6" fillId="21" borderId="93" xfId="2" applyNumberFormat="1" applyFont="1" applyFill="1" applyBorder="1" applyAlignment="1">
      <alignment vertical="center" shrinkToFit="1"/>
    </xf>
    <xf numFmtId="177" fontId="6" fillId="21" borderId="136" xfId="1" applyNumberFormat="1" applyFont="1" applyFill="1" applyBorder="1" applyAlignment="1">
      <alignment vertical="center" shrinkToFit="1"/>
    </xf>
    <xf numFmtId="177" fontId="6" fillId="21" borderId="133" xfId="1" applyNumberFormat="1" applyFont="1" applyFill="1" applyBorder="1" applyAlignment="1">
      <alignment vertical="center" shrinkToFit="1"/>
    </xf>
    <xf numFmtId="177" fontId="6" fillId="21" borderId="9" xfId="1" applyNumberFormat="1" applyFont="1" applyFill="1" applyBorder="1" applyAlignment="1">
      <alignment vertical="center" shrinkToFit="1"/>
    </xf>
    <xf numFmtId="177" fontId="6" fillId="21" borderId="8" xfId="1" applyNumberFormat="1" applyFont="1" applyFill="1" applyBorder="1" applyAlignment="1">
      <alignment vertical="center" shrinkToFit="1"/>
    </xf>
    <xf numFmtId="177" fontId="6" fillId="22" borderId="20" xfId="1" applyNumberFormat="1" applyFont="1" applyFill="1" applyBorder="1" applyAlignment="1">
      <alignment vertical="center" shrinkToFit="1"/>
    </xf>
    <xf numFmtId="177" fontId="6" fillId="22" borderId="6" xfId="1" applyNumberFormat="1" applyFont="1" applyFill="1" applyBorder="1" applyAlignment="1">
      <alignment vertical="center" shrinkToFit="1"/>
    </xf>
    <xf numFmtId="177" fontId="6" fillId="22" borderId="21" xfId="1" applyNumberFormat="1" applyFont="1" applyFill="1" applyBorder="1" applyAlignment="1">
      <alignment vertical="center" shrinkToFit="1"/>
    </xf>
    <xf numFmtId="177" fontId="6" fillId="22" borderId="22" xfId="1" applyNumberFormat="1" applyFont="1" applyFill="1" applyBorder="1" applyAlignment="1">
      <alignment vertical="center" shrinkToFit="1"/>
    </xf>
    <xf numFmtId="177" fontId="6" fillId="22" borderId="24" xfId="2" applyNumberFormat="1" applyFont="1" applyFill="1" applyBorder="1" applyAlignment="1">
      <alignment vertical="center" shrinkToFit="1"/>
    </xf>
    <xf numFmtId="177" fontId="6" fillId="17" borderId="6" xfId="1" applyNumberFormat="1" applyFont="1" applyFill="1" applyBorder="1" applyAlignment="1">
      <alignment horizontal="right" vertical="center" shrinkToFit="1"/>
    </xf>
    <xf numFmtId="177" fontId="6" fillId="17" borderId="24" xfId="1" applyNumberFormat="1" applyFont="1" applyFill="1" applyBorder="1" applyAlignment="1">
      <alignment horizontal="right" vertical="center" shrinkToFit="1"/>
    </xf>
    <xf numFmtId="177" fontId="6" fillId="17" borderId="22" xfId="1" applyNumberFormat="1" applyFont="1" applyFill="1" applyBorder="1" applyAlignment="1">
      <alignment horizontal="right" vertical="center" shrinkToFit="1"/>
    </xf>
    <xf numFmtId="177" fontId="6" fillId="17" borderId="21" xfId="1" applyNumberFormat="1" applyFont="1" applyFill="1" applyBorder="1" applyAlignment="1">
      <alignment horizontal="right" vertical="center" shrinkToFit="1"/>
    </xf>
    <xf numFmtId="177" fontId="6" fillId="17" borderId="93" xfId="2" applyNumberFormat="1" applyFont="1" applyFill="1" applyBorder="1" applyAlignment="1">
      <alignment horizontal="right" vertical="center" shrinkToFit="1"/>
    </xf>
    <xf numFmtId="177" fontId="6" fillId="17" borderId="136" xfId="1" applyNumberFormat="1" applyFont="1" applyFill="1" applyBorder="1" applyAlignment="1">
      <alignment horizontal="right" vertical="center" shrinkToFit="1"/>
    </xf>
    <xf numFmtId="177" fontId="6" fillId="17" borderId="133" xfId="1" applyNumberFormat="1" applyFont="1" applyFill="1" applyBorder="1" applyAlignment="1">
      <alignment horizontal="right" vertical="center" shrinkToFit="1"/>
    </xf>
    <xf numFmtId="177" fontId="6" fillId="17" borderId="9" xfId="1" applyNumberFormat="1" applyFont="1" applyFill="1" applyBorder="1" applyAlignment="1">
      <alignment horizontal="right" vertical="center" shrinkToFit="1"/>
    </xf>
    <xf numFmtId="177" fontId="6" fillId="17" borderId="8" xfId="1" applyNumberFormat="1" applyFont="1" applyFill="1" applyBorder="1" applyAlignment="1">
      <alignment horizontal="right" vertical="center" shrinkToFit="1"/>
    </xf>
    <xf numFmtId="177" fontId="6" fillId="9" borderId="139" xfId="1" applyNumberFormat="1" applyFont="1" applyFill="1" applyBorder="1" applyAlignment="1">
      <alignment vertical="center" shrinkToFit="1"/>
    </xf>
    <xf numFmtId="176" fontId="6" fillId="13" borderId="136" xfId="1" applyNumberFormat="1" applyFont="1" applyFill="1" applyBorder="1" applyAlignment="1">
      <alignment horizontal="right" vertical="center" shrinkToFit="1"/>
    </xf>
    <xf numFmtId="176" fontId="6" fillId="13" borderId="133" xfId="1" applyNumberFormat="1" applyFont="1" applyFill="1" applyBorder="1" applyAlignment="1">
      <alignment horizontal="right" vertical="center" shrinkToFit="1"/>
    </xf>
    <xf numFmtId="176" fontId="6" fillId="13" borderId="9" xfId="1" applyNumberFormat="1" applyFont="1" applyFill="1" applyBorder="1" applyAlignment="1">
      <alignment horizontal="right" vertical="center" shrinkToFit="1"/>
    </xf>
    <xf numFmtId="176" fontId="6" fillId="13" borderId="8" xfId="1" applyNumberFormat="1" applyFont="1" applyFill="1" applyBorder="1" applyAlignment="1">
      <alignment horizontal="right" vertical="center" shrinkToFit="1"/>
    </xf>
    <xf numFmtId="177" fontId="6" fillId="19" borderId="136" xfId="0" applyNumberFormat="1" applyFont="1" applyFill="1" applyBorder="1" applyAlignment="1">
      <alignment vertical="center" shrinkToFit="1"/>
    </xf>
    <xf numFmtId="177" fontId="6" fillId="20" borderId="22" xfId="2" applyNumberFormat="1" applyFont="1" applyFill="1" applyBorder="1" applyAlignment="1">
      <alignment vertical="center" shrinkToFit="1"/>
    </xf>
    <xf numFmtId="177" fontId="6" fillId="0" borderId="76" xfId="2" applyNumberFormat="1" applyFont="1" applyFill="1" applyBorder="1" applyAlignment="1">
      <alignment horizontal="right" vertical="center" shrinkToFit="1"/>
    </xf>
    <xf numFmtId="178" fontId="10" fillId="0" borderId="61" xfId="0" applyNumberFormat="1" applyFont="1" applyFill="1" applyBorder="1" applyAlignment="1">
      <alignment horizontal="center" vertical="center"/>
    </xf>
    <xf numFmtId="177" fontId="6" fillId="9" borderId="121" xfId="8" applyNumberFormat="1" applyFont="1" applyFill="1" applyBorder="1" applyAlignment="1">
      <alignment horizontal="right" vertical="center" shrinkToFit="1"/>
    </xf>
    <xf numFmtId="177" fontId="6" fillId="21" borderId="20" xfId="8" applyNumberFormat="1" applyFont="1" applyFill="1" applyBorder="1" applyAlignment="1">
      <alignment horizontal="right" vertical="center" shrinkToFit="1"/>
    </xf>
    <xf numFmtId="177" fontId="6" fillId="21" borderId="134" xfId="8" applyNumberFormat="1" applyFont="1" applyFill="1" applyBorder="1" applyAlignment="1">
      <alignment horizontal="right" vertical="center" shrinkToFit="1"/>
    </xf>
    <xf numFmtId="177" fontId="6" fillId="21" borderId="139" xfId="8" applyNumberFormat="1" applyFont="1" applyFill="1" applyBorder="1" applyAlignment="1">
      <alignment horizontal="right" vertical="center" shrinkToFit="1"/>
    </xf>
    <xf numFmtId="177" fontId="6" fillId="22" borderId="134" xfId="2" applyNumberFormat="1" applyFont="1" applyFill="1" applyBorder="1" applyAlignment="1">
      <alignment horizontal="right" vertical="center" shrinkToFit="1"/>
    </xf>
    <xf numFmtId="177" fontId="6" fillId="22" borderId="49" xfId="2" applyNumberFormat="1" applyFont="1" applyFill="1" applyBorder="1" applyAlignment="1">
      <alignment horizontal="right" vertical="center" shrinkToFit="1"/>
    </xf>
    <xf numFmtId="177" fontId="6" fillId="22" borderId="34" xfId="2" applyNumberFormat="1" applyFont="1" applyFill="1" applyBorder="1" applyAlignment="1">
      <alignment horizontal="right" vertical="center" shrinkToFit="1"/>
    </xf>
    <xf numFmtId="177" fontId="6" fillId="22" borderId="107" xfId="2" applyNumberFormat="1" applyFont="1" applyFill="1" applyBorder="1" applyAlignment="1">
      <alignment horizontal="right" vertical="center" shrinkToFit="1"/>
    </xf>
    <xf numFmtId="177" fontId="6" fillId="22" borderId="109" xfId="2" applyNumberFormat="1" applyFont="1" applyFill="1" applyBorder="1" applyAlignment="1">
      <alignment horizontal="right" vertical="center" shrinkToFit="1"/>
    </xf>
    <xf numFmtId="177" fontId="6" fillId="16" borderId="20" xfId="1" applyNumberFormat="1" applyFont="1" applyFill="1" applyBorder="1" applyAlignment="1">
      <alignment vertical="center" shrinkToFit="1"/>
    </xf>
    <xf numFmtId="177" fontId="6" fillId="16" borderId="6" xfId="1" applyNumberFormat="1" applyFont="1" applyFill="1" applyBorder="1" applyAlignment="1">
      <alignment vertical="center" shrinkToFit="1"/>
    </xf>
    <xf numFmtId="177" fontId="6" fillId="16" borderId="21" xfId="1" applyNumberFormat="1" applyFont="1" applyFill="1" applyBorder="1" applyAlignment="1">
      <alignment vertical="center" shrinkToFit="1"/>
    </xf>
    <xf numFmtId="177" fontId="6" fillId="16" borderId="22" xfId="1" applyNumberFormat="1" applyFont="1" applyFill="1" applyBorder="1" applyAlignment="1">
      <alignment vertical="center" shrinkToFit="1"/>
    </xf>
    <xf numFmtId="177" fontId="6" fillId="16" borderId="6" xfId="2" applyNumberFormat="1" applyFont="1" applyFill="1" applyBorder="1" applyAlignment="1">
      <alignment vertical="center" shrinkToFit="1"/>
    </xf>
    <xf numFmtId="178" fontId="6" fillId="9" borderId="137" xfId="0" applyNumberFormat="1" applyFont="1" applyFill="1" applyBorder="1" applyAlignment="1">
      <alignment vertical="center" wrapText="1" shrinkToFit="1"/>
    </xf>
    <xf numFmtId="177" fontId="6" fillId="20" borderId="16" xfId="2" applyNumberFormat="1" applyFont="1" applyFill="1" applyBorder="1" applyAlignment="1">
      <alignment horizontal="right" vertical="center" shrinkToFit="1"/>
    </xf>
    <xf numFmtId="177" fontId="6" fillId="20" borderId="17" xfId="2" applyNumberFormat="1" applyFont="1" applyFill="1" applyBorder="1" applyAlignment="1">
      <alignment horizontal="right" vertical="center" shrinkToFit="1"/>
    </xf>
    <xf numFmtId="177" fontId="6" fillId="20" borderId="18" xfId="2" applyNumberFormat="1" applyFont="1" applyFill="1" applyBorder="1" applyAlignment="1">
      <alignment horizontal="right" vertical="center" shrinkToFit="1"/>
    </xf>
    <xf numFmtId="0" fontId="6" fillId="0" borderId="144" xfId="2" applyNumberFormat="1" applyFont="1" applyFill="1" applyBorder="1" applyAlignment="1">
      <alignment horizontal="center" vertical="center" shrinkToFit="1"/>
    </xf>
    <xf numFmtId="178" fontId="6" fillId="9" borderId="78" xfId="0" applyNumberFormat="1" applyFont="1" applyFill="1" applyBorder="1" applyAlignment="1">
      <alignment vertical="center" wrapText="1" shrinkToFit="1"/>
    </xf>
    <xf numFmtId="177" fontId="6" fillId="18" borderId="18" xfId="0" applyNumberFormat="1" applyFont="1" applyFill="1" applyBorder="1" applyAlignment="1">
      <alignment horizontal="left" vertical="center" shrinkToFit="1"/>
    </xf>
    <xf numFmtId="177" fontId="6" fillId="18" borderId="19" xfId="2" applyNumberFormat="1" applyFont="1" applyFill="1" applyBorder="1" applyAlignment="1">
      <alignment horizontal="right" vertical="center" shrinkToFit="1"/>
    </xf>
    <xf numFmtId="177" fontId="6" fillId="18" borderId="17" xfId="2" applyNumberFormat="1" applyFont="1" applyFill="1" applyBorder="1" applyAlignment="1">
      <alignment horizontal="right" vertical="center" shrinkToFit="1"/>
    </xf>
    <xf numFmtId="177" fontId="6" fillId="18" borderId="33" xfId="2" applyNumberFormat="1" applyFont="1" applyFill="1" applyBorder="1" applyAlignment="1">
      <alignment horizontal="right" vertical="center" shrinkToFit="1"/>
    </xf>
    <xf numFmtId="177" fontId="6" fillId="18" borderId="16" xfId="2" applyNumberFormat="1" applyFont="1" applyFill="1" applyBorder="1" applyAlignment="1">
      <alignment horizontal="right" vertical="center" shrinkToFit="1"/>
    </xf>
    <xf numFmtId="177" fontId="6" fillId="18" borderId="18" xfId="2" applyNumberFormat="1" applyFont="1" applyFill="1" applyBorder="1" applyAlignment="1">
      <alignment horizontal="right" vertical="center" shrinkToFit="1"/>
    </xf>
    <xf numFmtId="177" fontId="6" fillId="18" borderId="41" xfId="2" applyNumberFormat="1" applyFont="1" applyFill="1" applyBorder="1" applyAlignment="1">
      <alignment horizontal="right" vertical="center" shrinkToFit="1"/>
    </xf>
    <xf numFmtId="177" fontId="6" fillId="0" borderId="41" xfId="0" applyNumberFormat="1" applyFont="1" applyFill="1" applyBorder="1" applyAlignment="1">
      <alignment horizontal="left" vertical="center"/>
    </xf>
    <xf numFmtId="177" fontId="6" fillId="18" borderId="8" xfId="0" applyNumberFormat="1" applyFont="1" applyFill="1" applyBorder="1" applyAlignment="1">
      <alignment horizontal="left" vertical="center" shrinkToFit="1"/>
    </xf>
    <xf numFmtId="177" fontId="6" fillId="18" borderId="133" xfId="2" applyNumberFormat="1" applyFont="1" applyFill="1" applyBorder="1" applyAlignment="1">
      <alignment horizontal="right" vertical="center" shrinkToFit="1"/>
    </xf>
    <xf numFmtId="177" fontId="6" fillId="18" borderId="15" xfId="0" applyNumberFormat="1" applyFont="1" applyFill="1" applyBorder="1" applyAlignment="1">
      <alignment horizontal="left" vertical="center" shrinkToFit="1"/>
    </xf>
    <xf numFmtId="177" fontId="6" fillId="18" borderId="61" xfId="0" applyNumberFormat="1" applyFont="1" applyFill="1" applyBorder="1" applyAlignment="1">
      <alignment vertical="center" wrapText="1" shrinkToFit="1"/>
    </xf>
    <xf numFmtId="177" fontId="6" fillId="18" borderId="59" xfId="2" applyNumberFormat="1" applyFont="1" applyFill="1" applyBorder="1" applyAlignment="1">
      <alignment horizontal="right" vertical="center" shrinkToFit="1"/>
    </xf>
    <xf numFmtId="177" fontId="6" fillId="22" borderId="18" xfId="0" applyNumberFormat="1" applyFont="1" applyFill="1" applyBorder="1" applyAlignment="1">
      <alignment horizontal="left" vertical="center" shrinkToFit="1"/>
    </xf>
    <xf numFmtId="177" fontId="6" fillId="22" borderId="16" xfId="2" applyNumberFormat="1" applyFont="1" applyFill="1" applyBorder="1" applyAlignment="1">
      <alignment horizontal="right" vertical="center" shrinkToFit="1"/>
    </xf>
    <xf numFmtId="177" fontId="6" fillId="22" borderId="17" xfId="2" applyNumberFormat="1" applyFont="1" applyFill="1" applyBorder="1" applyAlignment="1">
      <alignment horizontal="right" vertical="center" shrinkToFit="1"/>
    </xf>
    <xf numFmtId="177" fontId="6" fillId="22" borderId="33" xfId="2" applyNumberFormat="1" applyFont="1" applyFill="1" applyBorder="1" applyAlignment="1">
      <alignment horizontal="right" vertical="center" shrinkToFit="1"/>
    </xf>
    <xf numFmtId="177" fontId="6" fillId="22" borderId="18" xfId="2" applyNumberFormat="1" applyFont="1" applyFill="1" applyBorder="1" applyAlignment="1">
      <alignment horizontal="right" vertical="center" shrinkToFit="1"/>
    </xf>
    <xf numFmtId="177" fontId="6" fillId="22" borderId="41" xfId="2" applyNumberFormat="1" applyFont="1" applyFill="1" applyBorder="1" applyAlignment="1">
      <alignment horizontal="right" vertical="center" shrinkToFit="1"/>
    </xf>
    <xf numFmtId="177" fontId="6" fillId="22" borderId="8" xfId="0" applyNumberFormat="1" applyFont="1" applyFill="1" applyBorder="1" applyAlignment="1">
      <alignment horizontal="left" vertical="center" shrinkToFit="1"/>
    </xf>
    <xf numFmtId="177" fontId="6" fillId="22" borderId="133" xfId="2" applyNumberFormat="1" applyFont="1" applyFill="1" applyBorder="1" applyAlignment="1">
      <alignment horizontal="right" vertical="center" shrinkToFit="1"/>
    </xf>
    <xf numFmtId="177" fontId="6" fillId="22" borderId="15" xfId="0" applyNumberFormat="1" applyFont="1" applyFill="1" applyBorder="1" applyAlignment="1">
      <alignment horizontal="left" vertical="center" shrinkToFit="1"/>
    </xf>
    <xf numFmtId="177" fontId="6" fillId="22" borderId="61" xfId="0" applyNumberFormat="1" applyFont="1" applyFill="1" applyBorder="1" applyAlignment="1">
      <alignment vertical="center" wrapText="1" shrinkToFit="1"/>
    </xf>
    <xf numFmtId="177" fontId="6" fillId="16" borderId="18" xfId="0" applyNumberFormat="1" applyFont="1" applyFill="1" applyBorder="1" applyAlignment="1">
      <alignment horizontal="left" vertical="center" shrinkToFit="1"/>
    </xf>
    <xf numFmtId="177" fontId="6" fillId="16" borderId="19" xfId="2" applyNumberFormat="1" applyFont="1" applyFill="1" applyBorder="1" applyAlignment="1">
      <alignment horizontal="right" vertical="center" shrinkToFit="1"/>
    </xf>
    <xf numFmtId="177" fontId="6" fillId="16" borderId="17" xfId="2" applyNumberFormat="1" applyFont="1" applyFill="1" applyBorder="1" applyAlignment="1">
      <alignment horizontal="right" vertical="center" shrinkToFit="1"/>
    </xf>
    <xf numFmtId="177" fontId="6" fillId="16" borderId="33" xfId="2" applyNumberFormat="1" applyFont="1" applyFill="1" applyBorder="1" applyAlignment="1">
      <alignment horizontal="right" vertical="center" shrinkToFit="1"/>
    </xf>
    <xf numFmtId="177" fontId="6" fillId="16" borderId="16" xfId="2" applyNumberFormat="1" applyFont="1" applyFill="1" applyBorder="1" applyAlignment="1">
      <alignment horizontal="right" vertical="center" shrinkToFit="1"/>
    </xf>
    <xf numFmtId="177" fontId="6" fillId="16" borderId="18" xfId="2" applyNumberFormat="1" applyFont="1" applyFill="1" applyBorder="1" applyAlignment="1">
      <alignment horizontal="right" vertical="center" shrinkToFit="1"/>
    </xf>
    <xf numFmtId="177" fontId="6" fillId="16" borderId="46" xfId="2" applyNumberFormat="1" applyFont="1" applyFill="1" applyBorder="1" applyAlignment="1">
      <alignment horizontal="right" vertical="center" shrinkToFit="1"/>
    </xf>
    <xf numFmtId="177" fontId="6" fillId="16" borderId="8" xfId="0" applyNumberFormat="1" applyFont="1" applyFill="1" applyBorder="1" applyAlignment="1">
      <alignment horizontal="left" vertical="center" shrinkToFit="1"/>
    </xf>
    <xf numFmtId="177" fontId="6" fillId="16" borderId="134" xfId="2" applyNumberFormat="1" applyFont="1" applyFill="1" applyBorder="1" applyAlignment="1">
      <alignment horizontal="right" vertical="center" shrinkToFit="1"/>
    </xf>
    <xf numFmtId="177" fontId="6" fillId="16" borderId="136" xfId="2" applyNumberFormat="1" applyFont="1" applyFill="1" applyBorder="1" applyAlignment="1">
      <alignment horizontal="right" vertical="center" shrinkToFit="1"/>
    </xf>
    <xf numFmtId="177" fontId="6" fillId="16" borderId="133" xfId="2" applyNumberFormat="1" applyFont="1" applyFill="1" applyBorder="1" applyAlignment="1">
      <alignment horizontal="right" vertical="center" shrinkToFit="1"/>
    </xf>
    <xf numFmtId="177" fontId="6" fillId="16" borderId="9" xfId="2" applyNumberFormat="1" applyFont="1" applyFill="1" applyBorder="1" applyAlignment="1">
      <alignment horizontal="right" vertical="center" shrinkToFit="1"/>
    </xf>
    <xf numFmtId="177" fontId="6" fillId="16" borderId="8" xfId="2" applyNumberFormat="1" applyFont="1" applyFill="1" applyBorder="1" applyAlignment="1">
      <alignment horizontal="right" vertical="center" shrinkToFit="1"/>
    </xf>
    <xf numFmtId="177" fontId="6" fillId="16" borderId="51" xfId="2" applyNumberFormat="1" applyFont="1" applyFill="1" applyBorder="1" applyAlignment="1">
      <alignment horizontal="right" vertical="center" shrinkToFit="1"/>
    </xf>
    <xf numFmtId="177" fontId="6" fillId="16" borderId="15" xfId="0" applyNumberFormat="1" applyFont="1" applyFill="1" applyBorder="1" applyAlignment="1">
      <alignment horizontal="left" vertical="center" shrinkToFit="1"/>
    </xf>
    <xf numFmtId="177" fontId="6" fillId="16" borderId="49" xfId="2" applyNumberFormat="1" applyFont="1" applyFill="1" applyBorder="1" applyAlignment="1">
      <alignment horizontal="right" vertical="center" shrinkToFit="1"/>
    </xf>
    <xf numFmtId="177" fontId="6" fillId="16" borderId="34" xfId="2" applyNumberFormat="1" applyFont="1" applyFill="1" applyBorder="1" applyAlignment="1">
      <alignment horizontal="right" vertical="center" shrinkToFit="1"/>
    </xf>
    <xf numFmtId="177" fontId="6" fillId="16" borderId="61" xfId="0" applyNumberFormat="1" applyFont="1" applyFill="1" applyBorder="1" applyAlignment="1">
      <alignment vertical="center" wrapText="1" shrinkToFit="1"/>
    </xf>
    <xf numFmtId="177" fontId="6" fillId="9" borderId="92" xfId="10" applyNumberFormat="1" applyFont="1" applyFill="1" applyBorder="1" applyAlignment="1">
      <alignment horizontal="center" vertical="center" shrinkToFit="1"/>
    </xf>
    <xf numFmtId="177" fontId="6" fillId="9" borderId="105" xfId="10" applyNumberFormat="1" applyFont="1" applyFill="1" applyBorder="1" applyAlignment="1">
      <alignment horizontal="center" vertical="center" shrinkToFit="1"/>
    </xf>
    <xf numFmtId="177" fontId="6" fillId="9" borderId="72" xfId="10" applyNumberFormat="1" applyFont="1" applyFill="1" applyBorder="1" applyAlignment="1">
      <alignment horizontal="center" vertical="center" shrinkToFit="1"/>
    </xf>
    <xf numFmtId="38" fontId="6" fillId="9" borderId="71" xfId="12" applyFont="1" applyFill="1" applyBorder="1" applyAlignment="1">
      <alignment horizontal="center" vertical="center" shrinkToFit="1"/>
    </xf>
    <xf numFmtId="177" fontId="6" fillId="9" borderId="67" xfId="10" applyNumberFormat="1" applyFont="1" applyFill="1" applyBorder="1" applyAlignment="1">
      <alignment horizontal="center" vertical="center" shrinkToFit="1"/>
    </xf>
    <xf numFmtId="177" fontId="6" fillId="9" borderId="93" xfId="2" applyNumberFormat="1" applyFont="1" applyFill="1" applyBorder="1" applyAlignment="1">
      <alignment vertical="center" shrinkToFit="1"/>
    </xf>
    <xf numFmtId="177" fontId="6" fillId="11" borderId="93" xfId="2" applyNumberFormat="1" applyFont="1" applyFill="1" applyBorder="1" applyAlignment="1">
      <alignment vertical="center" shrinkToFit="1"/>
    </xf>
    <xf numFmtId="177" fontId="6" fillId="9" borderId="141" xfId="2" applyNumberFormat="1" applyFont="1" applyFill="1" applyBorder="1" applyAlignment="1">
      <alignment vertical="center" shrinkToFit="1"/>
    </xf>
    <xf numFmtId="176" fontId="6" fillId="19" borderId="93" xfId="2" applyNumberFormat="1" applyFont="1" applyFill="1" applyBorder="1" applyAlignment="1">
      <alignment horizontal="right" vertical="center" shrinkToFit="1"/>
    </xf>
    <xf numFmtId="176" fontId="6" fillId="9" borderId="36" xfId="2" applyNumberFormat="1" applyFont="1" applyFill="1" applyBorder="1" applyAlignment="1">
      <alignment horizontal="right" vertical="center" shrinkToFit="1"/>
    </xf>
    <xf numFmtId="177" fontId="6" fillId="19" borderId="22" xfId="2" applyNumberFormat="1" applyFont="1" applyFill="1" applyBorder="1" applyAlignment="1">
      <alignment vertical="center" shrinkToFit="1"/>
    </xf>
    <xf numFmtId="177" fontId="6" fillId="19" borderId="6" xfId="0" applyNumberFormat="1" applyFont="1" applyFill="1" applyBorder="1" applyAlignment="1">
      <alignment vertical="center" shrinkToFit="1"/>
    </xf>
    <xf numFmtId="177" fontId="6" fillId="19" borderId="21" xfId="0" applyNumberFormat="1" applyFont="1" applyFill="1" applyBorder="1" applyAlignment="1">
      <alignment vertical="center" shrinkToFit="1"/>
    </xf>
    <xf numFmtId="177" fontId="6" fillId="19" borderId="22" xfId="0" applyNumberFormat="1" applyFont="1" applyFill="1" applyBorder="1" applyAlignment="1">
      <alignment vertical="center" shrinkToFit="1"/>
    </xf>
    <xf numFmtId="176" fontId="6" fillId="19" borderId="38" xfId="2" applyNumberFormat="1" applyFont="1" applyFill="1" applyBorder="1" applyAlignment="1">
      <alignment vertical="center" shrinkToFit="1"/>
    </xf>
    <xf numFmtId="176" fontId="6" fillId="19" borderId="3" xfId="0" applyNumberFormat="1" applyFont="1" applyFill="1" applyBorder="1" applyAlignment="1">
      <alignment vertical="center" shrinkToFit="1"/>
    </xf>
    <xf numFmtId="176" fontId="6" fillId="19" borderId="39" xfId="0" applyNumberFormat="1" applyFont="1" applyFill="1" applyBorder="1" applyAlignment="1">
      <alignment vertical="center" shrinkToFit="1"/>
    </xf>
    <xf numFmtId="176" fontId="6" fillId="19" borderId="38" xfId="0" applyNumberFormat="1" applyFont="1" applyFill="1" applyBorder="1" applyAlignment="1">
      <alignment vertical="center" shrinkToFit="1"/>
    </xf>
    <xf numFmtId="177" fontId="6" fillId="9" borderId="9" xfId="2" applyNumberFormat="1" applyFont="1" applyFill="1" applyBorder="1" applyAlignment="1">
      <alignment vertical="center" shrinkToFit="1"/>
    </xf>
    <xf numFmtId="177" fontId="6" fillId="9" borderId="8" xfId="0" applyNumberFormat="1" applyFont="1" applyFill="1" applyBorder="1" applyAlignment="1">
      <alignment vertical="center" shrinkToFit="1"/>
    </xf>
    <xf numFmtId="177" fontId="6" fillId="9" borderId="9" xfId="0" applyNumberFormat="1" applyFont="1" applyFill="1" applyBorder="1" applyAlignment="1">
      <alignment vertical="center" shrinkToFit="1"/>
    </xf>
    <xf numFmtId="176" fontId="6" fillId="19" borderId="107" xfId="0" applyNumberFormat="1" applyFont="1" applyFill="1" applyBorder="1" applyAlignment="1">
      <alignment vertical="center" shrinkToFit="1"/>
    </xf>
    <xf numFmtId="177" fontId="6" fillId="9" borderId="136" xfId="0" applyNumberFormat="1" applyFont="1" applyFill="1" applyBorder="1" applyAlignment="1">
      <alignment vertical="center" shrinkToFit="1"/>
    </xf>
    <xf numFmtId="177" fontId="6" fillId="9" borderId="134" xfId="0" applyNumberFormat="1" applyFont="1" applyFill="1" applyBorder="1" applyAlignment="1">
      <alignment vertical="center" shrinkToFit="1"/>
    </xf>
    <xf numFmtId="177" fontId="6" fillId="17" borderId="22" xfId="2" applyNumberFormat="1" applyFont="1" applyFill="1" applyBorder="1" applyAlignment="1">
      <alignment horizontal="right" vertical="center" shrinkToFit="1"/>
    </xf>
    <xf numFmtId="177" fontId="6" fillId="17" borderId="6" xfId="2" applyNumberFormat="1" applyFont="1" applyFill="1" applyBorder="1" applyAlignment="1">
      <alignment horizontal="right" vertical="center" shrinkToFit="1"/>
    </xf>
    <xf numFmtId="177" fontId="6" fillId="17" borderId="21" xfId="2" applyNumberFormat="1" applyFont="1" applyFill="1" applyBorder="1" applyAlignment="1">
      <alignment horizontal="right" vertical="center" shrinkToFit="1"/>
    </xf>
    <xf numFmtId="177" fontId="6" fillId="0" borderId="24" xfId="0" applyNumberFormat="1" applyFont="1" applyFill="1" applyBorder="1" applyAlignment="1">
      <alignment horizontal="center" vertical="center" textRotation="255"/>
    </xf>
    <xf numFmtId="0" fontId="8" fillId="9" borderId="57" xfId="0" applyNumberFormat="1" applyFont="1" applyFill="1" applyBorder="1" applyAlignment="1" applyProtection="1">
      <alignment vertical="top"/>
    </xf>
    <xf numFmtId="0" fontId="8" fillId="9" borderId="93" xfId="0" applyNumberFormat="1" applyFont="1" applyFill="1" applyBorder="1" applyAlignment="1" applyProtection="1">
      <alignment vertical="top"/>
    </xf>
    <xf numFmtId="0" fontId="8" fillId="9" borderId="147" xfId="0" applyNumberFormat="1" applyFont="1" applyFill="1" applyBorder="1" applyAlignment="1" applyProtection="1">
      <alignment vertical="top"/>
    </xf>
    <xf numFmtId="0" fontId="8" fillId="9" borderId="148" xfId="0" applyNumberFormat="1" applyFont="1" applyFill="1" applyBorder="1" applyAlignment="1" applyProtection="1">
      <alignment vertical="top"/>
    </xf>
    <xf numFmtId="177" fontId="8" fillId="9" borderId="41" xfId="17" applyNumberFormat="1" applyFont="1" applyFill="1" applyBorder="1" applyAlignment="1">
      <alignment horizontal="left" vertical="top" shrinkToFit="1"/>
    </xf>
    <xf numFmtId="177" fontId="8" fillId="9" borderId="147" xfId="17" applyNumberFormat="1" applyFont="1" applyFill="1" applyBorder="1" applyAlignment="1">
      <alignment horizontal="left" vertical="top" shrinkToFit="1"/>
    </xf>
    <xf numFmtId="177" fontId="8" fillId="9" borderId="13" xfId="17" applyNumberFormat="1" applyFont="1" applyFill="1" applyBorder="1" applyAlignment="1">
      <alignment horizontal="left" vertical="top" shrinkToFit="1"/>
    </xf>
    <xf numFmtId="177" fontId="8" fillId="9" borderId="93" xfId="17" applyNumberFormat="1" applyFont="1" applyFill="1" applyBorder="1" applyAlignment="1">
      <alignment horizontal="left" vertical="top" shrinkToFit="1"/>
    </xf>
    <xf numFmtId="177" fontId="8" fillId="9" borderId="0" xfId="17" applyNumberFormat="1" applyFont="1" applyFill="1" applyBorder="1" applyAlignment="1">
      <alignment horizontal="left" vertical="top" shrinkToFit="1"/>
    </xf>
    <xf numFmtId="177" fontId="8" fillId="9" borderId="17" xfId="17" applyNumberFormat="1" applyFont="1" applyFill="1" applyBorder="1" applyAlignment="1">
      <alignment vertical="top" shrinkToFit="1"/>
    </xf>
    <xf numFmtId="182" fontId="8" fillId="9" borderId="41" xfId="17" quotePrefix="1" applyNumberFormat="1" applyFont="1" applyFill="1" applyBorder="1" applyAlignment="1">
      <alignment horizontal="left" vertical="top" shrinkToFit="1"/>
    </xf>
    <xf numFmtId="177" fontId="8" fillId="9" borderId="136" xfId="17" applyNumberFormat="1" applyFont="1" applyFill="1" applyBorder="1" applyAlignment="1">
      <alignment vertical="top" shrinkToFit="1"/>
    </xf>
    <xf numFmtId="183" fontId="8" fillId="9" borderId="147" xfId="17" quotePrefix="1" applyNumberFormat="1" applyFont="1" applyFill="1" applyBorder="1" applyAlignment="1">
      <alignment horizontal="left" vertical="top" shrinkToFit="1"/>
    </xf>
    <xf numFmtId="182" fontId="8" fillId="9" borderId="147" xfId="17" applyNumberFormat="1" applyFont="1" applyFill="1" applyBorder="1" applyAlignment="1">
      <alignment horizontal="left" vertical="top" shrinkToFit="1"/>
    </xf>
    <xf numFmtId="176" fontId="8" fillId="9" borderId="138" xfId="17" applyNumberFormat="1" applyFont="1" applyFill="1" applyBorder="1" applyAlignment="1">
      <alignment vertical="top" shrinkToFit="1"/>
    </xf>
    <xf numFmtId="182" fontId="8" fillId="9" borderId="147" xfId="17" quotePrefix="1" applyNumberFormat="1" applyFont="1" applyFill="1" applyBorder="1" applyAlignment="1">
      <alignment horizontal="left" vertical="top" shrinkToFit="1"/>
    </xf>
    <xf numFmtId="177" fontId="8" fillId="9" borderId="143" xfId="17" applyNumberFormat="1" applyFont="1" applyFill="1" applyBorder="1" applyAlignment="1">
      <alignment vertical="top" shrinkToFit="1"/>
    </xf>
    <xf numFmtId="177" fontId="8" fillId="9" borderId="113" xfId="17" quotePrefix="1" applyNumberFormat="1" applyFont="1" applyFill="1" applyBorder="1" applyAlignment="1">
      <alignment vertical="top" shrinkToFit="1"/>
    </xf>
    <xf numFmtId="182" fontId="8" fillId="9" borderId="41" xfId="17" applyNumberFormat="1" applyFont="1" applyFill="1" applyBorder="1" applyAlignment="1">
      <alignment horizontal="left" vertical="top" shrinkToFit="1"/>
    </xf>
    <xf numFmtId="177" fontId="8" fillId="9" borderId="11" xfId="17" applyNumberFormat="1" applyFont="1" applyFill="1" applyBorder="1" applyAlignment="1">
      <alignment vertical="top" shrinkToFit="1"/>
    </xf>
    <xf numFmtId="182" fontId="8" fillId="9" borderId="148" xfId="17" applyNumberFormat="1" applyFont="1" applyFill="1" applyBorder="1" applyAlignment="1">
      <alignment horizontal="left" vertical="top" shrinkToFit="1"/>
    </xf>
    <xf numFmtId="177" fontId="8" fillId="9" borderId="168" xfId="17" quotePrefix="1" applyNumberFormat="1" applyFont="1" applyFill="1" applyBorder="1" applyAlignment="1">
      <alignment vertical="top" shrinkToFit="1"/>
    </xf>
    <xf numFmtId="177" fontId="8" fillId="9" borderId="173" xfId="17" applyNumberFormat="1" applyFont="1" applyFill="1" applyBorder="1" applyAlignment="1">
      <alignment vertical="top" shrinkToFit="1"/>
    </xf>
    <xf numFmtId="0" fontId="8" fillId="9" borderId="41" xfId="0" quotePrefix="1" applyFont="1" applyFill="1" applyBorder="1" applyAlignment="1">
      <alignment horizontal="left" vertical="top"/>
    </xf>
    <xf numFmtId="0" fontId="8" fillId="9" borderId="149" xfId="0" applyFont="1" applyFill="1" applyBorder="1" applyAlignment="1">
      <alignment horizontal="left" vertical="top"/>
    </xf>
    <xf numFmtId="0" fontId="8" fillId="9" borderId="148" xfId="0" quotePrefix="1" applyFont="1" applyFill="1" applyBorder="1" applyAlignment="1">
      <alignment horizontal="left" vertical="top"/>
    </xf>
    <xf numFmtId="0" fontId="8" fillId="9" borderId="24" xfId="0" quotePrefix="1" applyFont="1" applyFill="1" applyBorder="1" applyAlignment="1">
      <alignment horizontal="left" vertical="top"/>
    </xf>
    <xf numFmtId="179" fontId="8" fillId="9" borderId="0" xfId="0" applyNumberFormat="1" applyFont="1" applyFill="1" applyBorder="1" applyAlignment="1">
      <alignment vertical="top" shrinkToFit="1"/>
    </xf>
    <xf numFmtId="179" fontId="8" fillId="9" borderId="148" xfId="0" applyNumberFormat="1" applyFont="1" applyFill="1" applyBorder="1" applyAlignment="1">
      <alignment vertical="top" shrinkToFit="1"/>
    </xf>
    <xf numFmtId="0" fontId="8" fillId="9" borderId="33" xfId="0" applyFont="1" applyFill="1" applyBorder="1" applyAlignment="1">
      <alignment horizontal="left" vertical="top"/>
    </xf>
    <xf numFmtId="184" fontId="9" fillId="20" borderId="16" xfId="0" applyNumberFormat="1" applyFont="1" applyFill="1" applyBorder="1" applyAlignment="1" applyProtection="1">
      <alignment horizontal="right" vertical="top" shrinkToFit="1"/>
    </xf>
    <xf numFmtId="184" fontId="9" fillId="20" borderId="17" xfId="0" applyNumberFormat="1" applyFont="1" applyFill="1" applyBorder="1" applyAlignment="1" applyProtection="1">
      <alignment horizontal="right" vertical="top" shrinkToFit="1"/>
    </xf>
    <xf numFmtId="184" fontId="9" fillId="20" borderId="57" xfId="0" applyNumberFormat="1" applyFont="1" applyFill="1" applyBorder="1" applyAlignment="1" applyProtection="1">
      <alignment horizontal="right" vertical="top" shrinkToFit="1"/>
    </xf>
    <xf numFmtId="0" fontId="8" fillId="0" borderId="24" xfId="0" quotePrefix="1" applyNumberFormat="1" applyFont="1" applyFill="1" applyBorder="1" applyAlignment="1" applyProtection="1">
      <alignment horizontal="left" vertical="top" shrinkToFit="1"/>
    </xf>
    <xf numFmtId="181" fontId="8" fillId="20" borderId="22" xfId="0" applyNumberFormat="1" applyFont="1" applyFill="1" applyBorder="1" applyAlignment="1">
      <alignment vertical="top"/>
    </xf>
    <xf numFmtId="181" fontId="8" fillId="20" borderId="6" xfId="0" applyNumberFormat="1" applyFont="1" applyFill="1" applyBorder="1" applyAlignment="1">
      <alignment vertical="top"/>
    </xf>
    <xf numFmtId="181" fontId="8" fillId="20" borderId="37" xfId="0" applyNumberFormat="1" applyFont="1" applyFill="1" applyBorder="1" applyAlignment="1">
      <alignment vertical="top"/>
    </xf>
    <xf numFmtId="181" fontId="8" fillId="9" borderId="92" xfId="0" applyNumberFormat="1" applyFont="1" applyFill="1" applyBorder="1" applyAlignment="1">
      <alignment horizontal="center" vertical="top"/>
    </xf>
    <xf numFmtId="0" fontId="8" fillId="0" borderId="133" xfId="0" applyNumberFormat="1" applyFont="1" applyFill="1" applyBorder="1" applyAlignment="1" applyProtection="1">
      <alignment horizontal="left" vertical="top"/>
    </xf>
    <xf numFmtId="177" fontId="8" fillId="21" borderId="9" xfId="16" applyNumberFormat="1" applyFont="1" applyFill="1" applyBorder="1" applyAlignment="1">
      <alignment vertical="top"/>
    </xf>
    <xf numFmtId="177" fontId="8" fillId="21" borderId="136" xfId="16" applyNumberFormat="1" applyFont="1" applyFill="1" applyBorder="1" applyAlignment="1">
      <alignment vertical="top"/>
    </xf>
    <xf numFmtId="177" fontId="8" fillId="21" borderId="53" xfId="16" applyNumberFormat="1" applyFont="1" applyFill="1" applyBorder="1" applyAlignment="1">
      <alignment vertical="top"/>
    </xf>
    <xf numFmtId="180" fontId="8" fillId="9" borderId="105" xfId="16" applyFont="1" applyFill="1" applyBorder="1" applyAlignment="1">
      <alignment horizontal="center" vertical="top"/>
    </xf>
    <xf numFmtId="0" fontId="8" fillId="0" borderId="34" xfId="0" quotePrefix="1" applyNumberFormat="1" applyFont="1" applyFill="1" applyBorder="1" applyAlignment="1" applyProtection="1">
      <alignment vertical="top" shrinkToFit="1"/>
    </xf>
    <xf numFmtId="185" fontId="8" fillId="9" borderId="72" xfId="0" applyNumberFormat="1" applyFont="1" applyFill="1" applyBorder="1" applyAlignment="1">
      <alignment horizontal="center" vertical="top"/>
    </xf>
    <xf numFmtId="0" fontId="16" fillId="0" borderId="0" xfId="0" applyFont="1" applyAlignment="1">
      <alignment vertical="top"/>
    </xf>
    <xf numFmtId="177" fontId="8" fillId="9" borderId="138" xfId="17" applyNumberFormat="1" applyFont="1" applyFill="1" applyBorder="1" applyAlignment="1">
      <alignment vertical="top" shrinkToFit="1"/>
    </xf>
    <xf numFmtId="0" fontId="8" fillId="9" borderId="148" xfId="0" applyFont="1" applyFill="1" applyBorder="1" applyAlignment="1">
      <alignment horizontal="left" vertical="top"/>
    </xf>
    <xf numFmtId="0" fontId="8" fillId="9" borderId="41" xfId="0" applyFont="1" applyFill="1" applyBorder="1" applyAlignment="1">
      <alignment horizontal="left" vertical="top"/>
    </xf>
    <xf numFmtId="0" fontId="8" fillId="9" borderId="19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177" fontId="8" fillId="21" borderId="57" xfId="8" applyNumberFormat="1" applyFont="1" applyFill="1" applyBorder="1" applyAlignment="1">
      <alignment horizontal="right" vertical="top" shrinkToFit="1"/>
    </xf>
    <xf numFmtId="177" fontId="8" fillId="21" borderId="16" xfId="8" applyNumberFormat="1" applyFont="1" applyFill="1" applyBorder="1" applyAlignment="1">
      <alignment horizontal="right" vertical="top" shrinkToFit="1"/>
    </xf>
    <xf numFmtId="177" fontId="8" fillId="21" borderId="17" xfId="8" applyNumberFormat="1" applyFont="1" applyFill="1" applyBorder="1" applyAlignment="1">
      <alignment horizontal="right" vertical="top" shrinkToFit="1"/>
    </xf>
    <xf numFmtId="177" fontId="8" fillId="9" borderId="71" xfId="15" applyNumberFormat="1" applyFont="1" applyFill="1" applyBorder="1" applyAlignment="1">
      <alignment horizontal="center" vertical="top" shrinkToFit="1"/>
    </xf>
    <xf numFmtId="177" fontId="8" fillId="21" borderId="185" xfId="8" applyNumberFormat="1" applyFont="1" applyFill="1" applyBorder="1" applyAlignment="1">
      <alignment horizontal="right" vertical="top" shrinkToFit="1"/>
    </xf>
    <xf numFmtId="177" fontId="8" fillId="21" borderId="53" xfId="8" applyNumberFormat="1" applyFont="1" applyFill="1" applyBorder="1" applyAlignment="1">
      <alignment horizontal="right" vertical="top" shrinkToFit="1"/>
    </xf>
    <xf numFmtId="177" fontId="8" fillId="21" borderId="9" xfId="8" applyNumberFormat="1" applyFont="1" applyFill="1" applyBorder="1" applyAlignment="1">
      <alignment horizontal="right" vertical="top" shrinkToFit="1"/>
    </xf>
    <xf numFmtId="177" fontId="8" fillId="21" borderId="136" xfId="8" applyNumberFormat="1" applyFont="1" applyFill="1" applyBorder="1" applyAlignment="1">
      <alignment horizontal="right" vertical="top" shrinkToFit="1"/>
    </xf>
    <xf numFmtId="177" fontId="8" fillId="9" borderId="105" xfId="15" applyNumberFormat="1" applyFont="1" applyFill="1" applyBorder="1" applyAlignment="1">
      <alignment horizontal="center" vertical="top" shrinkToFit="1"/>
    </xf>
    <xf numFmtId="177" fontId="8" fillId="20" borderId="10" xfId="8" applyNumberFormat="1" applyFont="1" applyFill="1" applyBorder="1" applyAlignment="1">
      <alignment horizontal="right" vertical="top" shrinkToFit="1"/>
    </xf>
    <xf numFmtId="177" fontId="8" fillId="20" borderId="11" xfId="8" applyNumberFormat="1" applyFont="1" applyFill="1" applyBorder="1" applyAlignment="1">
      <alignment horizontal="right" vertical="top" shrinkToFit="1"/>
    </xf>
    <xf numFmtId="177" fontId="8" fillId="20" borderId="150" xfId="8" applyNumberFormat="1" applyFont="1" applyFill="1" applyBorder="1" applyAlignment="1">
      <alignment horizontal="right" vertical="top" shrinkToFit="1"/>
    </xf>
    <xf numFmtId="177" fontId="8" fillId="9" borderId="106" xfId="15" applyNumberFormat="1" applyFont="1" applyFill="1" applyBorder="1" applyAlignment="1">
      <alignment horizontal="center" vertical="top" shrinkToFit="1"/>
    </xf>
    <xf numFmtId="177" fontId="8" fillId="20" borderId="22" xfId="8" applyNumberFormat="1" applyFont="1" applyFill="1" applyBorder="1" applyAlignment="1">
      <alignment horizontal="right" vertical="top" shrinkToFit="1"/>
    </xf>
    <xf numFmtId="177" fontId="8" fillId="20" borderId="6" xfId="8" applyNumberFormat="1" applyFont="1" applyFill="1" applyBorder="1" applyAlignment="1">
      <alignment horizontal="right" vertical="top" shrinkToFit="1"/>
    </xf>
    <xf numFmtId="177" fontId="8" fillId="20" borderId="37" xfId="8" applyNumberFormat="1" applyFont="1" applyFill="1" applyBorder="1" applyAlignment="1">
      <alignment horizontal="right" vertical="top" shrinkToFit="1"/>
    </xf>
    <xf numFmtId="177" fontId="8" fillId="9" borderId="92" xfId="15" applyNumberFormat="1" applyFont="1" applyFill="1" applyBorder="1" applyAlignment="1">
      <alignment horizontal="center" vertical="top" shrinkToFit="1"/>
    </xf>
    <xf numFmtId="176" fontId="8" fillId="20" borderId="14" xfId="8" applyNumberFormat="1" applyFont="1" applyFill="1" applyBorder="1" applyAlignment="1">
      <alignment horizontal="right" vertical="top" shrinkToFit="1"/>
    </xf>
    <xf numFmtId="176" fontId="8" fillId="20" borderId="135" xfId="8" applyNumberFormat="1" applyFont="1" applyFill="1" applyBorder="1" applyAlignment="1">
      <alignment horizontal="right" vertical="top" shrinkToFit="1"/>
    </xf>
    <xf numFmtId="176" fontId="8" fillId="20" borderId="98" xfId="8" applyNumberFormat="1" applyFont="1" applyFill="1" applyBorder="1" applyAlignment="1">
      <alignment horizontal="right" vertical="top" shrinkToFit="1"/>
    </xf>
    <xf numFmtId="176" fontId="8" fillId="9" borderId="108" xfId="15" applyNumberFormat="1" applyFont="1" applyFill="1" applyBorder="1" applyAlignment="1">
      <alignment horizontal="center" vertical="top" shrinkToFit="1"/>
    </xf>
    <xf numFmtId="177" fontId="8" fillId="20" borderId="156" xfId="8" applyNumberFormat="1" applyFont="1" applyFill="1" applyBorder="1" applyAlignment="1">
      <alignment horizontal="right" vertical="top" shrinkToFit="1"/>
    </xf>
    <xf numFmtId="177" fontId="8" fillId="20" borderId="157" xfId="8" applyNumberFormat="1" applyFont="1" applyFill="1" applyBorder="1" applyAlignment="1">
      <alignment horizontal="right" vertical="top" shrinkToFit="1"/>
    </xf>
    <xf numFmtId="177" fontId="8" fillId="20" borderId="155" xfId="8" applyNumberFormat="1" applyFont="1" applyFill="1" applyBorder="1" applyAlignment="1">
      <alignment horizontal="right" vertical="top" shrinkToFit="1"/>
    </xf>
    <xf numFmtId="177" fontId="8" fillId="9" borderId="158" xfId="15" applyNumberFormat="1" applyFont="1" applyFill="1" applyBorder="1" applyAlignment="1">
      <alignment horizontal="center" vertical="top" shrinkToFit="1"/>
    </xf>
    <xf numFmtId="177" fontId="8" fillId="20" borderId="9" xfId="8" applyNumberFormat="1" applyFont="1" applyFill="1" applyBorder="1" applyAlignment="1">
      <alignment horizontal="right" vertical="top" shrinkToFit="1"/>
    </xf>
    <xf numFmtId="177" fontId="8" fillId="20" borderId="136" xfId="8" applyNumberFormat="1" applyFont="1" applyFill="1" applyBorder="1" applyAlignment="1">
      <alignment horizontal="right" vertical="top" shrinkToFit="1"/>
    </xf>
    <xf numFmtId="177" fontId="8" fillId="20" borderId="53" xfId="8" applyNumberFormat="1" applyFont="1" applyFill="1" applyBorder="1" applyAlignment="1">
      <alignment horizontal="right" vertical="top" shrinkToFit="1"/>
    </xf>
    <xf numFmtId="176" fontId="8" fillId="9" borderId="72" xfId="15" applyNumberFormat="1" applyFont="1" applyFill="1" applyBorder="1" applyAlignment="1">
      <alignment horizontal="center" vertical="top" shrinkToFit="1"/>
    </xf>
    <xf numFmtId="0" fontId="8" fillId="9" borderId="187" xfId="0" applyFont="1" applyFill="1" applyBorder="1" applyAlignment="1">
      <alignment horizontal="left" vertical="top"/>
    </xf>
    <xf numFmtId="0" fontId="8" fillId="9" borderId="188" xfId="0" quotePrefix="1" applyFont="1" applyFill="1" applyBorder="1" applyAlignment="1">
      <alignment horizontal="left" vertical="top"/>
    </xf>
    <xf numFmtId="177" fontId="9" fillId="21" borderId="189" xfId="16" applyNumberFormat="1" applyFont="1" applyFill="1" applyBorder="1" applyAlignment="1">
      <alignment vertical="top"/>
    </xf>
    <xf numFmtId="177" fontId="9" fillId="21" borderId="187" xfId="16" applyNumberFormat="1" applyFont="1" applyFill="1" applyBorder="1" applyAlignment="1">
      <alignment vertical="top"/>
    </xf>
    <xf numFmtId="177" fontId="9" fillId="21" borderId="161" xfId="16" applyNumberFormat="1" applyFont="1" applyFill="1" applyBorder="1" applyAlignment="1">
      <alignment vertical="top"/>
    </xf>
    <xf numFmtId="177" fontId="8" fillId="21" borderId="146" xfId="18" applyNumberFormat="1" applyFont="1" applyFill="1" applyBorder="1" applyAlignment="1">
      <alignment vertical="top" shrinkToFit="1"/>
    </xf>
    <xf numFmtId="177" fontId="8" fillId="21" borderId="138" xfId="18" applyNumberFormat="1" applyFont="1" applyFill="1" applyBorder="1" applyAlignment="1">
      <alignment vertical="top" shrinkToFit="1"/>
    </xf>
    <xf numFmtId="177" fontId="8" fillId="21" borderId="142" xfId="18" applyNumberFormat="1" applyFont="1" applyFill="1" applyBorder="1" applyAlignment="1">
      <alignment vertical="top" shrinkToFit="1"/>
    </xf>
    <xf numFmtId="177" fontId="8" fillId="9" borderId="161" xfId="15" applyNumberFormat="1" applyFont="1" applyFill="1" applyBorder="1" applyAlignment="1">
      <alignment horizontal="center" vertical="top" shrinkToFit="1"/>
    </xf>
    <xf numFmtId="0" fontId="8" fillId="9" borderId="11" xfId="0" applyFont="1" applyFill="1" applyBorder="1" applyAlignment="1">
      <alignment horizontal="left" vertical="top"/>
    </xf>
    <xf numFmtId="0" fontId="8" fillId="9" borderId="149" xfId="0" quotePrefix="1" applyFont="1" applyFill="1" applyBorder="1" applyAlignment="1">
      <alignment horizontal="left" vertical="top"/>
    </xf>
    <xf numFmtId="177" fontId="9" fillId="21" borderId="10" xfId="16" applyNumberFormat="1" applyFont="1" applyFill="1" applyBorder="1" applyAlignment="1">
      <alignment vertical="top"/>
    </xf>
    <xf numFmtId="177" fontId="9" fillId="21" borderId="11" xfId="16" applyNumberFormat="1" applyFont="1" applyFill="1" applyBorder="1" applyAlignment="1">
      <alignment vertical="top"/>
    </xf>
    <xf numFmtId="177" fontId="9" fillId="21" borderId="150" xfId="16" applyNumberFormat="1" applyFont="1" applyFill="1" applyBorder="1" applyAlignment="1">
      <alignment vertical="top"/>
    </xf>
    <xf numFmtId="177" fontId="8" fillId="21" borderId="10" xfId="18" applyNumberFormat="1" applyFont="1" applyFill="1" applyBorder="1" applyAlignment="1">
      <alignment vertical="top" shrinkToFit="1"/>
    </xf>
    <xf numFmtId="177" fontId="8" fillId="21" borderId="11" xfId="18" applyNumberFormat="1" applyFont="1" applyFill="1" applyBorder="1" applyAlignment="1">
      <alignment vertical="top" shrinkToFit="1"/>
    </xf>
    <xf numFmtId="177" fontId="8" fillId="21" borderId="150" xfId="18" applyNumberFormat="1" applyFont="1" applyFill="1" applyBorder="1" applyAlignment="1">
      <alignment vertical="top" shrinkToFit="1"/>
    </xf>
    <xf numFmtId="177" fontId="9" fillId="20" borderId="22" xfId="16" applyNumberFormat="1" applyFont="1" applyFill="1" applyBorder="1" applyAlignment="1">
      <alignment vertical="top"/>
    </xf>
    <xf numFmtId="177" fontId="9" fillId="20" borderId="6" xfId="16" applyNumberFormat="1" applyFont="1" applyFill="1" applyBorder="1" applyAlignment="1">
      <alignment vertical="top"/>
    </xf>
    <xf numFmtId="177" fontId="9" fillId="20" borderId="37" xfId="16" applyNumberFormat="1" applyFont="1" applyFill="1" applyBorder="1" applyAlignment="1">
      <alignment vertical="top"/>
    </xf>
    <xf numFmtId="177" fontId="8" fillId="9" borderId="190" xfId="15" applyNumberFormat="1" applyFont="1" applyFill="1" applyBorder="1" applyAlignment="1">
      <alignment horizontal="center" vertical="top" shrinkToFit="1"/>
    </xf>
    <xf numFmtId="0" fontId="8" fillId="9" borderId="136" xfId="0" applyFont="1" applyFill="1" applyBorder="1" applyAlignment="1">
      <alignment vertical="top"/>
    </xf>
    <xf numFmtId="0" fontId="8" fillId="9" borderId="0" xfId="0" quotePrefix="1" applyFont="1" applyFill="1" applyBorder="1" applyAlignment="1">
      <alignment horizontal="left" vertical="top"/>
    </xf>
    <xf numFmtId="177" fontId="9" fillId="20" borderId="26" xfId="16" applyNumberFormat="1" applyFont="1" applyFill="1" applyBorder="1" applyAlignment="1">
      <alignment vertical="top"/>
    </xf>
    <xf numFmtId="177" fontId="9" fillId="20" borderId="27" xfId="16" applyNumberFormat="1" applyFont="1" applyFill="1" applyBorder="1" applyAlignment="1">
      <alignment vertical="top"/>
    </xf>
    <xf numFmtId="177" fontId="9" fillId="20" borderId="50" xfId="16" applyNumberFormat="1" applyFont="1" applyFill="1" applyBorder="1" applyAlignment="1">
      <alignment vertical="top"/>
    </xf>
    <xf numFmtId="177" fontId="8" fillId="9" borderId="50" xfId="15" applyNumberFormat="1" applyFont="1" applyFill="1" applyBorder="1" applyAlignment="1">
      <alignment horizontal="center" vertical="top" shrinkToFit="1"/>
    </xf>
    <xf numFmtId="0" fontId="8" fillId="9" borderId="138" xfId="0" applyFont="1" applyFill="1" applyBorder="1" applyAlignment="1">
      <alignment vertical="top"/>
    </xf>
    <xf numFmtId="0" fontId="8" fillId="9" borderId="141" xfId="0" applyFont="1" applyFill="1" applyBorder="1" applyAlignment="1">
      <alignment horizontal="left" vertical="top"/>
    </xf>
    <xf numFmtId="177" fontId="9" fillId="20" borderId="146" xfId="16" applyNumberFormat="1" applyFont="1" applyFill="1" applyBorder="1" applyAlignment="1">
      <alignment vertical="top"/>
    </xf>
    <xf numFmtId="177" fontId="9" fillId="20" borderId="138" xfId="16" applyNumberFormat="1" applyFont="1" applyFill="1" applyBorder="1" applyAlignment="1">
      <alignment vertical="top"/>
    </xf>
    <xf numFmtId="177" fontId="9" fillId="20" borderId="142" xfId="16" applyNumberFormat="1" applyFont="1" applyFill="1" applyBorder="1" applyAlignment="1">
      <alignment vertical="top"/>
    </xf>
    <xf numFmtId="177" fontId="8" fillId="9" borderId="142" xfId="15" applyNumberFormat="1" applyFont="1" applyFill="1" applyBorder="1" applyAlignment="1">
      <alignment horizontal="center" vertical="top" shrinkToFit="1"/>
    </xf>
    <xf numFmtId="0" fontId="8" fillId="9" borderId="13" xfId="0" applyFont="1" applyFill="1" applyBorder="1" applyAlignment="1">
      <alignment vertical="top"/>
    </xf>
    <xf numFmtId="177" fontId="9" fillId="20" borderId="10" xfId="16" applyNumberFormat="1" applyFont="1" applyFill="1" applyBorder="1" applyAlignment="1">
      <alignment vertical="top"/>
    </xf>
    <xf numFmtId="177" fontId="9" fillId="20" borderId="11" xfId="16" applyNumberFormat="1" applyFont="1" applyFill="1" applyBorder="1" applyAlignment="1">
      <alignment vertical="top"/>
    </xf>
    <xf numFmtId="177" fontId="9" fillId="20" borderId="150" xfId="16" applyNumberFormat="1" applyFont="1" applyFill="1" applyBorder="1" applyAlignment="1">
      <alignment vertical="top"/>
    </xf>
    <xf numFmtId="177" fontId="8" fillId="9" borderId="150" xfId="15" applyNumberFormat="1" applyFont="1" applyFill="1" applyBorder="1" applyAlignment="1">
      <alignment horizontal="center" vertical="top" shrinkToFit="1"/>
    </xf>
    <xf numFmtId="0" fontId="9" fillId="0" borderId="0" xfId="0" applyFont="1" applyAlignment="1">
      <alignment horizontal="center" vertical="top"/>
    </xf>
    <xf numFmtId="186" fontId="9" fillId="0" borderId="0" xfId="0" applyNumberFormat="1" applyFont="1" applyAlignment="1">
      <alignment horizontal="center" vertical="top"/>
    </xf>
    <xf numFmtId="0" fontId="7" fillId="28" borderId="32" xfId="15" applyNumberFormat="1" applyFont="1" applyFill="1" applyBorder="1" applyAlignment="1">
      <alignment horizontal="center" vertical="top" shrinkToFit="1"/>
    </xf>
    <xf numFmtId="0" fontId="7" fillId="28" borderId="121" xfId="15" applyNumberFormat="1" applyFont="1" applyFill="1" applyBorder="1" applyAlignment="1">
      <alignment horizontal="center" vertical="top" shrinkToFit="1"/>
    </xf>
    <xf numFmtId="0" fontId="7" fillId="28" borderId="62" xfId="15" applyNumberFormat="1" applyFont="1" applyFill="1" applyBorder="1" applyAlignment="1">
      <alignment horizontal="center" vertical="top" shrinkToFit="1"/>
    </xf>
    <xf numFmtId="181" fontId="8" fillId="21" borderId="16" xfId="16" applyNumberFormat="1" applyFont="1" applyFill="1" applyBorder="1" applyAlignment="1" applyProtection="1">
      <alignment vertical="top" shrinkToFit="1"/>
      <protection locked="0"/>
    </xf>
    <xf numFmtId="181" fontId="8" fillId="21" borderId="17" xfId="16" applyNumberFormat="1" applyFont="1" applyFill="1" applyBorder="1" applyAlignment="1" applyProtection="1">
      <alignment vertical="top" shrinkToFit="1"/>
      <protection locked="0"/>
    </xf>
    <xf numFmtId="181" fontId="8" fillId="21" borderId="57" xfId="16" applyNumberFormat="1" applyFont="1" applyFill="1" applyBorder="1" applyAlignment="1" applyProtection="1">
      <alignment vertical="top" shrinkToFit="1"/>
      <protection locked="0"/>
    </xf>
    <xf numFmtId="181" fontId="8" fillId="21" borderId="9" xfId="16" applyNumberFormat="1" applyFont="1" applyFill="1" applyBorder="1" applyAlignment="1" applyProtection="1">
      <alignment vertical="top" shrinkToFit="1"/>
      <protection locked="0"/>
    </xf>
    <xf numFmtId="181" fontId="8" fillId="21" borderId="136" xfId="16" applyNumberFormat="1" applyFont="1" applyFill="1" applyBorder="1" applyAlignment="1" applyProtection="1">
      <alignment vertical="top" shrinkToFit="1"/>
      <protection locked="0"/>
    </xf>
    <xf numFmtId="181" fontId="8" fillId="21" borderId="53" xfId="16" applyNumberFormat="1" applyFont="1" applyFill="1" applyBorder="1" applyAlignment="1" applyProtection="1">
      <alignment vertical="top" shrinkToFit="1"/>
      <protection locked="0"/>
    </xf>
    <xf numFmtId="181" fontId="8" fillId="21" borderId="10" xfId="16" applyNumberFormat="1" applyFont="1" applyFill="1" applyBorder="1" applyAlignment="1" applyProtection="1">
      <alignment vertical="top" shrinkToFit="1"/>
      <protection locked="0"/>
    </xf>
    <xf numFmtId="181" fontId="8" fillId="21" borderId="11" xfId="16" applyNumberFormat="1" applyFont="1" applyFill="1" applyBorder="1" applyAlignment="1" applyProtection="1">
      <alignment vertical="top" shrinkToFit="1"/>
      <protection locked="0"/>
    </xf>
    <xf numFmtId="181" fontId="8" fillId="21" borderId="150" xfId="16" applyNumberFormat="1" applyFont="1" applyFill="1" applyBorder="1" applyAlignment="1" applyProtection="1">
      <alignment vertical="top" shrinkToFit="1"/>
      <protection locked="0"/>
    </xf>
    <xf numFmtId="181" fontId="8" fillId="20" borderId="38" xfId="12" applyNumberFormat="1" applyFont="1" applyFill="1" applyBorder="1" applyAlignment="1" applyProtection="1">
      <alignment vertical="top" shrinkToFit="1"/>
    </xf>
    <xf numFmtId="181" fontId="8" fillId="20" borderId="3" xfId="12" applyNumberFormat="1" applyFont="1" applyFill="1" applyBorder="1" applyAlignment="1" applyProtection="1">
      <alignment vertical="top" shrinkToFit="1"/>
    </xf>
    <xf numFmtId="181" fontId="8" fillId="20" borderId="63" xfId="12" applyNumberFormat="1" applyFont="1" applyFill="1" applyBorder="1" applyAlignment="1" applyProtection="1">
      <alignment vertical="top" shrinkToFit="1"/>
    </xf>
    <xf numFmtId="177" fontId="8" fillId="21" borderId="22" xfId="8" applyNumberFormat="1" applyFont="1" applyFill="1" applyBorder="1" applyAlignment="1">
      <alignment horizontal="right" vertical="top" shrinkToFit="1"/>
    </xf>
    <xf numFmtId="177" fontId="8" fillId="21" borderId="6" xfId="8" applyNumberFormat="1" applyFont="1" applyFill="1" applyBorder="1" applyAlignment="1">
      <alignment horizontal="right" vertical="top" shrinkToFit="1"/>
    </xf>
    <xf numFmtId="177" fontId="8" fillId="21" borderId="37" xfId="8" applyNumberFormat="1" applyFont="1" applyFill="1" applyBorder="1" applyAlignment="1">
      <alignment horizontal="right" vertical="top" shrinkToFit="1"/>
    </xf>
    <xf numFmtId="177" fontId="8" fillId="20" borderId="165" xfId="15" applyNumberFormat="1" applyFont="1" applyFill="1" applyBorder="1" applyAlignment="1">
      <alignment horizontal="right" vertical="top" shrinkToFit="1"/>
    </xf>
    <xf numFmtId="177" fontId="8" fillId="20" borderId="143" xfId="15" applyNumberFormat="1" applyFont="1" applyFill="1" applyBorder="1" applyAlignment="1">
      <alignment horizontal="right" vertical="top" shrinkToFit="1"/>
    </xf>
    <xf numFmtId="177" fontId="8" fillId="20" borderId="113" xfId="15" applyNumberFormat="1" applyFont="1" applyFill="1" applyBorder="1" applyAlignment="1">
      <alignment horizontal="right" vertical="top" shrinkToFit="1"/>
    </xf>
    <xf numFmtId="177" fontId="8" fillId="21" borderId="138" xfId="8" applyNumberFormat="1" applyFont="1" applyFill="1" applyBorder="1" applyAlignment="1">
      <alignment horizontal="right" vertical="top" shrinkToFit="1"/>
    </xf>
    <xf numFmtId="177" fontId="8" fillId="21" borderId="142" xfId="8" applyNumberFormat="1" applyFont="1" applyFill="1" applyBorder="1" applyAlignment="1">
      <alignment horizontal="right" vertical="top" shrinkToFit="1"/>
    </xf>
    <xf numFmtId="177" fontId="8" fillId="20" borderId="169" xfId="15" applyNumberFormat="1" applyFont="1" applyFill="1" applyBorder="1" applyAlignment="1">
      <alignment horizontal="right" vertical="top" shrinkToFit="1"/>
    </xf>
    <xf numFmtId="177" fontId="8" fillId="20" borderId="170" xfId="15" applyNumberFormat="1" applyFont="1" applyFill="1" applyBorder="1" applyAlignment="1">
      <alignment horizontal="right" vertical="top" shrinkToFit="1"/>
    </xf>
    <xf numFmtId="177" fontId="8" fillId="20" borderId="168" xfId="15" applyNumberFormat="1" applyFont="1" applyFill="1" applyBorder="1" applyAlignment="1">
      <alignment horizontal="right" vertical="top" shrinkToFit="1"/>
    </xf>
    <xf numFmtId="177" fontId="8" fillId="20" borderId="26" xfId="15" applyNumberFormat="1" applyFont="1" applyFill="1" applyBorder="1" applyAlignment="1">
      <alignment horizontal="right" vertical="top" shrinkToFit="1"/>
    </xf>
    <xf numFmtId="177" fontId="8" fillId="20" borderId="27" xfId="15" applyNumberFormat="1" applyFont="1" applyFill="1" applyBorder="1" applyAlignment="1">
      <alignment horizontal="right" vertical="top" shrinkToFit="1"/>
    </xf>
    <xf numFmtId="177" fontId="8" fillId="20" borderId="50" xfId="15" applyNumberFormat="1" applyFont="1" applyFill="1" applyBorder="1" applyAlignment="1">
      <alignment horizontal="right" vertical="top" shrinkToFit="1"/>
    </xf>
    <xf numFmtId="177" fontId="8" fillId="20" borderId="156" xfId="15" applyNumberFormat="1" applyFont="1" applyFill="1" applyBorder="1" applyAlignment="1">
      <alignment horizontal="right" vertical="top" shrinkToFit="1"/>
    </xf>
    <xf numFmtId="177" fontId="8" fillId="20" borderId="157" xfId="15" applyNumberFormat="1" applyFont="1" applyFill="1" applyBorder="1" applyAlignment="1">
      <alignment horizontal="right" vertical="top" shrinkToFit="1"/>
    </xf>
    <xf numFmtId="177" fontId="8" fillId="20" borderId="155" xfId="15" applyNumberFormat="1" applyFont="1" applyFill="1" applyBorder="1" applyAlignment="1">
      <alignment horizontal="right" vertical="top" shrinkToFit="1"/>
    </xf>
    <xf numFmtId="176" fontId="8" fillId="20" borderId="177" xfId="15" applyNumberFormat="1" applyFont="1" applyFill="1" applyBorder="1" applyAlignment="1">
      <alignment horizontal="right" vertical="top" shrinkToFit="1"/>
    </xf>
    <xf numFmtId="176" fontId="8" fillId="20" borderId="3" xfId="15" applyNumberFormat="1" applyFont="1" applyFill="1" applyBorder="1" applyAlignment="1">
      <alignment horizontal="right" vertical="top" shrinkToFit="1"/>
    </xf>
    <xf numFmtId="176" fontId="8" fillId="20" borderId="63" xfId="15" applyNumberFormat="1" applyFont="1" applyFill="1" applyBorder="1" applyAlignment="1">
      <alignment horizontal="right" vertical="top" shrinkToFit="1"/>
    </xf>
    <xf numFmtId="177" fontId="8" fillId="20" borderId="16" xfId="15" applyNumberFormat="1" applyFont="1" applyFill="1" applyBorder="1" applyAlignment="1">
      <alignment horizontal="right" vertical="top" shrinkToFit="1"/>
    </xf>
    <xf numFmtId="177" fontId="8" fillId="20" borderId="17" xfId="15" applyNumberFormat="1" applyFont="1" applyFill="1" applyBorder="1" applyAlignment="1">
      <alignment horizontal="right" vertical="top" shrinkToFit="1"/>
    </xf>
    <xf numFmtId="177" fontId="8" fillId="20" borderId="57" xfId="15" applyNumberFormat="1" applyFont="1" applyFill="1" applyBorder="1" applyAlignment="1">
      <alignment horizontal="right" vertical="top" shrinkToFit="1"/>
    </xf>
    <xf numFmtId="177" fontId="8" fillId="20" borderId="10" xfId="15" applyNumberFormat="1" applyFont="1" applyFill="1" applyBorder="1" applyAlignment="1">
      <alignment horizontal="right" vertical="top" shrinkToFit="1"/>
    </xf>
    <xf numFmtId="177" fontId="8" fillId="20" borderId="11" xfId="15" applyNumberFormat="1" applyFont="1" applyFill="1" applyBorder="1" applyAlignment="1">
      <alignment horizontal="right" vertical="top" shrinkToFit="1"/>
    </xf>
    <xf numFmtId="177" fontId="8" fillId="20" borderId="150" xfId="15" applyNumberFormat="1" applyFont="1" applyFill="1" applyBorder="1" applyAlignment="1">
      <alignment horizontal="right" vertical="top" shrinkToFit="1"/>
    </xf>
    <xf numFmtId="177" fontId="9" fillId="20" borderId="38" xfId="16" applyNumberFormat="1" applyFont="1" applyFill="1" applyBorder="1" applyAlignment="1">
      <alignment vertical="top"/>
    </xf>
    <xf numFmtId="177" fontId="9" fillId="20" borderId="3" xfId="16" applyNumberFormat="1" applyFont="1" applyFill="1" applyBorder="1" applyAlignment="1">
      <alignment vertical="top"/>
    </xf>
    <xf numFmtId="177" fontId="9" fillId="20" borderId="63" xfId="16" applyNumberFormat="1" applyFont="1" applyFill="1" applyBorder="1" applyAlignment="1">
      <alignment vertical="top"/>
    </xf>
    <xf numFmtId="177" fontId="8" fillId="20" borderId="22" xfId="18" applyNumberFormat="1" applyFont="1" applyFill="1" applyBorder="1" applyAlignment="1">
      <alignment vertical="top" shrinkToFit="1"/>
    </xf>
    <xf numFmtId="177" fontId="8" fillId="20" borderId="6" xfId="18" applyNumberFormat="1" applyFont="1" applyFill="1" applyBorder="1" applyAlignment="1">
      <alignment vertical="top" shrinkToFit="1"/>
    </xf>
    <xf numFmtId="177" fontId="8" fillId="20" borderId="37" xfId="18" applyNumberFormat="1" applyFont="1" applyFill="1" applyBorder="1" applyAlignment="1">
      <alignment vertical="top" shrinkToFit="1"/>
    </xf>
    <xf numFmtId="177" fontId="8" fillId="20" borderId="26" xfId="18" applyNumberFormat="1" applyFont="1" applyFill="1" applyBorder="1" applyAlignment="1">
      <alignment vertical="top" shrinkToFit="1"/>
    </xf>
    <xf numFmtId="177" fontId="8" fillId="20" borderId="27" xfId="18" applyNumberFormat="1" applyFont="1" applyFill="1" applyBorder="1" applyAlignment="1">
      <alignment vertical="top" shrinkToFit="1"/>
    </xf>
    <xf numFmtId="177" fontId="8" fillId="20" borderId="50" xfId="18" applyNumberFormat="1" applyFont="1" applyFill="1" applyBorder="1" applyAlignment="1">
      <alignment vertical="top" shrinkToFit="1"/>
    </xf>
    <xf numFmtId="177" fontId="9" fillId="20" borderId="156" xfId="16" applyNumberFormat="1" applyFont="1" applyFill="1" applyBorder="1" applyAlignment="1">
      <alignment vertical="top"/>
    </xf>
    <xf numFmtId="177" fontId="9" fillId="20" borderId="157" xfId="16" applyNumberFormat="1" applyFont="1" applyFill="1" applyBorder="1" applyAlignment="1">
      <alignment vertical="top"/>
    </xf>
    <xf numFmtId="177" fontId="9" fillId="20" borderId="155" xfId="16" applyNumberFormat="1" applyFont="1" applyFill="1" applyBorder="1" applyAlignment="1">
      <alignment vertical="top"/>
    </xf>
    <xf numFmtId="185" fontId="8" fillId="20" borderId="38" xfId="12" applyNumberFormat="1" applyFont="1" applyFill="1" applyBorder="1" applyAlignment="1" applyProtection="1">
      <alignment vertical="top" shrinkToFit="1"/>
    </xf>
    <xf numFmtId="185" fontId="8" fillId="20" borderId="3" xfId="12" applyNumberFormat="1" applyFont="1" applyFill="1" applyBorder="1" applyAlignment="1" applyProtection="1">
      <alignment vertical="top" shrinkToFit="1"/>
    </xf>
    <xf numFmtId="185" fontId="8" fillId="20" borderId="63" xfId="12" applyNumberFormat="1" applyFont="1" applyFill="1" applyBorder="1" applyAlignment="1" applyProtection="1">
      <alignment vertical="top" shrinkToFit="1"/>
    </xf>
    <xf numFmtId="0" fontId="9" fillId="9" borderId="0" xfId="0" applyFont="1" applyFill="1" applyAlignment="1">
      <alignment horizontal="center" vertical="top"/>
    </xf>
    <xf numFmtId="177" fontId="8" fillId="9" borderId="66" xfId="15" applyNumberFormat="1" applyFont="1" applyFill="1" applyBorder="1" applyAlignment="1">
      <alignment horizontal="center" vertical="top" shrinkToFit="1"/>
    </xf>
    <xf numFmtId="177" fontId="8" fillId="9" borderId="57" xfId="8" applyNumberFormat="1" applyFont="1" applyFill="1" applyBorder="1" applyAlignment="1">
      <alignment horizontal="center" vertical="top" shrinkToFit="1"/>
    </xf>
    <xf numFmtId="177" fontId="8" fillId="9" borderId="53" xfId="8" applyNumberFormat="1" applyFont="1" applyFill="1" applyBorder="1" applyAlignment="1">
      <alignment horizontal="center" vertical="top" shrinkToFit="1"/>
    </xf>
    <xf numFmtId="177" fontId="8" fillId="9" borderId="113" xfId="8" applyNumberFormat="1" applyFont="1" applyFill="1" applyBorder="1" applyAlignment="1">
      <alignment horizontal="center" vertical="top" shrinkToFit="1"/>
    </xf>
    <xf numFmtId="177" fontId="8" fillId="9" borderId="150" xfId="8" applyNumberFormat="1" applyFont="1" applyFill="1" applyBorder="1" applyAlignment="1">
      <alignment horizontal="center" vertical="top" shrinkToFit="1"/>
    </xf>
    <xf numFmtId="177" fontId="8" fillId="9" borderId="168" xfId="8" applyNumberFormat="1" applyFont="1" applyFill="1" applyBorder="1" applyAlignment="1">
      <alignment horizontal="center" vertical="top" shrinkToFit="1"/>
    </xf>
    <xf numFmtId="177" fontId="8" fillId="9" borderId="50" xfId="8" applyNumberFormat="1" applyFont="1" applyFill="1" applyBorder="1" applyAlignment="1">
      <alignment horizontal="center" vertical="top" shrinkToFit="1"/>
    </xf>
    <xf numFmtId="177" fontId="8" fillId="9" borderId="158" xfId="8" applyNumberFormat="1" applyFont="1" applyFill="1" applyBorder="1" applyAlignment="1">
      <alignment horizontal="center" vertical="top" shrinkToFit="1"/>
    </xf>
    <xf numFmtId="176" fontId="8" fillId="9" borderId="67" xfId="15" applyNumberFormat="1" applyFont="1" applyFill="1" applyBorder="1" applyAlignment="1">
      <alignment horizontal="center" vertical="top" shrinkToFit="1"/>
    </xf>
    <xf numFmtId="0" fontId="9" fillId="9" borderId="63" xfId="0" applyFont="1" applyFill="1" applyBorder="1" applyAlignment="1">
      <alignment horizontal="center" vertical="top"/>
    </xf>
    <xf numFmtId="177" fontId="8" fillId="9" borderId="37" xfId="15" applyNumberFormat="1" applyFont="1" applyFill="1" applyBorder="1" applyAlignment="1">
      <alignment horizontal="center" vertical="top" shrinkToFit="1"/>
    </xf>
    <xf numFmtId="177" fontId="8" fillId="9" borderId="108" xfId="15" applyNumberFormat="1" applyFont="1" applyFill="1" applyBorder="1" applyAlignment="1">
      <alignment horizontal="center" vertical="top" shrinkToFit="1"/>
    </xf>
    <xf numFmtId="0" fontId="9" fillId="9" borderId="191" xfId="0" applyFont="1" applyFill="1" applyBorder="1" applyAlignment="1">
      <alignment horizontal="center" vertical="top"/>
    </xf>
    <xf numFmtId="0" fontId="9" fillId="9" borderId="57" xfId="0" applyFont="1" applyFill="1" applyBorder="1" applyAlignment="1">
      <alignment horizontal="center" vertical="top"/>
    </xf>
    <xf numFmtId="0" fontId="9" fillId="0" borderId="0" xfId="0" applyFont="1" applyBorder="1" applyAlignment="1">
      <alignment vertical="top"/>
    </xf>
    <xf numFmtId="0" fontId="9" fillId="0" borderId="55" xfId="0" applyFont="1" applyBorder="1" applyAlignment="1">
      <alignment vertical="top"/>
    </xf>
    <xf numFmtId="0" fontId="18" fillId="0" borderId="0" xfId="0" applyFont="1" applyAlignment="1">
      <alignment vertical="top"/>
    </xf>
    <xf numFmtId="0" fontId="7" fillId="9" borderId="32" xfId="15" applyNumberFormat="1" applyFont="1" applyFill="1" applyBorder="1" applyAlignment="1">
      <alignment horizontal="center" vertical="top" shrinkToFit="1"/>
    </xf>
    <xf numFmtId="0" fontId="7" fillId="9" borderId="121" xfId="15" applyNumberFormat="1" applyFont="1" applyFill="1" applyBorder="1" applyAlignment="1">
      <alignment horizontal="center" vertical="top" shrinkToFit="1"/>
    </xf>
    <xf numFmtId="0" fontId="7" fillId="9" borderId="62" xfId="15" applyNumberFormat="1" applyFont="1" applyFill="1" applyBorder="1" applyAlignment="1">
      <alignment horizontal="center" vertical="top" shrinkToFit="1"/>
    </xf>
    <xf numFmtId="0" fontId="7" fillId="9" borderId="30" xfId="15" applyNumberFormat="1" applyFont="1" applyFill="1" applyBorder="1" applyAlignment="1">
      <alignment horizontal="center" vertical="top" shrinkToFit="1"/>
    </xf>
    <xf numFmtId="177" fontId="8" fillId="21" borderId="180" xfId="8" applyNumberFormat="1" applyFont="1" applyFill="1" applyBorder="1" applyAlignment="1">
      <alignment horizontal="right" vertical="top" shrinkToFit="1"/>
    </xf>
    <xf numFmtId="177" fontId="8" fillId="21" borderId="181" xfId="8" applyNumberFormat="1" applyFont="1" applyFill="1" applyBorder="1" applyAlignment="1">
      <alignment horizontal="right" vertical="top" shrinkToFit="1"/>
    </xf>
    <xf numFmtId="177" fontId="8" fillId="21" borderId="182" xfId="8" applyNumberFormat="1" applyFont="1" applyFill="1" applyBorder="1" applyAlignment="1">
      <alignment horizontal="right" vertical="top" shrinkToFit="1"/>
    </xf>
    <xf numFmtId="177" fontId="8" fillId="21" borderId="129" xfId="8" applyNumberFormat="1" applyFont="1" applyFill="1" applyBorder="1" applyAlignment="1">
      <alignment horizontal="right" vertical="top" shrinkToFit="1"/>
    </xf>
    <xf numFmtId="177" fontId="8" fillId="21" borderId="183" xfId="8" applyNumberFormat="1" applyFont="1" applyFill="1" applyBorder="1" applyAlignment="1">
      <alignment horizontal="right" vertical="top" shrinkToFit="1"/>
    </xf>
    <xf numFmtId="177" fontId="8" fillId="21" borderId="184" xfId="8" applyNumberFormat="1" applyFont="1" applyFill="1" applyBorder="1" applyAlignment="1">
      <alignment horizontal="right" vertical="top" shrinkToFit="1"/>
    </xf>
    <xf numFmtId="182" fontId="8" fillId="9" borderId="141" xfId="17" applyNumberFormat="1" applyFont="1" applyFill="1" applyBorder="1" applyAlignment="1">
      <alignment horizontal="left" vertical="top" shrinkToFit="1"/>
    </xf>
    <xf numFmtId="177" fontId="8" fillId="9" borderId="142" xfId="8" applyNumberFormat="1" applyFont="1" applyFill="1" applyBorder="1" applyAlignment="1">
      <alignment horizontal="center" vertical="top" shrinkToFit="1"/>
    </xf>
    <xf numFmtId="177" fontId="6" fillId="9" borderId="147" xfId="8" applyNumberFormat="1" applyFont="1" applyFill="1" applyBorder="1" applyAlignment="1">
      <alignment horizontal="right" vertical="center" shrinkToFit="1"/>
    </xf>
    <xf numFmtId="176" fontId="6" fillId="11" borderId="147" xfId="8" applyNumberFormat="1" applyFont="1" applyFill="1" applyBorder="1" applyAlignment="1">
      <alignment horizontal="right" vertical="center" shrinkToFit="1"/>
    </xf>
    <xf numFmtId="177" fontId="6" fillId="17" borderId="147" xfId="8" applyNumberFormat="1" applyFont="1" applyFill="1" applyBorder="1" applyAlignment="1">
      <alignment horizontal="right" vertical="center" shrinkToFit="1"/>
    </xf>
    <xf numFmtId="177" fontId="6" fillId="17" borderId="146" xfId="8" applyNumberFormat="1" applyFont="1" applyFill="1" applyBorder="1" applyAlignment="1">
      <alignment horizontal="right" vertical="center" shrinkToFit="1"/>
    </xf>
    <xf numFmtId="177" fontId="6" fillId="16" borderId="146" xfId="2" applyNumberFormat="1" applyFont="1" applyFill="1" applyBorder="1" applyAlignment="1">
      <alignment horizontal="right" vertical="center" shrinkToFit="1"/>
    </xf>
    <xf numFmtId="176" fontId="6" fillId="16" borderId="146" xfId="2" applyNumberFormat="1" applyFont="1" applyFill="1" applyBorder="1" applyAlignment="1">
      <alignment horizontal="right" vertical="center" shrinkToFit="1"/>
    </xf>
    <xf numFmtId="177" fontId="6" fillId="17" borderId="146" xfId="2" applyNumberFormat="1" applyFont="1" applyFill="1" applyBorder="1" applyAlignment="1">
      <alignment horizontal="right" vertical="center" shrinkToFit="1"/>
    </xf>
    <xf numFmtId="177" fontId="6" fillId="29" borderId="146" xfId="2" applyNumberFormat="1" applyFont="1" applyFill="1" applyBorder="1" applyAlignment="1">
      <alignment horizontal="right" vertical="center" shrinkToFit="1"/>
    </xf>
    <xf numFmtId="177" fontId="6" fillId="9" borderId="146" xfId="8" applyNumberFormat="1" applyFont="1" applyFill="1" applyBorder="1" applyAlignment="1">
      <alignment horizontal="right" vertical="center" shrinkToFit="1"/>
    </xf>
    <xf numFmtId="177" fontId="6" fillId="0" borderId="146" xfId="8" applyNumberFormat="1" applyFont="1" applyFill="1" applyBorder="1" applyAlignment="1">
      <alignment horizontal="right" vertical="center" shrinkToFit="1"/>
    </xf>
    <xf numFmtId="0" fontId="8" fillId="9" borderId="19" xfId="0" applyFont="1" applyFill="1" applyBorder="1" applyAlignment="1">
      <alignment horizontal="left" vertical="top"/>
    </xf>
    <xf numFmtId="0" fontId="19" fillId="0" borderId="0" xfId="0" applyFont="1" applyAlignment="1">
      <alignment vertical="top"/>
    </xf>
    <xf numFmtId="178" fontId="6" fillId="9" borderId="0" xfId="0" applyNumberFormat="1" applyFont="1" applyFill="1" applyBorder="1" applyAlignment="1">
      <alignment horizontal="left" vertical="top"/>
    </xf>
    <xf numFmtId="178" fontId="6" fillId="9" borderId="0" xfId="0" applyNumberFormat="1" applyFont="1" applyFill="1" applyBorder="1" applyAlignment="1">
      <alignment vertical="top"/>
    </xf>
    <xf numFmtId="177" fontId="6" fillId="9" borderId="0" xfId="0" applyNumberFormat="1" applyFont="1" applyFill="1" applyBorder="1" applyAlignment="1">
      <alignment horizontal="left" vertical="top"/>
    </xf>
    <xf numFmtId="38" fontId="6" fillId="0" borderId="0" xfId="2" applyFont="1" applyFill="1" applyBorder="1" applyAlignment="1">
      <alignment horizontal="left" vertical="top" wrapText="1"/>
    </xf>
    <xf numFmtId="177" fontId="6" fillId="9" borderId="0" xfId="1" applyNumberFormat="1" applyFont="1" applyFill="1" applyBorder="1" applyAlignment="1">
      <alignment horizontal="center" vertical="top"/>
    </xf>
    <xf numFmtId="179" fontId="6" fillId="10" borderId="35" xfId="0" applyNumberFormat="1" applyFont="1" applyFill="1" applyBorder="1" applyAlignment="1">
      <alignment horizontal="center" vertical="center" shrinkToFit="1"/>
    </xf>
    <xf numFmtId="0" fontId="10" fillId="10" borderId="4" xfId="2" applyNumberFormat="1" applyFont="1" applyFill="1" applyBorder="1" applyAlignment="1">
      <alignment horizontal="center" vertical="center" shrinkToFit="1"/>
    </xf>
    <xf numFmtId="0" fontId="10" fillId="10" borderId="5" xfId="2" applyNumberFormat="1" applyFont="1" applyFill="1" applyBorder="1" applyAlignment="1">
      <alignment horizontal="center" vertical="center" shrinkToFit="1"/>
    </xf>
    <xf numFmtId="0" fontId="10" fillId="10" borderId="7" xfId="2" applyNumberFormat="1" applyFont="1" applyFill="1" applyBorder="1" applyAlignment="1">
      <alignment horizontal="center" vertical="center" shrinkToFit="1"/>
    </xf>
    <xf numFmtId="178" fontId="10" fillId="0" borderId="60" xfId="0" applyNumberFormat="1" applyFont="1" applyFill="1" applyBorder="1" applyAlignment="1">
      <alignment horizontal="center" vertical="center"/>
    </xf>
    <xf numFmtId="177" fontId="10" fillId="10" borderId="69" xfId="2" applyNumberFormat="1" applyFont="1" applyFill="1" applyBorder="1" applyAlignment="1">
      <alignment horizontal="center" vertical="center" shrinkToFit="1"/>
    </xf>
    <xf numFmtId="177" fontId="6" fillId="20" borderId="4" xfId="2" applyNumberFormat="1" applyFont="1" applyFill="1" applyBorder="1" applyAlignment="1">
      <alignment vertical="center" shrinkToFit="1"/>
    </xf>
    <xf numFmtId="177" fontId="6" fillId="20" borderId="5" xfId="2" applyNumberFormat="1" applyFont="1" applyFill="1" applyBorder="1" applyAlignment="1">
      <alignment vertical="center" shrinkToFit="1"/>
    </xf>
    <xf numFmtId="177" fontId="6" fillId="20" borderId="7" xfId="2" applyNumberFormat="1" applyFont="1" applyFill="1" applyBorder="1" applyAlignment="1">
      <alignment vertical="center" shrinkToFit="1"/>
    </xf>
    <xf numFmtId="177" fontId="6" fillId="18" borderId="16" xfId="2" applyNumberFormat="1" applyFont="1" applyFill="1" applyBorder="1" applyAlignment="1">
      <alignment vertical="center" shrinkToFit="1"/>
    </xf>
    <xf numFmtId="177" fontId="6" fillId="18" borderId="17" xfId="2" applyNumberFormat="1" applyFont="1" applyFill="1" applyBorder="1" applyAlignment="1">
      <alignment vertical="center" shrinkToFit="1"/>
    </xf>
    <xf numFmtId="177" fontId="6" fillId="18" borderId="18" xfId="2" applyNumberFormat="1" applyFont="1" applyFill="1" applyBorder="1" applyAlignment="1">
      <alignment vertical="center" shrinkToFit="1"/>
    </xf>
    <xf numFmtId="178" fontId="6" fillId="9" borderId="81" xfId="0" applyNumberFormat="1" applyFont="1" applyFill="1" applyBorder="1" applyAlignment="1">
      <alignment horizontal="left" vertical="center" shrinkToFit="1"/>
    </xf>
    <xf numFmtId="178" fontId="6" fillId="9" borderId="75" xfId="0" applyNumberFormat="1" applyFont="1" applyFill="1" applyBorder="1" applyAlignment="1">
      <alignment horizontal="left" vertical="center" shrinkToFit="1"/>
    </xf>
    <xf numFmtId="178" fontId="6" fillId="9" borderId="192" xfId="0" applyNumberFormat="1" applyFont="1" applyFill="1" applyBorder="1" applyAlignment="1">
      <alignment horizontal="left" vertical="center" shrinkToFit="1"/>
    </xf>
    <xf numFmtId="177" fontId="6" fillId="0" borderId="193" xfId="2" applyNumberFormat="1" applyFont="1" applyFill="1" applyBorder="1" applyAlignment="1">
      <alignment horizontal="right" vertical="center" shrinkToFit="1"/>
    </xf>
    <xf numFmtId="177" fontId="6" fillId="9" borderId="194" xfId="2" applyNumberFormat="1" applyFont="1" applyFill="1" applyBorder="1" applyAlignment="1">
      <alignment horizontal="right" vertical="center" shrinkToFit="1"/>
    </xf>
    <xf numFmtId="177" fontId="6" fillId="9" borderId="192" xfId="2" applyNumberFormat="1" applyFont="1" applyFill="1" applyBorder="1" applyAlignment="1">
      <alignment horizontal="right" vertical="center" shrinkToFit="1"/>
    </xf>
    <xf numFmtId="177" fontId="6" fillId="9" borderId="193" xfId="2" applyNumberFormat="1" applyFont="1" applyFill="1" applyBorder="1" applyAlignment="1">
      <alignment horizontal="right" vertical="center" shrinkToFit="1"/>
    </xf>
    <xf numFmtId="177" fontId="6" fillId="21" borderId="17" xfId="2" applyNumberFormat="1" applyFont="1" applyFill="1" applyBorder="1" applyAlignment="1">
      <alignment vertical="center" shrinkToFit="1"/>
    </xf>
    <xf numFmtId="177" fontId="6" fillId="21" borderId="18" xfId="2" applyNumberFormat="1" applyFont="1" applyFill="1" applyBorder="1" applyAlignment="1">
      <alignment vertical="center" shrinkToFit="1"/>
    </xf>
    <xf numFmtId="177" fontId="6" fillId="21" borderId="57" xfId="2" applyNumberFormat="1" applyFont="1" applyFill="1" applyBorder="1" applyAlignment="1">
      <alignment vertical="center" shrinkToFit="1"/>
    </xf>
    <xf numFmtId="177" fontId="6" fillId="9" borderId="195" xfId="2" applyNumberFormat="1" applyFont="1" applyFill="1" applyBorder="1" applyAlignment="1">
      <alignment horizontal="right" vertical="center" shrinkToFit="1"/>
    </xf>
    <xf numFmtId="177" fontId="6" fillId="17" borderId="32" xfId="2" applyNumberFormat="1" applyFont="1" applyFill="1" applyBorder="1" applyAlignment="1">
      <alignment horizontal="right" vertical="center" shrinkToFit="1"/>
    </xf>
    <xf numFmtId="177" fontId="6" fillId="17" borderId="30" xfId="2" applyNumberFormat="1" applyFont="1" applyFill="1" applyBorder="1" applyAlignment="1">
      <alignment horizontal="right" vertical="center" shrinkToFit="1"/>
    </xf>
    <xf numFmtId="177" fontId="6" fillId="17" borderId="31" xfId="2" applyNumberFormat="1" applyFont="1" applyFill="1" applyBorder="1" applyAlignment="1">
      <alignment horizontal="right" vertical="center" shrinkToFit="1"/>
    </xf>
    <xf numFmtId="177" fontId="6" fillId="9" borderId="65" xfId="2" applyNumberFormat="1" applyFont="1" applyFill="1" applyBorder="1" applyAlignment="1">
      <alignment horizontal="center" vertical="center" shrinkToFit="1"/>
    </xf>
    <xf numFmtId="178" fontId="6" fillId="9" borderId="141" xfId="0" applyNumberFormat="1" applyFont="1" applyFill="1" applyBorder="1" applyAlignment="1">
      <alignment vertical="center"/>
    </xf>
    <xf numFmtId="178" fontId="6" fillId="9" borderId="195" xfId="0" applyNumberFormat="1" applyFont="1" applyFill="1" applyBorder="1" applyAlignment="1">
      <alignment horizontal="left" vertical="center" shrinkToFit="1"/>
    </xf>
    <xf numFmtId="177" fontId="6" fillId="30" borderId="169" xfId="2" applyNumberFormat="1" applyFont="1" applyFill="1" applyBorder="1" applyAlignment="1">
      <alignment horizontal="right" vertical="center" shrinkToFit="1"/>
    </xf>
    <xf numFmtId="177" fontId="6" fillId="30" borderId="170" xfId="2" applyNumberFormat="1" applyFont="1" applyFill="1" applyBorder="1" applyAlignment="1">
      <alignment horizontal="right" vertical="center" shrinkToFit="1"/>
    </xf>
    <xf numFmtId="177" fontId="6" fillId="30" borderId="198" xfId="2" applyNumberFormat="1" applyFont="1" applyFill="1" applyBorder="1" applyAlignment="1">
      <alignment horizontal="right" vertical="center" shrinkToFit="1"/>
    </xf>
    <xf numFmtId="177" fontId="6" fillId="9" borderId="199" xfId="2" applyNumberFormat="1" applyFont="1" applyFill="1" applyBorder="1" applyAlignment="1">
      <alignment horizontal="center" vertical="center" shrinkToFit="1"/>
    </xf>
    <xf numFmtId="178" fontId="6" fillId="9" borderId="203" xfId="0" applyNumberFormat="1" applyFont="1" applyFill="1" applyBorder="1" applyAlignment="1">
      <alignment horizontal="left" vertical="center" shrinkToFit="1"/>
    </xf>
    <xf numFmtId="177" fontId="6" fillId="9" borderId="204" xfId="2" applyNumberFormat="1" applyFont="1" applyFill="1" applyBorder="1" applyAlignment="1">
      <alignment horizontal="right" vertical="center" shrinkToFit="1"/>
    </xf>
    <xf numFmtId="177" fontId="6" fillId="9" borderId="205" xfId="2" applyNumberFormat="1" applyFont="1" applyFill="1" applyBorder="1" applyAlignment="1">
      <alignment horizontal="right" vertical="center" shrinkToFit="1"/>
    </xf>
    <xf numFmtId="177" fontId="6" fillId="9" borderId="203" xfId="2" applyNumberFormat="1" applyFont="1" applyFill="1" applyBorder="1" applyAlignment="1">
      <alignment horizontal="right" vertical="center" shrinkToFit="1"/>
    </xf>
    <xf numFmtId="178" fontId="6" fillId="9" borderId="39" xfId="0" applyNumberFormat="1" applyFont="1" applyFill="1" applyBorder="1" applyAlignment="1">
      <alignment horizontal="left" vertical="center" shrinkToFit="1"/>
    </xf>
    <xf numFmtId="177" fontId="19" fillId="9" borderId="4" xfId="0" applyNumberFormat="1" applyFont="1" applyFill="1" applyBorder="1" applyAlignment="1">
      <alignment horizontal="center" vertical="center" shrinkToFit="1"/>
    </xf>
    <xf numFmtId="177" fontId="19" fillId="9" borderId="5" xfId="0" applyNumberFormat="1" applyFont="1" applyFill="1" applyBorder="1" applyAlignment="1">
      <alignment horizontal="center" vertical="center" shrinkToFit="1"/>
    </xf>
    <xf numFmtId="177" fontId="19" fillId="9" borderId="7" xfId="0" applyNumberFormat="1" applyFont="1" applyFill="1" applyBorder="1" applyAlignment="1">
      <alignment horizontal="center" vertical="center" shrinkToFit="1"/>
    </xf>
    <xf numFmtId="177" fontId="6" fillId="30" borderId="70" xfId="2" applyNumberFormat="1" applyFont="1" applyFill="1" applyBorder="1" applyAlignment="1">
      <alignment horizontal="right" vertical="center" shrinkToFit="1"/>
    </xf>
    <xf numFmtId="177" fontId="6" fillId="30" borderId="206" xfId="2" applyNumberFormat="1" applyFont="1" applyFill="1" applyBorder="1" applyAlignment="1">
      <alignment horizontal="right" vertical="center" shrinkToFit="1"/>
    </xf>
    <xf numFmtId="177" fontId="6" fillId="30" borderId="207" xfId="2" applyNumberFormat="1" applyFont="1" applyFill="1" applyBorder="1" applyAlignment="1">
      <alignment horizontal="right" vertical="center" shrinkToFit="1"/>
    </xf>
    <xf numFmtId="178" fontId="6" fillId="9" borderId="96" xfId="0" applyNumberFormat="1" applyFont="1" applyFill="1" applyBorder="1" applyAlignment="1">
      <alignment horizontal="left" vertical="center" shrinkToFit="1"/>
    </xf>
    <xf numFmtId="178" fontId="6" fillId="9" borderId="28" xfId="0" applyNumberFormat="1" applyFont="1" applyFill="1" applyBorder="1" applyAlignment="1">
      <alignment horizontal="left" vertical="center" shrinkToFit="1"/>
    </xf>
    <xf numFmtId="177" fontId="19" fillId="9" borderId="208" xfId="0" applyNumberFormat="1" applyFont="1" applyFill="1" applyBorder="1" applyAlignment="1">
      <alignment horizontal="center" vertical="center" shrinkToFit="1"/>
    </xf>
    <xf numFmtId="177" fontId="19" fillId="9" borderId="209" xfId="0" applyNumberFormat="1" applyFont="1" applyFill="1" applyBorder="1" applyAlignment="1">
      <alignment horizontal="center" vertical="center" shrinkToFit="1"/>
    </xf>
    <xf numFmtId="177" fontId="19" fillId="9" borderId="145" xfId="0" applyNumberFormat="1" applyFont="1" applyFill="1" applyBorder="1" applyAlignment="1">
      <alignment horizontal="center" vertical="center" shrinkToFit="1"/>
    </xf>
    <xf numFmtId="177" fontId="6" fillId="20" borderId="4" xfId="0" applyNumberFormat="1" applyFont="1" applyFill="1" applyBorder="1" applyAlignment="1">
      <alignment horizontal="right" vertical="center" shrinkToFit="1"/>
    </xf>
    <xf numFmtId="177" fontId="6" fillId="20" borderId="5" xfId="0" applyNumberFormat="1" applyFont="1" applyFill="1" applyBorder="1" applyAlignment="1">
      <alignment horizontal="right" vertical="center" shrinkToFit="1"/>
    </xf>
    <xf numFmtId="177" fontId="6" fillId="20" borderId="7" xfId="0" applyNumberFormat="1" applyFont="1" applyFill="1" applyBorder="1" applyAlignment="1">
      <alignment horizontal="right" vertical="center" shrinkToFit="1"/>
    </xf>
    <xf numFmtId="178" fontId="6" fillId="9" borderId="60" xfId="0" applyNumberFormat="1" applyFont="1" applyFill="1" applyBorder="1" applyAlignment="1">
      <alignment vertical="center"/>
    </xf>
    <xf numFmtId="178" fontId="6" fillId="9" borderId="195" xfId="0" applyNumberFormat="1" applyFont="1" applyFill="1" applyBorder="1" applyAlignment="1">
      <alignment vertical="center" wrapText="1" shrinkToFit="1"/>
    </xf>
    <xf numFmtId="177" fontId="6" fillId="17" borderId="16" xfId="2" applyNumberFormat="1" applyFont="1" applyFill="1" applyBorder="1" applyAlignment="1">
      <alignment horizontal="right" vertical="center" shrinkToFit="1"/>
    </xf>
    <xf numFmtId="177" fontId="6" fillId="17" borderId="17" xfId="2" applyNumberFormat="1" applyFont="1" applyFill="1" applyBorder="1" applyAlignment="1">
      <alignment horizontal="right" vertical="center" shrinkToFit="1"/>
    </xf>
    <xf numFmtId="177" fontId="6" fillId="17" borderId="18" xfId="2" applyNumberFormat="1" applyFont="1" applyFill="1" applyBorder="1" applyAlignment="1">
      <alignment horizontal="right" vertical="center" shrinkToFit="1"/>
    </xf>
    <xf numFmtId="177" fontId="6" fillId="30" borderId="10" xfId="2" applyNumberFormat="1" applyFont="1" applyFill="1" applyBorder="1" applyAlignment="1">
      <alignment horizontal="right" vertical="center" shrinkToFit="1"/>
    </xf>
    <xf numFmtId="177" fontId="6" fillId="30" borderId="11" xfId="2" applyNumberFormat="1" applyFont="1" applyFill="1" applyBorder="1" applyAlignment="1">
      <alignment horizontal="right" vertical="center" shrinkToFit="1"/>
    </xf>
    <xf numFmtId="177" fontId="6" fillId="30" borderId="12" xfId="2" applyNumberFormat="1" applyFont="1" applyFill="1" applyBorder="1" applyAlignment="1">
      <alignment horizontal="right" vertical="center" shrinkToFit="1"/>
    </xf>
    <xf numFmtId="177" fontId="19" fillId="9" borderId="38" xfId="0" applyNumberFormat="1" applyFont="1" applyFill="1" applyBorder="1" applyAlignment="1">
      <alignment horizontal="center" vertical="center" shrinkToFit="1"/>
    </xf>
    <xf numFmtId="177" fontId="19" fillId="9" borderId="3" xfId="0" applyNumberFormat="1" applyFont="1" applyFill="1" applyBorder="1" applyAlignment="1">
      <alignment horizontal="center" vertical="center" shrinkToFit="1"/>
    </xf>
    <xf numFmtId="177" fontId="19" fillId="9" borderId="39" xfId="0" applyNumberFormat="1" applyFont="1" applyFill="1" applyBorder="1" applyAlignment="1">
      <alignment horizontal="center" vertical="center" shrinkToFit="1"/>
    </xf>
    <xf numFmtId="178" fontId="6" fillId="9" borderId="212" xfId="0" applyNumberFormat="1" applyFont="1" applyFill="1" applyBorder="1" applyAlignment="1">
      <alignment vertical="center" wrapText="1" shrinkToFit="1"/>
    </xf>
    <xf numFmtId="177" fontId="19" fillId="9" borderId="213" xfId="0" applyNumberFormat="1" applyFont="1" applyFill="1" applyBorder="1" applyAlignment="1">
      <alignment horizontal="center" vertical="center" shrinkToFit="1"/>
    </xf>
    <xf numFmtId="177" fontId="19" fillId="9" borderId="214" xfId="0" applyNumberFormat="1" applyFont="1" applyFill="1" applyBorder="1" applyAlignment="1">
      <alignment horizontal="center" vertical="center" shrinkToFit="1"/>
    </xf>
    <xf numFmtId="177" fontId="19" fillId="9" borderId="215" xfId="0" applyNumberFormat="1" applyFont="1" applyFill="1" applyBorder="1" applyAlignment="1">
      <alignment horizontal="center" vertical="center" shrinkToFit="1"/>
    </xf>
    <xf numFmtId="177" fontId="19" fillId="9" borderId="216" xfId="0" applyNumberFormat="1" applyFont="1" applyFill="1" applyBorder="1" applyAlignment="1">
      <alignment horizontal="center" vertical="center" shrinkToFit="1"/>
    </xf>
    <xf numFmtId="176" fontId="6" fillId="21" borderId="22" xfId="2" applyNumberFormat="1" applyFont="1" applyFill="1" applyBorder="1" applyAlignment="1">
      <alignment vertical="center" shrinkToFit="1"/>
    </xf>
    <xf numFmtId="176" fontId="6" fillId="21" borderId="6" xfId="2" applyNumberFormat="1" applyFont="1" applyFill="1" applyBorder="1" applyAlignment="1">
      <alignment vertical="center" shrinkToFit="1"/>
    </xf>
    <xf numFmtId="176" fontId="6" fillId="21" borderId="21" xfId="2" applyNumberFormat="1" applyFont="1" applyFill="1" applyBorder="1" applyAlignment="1">
      <alignment vertical="center" shrinkToFit="1"/>
    </xf>
    <xf numFmtId="176" fontId="6" fillId="21" borderId="8" xfId="2" applyNumberFormat="1" applyFont="1" applyFill="1" applyBorder="1" applyAlignment="1">
      <alignment vertical="center" shrinkToFit="1"/>
    </xf>
    <xf numFmtId="176" fontId="6" fillId="30" borderId="9" xfId="2" applyNumberFormat="1" applyFont="1" applyFill="1" applyBorder="1" applyAlignment="1">
      <alignment horizontal="right" vertical="center" shrinkToFit="1"/>
    </xf>
    <xf numFmtId="176" fontId="6" fillId="30" borderId="136" xfId="2" applyNumberFormat="1" applyFont="1" applyFill="1" applyBorder="1" applyAlignment="1">
      <alignment horizontal="right" vertical="center" shrinkToFit="1"/>
    </xf>
    <xf numFmtId="176" fontId="6" fillId="30" borderId="8" xfId="2" applyNumberFormat="1" applyFont="1" applyFill="1" applyBorder="1" applyAlignment="1">
      <alignment horizontal="right" vertical="center" shrinkToFit="1"/>
    </xf>
    <xf numFmtId="178" fontId="6" fillId="9" borderId="217" xfId="0" applyNumberFormat="1" applyFont="1" applyFill="1" applyBorder="1" applyAlignment="1">
      <alignment vertical="center"/>
    </xf>
    <xf numFmtId="176" fontId="6" fillId="30" borderId="38" xfId="2" applyNumberFormat="1" applyFont="1" applyFill="1" applyBorder="1" applyAlignment="1">
      <alignment horizontal="right" vertical="center" shrinkToFit="1"/>
    </xf>
    <xf numFmtId="176" fontId="6" fillId="30" borderId="3" xfId="2" applyNumberFormat="1" applyFont="1" applyFill="1" applyBorder="1" applyAlignment="1">
      <alignment horizontal="right" vertical="center" shrinkToFit="1"/>
    </xf>
    <xf numFmtId="176" fontId="6" fillId="30" borderId="39" xfId="2" applyNumberFormat="1" applyFont="1" applyFill="1" applyBorder="1" applyAlignment="1">
      <alignment horizontal="right" vertical="center" shrinkToFit="1"/>
    </xf>
    <xf numFmtId="177" fontId="6" fillId="21" borderId="22" xfId="2" applyNumberFormat="1" applyFont="1" applyFill="1" applyBorder="1" applyAlignment="1">
      <alignment vertical="center" shrinkToFit="1"/>
    </xf>
    <xf numFmtId="177" fontId="6" fillId="21" borderId="21" xfId="2" applyNumberFormat="1" applyFont="1" applyFill="1" applyBorder="1" applyAlignment="1">
      <alignment vertical="center" shrinkToFit="1"/>
    </xf>
    <xf numFmtId="177" fontId="6" fillId="21" borderId="8" xfId="2" applyNumberFormat="1" applyFont="1" applyFill="1" applyBorder="1" applyAlignment="1">
      <alignment vertical="center" shrinkToFit="1"/>
    </xf>
    <xf numFmtId="176" fontId="6" fillId="30" borderId="10" xfId="2" applyNumberFormat="1" applyFont="1" applyFill="1" applyBorder="1" applyAlignment="1">
      <alignment horizontal="right" vertical="center" shrinkToFit="1"/>
    </xf>
    <xf numFmtId="176" fontId="6" fillId="30" borderId="11" xfId="2" applyNumberFormat="1" applyFont="1" applyFill="1" applyBorder="1" applyAlignment="1">
      <alignment horizontal="right" vertical="center" shrinkToFit="1"/>
    </xf>
    <xf numFmtId="176" fontId="6" fillId="30" borderId="12" xfId="2" applyNumberFormat="1" applyFont="1" applyFill="1" applyBorder="1" applyAlignment="1">
      <alignment horizontal="right" vertical="center" shrinkToFit="1"/>
    </xf>
    <xf numFmtId="176" fontId="6" fillId="9" borderId="94" xfId="2" applyNumberFormat="1" applyFont="1" applyFill="1" applyBorder="1" applyAlignment="1">
      <alignment horizontal="right" vertical="center" shrinkToFit="1"/>
    </xf>
    <xf numFmtId="176" fontId="6" fillId="9" borderId="95" xfId="2" applyNumberFormat="1" applyFont="1" applyFill="1" applyBorder="1" applyAlignment="1">
      <alignment horizontal="right" vertical="center" shrinkToFit="1"/>
    </xf>
    <xf numFmtId="176" fontId="6" fillId="9" borderId="96" xfId="2" applyNumberFormat="1" applyFont="1" applyFill="1" applyBorder="1" applyAlignment="1">
      <alignment horizontal="right" vertical="center" shrinkToFit="1"/>
    </xf>
    <xf numFmtId="176" fontId="6" fillId="9" borderId="219" xfId="2" applyNumberFormat="1" applyFont="1" applyFill="1" applyBorder="1" applyAlignment="1">
      <alignment horizontal="right" vertical="center" shrinkToFit="1"/>
    </xf>
    <xf numFmtId="176" fontId="6" fillId="9" borderId="220" xfId="2" applyNumberFormat="1" applyFont="1" applyFill="1" applyBorder="1" applyAlignment="1">
      <alignment horizontal="right" vertical="center" shrinkToFit="1"/>
    </xf>
    <xf numFmtId="176" fontId="6" fillId="9" borderId="221" xfId="2" applyNumberFormat="1" applyFont="1" applyFill="1" applyBorder="1" applyAlignment="1">
      <alignment horizontal="right" vertical="center" shrinkToFit="1"/>
    </xf>
    <xf numFmtId="176" fontId="6" fillId="9" borderId="70" xfId="2" applyNumberFormat="1" applyFont="1" applyFill="1" applyBorder="1" applyAlignment="1">
      <alignment horizontal="right" vertical="center" shrinkToFit="1"/>
    </xf>
    <xf numFmtId="176" fontId="6" fillId="9" borderId="206" xfId="2" applyNumberFormat="1" applyFont="1" applyFill="1" applyBorder="1" applyAlignment="1">
      <alignment horizontal="right" vertical="center" shrinkToFit="1"/>
    </xf>
    <xf numFmtId="176" fontId="6" fillId="9" borderId="207" xfId="2" applyNumberFormat="1" applyFont="1" applyFill="1" applyBorder="1" applyAlignment="1">
      <alignment horizontal="right" vertical="center" shrinkToFit="1"/>
    </xf>
    <xf numFmtId="177" fontId="19" fillId="9" borderId="59" xfId="0" applyNumberFormat="1" applyFont="1" applyFill="1" applyBorder="1" applyAlignment="1">
      <alignment horizontal="center" vertical="center" shrinkToFit="1"/>
    </xf>
    <xf numFmtId="176" fontId="6" fillId="30" borderId="169" xfId="2" applyNumberFormat="1" applyFont="1" applyFill="1" applyBorder="1" applyAlignment="1">
      <alignment horizontal="right" vertical="center" shrinkToFit="1"/>
    </xf>
    <xf numFmtId="176" fontId="6" fillId="30" borderId="170" xfId="2" applyNumberFormat="1" applyFont="1" applyFill="1" applyBorder="1" applyAlignment="1">
      <alignment horizontal="right" vertical="center" shrinkToFit="1"/>
    </xf>
    <xf numFmtId="176" fontId="6" fillId="30" borderId="198" xfId="2" applyNumberFormat="1" applyFont="1" applyFill="1" applyBorder="1" applyAlignment="1">
      <alignment horizontal="right" vertical="center" shrinkToFit="1"/>
    </xf>
    <xf numFmtId="38" fontId="6" fillId="0" borderId="0" xfId="2" applyFont="1" applyFill="1" applyBorder="1" applyAlignment="1">
      <alignment vertical="center"/>
    </xf>
    <xf numFmtId="177" fontId="6" fillId="14" borderId="146" xfId="8" applyNumberFormat="1" applyFont="1" applyFill="1" applyBorder="1" applyAlignment="1">
      <alignment horizontal="right" vertical="center" shrinkToFit="1"/>
    </xf>
    <xf numFmtId="177" fontId="6" fillId="0" borderId="147" xfId="0" applyNumberFormat="1" applyFont="1" applyFill="1" applyBorder="1" applyAlignment="1">
      <alignment horizontal="left" vertical="center"/>
    </xf>
    <xf numFmtId="177" fontId="6" fillId="9" borderId="147" xfId="1" applyNumberFormat="1" applyFont="1" applyFill="1" applyBorder="1" applyAlignment="1">
      <alignment vertical="center" shrinkToFit="1"/>
    </xf>
    <xf numFmtId="177" fontId="6" fillId="11" borderId="147" xfId="1" applyNumberFormat="1" applyFont="1" applyFill="1" applyBorder="1" applyAlignment="1">
      <alignment horizontal="right" vertical="center" shrinkToFit="1"/>
    </xf>
    <xf numFmtId="177" fontId="6" fillId="0" borderId="147" xfId="8" applyNumberFormat="1" applyFont="1" applyFill="1" applyBorder="1" applyAlignment="1">
      <alignment horizontal="right" vertical="center" shrinkToFit="1"/>
    </xf>
    <xf numFmtId="177" fontId="6" fillId="18" borderId="147" xfId="2" applyNumberFormat="1" applyFont="1" applyFill="1" applyBorder="1" applyAlignment="1">
      <alignment horizontal="right" vertical="center" shrinkToFit="1"/>
    </xf>
    <xf numFmtId="177" fontId="6" fillId="21" borderId="146" xfId="8" applyNumberFormat="1" applyFont="1" applyFill="1" applyBorder="1" applyAlignment="1">
      <alignment horizontal="right" vertical="center" shrinkToFit="1"/>
    </xf>
    <xf numFmtId="177" fontId="6" fillId="22" borderId="147" xfId="2" applyNumberFormat="1" applyFont="1" applyFill="1" applyBorder="1" applyAlignment="1">
      <alignment horizontal="right" vertical="center" shrinkToFit="1"/>
    </xf>
    <xf numFmtId="177" fontId="6" fillId="22" borderId="47" xfId="2" applyNumberFormat="1" applyFont="1" applyFill="1" applyBorder="1" applyAlignment="1">
      <alignment horizontal="right" vertical="center" shrinkToFit="1"/>
    </xf>
    <xf numFmtId="177" fontId="6" fillId="22" borderId="27" xfId="2" applyNumberFormat="1" applyFont="1" applyFill="1" applyBorder="1" applyAlignment="1">
      <alignment horizontal="right" vertical="center" shrinkToFit="1"/>
    </xf>
    <xf numFmtId="177" fontId="6" fillId="22" borderId="68" xfId="2" applyNumberFormat="1" applyFont="1" applyFill="1" applyBorder="1" applyAlignment="1">
      <alignment horizontal="right" vertical="center" shrinkToFit="1"/>
    </xf>
    <xf numFmtId="177" fontId="6" fillId="22" borderId="26" xfId="2" applyNumberFormat="1" applyFont="1" applyFill="1" applyBorder="1" applyAlignment="1">
      <alignment horizontal="right" vertical="center" shrinkToFit="1"/>
    </xf>
    <xf numFmtId="177" fontId="6" fillId="22" borderId="28" xfId="2" applyNumberFormat="1" applyFont="1" applyFill="1" applyBorder="1" applyAlignment="1">
      <alignment horizontal="right" vertical="center" shrinkToFit="1"/>
    </xf>
    <xf numFmtId="177" fontId="6" fillId="22" borderId="0" xfId="2" applyNumberFormat="1" applyFont="1" applyFill="1" applyBorder="1" applyAlignment="1">
      <alignment horizontal="right" vertical="center" shrinkToFit="1"/>
    </xf>
    <xf numFmtId="177" fontId="6" fillId="9" borderId="41" xfId="0" applyNumberFormat="1" applyFont="1" applyFill="1" applyBorder="1" applyAlignment="1">
      <alignment horizontal="left" vertical="center" shrinkToFit="1"/>
    </xf>
    <xf numFmtId="177" fontId="6" fillId="11" borderId="0" xfId="0" applyNumberFormat="1" applyFont="1" applyFill="1" applyBorder="1" applyAlignment="1">
      <alignment horizontal="left" vertical="center" shrinkToFit="1"/>
    </xf>
    <xf numFmtId="176" fontId="6" fillId="11" borderId="26" xfId="8" applyNumberFormat="1" applyFont="1" applyFill="1" applyBorder="1" applyAlignment="1">
      <alignment horizontal="right" vertical="center" shrinkToFit="1"/>
    </xf>
    <xf numFmtId="176" fontId="6" fillId="11" borderId="27" xfId="8" applyNumberFormat="1" applyFont="1" applyFill="1" applyBorder="1" applyAlignment="1">
      <alignment horizontal="right" vertical="center" shrinkToFit="1"/>
    </xf>
    <xf numFmtId="176" fontId="6" fillId="11" borderId="28" xfId="8" applyNumberFormat="1" applyFont="1" applyFill="1" applyBorder="1" applyAlignment="1">
      <alignment horizontal="right" vertical="center" shrinkToFit="1"/>
    </xf>
    <xf numFmtId="176" fontId="6" fillId="11" borderId="0" xfId="8" applyNumberFormat="1" applyFont="1" applyFill="1" applyBorder="1" applyAlignment="1">
      <alignment horizontal="right" vertical="center" shrinkToFit="1"/>
    </xf>
    <xf numFmtId="177" fontId="6" fillId="17" borderId="16" xfId="8" applyNumberFormat="1" applyFont="1" applyFill="1" applyBorder="1" applyAlignment="1">
      <alignment horizontal="right" vertical="center" shrinkToFit="1"/>
    </xf>
    <xf numFmtId="177" fontId="6" fillId="17" borderId="17" xfId="8" applyNumberFormat="1" applyFont="1" applyFill="1" applyBorder="1" applyAlignment="1">
      <alignment horizontal="right" vertical="center" shrinkToFit="1"/>
    </xf>
    <xf numFmtId="177" fontId="6" fillId="17" borderId="18" xfId="8" applyNumberFormat="1" applyFont="1" applyFill="1" applyBorder="1" applyAlignment="1">
      <alignment horizontal="right" vertical="center" shrinkToFit="1"/>
    </xf>
    <xf numFmtId="177" fontId="6" fillId="17" borderId="41" xfId="8" applyNumberFormat="1" applyFont="1" applyFill="1" applyBorder="1" applyAlignment="1">
      <alignment horizontal="right" vertical="center" shrinkToFit="1"/>
    </xf>
    <xf numFmtId="177" fontId="6" fillId="16" borderId="38" xfId="2" applyNumberFormat="1" applyFont="1" applyFill="1" applyBorder="1" applyAlignment="1">
      <alignment horizontal="right" vertical="center" shrinkToFit="1"/>
    </xf>
    <xf numFmtId="177" fontId="6" fillId="16" borderId="3" xfId="2" applyNumberFormat="1" applyFont="1" applyFill="1" applyBorder="1" applyAlignment="1">
      <alignment horizontal="right" vertical="center" shrinkToFit="1"/>
    </xf>
    <xf numFmtId="177" fontId="6" fillId="16" borderId="39" xfId="2" applyNumberFormat="1" applyFont="1" applyFill="1" applyBorder="1" applyAlignment="1">
      <alignment horizontal="right" vertical="center" shrinkToFit="1"/>
    </xf>
    <xf numFmtId="177" fontId="6" fillId="16" borderId="59" xfId="2" applyNumberFormat="1" applyFont="1" applyFill="1" applyBorder="1" applyAlignment="1">
      <alignment horizontal="right" vertical="center" shrinkToFit="1"/>
    </xf>
    <xf numFmtId="177" fontId="6" fillId="30" borderId="22" xfId="8" applyNumberFormat="1" applyFont="1" applyFill="1" applyBorder="1" applyAlignment="1">
      <alignment horizontal="right" vertical="center" shrinkToFit="1"/>
    </xf>
    <xf numFmtId="177" fontId="6" fillId="30" borderId="6" xfId="8" applyNumberFormat="1" applyFont="1" applyFill="1" applyBorder="1" applyAlignment="1">
      <alignment horizontal="right" vertical="center" shrinkToFit="1"/>
    </xf>
    <xf numFmtId="177" fontId="6" fillId="30" borderId="21" xfId="8" applyNumberFormat="1" applyFont="1" applyFill="1" applyBorder="1" applyAlignment="1">
      <alignment horizontal="right" vertical="center" shrinkToFit="1"/>
    </xf>
    <xf numFmtId="177" fontId="6" fillId="30" borderId="93" xfId="8" applyNumberFormat="1" applyFont="1" applyFill="1" applyBorder="1" applyAlignment="1">
      <alignment horizontal="right" vertical="center" shrinkToFit="1"/>
    </xf>
    <xf numFmtId="177" fontId="6" fillId="30" borderId="9" xfId="8" applyNumberFormat="1" applyFont="1" applyFill="1" applyBorder="1" applyAlignment="1">
      <alignment horizontal="right" vertical="center" shrinkToFit="1"/>
    </xf>
    <xf numFmtId="177" fontId="6" fillId="30" borderId="136" xfId="8" applyNumberFormat="1" applyFont="1" applyFill="1" applyBorder="1" applyAlignment="1">
      <alignment horizontal="right" vertical="center" shrinkToFit="1"/>
    </xf>
    <xf numFmtId="177" fontId="6" fillId="30" borderId="8" xfId="8" applyNumberFormat="1" applyFont="1" applyFill="1" applyBorder="1" applyAlignment="1">
      <alignment horizontal="right" vertical="center" shrinkToFit="1"/>
    </xf>
    <xf numFmtId="177" fontId="6" fillId="30" borderId="147" xfId="8" applyNumberFormat="1" applyFont="1" applyFill="1" applyBorder="1" applyAlignment="1">
      <alignment horizontal="right" vertical="center" shrinkToFit="1"/>
    </xf>
    <xf numFmtId="177" fontId="6" fillId="30" borderId="48" xfId="8" applyNumberFormat="1" applyFont="1" applyFill="1" applyBorder="1" applyAlignment="1">
      <alignment horizontal="right" vertical="center" shrinkToFit="1"/>
    </xf>
    <xf numFmtId="177" fontId="6" fillId="30" borderId="146" xfId="8" applyNumberFormat="1" applyFont="1" applyFill="1" applyBorder="1" applyAlignment="1">
      <alignment horizontal="right" vertical="center" shrinkToFit="1"/>
    </xf>
    <xf numFmtId="177" fontId="6" fillId="30" borderId="141" xfId="8" applyNumberFormat="1" applyFont="1" applyFill="1" applyBorder="1" applyAlignment="1">
      <alignment horizontal="right" vertical="center" shrinkToFit="1"/>
    </xf>
    <xf numFmtId="177" fontId="6" fillId="30" borderId="146" xfId="2" applyNumberFormat="1" applyFont="1" applyFill="1" applyBorder="1" applyAlignment="1">
      <alignment horizontal="right" vertical="center" shrinkToFit="1"/>
    </xf>
    <xf numFmtId="177" fontId="6" fillId="30" borderId="48" xfId="2" applyNumberFormat="1" applyFont="1" applyFill="1" applyBorder="1" applyAlignment="1">
      <alignment horizontal="right" vertical="center" shrinkToFit="1"/>
    </xf>
    <xf numFmtId="177" fontId="6" fillId="30" borderId="141" xfId="2" applyNumberFormat="1" applyFont="1" applyFill="1" applyBorder="1" applyAlignment="1">
      <alignment horizontal="right" vertical="center" shrinkToFit="1"/>
    </xf>
    <xf numFmtId="176" fontId="6" fillId="30" borderId="146" xfId="2" applyNumberFormat="1" applyFont="1" applyFill="1" applyBorder="1" applyAlignment="1">
      <alignment horizontal="right" vertical="center" shrinkToFit="1"/>
    </xf>
    <xf numFmtId="176" fontId="6" fillId="30" borderId="48" xfId="2" applyNumberFormat="1" applyFont="1" applyFill="1" applyBorder="1" applyAlignment="1">
      <alignment horizontal="right" vertical="center" shrinkToFit="1"/>
    </xf>
    <xf numFmtId="176" fontId="6" fillId="30" borderId="141" xfId="2" applyNumberFormat="1" applyFont="1" applyFill="1" applyBorder="1" applyAlignment="1">
      <alignment horizontal="right" vertical="center" shrinkToFit="1"/>
    </xf>
    <xf numFmtId="177" fontId="6" fillId="13" borderId="146" xfId="2" applyNumberFormat="1" applyFont="1" applyFill="1" applyBorder="1" applyAlignment="1">
      <alignment horizontal="right" vertical="center" shrinkToFit="1"/>
    </xf>
    <xf numFmtId="177" fontId="6" fillId="13" borderId="48" xfId="2" applyNumberFormat="1" applyFont="1" applyFill="1" applyBorder="1" applyAlignment="1">
      <alignment horizontal="right" vertical="center" shrinkToFit="1"/>
    </xf>
    <xf numFmtId="177" fontId="6" fillId="13" borderId="141" xfId="2" applyNumberFormat="1" applyFont="1" applyFill="1" applyBorder="1" applyAlignment="1">
      <alignment horizontal="right" vertical="center" shrinkToFit="1"/>
    </xf>
    <xf numFmtId="176" fontId="6" fillId="13" borderId="14" xfId="2" applyNumberFormat="1" applyFont="1" applyFill="1" applyBorder="1" applyAlignment="1">
      <alignment horizontal="right" vertical="center" shrinkToFit="1"/>
    </xf>
    <xf numFmtId="176" fontId="6" fillId="13" borderId="135" xfId="2" applyNumberFormat="1" applyFont="1" applyFill="1" applyBorder="1" applyAlignment="1">
      <alignment horizontal="right" vertical="center" shrinkToFit="1"/>
    </xf>
    <xf numFmtId="176" fontId="6" fillId="13" borderId="15" xfId="2" applyNumberFormat="1" applyFont="1" applyFill="1" applyBorder="1" applyAlignment="1">
      <alignment horizontal="right" vertical="center" shrinkToFit="1"/>
    </xf>
    <xf numFmtId="176" fontId="6" fillId="13" borderId="36" xfId="2" applyNumberFormat="1" applyFont="1" applyFill="1" applyBorder="1" applyAlignment="1">
      <alignment horizontal="right" vertical="center" shrinkToFit="1"/>
    </xf>
    <xf numFmtId="177" fontId="6" fillId="13" borderId="14" xfId="2" applyNumberFormat="1" applyFont="1" applyFill="1" applyBorder="1" applyAlignment="1">
      <alignment horizontal="right" vertical="center" shrinkToFit="1"/>
    </xf>
    <xf numFmtId="177" fontId="6" fillId="13" borderId="135" xfId="2" applyNumberFormat="1" applyFont="1" applyFill="1" applyBorder="1" applyAlignment="1">
      <alignment horizontal="right" vertical="center" shrinkToFit="1"/>
    </xf>
    <xf numFmtId="177" fontId="6" fillId="13" borderId="15" xfId="2" applyNumberFormat="1" applyFont="1" applyFill="1" applyBorder="1" applyAlignment="1">
      <alignment horizontal="right" vertical="center" shrinkToFit="1"/>
    </xf>
    <xf numFmtId="177" fontId="6" fillId="13" borderId="52" xfId="2" applyNumberFormat="1" applyFont="1" applyFill="1" applyBorder="1" applyAlignment="1">
      <alignment horizontal="right" vertical="center" shrinkToFit="1"/>
    </xf>
    <xf numFmtId="177" fontId="6" fillId="13" borderId="4" xfId="2" applyNumberFormat="1" applyFont="1" applyFill="1" applyBorder="1" applyAlignment="1">
      <alignment horizontal="right" vertical="center" shrinkToFit="1"/>
    </xf>
    <xf numFmtId="177" fontId="6" fillId="13" borderId="5" xfId="2" applyNumberFormat="1" applyFont="1" applyFill="1" applyBorder="1" applyAlignment="1">
      <alignment horizontal="right" vertical="center" shrinkToFit="1"/>
    </xf>
    <xf numFmtId="177" fontId="6" fillId="13" borderId="7" xfId="2" applyNumberFormat="1" applyFont="1" applyFill="1" applyBorder="1" applyAlignment="1">
      <alignment horizontal="right" vertical="center" shrinkToFit="1"/>
    </xf>
    <xf numFmtId="177" fontId="6" fillId="13" borderId="35" xfId="2" applyNumberFormat="1" applyFont="1" applyFill="1" applyBorder="1" applyAlignment="1">
      <alignment horizontal="right" vertical="center" shrinkToFit="1"/>
    </xf>
    <xf numFmtId="177" fontId="6" fillId="9" borderId="19" xfId="2" applyNumberFormat="1" applyFont="1" applyFill="1" applyBorder="1" applyAlignment="1">
      <alignment horizontal="right" vertical="center" shrinkToFit="1"/>
    </xf>
    <xf numFmtId="177" fontId="6" fillId="9" borderId="17" xfId="2" applyNumberFormat="1" applyFont="1" applyFill="1" applyBorder="1" applyAlignment="1">
      <alignment horizontal="right" vertical="center" shrinkToFit="1"/>
    </xf>
    <xf numFmtId="177" fontId="6" fillId="9" borderId="33" xfId="2" applyNumberFormat="1" applyFont="1" applyFill="1" applyBorder="1" applyAlignment="1">
      <alignment horizontal="right" vertical="center" shrinkToFit="1"/>
    </xf>
    <xf numFmtId="177" fontId="6" fillId="9" borderId="16" xfId="2" applyNumberFormat="1" applyFont="1" applyFill="1" applyBorder="1" applyAlignment="1">
      <alignment horizontal="right" vertical="center" shrinkToFit="1"/>
    </xf>
    <xf numFmtId="177" fontId="6" fillId="9" borderId="18" xfId="2" applyNumberFormat="1" applyFont="1" applyFill="1" applyBorder="1" applyAlignment="1">
      <alignment horizontal="right" vertical="center" shrinkToFit="1"/>
    </xf>
    <xf numFmtId="177" fontId="6" fillId="9" borderId="46" xfId="2" applyNumberFormat="1" applyFont="1" applyFill="1" applyBorder="1" applyAlignment="1">
      <alignment horizontal="right" vertical="center" shrinkToFit="1"/>
    </xf>
    <xf numFmtId="177" fontId="6" fillId="9" borderId="134" xfId="2" applyNumberFormat="1" applyFont="1" applyFill="1" applyBorder="1" applyAlignment="1">
      <alignment horizontal="right" vertical="center" shrinkToFit="1"/>
    </xf>
    <xf numFmtId="177" fontId="6" fillId="9" borderId="136" xfId="2" applyNumberFormat="1" applyFont="1" applyFill="1" applyBorder="1" applyAlignment="1">
      <alignment horizontal="right" vertical="center" shrinkToFit="1"/>
    </xf>
    <xf numFmtId="177" fontId="6" fillId="9" borderId="133" xfId="2" applyNumberFormat="1" applyFont="1" applyFill="1" applyBorder="1" applyAlignment="1">
      <alignment horizontal="right" vertical="center" shrinkToFit="1"/>
    </xf>
    <xf numFmtId="177" fontId="6" fillId="9" borderId="9" xfId="2" applyNumberFormat="1" applyFont="1" applyFill="1" applyBorder="1" applyAlignment="1">
      <alignment horizontal="right" vertical="center" shrinkToFit="1"/>
    </xf>
    <xf numFmtId="177" fontId="6" fillId="9" borderId="8" xfId="2" applyNumberFormat="1" applyFont="1" applyFill="1" applyBorder="1" applyAlignment="1">
      <alignment horizontal="right" vertical="center" shrinkToFit="1"/>
    </xf>
    <xf numFmtId="177" fontId="6" fillId="9" borderId="51" xfId="2" applyNumberFormat="1" applyFont="1" applyFill="1" applyBorder="1" applyAlignment="1">
      <alignment horizontal="right" vertical="center" shrinkToFit="1"/>
    </xf>
    <xf numFmtId="177" fontId="6" fillId="9" borderId="15" xfId="0" applyNumberFormat="1" applyFont="1" applyFill="1" applyBorder="1" applyAlignment="1">
      <alignment horizontal="left" vertical="center" shrinkToFit="1"/>
    </xf>
    <xf numFmtId="177" fontId="6" fillId="9" borderId="49" xfId="2" applyNumberFormat="1" applyFont="1" applyFill="1" applyBorder="1" applyAlignment="1">
      <alignment horizontal="right" vertical="center" shrinkToFit="1"/>
    </xf>
    <xf numFmtId="177" fontId="6" fillId="9" borderId="135" xfId="2" applyNumberFormat="1" applyFont="1" applyFill="1" applyBorder="1" applyAlignment="1">
      <alignment horizontal="right" vertical="center" shrinkToFit="1"/>
    </xf>
    <xf numFmtId="177" fontId="6" fillId="9" borderId="34" xfId="2" applyNumberFormat="1" applyFont="1" applyFill="1" applyBorder="1" applyAlignment="1">
      <alignment horizontal="right" vertical="center" shrinkToFit="1"/>
    </xf>
    <xf numFmtId="177" fontId="6" fillId="9" borderId="14" xfId="2" applyNumberFormat="1" applyFont="1" applyFill="1" applyBorder="1" applyAlignment="1">
      <alignment horizontal="right" vertical="center" shrinkToFit="1"/>
    </xf>
    <xf numFmtId="177" fontId="6" fillId="9" borderId="15" xfId="2" applyNumberFormat="1" applyFont="1" applyFill="1" applyBorder="1" applyAlignment="1">
      <alignment horizontal="right" vertical="center" shrinkToFit="1"/>
    </xf>
    <xf numFmtId="177" fontId="6" fillId="9" borderId="52" xfId="2" applyNumberFormat="1" applyFont="1" applyFill="1" applyBorder="1" applyAlignment="1">
      <alignment horizontal="right" vertical="center" shrinkToFit="1"/>
    </xf>
    <xf numFmtId="177" fontId="6" fillId="9" borderId="61" xfId="0" applyNumberFormat="1" applyFont="1" applyFill="1" applyBorder="1" applyAlignment="1">
      <alignment vertical="center" wrapText="1" shrinkToFit="1"/>
    </xf>
    <xf numFmtId="177" fontId="6" fillId="9" borderId="4" xfId="2" applyNumberFormat="1" applyFont="1" applyFill="1" applyBorder="1" applyAlignment="1">
      <alignment horizontal="right" vertical="center" shrinkToFit="1"/>
    </xf>
    <xf numFmtId="177" fontId="6" fillId="9" borderId="5" xfId="2" applyNumberFormat="1" applyFont="1" applyFill="1" applyBorder="1" applyAlignment="1">
      <alignment horizontal="right" vertical="center" shrinkToFit="1"/>
    </xf>
    <xf numFmtId="177" fontId="6" fillId="9" borderId="7" xfId="2" applyNumberFormat="1" applyFont="1" applyFill="1" applyBorder="1" applyAlignment="1">
      <alignment horizontal="right" vertical="center" shrinkToFit="1"/>
    </xf>
    <xf numFmtId="177" fontId="6" fillId="9" borderId="35" xfId="2" applyNumberFormat="1" applyFont="1" applyFill="1" applyBorder="1" applyAlignment="1">
      <alignment horizontal="right" vertical="center" shrinkToFit="1"/>
    </xf>
    <xf numFmtId="177" fontId="6" fillId="13" borderId="26" xfId="2" applyNumberFormat="1" applyFont="1" applyFill="1" applyBorder="1" applyAlignment="1">
      <alignment horizontal="right" vertical="center" shrinkToFit="1"/>
    </xf>
    <xf numFmtId="177" fontId="6" fillId="13" borderId="27" xfId="2" applyNumberFormat="1" applyFont="1" applyFill="1" applyBorder="1" applyAlignment="1">
      <alignment horizontal="right" vertical="center" shrinkToFit="1"/>
    </xf>
    <xf numFmtId="177" fontId="6" fillId="13" borderId="28" xfId="2" applyNumberFormat="1" applyFont="1" applyFill="1" applyBorder="1" applyAlignment="1">
      <alignment horizontal="right" vertical="center" shrinkToFit="1"/>
    </xf>
    <xf numFmtId="177" fontId="6" fillId="13" borderId="55" xfId="2" applyNumberFormat="1" applyFont="1" applyFill="1" applyBorder="1" applyAlignment="1">
      <alignment horizontal="right" vertical="center" shrinkToFit="1"/>
    </xf>
    <xf numFmtId="177" fontId="6" fillId="19" borderId="16" xfId="8" applyNumberFormat="1" applyFont="1" applyFill="1" applyBorder="1" applyAlignment="1">
      <alignment horizontal="right" vertical="center" shrinkToFit="1"/>
    </xf>
    <xf numFmtId="177" fontId="6" fillId="19" borderId="17" xfId="8" applyNumberFormat="1" applyFont="1" applyFill="1" applyBorder="1" applyAlignment="1">
      <alignment horizontal="right" vertical="center" shrinkToFit="1"/>
    </xf>
    <xf numFmtId="177" fontId="6" fillId="19" borderId="18" xfId="8" applyNumberFormat="1" applyFont="1" applyFill="1" applyBorder="1" applyAlignment="1">
      <alignment horizontal="right" vertical="center" shrinkToFit="1"/>
    </xf>
    <xf numFmtId="177" fontId="6" fillId="19" borderId="41" xfId="8" applyNumberFormat="1" applyFont="1" applyFill="1" applyBorder="1" applyAlignment="1">
      <alignment horizontal="right" vertical="center" shrinkToFit="1"/>
    </xf>
    <xf numFmtId="177" fontId="6" fillId="19" borderId="9" xfId="8" applyNumberFormat="1" applyFont="1" applyFill="1" applyBorder="1" applyAlignment="1">
      <alignment horizontal="right" vertical="center" shrinkToFit="1"/>
    </xf>
    <xf numFmtId="177" fontId="6" fillId="19" borderId="136" xfId="8" applyNumberFormat="1" applyFont="1" applyFill="1" applyBorder="1" applyAlignment="1">
      <alignment horizontal="right" vertical="center" shrinkToFit="1"/>
    </xf>
    <xf numFmtId="177" fontId="6" fillId="19" borderId="8" xfId="8" applyNumberFormat="1" applyFont="1" applyFill="1" applyBorder="1" applyAlignment="1">
      <alignment horizontal="right" vertical="center" shrinkToFit="1"/>
    </xf>
    <xf numFmtId="177" fontId="6" fillId="19" borderId="147" xfId="8" applyNumberFormat="1" applyFont="1" applyFill="1" applyBorder="1" applyAlignment="1">
      <alignment horizontal="right" vertical="center" shrinkToFit="1"/>
    </xf>
    <xf numFmtId="177" fontId="6" fillId="19" borderId="48" xfId="8" applyNumberFormat="1" applyFont="1" applyFill="1" applyBorder="1" applyAlignment="1">
      <alignment horizontal="right" vertical="center" shrinkToFit="1"/>
    </xf>
    <xf numFmtId="177" fontId="6" fillId="19" borderId="146" xfId="8" applyNumberFormat="1" applyFont="1" applyFill="1" applyBorder="1" applyAlignment="1">
      <alignment horizontal="right" vertical="center" shrinkToFit="1"/>
    </xf>
    <xf numFmtId="177" fontId="6" fillId="19" borderId="141" xfId="8" applyNumberFormat="1" applyFont="1" applyFill="1" applyBorder="1" applyAlignment="1">
      <alignment horizontal="right" vertical="center" shrinkToFit="1"/>
    </xf>
    <xf numFmtId="177" fontId="6" fillId="19" borderId="146" xfId="2" applyNumberFormat="1" applyFont="1" applyFill="1" applyBorder="1" applyAlignment="1">
      <alignment horizontal="right" vertical="center" shrinkToFit="1"/>
    </xf>
    <xf numFmtId="177" fontId="6" fillId="19" borderId="48" xfId="2" applyNumberFormat="1" applyFont="1" applyFill="1" applyBorder="1" applyAlignment="1">
      <alignment horizontal="right" vertical="center" shrinkToFit="1"/>
    </xf>
    <xf numFmtId="177" fontId="6" fillId="19" borderId="141" xfId="2" applyNumberFormat="1" applyFont="1" applyFill="1" applyBorder="1" applyAlignment="1">
      <alignment horizontal="right" vertical="center" shrinkToFit="1"/>
    </xf>
    <xf numFmtId="176" fontId="6" fillId="19" borderId="146" xfId="2" applyNumberFormat="1" applyFont="1" applyFill="1" applyBorder="1" applyAlignment="1">
      <alignment horizontal="right" vertical="center" shrinkToFit="1"/>
    </xf>
    <xf numFmtId="176" fontId="6" fillId="19" borderId="48" xfId="2" applyNumberFormat="1" applyFont="1" applyFill="1" applyBorder="1" applyAlignment="1">
      <alignment horizontal="right" vertical="center" shrinkToFit="1"/>
    </xf>
    <xf numFmtId="176" fontId="6" fillId="19" borderId="141" xfId="2" applyNumberFormat="1" applyFont="1" applyFill="1" applyBorder="1" applyAlignment="1">
      <alignment horizontal="right" vertical="center" shrinkToFit="1"/>
    </xf>
    <xf numFmtId="177" fontId="6" fillId="19" borderId="0" xfId="0" applyNumberFormat="1" applyFont="1" applyFill="1" applyBorder="1" applyAlignment="1">
      <alignment horizontal="left" vertical="center"/>
    </xf>
    <xf numFmtId="177" fontId="6" fillId="20" borderId="4" xfId="2" applyNumberFormat="1" applyFont="1" applyFill="1" applyBorder="1" applyAlignment="1">
      <alignment horizontal="right" vertical="center" shrinkToFit="1"/>
    </xf>
    <xf numFmtId="177" fontId="6" fillId="20" borderId="5" xfId="2" applyNumberFormat="1" applyFont="1" applyFill="1" applyBorder="1" applyAlignment="1">
      <alignment horizontal="right" vertical="center" shrinkToFit="1"/>
    </xf>
    <xf numFmtId="177" fontId="6" fillId="20" borderId="7" xfId="2" applyNumberFormat="1" applyFont="1" applyFill="1" applyBorder="1" applyAlignment="1">
      <alignment horizontal="right" vertical="center" shrinkToFit="1"/>
    </xf>
    <xf numFmtId="177" fontId="6" fillId="14" borderId="147" xfId="2" applyNumberFormat="1" applyFont="1" applyFill="1" applyBorder="1" applyAlignment="1">
      <alignment vertical="center" shrinkToFit="1"/>
    </xf>
    <xf numFmtId="177" fontId="6" fillId="21" borderId="147" xfId="2" applyNumberFormat="1" applyFont="1" applyFill="1" applyBorder="1" applyAlignment="1">
      <alignment vertical="center" shrinkToFit="1"/>
    </xf>
    <xf numFmtId="177" fontId="6" fillId="9" borderId="33" xfId="1" applyNumberFormat="1" applyFont="1" applyFill="1" applyBorder="1" applyAlignment="1">
      <alignment vertical="center" shrinkToFit="1"/>
    </xf>
    <xf numFmtId="177" fontId="6" fillId="9" borderId="41" xfId="2" applyNumberFormat="1" applyFont="1" applyFill="1" applyBorder="1" applyAlignment="1">
      <alignment vertical="center" shrinkToFit="1"/>
    </xf>
    <xf numFmtId="177" fontId="6" fillId="16" borderId="24" xfId="1" applyNumberFormat="1" applyFont="1" applyFill="1" applyBorder="1" applyAlignment="1">
      <alignment vertical="center" shrinkToFit="1"/>
    </xf>
    <xf numFmtId="177" fontId="6" fillId="16" borderId="93" xfId="2" applyNumberFormat="1" applyFont="1" applyFill="1" applyBorder="1" applyAlignment="1">
      <alignment vertical="center" shrinkToFit="1"/>
    </xf>
    <xf numFmtId="177" fontId="6" fillId="9" borderId="147" xfId="2" applyNumberFormat="1" applyFont="1" applyFill="1" applyBorder="1" applyAlignment="1">
      <alignment vertical="center" shrinkToFit="1"/>
    </xf>
    <xf numFmtId="177" fontId="6" fillId="9" borderId="0" xfId="2" applyNumberFormat="1" applyFont="1" applyFill="1" applyBorder="1" applyAlignment="1">
      <alignment vertical="center" shrinkToFit="1"/>
    </xf>
    <xf numFmtId="177" fontId="6" fillId="17" borderId="147" xfId="2" applyNumberFormat="1" applyFont="1" applyFill="1" applyBorder="1" applyAlignment="1">
      <alignment horizontal="right" vertical="center" shrinkToFit="1"/>
    </xf>
    <xf numFmtId="177" fontId="6" fillId="16" borderId="24" xfId="1" applyNumberFormat="1" applyFont="1" applyFill="1" applyBorder="1" applyAlignment="1">
      <alignment horizontal="right" vertical="center" shrinkToFit="1"/>
    </xf>
    <xf numFmtId="177" fontId="6" fillId="16" borderId="93" xfId="2" applyNumberFormat="1" applyFont="1" applyFill="1" applyBorder="1" applyAlignment="1">
      <alignment horizontal="right" vertical="center" shrinkToFit="1"/>
    </xf>
    <xf numFmtId="177" fontId="6" fillId="16" borderId="133" xfId="1" applyNumberFormat="1" applyFont="1" applyFill="1" applyBorder="1" applyAlignment="1">
      <alignment horizontal="right" vertical="center" shrinkToFit="1"/>
    </xf>
    <xf numFmtId="176" fontId="6" fillId="9" borderId="34" xfId="1" applyNumberFormat="1" applyFont="1" applyFill="1" applyBorder="1" applyAlignment="1">
      <alignment horizontal="right" vertical="center" shrinkToFit="1"/>
    </xf>
    <xf numFmtId="176" fontId="6" fillId="13" borderId="107" xfId="1" applyNumberFormat="1" applyFont="1" applyFill="1" applyBorder="1" applyAlignment="1">
      <alignment vertical="center" shrinkToFit="1"/>
    </xf>
    <xf numFmtId="176" fontId="6" fillId="13" borderId="3" xfId="1" applyNumberFormat="1" applyFont="1" applyFill="1" applyBorder="1" applyAlignment="1">
      <alignment vertical="center" shrinkToFit="1"/>
    </xf>
    <xf numFmtId="176" fontId="6" fillId="13" borderId="39" xfId="1" applyNumberFormat="1" applyFont="1" applyFill="1" applyBorder="1" applyAlignment="1">
      <alignment vertical="center" shrinkToFit="1"/>
    </xf>
    <xf numFmtId="176" fontId="6" fillId="13" borderId="38" xfId="1" applyNumberFormat="1" applyFont="1" applyFill="1" applyBorder="1" applyAlignment="1">
      <alignment vertical="center" shrinkToFit="1"/>
    </xf>
    <xf numFmtId="176" fontId="6" fillId="13" borderId="109" xfId="2" applyNumberFormat="1" applyFont="1" applyFill="1" applyBorder="1" applyAlignment="1">
      <alignment vertical="center" shrinkToFit="1"/>
    </xf>
    <xf numFmtId="176" fontId="6" fillId="13" borderId="3" xfId="2" applyNumberFormat="1" applyFont="1" applyFill="1" applyBorder="1" applyAlignment="1">
      <alignment vertical="center" shrinkToFit="1"/>
    </xf>
    <xf numFmtId="177" fontId="6" fillId="9" borderId="140" xfId="2" applyNumberFormat="1" applyFont="1" applyFill="1" applyBorder="1" applyAlignment="1">
      <alignment vertical="center" shrinkToFit="1"/>
    </xf>
    <xf numFmtId="177" fontId="6" fillId="11" borderId="133" xfId="2" applyNumberFormat="1" applyFont="1" applyFill="1" applyBorder="1" applyAlignment="1">
      <alignment vertical="center" shrinkToFit="1"/>
    </xf>
    <xf numFmtId="176" fontId="6" fillId="13" borderId="147" xfId="2" applyNumberFormat="1" applyFont="1" applyFill="1" applyBorder="1" applyAlignment="1">
      <alignment horizontal="right" vertical="center" shrinkToFit="1"/>
    </xf>
    <xf numFmtId="176" fontId="6" fillId="13" borderId="20" xfId="1" applyNumberFormat="1" applyFont="1" applyFill="1" applyBorder="1" applyAlignment="1">
      <alignment horizontal="right" vertical="center" shrinkToFit="1"/>
    </xf>
    <xf numFmtId="176" fontId="6" fillId="13" borderId="6" xfId="1" applyNumberFormat="1" applyFont="1" applyFill="1" applyBorder="1" applyAlignment="1">
      <alignment horizontal="right" vertical="center" shrinkToFit="1"/>
    </xf>
    <xf numFmtId="176" fontId="6" fillId="13" borderId="21" xfId="1" applyNumberFormat="1" applyFont="1" applyFill="1" applyBorder="1" applyAlignment="1">
      <alignment horizontal="right" vertical="center" shrinkToFit="1"/>
    </xf>
    <xf numFmtId="176" fontId="6" fillId="13" borderId="22" xfId="1" applyNumberFormat="1" applyFont="1" applyFill="1" applyBorder="1" applyAlignment="1">
      <alignment horizontal="right" vertical="center" shrinkToFit="1"/>
    </xf>
    <xf numFmtId="176" fontId="6" fillId="13" borderId="24" xfId="2" applyNumberFormat="1" applyFont="1" applyFill="1" applyBorder="1" applyAlignment="1">
      <alignment horizontal="right" vertical="center" shrinkToFit="1"/>
    </xf>
    <xf numFmtId="176" fontId="6" fillId="13" borderId="134" xfId="1" applyNumberFormat="1" applyFont="1" applyFill="1" applyBorder="1" applyAlignment="1">
      <alignment horizontal="right" vertical="center" shrinkToFit="1"/>
    </xf>
    <xf numFmtId="176" fontId="6" fillId="13" borderId="133" xfId="2" applyNumberFormat="1" applyFont="1" applyFill="1" applyBorder="1" applyAlignment="1">
      <alignment horizontal="right" vertical="center" shrinkToFit="1"/>
    </xf>
    <xf numFmtId="176" fontId="6" fillId="9" borderId="49" xfId="2" applyNumberFormat="1" applyFont="1" applyFill="1" applyBorder="1" applyAlignment="1">
      <alignment horizontal="right" vertical="center" shrinkToFit="1"/>
    </xf>
    <xf numFmtId="177" fontId="6" fillId="19" borderId="20" xfId="1" applyNumberFormat="1" applyFont="1" applyFill="1" applyBorder="1" applyAlignment="1">
      <alignment vertical="center" shrinkToFit="1"/>
    </xf>
    <xf numFmtId="177" fontId="6" fillId="19" borderId="6" xfId="1" applyNumberFormat="1" applyFont="1" applyFill="1" applyBorder="1" applyAlignment="1">
      <alignment vertical="center" shrinkToFit="1"/>
    </xf>
    <xf numFmtId="177" fontId="6" fillId="19" borderId="21" xfId="1" applyNumberFormat="1" applyFont="1" applyFill="1" applyBorder="1" applyAlignment="1">
      <alignment vertical="center" shrinkToFit="1"/>
    </xf>
    <xf numFmtId="177" fontId="6" fillId="19" borderId="22" xfId="1" applyNumberFormat="1" applyFont="1" applyFill="1" applyBorder="1" applyAlignment="1">
      <alignment vertical="center" shrinkToFit="1"/>
    </xf>
    <xf numFmtId="177" fontId="6" fillId="19" borderId="24" xfId="2" applyNumberFormat="1" applyFont="1" applyFill="1" applyBorder="1" applyAlignment="1">
      <alignment vertical="center" shrinkToFit="1"/>
    </xf>
    <xf numFmtId="177" fontId="6" fillId="19" borderId="6" xfId="2" applyNumberFormat="1" applyFont="1" applyFill="1" applyBorder="1" applyAlignment="1">
      <alignment vertical="center" shrinkToFit="1"/>
    </xf>
    <xf numFmtId="177" fontId="6" fillId="11" borderId="147" xfId="2" applyNumberFormat="1" applyFont="1" applyFill="1" applyBorder="1" applyAlignment="1">
      <alignment vertical="center" shrinkToFit="1"/>
    </xf>
    <xf numFmtId="178" fontId="6" fillId="19" borderId="37" xfId="0" applyNumberFormat="1" applyFont="1" applyFill="1" applyBorder="1" applyAlignment="1">
      <alignment vertical="center" shrinkToFit="1"/>
    </xf>
    <xf numFmtId="176" fontId="6" fillId="19" borderId="133" xfId="1" applyNumberFormat="1" applyFont="1" applyFill="1" applyBorder="1" applyAlignment="1">
      <alignment horizontal="right" vertical="center" shrinkToFit="1"/>
    </xf>
    <xf numFmtId="176" fontId="6" fillId="19" borderId="147" xfId="2" applyNumberFormat="1" applyFont="1" applyFill="1" applyBorder="1" applyAlignment="1">
      <alignment horizontal="right" vertical="center" shrinkToFit="1"/>
    </xf>
    <xf numFmtId="178" fontId="6" fillId="19" borderId="53" xfId="0" applyNumberFormat="1" applyFont="1" applyFill="1" applyBorder="1" applyAlignment="1">
      <alignment vertical="center" shrinkToFit="1"/>
    </xf>
    <xf numFmtId="0" fontId="6" fillId="0" borderId="0" xfId="0" applyFont="1" applyAlignment="1">
      <alignment vertical="center"/>
    </xf>
    <xf numFmtId="38" fontId="6" fillId="9" borderId="22" xfId="2" applyFont="1" applyFill="1" applyBorder="1" applyAlignment="1">
      <alignment horizontal="right" vertical="center" shrinkToFit="1"/>
    </xf>
    <xf numFmtId="38" fontId="6" fillId="9" borderId="6" xfId="2" applyFont="1" applyFill="1" applyBorder="1" applyAlignment="1">
      <alignment horizontal="right" vertical="center" shrinkToFit="1"/>
    </xf>
    <xf numFmtId="38" fontId="6" fillId="9" borderId="21" xfId="2" applyFont="1" applyFill="1" applyBorder="1" applyAlignment="1">
      <alignment horizontal="right" vertical="center" shrinkToFit="1"/>
    </xf>
    <xf numFmtId="38" fontId="6" fillId="9" borderId="20" xfId="2" applyFont="1" applyFill="1" applyBorder="1" applyAlignment="1">
      <alignment horizontal="right" vertical="center" shrinkToFit="1"/>
    </xf>
    <xf numFmtId="0" fontId="6" fillId="0" borderId="0" xfId="10" applyFont="1"/>
    <xf numFmtId="38" fontId="6" fillId="9" borderId="136" xfId="2" applyFont="1" applyFill="1" applyBorder="1" applyAlignment="1">
      <alignment horizontal="right" vertical="center" shrinkToFit="1"/>
    </xf>
    <xf numFmtId="38" fontId="6" fillId="9" borderId="8" xfId="2" applyFont="1" applyFill="1" applyBorder="1" applyAlignment="1">
      <alignment horizontal="right" vertical="center" shrinkToFit="1"/>
    </xf>
    <xf numFmtId="38" fontId="6" fillId="9" borderId="134" xfId="2" applyFont="1" applyFill="1" applyBorder="1" applyAlignment="1">
      <alignment horizontal="right" vertical="center" shrinkToFit="1"/>
    </xf>
    <xf numFmtId="177" fontId="6" fillId="9" borderId="136" xfId="0" applyNumberFormat="1" applyFont="1" applyFill="1" applyBorder="1" applyAlignment="1">
      <alignment horizontal="right" vertical="center" shrinkToFit="1"/>
    </xf>
    <xf numFmtId="177" fontId="6" fillId="9" borderId="8" xfId="0" applyNumberFormat="1" applyFont="1" applyFill="1" applyBorder="1" applyAlignment="1">
      <alignment horizontal="right" vertical="center" shrinkToFit="1"/>
    </xf>
    <xf numFmtId="177" fontId="6" fillId="9" borderId="134" xfId="0" applyNumberFormat="1" applyFont="1" applyFill="1" applyBorder="1" applyAlignment="1">
      <alignment horizontal="right" vertical="center" shrinkToFit="1"/>
    </xf>
    <xf numFmtId="177" fontId="6" fillId="9" borderId="9" xfId="0" applyNumberFormat="1" applyFont="1" applyFill="1" applyBorder="1" applyAlignment="1">
      <alignment horizontal="right" vertical="center" shrinkToFit="1"/>
    </xf>
    <xf numFmtId="177" fontId="6" fillId="9" borderId="22" xfId="2" applyNumberFormat="1" applyFont="1" applyFill="1" applyBorder="1" applyAlignment="1">
      <alignment vertical="center" shrinkToFit="1"/>
    </xf>
    <xf numFmtId="177" fontId="6" fillId="9" borderId="21" xfId="0" applyNumberFormat="1" applyFont="1" applyFill="1" applyBorder="1" applyAlignment="1">
      <alignment vertical="center" shrinkToFit="1"/>
    </xf>
    <xf numFmtId="177" fontId="6" fillId="9" borderId="20" xfId="0" applyNumberFormat="1" applyFont="1" applyFill="1" applyBorder="1" applyAlignment="1">
      <alignment vertical="center" shrinkToFit="1"/>
    </xf>
    <xf numFmtId="177" fontId="6" fillId="9" borderId="22" xfId="0" applyNumberFormat="1" applyFont="1" applyFill="1" applyBorder="1" applyAlignment="1">
      <alignment vertical="center" shrinkToFit="1"/>
    </xf>
    <xf numFmtId="177" fontId="6" fillId="20" borderId="6" xfId="0" applyNumberFormat="1" applyFont="1" applyFill="1" applyBorder="1" applyAlignment="1">
      <alignment vertical="center" shrinkToFit="1"/>
    </xf>
    <xf numFmtId="177" fontId="6" fillId="20" borderId="21" xfId="0" applyNumberFormat="1" applyFont="1" applyFill="1" applyBorder="1" applyAlignment="1">
      <alignment vertical="center" shrinkToFit="1"/>
    </xf>
    <xf numFmtId="177" fontId="6" fillId="20" borderId="20" xfId="0" applyNumberFormat="1" applyFont="1" applyFill="1" applyBorder="1" applyAlignment="1">
      <alignment vertical="center" shrinkToFit="1"/>
    </xf>
    <xf numFmtId="177" fontId="6" fillId="20" borderId="22" xfId="0" applyNumberFormat="1" applyFont="1" applyFill="1" applyBorder="1" applyAlignment="1">
      <alignment vertical="center" shrinkToFit="1"/>
    </xf>
    <xf numFmtId="176" fontId="6" fillId="20" borderId="38" xfId="2" applyNumberFormat="1" applyFont="1" applyFill="1" applyBorder="1" applyAlignment="1">
      <alignment vertical="center" shrinkToFit="1"/>
    </xf>
    <xf numFmtId="176" fontId="6" fillId="20" borderId="3" xfId="0" applyNumberFormat="1" applyFont="1" applyFill="1" applyBorder="1" applyAlignment="1">
      <alignment vertical="center" shrinkToFit="1"/>
    </xf>
    <xf numFmtId="176" fontId="6" fillId="20" borderId="39" xfId="0" applyNumberFormat="1" applyFont="1" applyFill="1" applyBorder="1" applyAlignment="1">
      <alignment vertical="center" shrinkToFit="1"/>
    </xf>
    <xf numFmtId="176" fontId="6" fillId="20" borderId="107" xfId="0" applyNumberFormat="1" applyFont="1" applyFill="1" applyBorder="1" applyAlignment="1">
      <alignment vertical="center" shrinkToFit="1"/>
    </xf>
    <xf numFmtId="176" fontId="6" fillId="20" borderId="38" xfId="0" applyNumberFormat="1" applyFont="1" applyFill="1" applyBorder="1" applyAlignment="1">
      <alignment vertical="center" shrinkToFit="1"/>
    </xf>
    <xf numFmtId="38" fontId="6" fillId="20" borderId="16" xfId="2" applyFont="1" applyFill="1" applyBorder="1" applyAlignment="1">
      <alignment vertical="center" shrinkToFit="1"/>
    </xf>
    <xf numFmtId="38" fontId="6" fillId="20" borderId="17" xfId="2" applyFont="1" applyFill="1" applyBorder="1" applyAlignment="1">
      <alignment vertical="center" shrinkToFit="1"/>
    </xf>
    <xf numFmtId="38" fontId="6" fillId="20" borderId="18" xfId="2" applyFont="1" applyFill="1" applyBorder="1" applyAlignment="1">
      <alignment vertical="center" shrinkToFit="1"/>
    </xf>
    <xf numFmtId="38" fontId="6" fillId="20" borderId="19" xfId="2" applyFont="1" applyFill="1" applyBorder="1" applyAlignment="1">
      <alignment vertical="center" shrinkToFit="1"/>
    </xf>
    <xf numFmtId="177" fontId="6" fillId="9" borderId="16" xfId="2" applyNumberFormat="1" applyFont="1" applyFill="1" applyBorder="1" applyAlignment="1">
      <alignment vertical="center" shrinkToFit="1"/>
    </xf>
    <xf numFmtId="177" fontId="6" fillId="9" borderId="18" xfId="0" applyNumberFormat="1" applyFont="1" applyFill="1" applyBorder="1" applyAlignment="1">
      <alignment vertical="center" shrinkToFit="1"/>
    </xf>
    <xf numFmtId="177" fontId="6" fillId="9" borderId="19" xfId="0" applyNumberFormat="1" applyFont="1" applyFill="1" applyBorder="1" applyAlignment="1">
      <alignment vertical="center" shrinkToFit="1"/>
    </xf>
    <xf numFmtId="177" fontId="6" fillId="9" borderId="16" xfId="0" applyNumberFormat="1" applyFont="1" applyFill="1" applyBorder="1" applyAlignment="1">
      <alignment vertical="center" shrinkToFit="1"/>
    </xf>
    <xf numFmtId="177" fontId="6" fillId="18" borderId="6" xfId="0" applyNumberFormat="1" applyFont="1" applyFill="1" applyBorder="1" applyAlignment="1">
      <alignment vertical="center" shrinkToFit="1"/>
    </xf>
    <xf numFmtId="177" fontId="6" fillId="18" borderId="21" xfId="0" applyNumberFormat="1" applyFont="1" applyFill="1" applyBorder="1" applyAlignment="1">
      <alignment vertical="center" shrinkToFit="1"/>
    </xf>
    <xf numFmtId="177" fontId="6" fillId="18" borderId="20" xfId="0" applyNumberFormat="1" applyFont="1" applyFill="1" applyBorder="1" applyAlignment="1">
      <alignment vertical="center" shrinkToFit="1"/>
    </xf>
    <xf numFmtId="177" fontId="6" fillId="18" borderId="22" xfId="0" applyNumberFormat="1" applyFont="1" applyFill="1" applyBorder="1" applyAlignment="1">
      <alignment vertical="center" shrinkToFit="1"/>
    </xf>
    <xf numFmtId="176" fontId="6" fillId="18" borderId="26" xfId="2" applyNumberFormat="1" applyFont="1" applyFill="1" applyBorder="1" applyAlignment="1">
      <alignment vertical="center" shrinkToFit="1"/>
    </xf>
    <xf numFmtId="176" fontId="6" fillId="18" borderId="27" xfId="0" applyNumberFormat="1" applyFont="1" applyFill="1" applyBorder="1" applyAlignment="1">
      <alignment vertical="center" shrinkToFit="1"/>
    </xf>
    <xf numFmtId="176" fontId="6" fillId="18" borderId="28" xfId="0" applyNumberFormat="1" applyFont="1" applyFill="1" applyBorder="1" applyAlignment="1">
      <alignment vertical="center" shrinkToFit="1"/>
    </xf>
    <xf numFmtId="176" fontId="6" fillId="18" borderId="47" xfId="0" applyNumberFormat="1" applyFont="1" applyFill="1" applyBorder="1" applyAlignment="1">
      <alignment vertical="center" shrinkToFit="1"/>
    </xf>
    <xf numFmtId="176" fontId="6" fillId="18" borderId="26" xfId="0" applyNumberFormat="1" applyFont="1" applyFill="1" applyBorder="1" applyAlignment="1">
      <alignment vertical="center" shrinkToFit="1"/>
    </xf>
    <xf numFmtId="38" fontId="6" fillId="18" borderId="16" xfId="2" applyFont="1" applyFill="1" applyBorder="1" applyAlignment="1">
      <alignment vertical="center" shrinkToFit="1"/>
    </xf>
    <xf numFmtId="38" fontId="6" fillId="18" borderId="17" xfId="2" applyFont="1" applyFill="1" applyBorder="1" applyAlignment="1">
      <alignment vertical="center" shrinkToFit="1"/>
    </xf>
    <xf numFmtId="38" fontId="6" fillId="18" borderId="18" xfId="2" applyFont="1" applyFill="1" applyBorder="1" applyAlignment="1">
      <alignment vertical="center" shrinkToFit="1"/>
    </xf>
    <xf numFmtId="38" fontId="6" fillId="18" borderId="19" xfId="2" applyFont="1" applyFill="1" applyBorder="1" applyAlignment="1">
      <alignment vertical="center" shrinkToFit="1"/>
    </xf>
    <xf numFmtId="176" fontId="6" fillId="18" borderId="38" xfId="2" applyNumberFormat="1" applyFont="1" applyFill="1" applyBorder="1" applyAlignment="1">
      <alignment vertical="center" shrinkToFit="1"/>
    </xf>
    <xf numFmtId="176" fontId="6" fillId="18" borderId="3" xfId="0" applyNumberFormat="1" applyFont="1" applyFill="1" applyBorder="1" applyAlignment="1">
      <alignment vertical="center" shrinkToFit="1"/>
    </xf>
    <xf numFmtId="176" fontId="6" fillId="18" borderId="39" xfId="0" applyNumberFormat="1" applyFont="1" applyFill="1" applyBorder="1" applyAlignment="1">
      <alignment vertical="center" shrinkToFit="1"/>
    </xf>
    <xf numFmtId="176" fontId="6" fillId="18" borderId="107" xfId="0" applyNumberFormat="1" applyFont="1" applyFill="1" applyBorder="1" applyAlignment="1">
      <alignment vertical="center" shrinkToFit="1"/>
    </xf>
    <xf numFmtId="176" fontId="6" fillId="18" borderId="38" xfId="0" applyNumberFormat="1" applyFont="1" applyFill="1" applyBorder="1" applyAlignment="1">
      <alignment vertical="center" shrinkToFit="1"/>
    </xf>
    <xf numFmtId="177" fontId="6" fillId="22" borderId="6" xfId="0" applyNumberFormat="1" applyFont="1" applyFill="1" applyBorder="1" applyAlignment="1">
      <alignment vertical="center" shrinkToFit="1"/>
    </xf>
    <xf numFmtId="177" fontId="6" fillId="22" borderId="21" xfId="0" applyNumberFormat="1" applyFont="1" applyFill="1" applyBorder="1" applyAlignment="1">
      <alignment vertical="center" shrinkToFit="1"/>
    </xf>
    <xf numFmtId="177" fontId="6" fillId="22" borderId="20" xfId="0" applyNumberFormat="1" applyFont="1" applyFill="1" applyBorder="1" applyAlignment="1">
      <alignment vertical="center" shrinkToFit="1"/>
    </xf>
    <xf numFmtId="177" fontId="6" fillId="22" borderId="22" xfId="0" applyNumberFormat="1" applyFont="1" applyFill="1" applyBorder="1" applyAlignment="1">
      <alignment vertical="center" shrinkToFit="1"/>
    </xf>
    <xf numFmtId="176" fontId="6" fillId="22" borderId="26" xfId="2" applyNumberFormat="1" applyFont="1" applyFill="1" applyBorder="1" applyAlignment="1">
      <alignment vertical="center" shrinkToFit="1"/>
    </xf>
    <xf numFmtId="176" fontId="6" fillId="22" borderId="27" xfId="0" applyNumberFormat="1" applyFont="1" applyFill="1" applyBorder="1" applyAlignment="1">
      <alignment vertical="center" shrinkToFit="1"/>
    </xf>
    <xf numFmtId="176" fontId="6" fillId="22" borderId="28" xfId="0" applyNumberFormat="1" applyFont="1" applyFill="1" applyBorder="1" applyAlignment="1">
      <alignment vertical="center" shrinkToFit="1"/>
    </xf>
    <xf numFmtId="176" fontId="6" fillId="22" borderId="47" xfId="0" applyNumberFormat="1" applyFont="1" applyFill="1" applyBorder="1" applyAlignment="1">
      <alignment vertical="center" shrinkToFit="1"/>
    </xf>
    <xf numFmtId="176" fontId="6" fillId="22" borderId="26" xfId="0" applyNumberFormat="1" applyFont="1" applyFill="1" applyBorder="1" applyAlignment="1">
      <alignment vertical="center" shrinkToFit="1"/>
    </xf>
    <xf numFmtId="38" fontId="6" fillId="22" borderId="16" xfId="2" applyFont="1" applyFill="1" applyBorder="1" applyAlignment="1">
      <alignment vertical="center" shrinkToFit="1"/>
    </xf>
    <xf numFmtId="38" fontId="6" fillId="22" borderId="17" xfId="2" applyFont="1" applyFill="1" applyBorder="1" applyAlignment="1">
      <alignment vertical="center" shrinkToFit="1"/>
    </xf>
    <xf numFmtId="38" fontId="6" fillId="22" borderId="18" xfId="2" applyFont="1" applyFill="1" applyBorder="1" applyAlignment="1">
      <alignment vertical="center" shrinkToFit="1"/>
    </xf>
    <xf numFmtId="38" fontId="6" fillId="22" borderId="19" xfId="2" applyFont="1" applyFill="1" applyBorder="1" applyAlignment="1">
      <alignment vertical="center" shrinkToFit="1"/>
    </xf>
    <xf numFmtId="176" fontId="6" fillId="22" borderId="38" xfId="2" applyNumberFormat="1" applyFont="1" applyFill="1" applyBorder="1" applyAlignment="1">
      <alignment vertical="center" shrinkToFit="1"/>
    </xf>
    <xf numFmtId="176" fontId="6" fillId="22" borderId="3" xfId="0" applyNumberFormat="1" applyFont="1" applyFill="1" applyBorder="1" applyAlignment="1">
      <alignment vertical="center" shrinkToFit="1"/>
    </xf>
    <xf numFmtId="176" fontId="6" fillId="22" borderId="39" xfId="0" applyNumberFormat="1" applyFont="1" applyFill="1" applyBorder="1" applyAlignment="1">
      <alignment vertical="center" shrinkToFit="1"/>
    </xf>
    <xf numFmtId="176" fontId="6" fillId="22" borderId="107" xfId="0" applyNumberFormat="1" applyFont="1" applyFill="1" applyBorder="1" applyAlignment="1">
      <alignment vertical="center" shrinkToFit="1"/>
    </xf>
    <xf numFmtId="176" fontId="6" fillId="22" borderId="38" xfId="0" applyNumberFormat="1" applyFont="1" applyFill="1" applyBorder="1" applyAlignment="1">
      <alignment vertical="center" shrinkToFit="1"/>
    </xf>
    <xf numFmtId="38" fontId="6" fillId="9" borderId="16" xfId="2" applyFont="1" applyFill="1" applyBorder="1" applyAlignment="1">
      <alignment horizontal="right" vertical="center" shrinkToFit="1"/>
    </xf>
    <xf numFmtId="38" fontId="6" fillId="9" borderId="17" xfId="2" applyFont="1" applyFill="1" applyBorder="1" applyAlignment="1">
      <alignment horizontal="right" vertical="center" shrinkToFit="1"/>
    </xf>
    <xf numFmtId="38" fontId="6" fillId="9" borderId="18" xfId="2" applyFont="1" applyFill="1" applyBorder="1" applyAlignment="1">
      <alignment horizontal="right" vertical="center" shrinkToFit="1"/>
    </xf>
    <xf numFmtId="177" fontId="6" fillId="16" borderId="22" xfId="2" applyNumberFormat="1" applyFont="1" applyFill="1" applyBorder="1" applyAlignment="1">
      <alignment vertical="center" shrinkToFit="1"/>
    </xf>
    <xf numFmtId="177" fontId="6" fillId="16" borderId="6" xfId="0" applyNumberFormat="1" applyFont="1" applyFill="1" applyBorder="1" applyAlignment="1">
      <alignment vertical="center" shrinkToFit="1"/>
    </xf>
    <xf numFmtId="177" fontId="6" fillId="16" borderId="21" xfId="0" applyNumberFormat="1" applyFont="1" applyFill="1" applyBorder="1" applyAlignment="1">
      <alignment vertical="center" shrinkToFit="1"/>
    </xf>
    <xf numFmtId="177" fontId="6" fillId="16" borderId="20" xfId="0" applyNumberFormat="1" applyFont="1" applyFill="1" applyBorder="1" applyAlignment="1">
      <alignment vertical="center" shrinkToFit="1"/>
    </xf>
    <xf numFmtId="177" fontId="6" fillId="16" borderId="22" xfId="0" applyNumberFormat="1" applyFont="1" applyFill="1" applyBorder="1" applyAlignment="1">
      <alignment vertical="center" shrinkToFit="1"/>
    </xf>
    <xf numFmtId="176" fontId="6" fillId="16" borderId="38" xfId="2" applyNumberFormat="1" applyFont="1" applyFill="1" applyBorder="1" applyAlignment="1">
      <alignment vertical="center" shrinkToFit="1"/>
    </xf>
    <xf numFmtId="176" fontId="6" fillId="16" borderId="3" xfId="0" applyNumberFormat="1" applyFont="1" applyFill="1" applyBorder="1" applyAlignment="1">
      <alignment vertical="center" shrinkToFit="1"/>
    </xf>
    <xf numFmtId="176" fontId="6" fillId="16" borderId="39" xfId="0" applyNumberFormat="1" applyFont="1" applyFill="1" applyBorder="1" applyAlignment="1">
      <alignment vertical="center" shrinkToFit="1"/>
    </xf>
    <xf numFmtId="176" fontId="6" fillId="16" borderId="107" xfId="0" applyNumberFormat="1" applyFont="1" applyFill="1" applyBorder="1" applyAlignment="1">
      <alignment vertical="center" shrinkToFit="1"/>
    </xf>
    <xf numFmtId="176" fontId="6" fillId="16" borderId="38" xfId="0" applyNumberFormat="1" applyFont="1" applyFill="1" applyBorder="1" applyAlignment="1">
      <alignment vertical="center" shrinkToFit="1"/>
    </xf>
    <xf numFmtId="38" fontId="6" fillId="16" borderId="16" xfId="2" applyFont="1" applyFill="1" applyBorder="1" applyAlignment="1">
      <alignment vertical="center" shrinkToFit="1"/>
    </xf>
    <xf numFmtId="38" fontId="6" fillId="16" borderId="17" xfId="2" applyFont="1" applyFill="1" applyBorder="1" applyAlignment="1">
      <alignment vertical="center" shrinkToFit="1"/>
    </xf>
    <xf numFmtId="38" fontId="6" fillId="16" borderId="18" xfId="2" applyFont="1" applyFill="1" applyBorder="1" applyAlignment="1">
      <alignment vertical="center" shrinkToFit="1"/>
    </xf>
    <xf numFmtId="38" fontId="6" fillId="16" borderId="19" xfId="2" applyFont="1" applyFill="1" applyBorder="1" applyAlignment="1">
      <alignment vertical="center" shrinkToFit="1"/>
    </xf>
    <xf numFmtId="177" fontId="6" fillId="13" borderId="22" xfId="2" applyNumberFormat="1" applyFont="1" applyFill="1" applyBorder="1" applyAlignment="1">
      <alignment vertical="center" shrinkToFit="1"/>
    </xf>
    <xf numFmtId="177" fontId="6" fillId="13" borderId="6" xfId="0" applyNumberFormat="1" applyFont="1" applyFill="1" applyBorder="1" applyAlignment="1">
      <alignment vertical="center" shrinkToFit="1"/>
    </xf>
    <xf numFmtId="177" fontId="6" fillId="13" borderId="21" xfId="0" applyNumberFormat="1" applyFont="1" applyFill="1" applyBorder="1" applyAlignment="1">
      <alignment vertical="center" shrinkToFit="1"/>
    </xf>
    <xf numFmtId="177" fontId="6" fillId="13" borderId="22" xfId="0" applyNumberFormat="1" applyFont="1" applyFill="1" applyBorder="1" applyAlignment="1">
      <alignment vertical="center" shrinkToFit="1"/>
    </xf>
    <xf numFmtId="177" fontId="6" fillId="13" borderId="136" xfId="0" applyNumberFormat="1" applyFont="1" applyFill="1" applyBorder="1" applyAlignment="1">
      <alignment vertical="center" shrinkToFit="1"/>
    </xf>
    <xf numFmtId="176" fontId="6" fillId="13" borderId="38" xfId="2" applyNumberFormat="1" applyFont="1" applyFill="1" applyBorder="1" applyAlignment="1">
      <alignment vertical="center" shrinkToFit="1"/>
    </xf>
    <xf numFmtId="176" fontId="6" fillId="13" borderId="3" xfId="0" applyNumberFormat="1" applyFont="1" applyFill="1" applyBorder="1" applyAlignment="1">
      <alignment vertical="center" shrinkToFit="1"/>
    </xf>
    <xf numFmtId="176" fontId="6" fillId="13" borderId="39" xfId="0" applyNumberFormat="1" applyFont="1" applyFill="1" applyBorder="1" applyAlignment="1">
      <alignment vertical="center" shrinkToFit="1"/>
    </xf>
    <xf numFmtId="176" fontId="6" fillId="13" borderId="38" xfId="0" applyNumberFormat="1" applyFont="1" applyFill="1" applyBorder="1" applyAlignment="1">
      <alignment vertical="center" shrinkToFit="1"/>
    </xf>
    <xf numFmtId="176" fontId="6" fillId="13" borderId="107" xfId="0" applyNumberFormat="1" applyFont="1" applyFill="1" applyBorder="1" applyAlignment="1">
      <alignment vertical="center" shrinkToFit="1"/>
    </xf>
    <xf numFmtId="38" fontId="6" fillId="13" borderId="16" xfId="2" applyFont="1" applyFill="1" applyBorder="1" applyAlignment="1">
      <alignment vertical="center" shrinkToFit="1"/>
    </xf>
    <xf numFmtId="38" fontId="6" fillId="13" borderId="17" xfId="2" applyFont="1" applyFill="1" applyBorder="1" applyAlignment="1">
      <alignment vertical="center" shrinkToFit="1"/>
    </xf>
    <xf numFmtId="38" fontId="6" fillId="13" borderId="18" xfId="2" applyFont="1" applyFill="1" applyBorder="1" applyAlignment="1">
      <alignment vertical="center" shrinkToFit="1"/>
    </xf>
    <xf numFmtId="38" fontId="6" fillId="13" borderId="19" xfId="2" applyFont="1" applyFill="1" applyBorder="1" applyAlignment="1">
      <alignment vertical="center" shrinkToFit="1"/>
    </xf>
    <xf numFmtId="38" fontId="6" fillId="19" borderId="16" xfId="2" applyFont="1" applyFill="1" applyBorder="1" applyAlignment="1">
      <alignment vertical="center" shrinkToFit="1"/>
    </xf>
    <xf numFmtId="38" fontId="6" fillId="19" borderId="17" xfId="2" applyFont="1" applyFill="1" applyBorder="1" applyAlignment="1">
      <alignment vertical="center" shrinkToFit="1"/>
    </xf>
    <xf numFmtId="38" fontId="6" fillId="19" borderId="18" xfId="2" applyFont="1" applyFill="1" applyBorder="1" applyAlignment="1">
      <alignment vertical="center" shrinkToFit="1"/>
    </xf>
    <xf numFmtId="38" fontId="6" fillId="19" borderId="19" xfId="2" applyFont="1" applyFill="1" applyBorder="1" applyAlignment="1">
      <alignment vertical="center" shrinkToFit="1"/>
    </xf>
    <xf numFmtId="177" fontId="6" fillId="16" borderId="208" xfId="2" applyNumberFormat="1" applyFont="1" applyFill="1" applyBorder="1" applyAlignment="1">
      <alignment horizontal="right" vertical="center" shrinkToFit="1"/>
    </xf>
    <xf numFmtId="177" fontId="6" fillId="16" borderId="209" xfId="2" applyNumberFormat="1" applyFont="1" applyFill="1" applyBorder="1" applyAlignment="1">
      <alignment horizontal="right" vertical="center" shrinkToFit="1"/>
    </xf>
    <xf numFmtId="177" fontId="6" fillId="16" borderId="145" xfId="2" applyNumberFormat="1" applyFont="1" applyFill="1" applyBorder="1" applyAlignment="1">
      <alignment horizontal="right" vertical="center" shrinkToFit="1"/>
    </xf>
    <xf numFmtId="177" fontId="6" fillId="16" borderId="222" xfId="2" applyNumberFormat="1" applyFont="1" applyFill="1" applyBorder="1" applyAlignment="1">
      <alignment horizontal="right" vertical="center" shrinkToFit="1"/>
    </xf>
    <xf numFmtId="178" fontId="6" fillId="9" borderId="85" xfId="0" applyNumberFormat="1" applyFont="1" applyFill="1" applyBorder="1" applyAlignment="1">
      <alignment horizontal="left" vertical="center" shrinkToFit="1"/>
    </xf>
    <xf numFmtId="179" fontId="6" fillId="9" borderId="53" xfId="0" applyNumberFormat="1" applyFont="1" applyFill="1" applyBorder="1" applyAlignment="1">
      <alignment horizontal="left" vertical="center" shrinkToFit="1"/>
    </xf>
    <xf numFmtId="178" fontId="6" fillId="21" borderId="37" xfId="0" applyNumberFormat="1" applyFont="1" applyFill="1" applyBorder="1" applyAlignment="1">
      <alignment vertical="center" shrinkToFit="1"/>
    </xf>
    <xf numFmtId="178" fontId="6" fillId="0" borderId="0" xfId="0" applyNumberFormat="1" applyFont="1" applyFill="1" applyBorder="1" applyAlignment="1">
      <alignment horizontal="left" vertical="center" shrinkToFit="1"/>
    </xf>
    <xf numFmtId="179" fontId="6" fillId="0" borderId="35" xfId="0" applyNumberFormat="1" applyFont="1" applyFill="1" applyBorder="1" applyAlignment="1">
      <alignment horizontal="center" vertical="center" shrinkToFit="1"/>
    </xf>
    <xf numFmtId="179" fontId="6" fillId="0" borderId="60" xfId="0" applyNumberFormat="1" applyFont="1" applyFill="1" applyBorder="1" applyAlignment="1">
      <alignment horizontal="center" vertical="center" shrinkToFit="1"/>
    </xf>
    <xf numFmtId="176" fontId="19" fillId="0" borderId="0" xfId="0" applyNumberFormat="1" applyFont="1" applyFill="1" applyBorder="1" applyAlignment="1">
      <alignment vertical="center"/>
    </xf>
    <xf numFmtId="176" fontId="19" fillId="0" borderId="0" xfId="0" applyNumberFormat="1" applyFont="1" applyFill="1" applyBorder="1" applyAlignment="1">
      <alignment horizontal="center" vertical="center" textRotation="255"/>
    </xf>
    <xf numFmtId="176" fontId="19" fillId="0" borderId="0" xfId="0" applyNumberFormat="1" applyFont="1" applyFill="1" applyBorder="1" applyAlignment="1">
      <alignment horizontal="center" vertical="center" shrinkToFit="1"/>
    </xf>
    <xf numFmtId="176" fontId="19" fillId="0" borderId="0" xfId="0" applyNumberFormat="1" applyFont="1" applyFill="1" applyBorder="1" applyAlignment="1">
      <alignment vertical="center" shrinkToFit="1"/>
    </xf>
    <xf numFmtId="177" fontId="19" fillId="0" borderId="0" xfId="0" applyNumberFormat="1" applyFont="1" applyFill="1" applyBorder="1" applyAlignment="1">
      <alignment horizontal="left" vertical="center"/>
    </xf>
    <xf numFmtId="177" fontId="19" fillId="0" borderId="0" xfId="1" applyNumberFormat="1" applyFont="1" applyFill="1" applyBorder="1" applyAlignment="1">
      <alignment horizontal="center" vertical="center" shrinkToFit="1"/>
    </xf>
    <xf numFmtId="178" fontId="19" fillId="0" borderId="0" xfId="0" applyNumberFormat="1" applyFont="1" applyFill="1" applyBorder="1" applyAlignment="1">
      <alignment vertical="center"/>
    </xf>
    <xf numFmtId="177" fontId="19" fillId="9" borderId="0" xfId="1" applyNumberFormat="1" applyFont="1" applyFill="1" applyBorder="1" applyAlignment="1">
      <alignment horizontal="center" vertical="center" shrinkToFit="1"/>
    </xf>
    <xf numFmtId="0" fontId="19" fillId="0" borderId="0" xfId="0" applyFont="1"/>
    <xf numFmtId="0" fontId="19" fillId="0" borderId="4" xfId="2" applyNumberFormat="1" applyFont="1" applyFill="1" applyBorder="1" applyAlignment="1">
      <alignment horizontal="center" vertical="center" shrinkToFit="1"/>
    </xf>
    <xf numFmtId="0" fontId="19" fillId="0" borderId="5" xfId="2" applyNumberFormat="1" applyFont="1" applyFill="1" applyBorder="1" applyAlignment="1">
      <alignment horizontal="center" vertical="center" shrinkToFit="1"/>
    </xf>
    <xf numFmtId="0" fontId="19" fillId="0" borderId="7" xfId="2" applyNumberFormat="1" applyFont="1" applyFill="1" applyBorder="1" applyAlignment="1">
      <alignment horizontal="center" vertical="center" shrinkToFit="1"/>
    </xf>
    <xf numFmtId="0" fontId="19" fillId="0" borderId="144" xfId="2" applyNumberFormat="1" applyFont="1" applyFill="1" applyBorder="1" applyAlignment="1">
      <alignment horizontal="center" vertical="center" shrinkToFit="1"/>
    </xf>
    <xf numFmtId="177" fontId="21" fillId="10" borderId="5" xfId="2" applyNumberFormat="1" applyFont="1" applyFill="1" applyBorder="1" applyAlignment="1">
      <alignment horizontal="center" vertical="center" shrinkToFit="1"/>
    </xf>
    <xf numFmtId="177" fontId="21" fillId="10" borderId="60" xfId="2" applyNumberFormat="1" applyFont="1" applyFill="1" applyBorder="1" applyAlignment="1">
      <alignment horizontal="center" vertical="center" shrinkToFit="1"/>
    </xf>
    <xf numFmtId="178" fontId="21" fillId="0" borderId="0" xfId="0" applyNumberFormat="1" applyFont="1" applyFill="1" applyBorder="1" applyAlignment="1">
      <alignment vertical="center"/>
    </xf>
    <xf numFmtId="177" fontId="21" fillId="10" borderId="62" xfId="2" applyNumberFormat="1" applyFont="1" applyFill="1" applyBorder="1" applyAlignment="1">
      <alignment horizontal="center" vertical="center" shrinkToFit="1"/>
    </xf>
    <xf numFmtId="38" fontId="19" fillId="12" borderId="22" xfId="2" applyFont="1" applyFill="1" applyBorder="1" applyAlignment="1">
      <alignment horizontal="right" vertical="center" shrinkToFit="1"/>
    </xf>
    <xf numFmtId="38" fontId="19" fillId="12" borderId="6" xfId="2" applyFont="1" applyFill="1" applyBorder="1" applyAlignment="1">
      <alignment horizontal="right" vertical="center" shrinkToFit="1"/>
    </xf>
    <xf numFmtId="38" fontId="19" fillId="12" borderId="21" xfId="2" applyFont="1" applyFill="1" applyBorder="1" applyAlignment="1">
      <alignment horizontal="right" vertical="center" shrinkToFit="1"/>
    </xf>
    <xf numFmtId="38" fontId="19" fillId="12" borderId="20" xfId="2" applyFont="1" applyFill="1" applyBorder="1" applyAlignment="1">
      <alignment horizontal="right" vertical="center" shrinkToFit="1"/>
    </xf>
    <xf numFmtId="38" fontId="19" fillId="9" borderId="16" xfId="2" applyFont="1" applyFill="1" applyBorder="1" applyAlignment="1">
      <alignment horizontal="right" vertical="center" shrinkToFit="1"/>
    </xf>
    <xf numFmtId="38" fontId="19" fillId="9" borderId="17" xfId="2" applyFont="1" applyFill="1" applyBorder="1" applyAlignment="1">
      <alignment horizontal="right" vertical="center" shrinkToFit="1"/>
    </xf>
    <xf numFmtId="38" fontId="19" fillId="9" borderId="18" xfId="2" applyFont="1" applyFill="1" applyBorder="1" applyAlignment="1">
      <alignment horizontal="right" vertical="center" shrinkToFit="1"/>
    </xf>
    <xf numFmtId="0" fontId="19" fillId="0" borderId="0" xfId="10" applyFont="1"/>
    <xf numFmtId="177" fontId="19" fillId="9" borderId="92" xfId="10" applyNumberFormat="1" applyFont="1" applyFill="1" applyBorder="1" applyAlignment="1">
      <alignment horizontal="center" vertical="center" shrinkToFit="1"/>
    </xf>
    <xf numFmtId="38" fontId="19" fillId="12" borderId="9" xfId="2" applyFont="1" applyFill="1" applyBorder="1" applyAlignment="1">
      <alignment horizontal="right" vertical="center" shrinkToFit="1"/>
    </xf>
    <xf numFmtId="38" fontId="19" fillId="12" borderId="136" xfId="2" applyFont="1" applyFill="1" applyBorder="1" applyAlignment="1">
      <alignment horizontal="right" vertical="center" shrinkToFit="1"/>
    </xf>
    <xf numFmtId="38" fontId="19" fillId="12" borderId="8" xfId="2" applyFont="1" applyFill="1" applyBorder="1" applyAlignment="1">
      <alignment horizontal="right" vertical="center" shrinkToFit="1"/>
    </xf>
    <xf numFmtId="38" fontId="19" fillId="12" borderId="134" xfId="2" applyFont="1" applyFill="1" applyBorder="1" applyAlignment="1">
      <alignment horizontal="right" vertical="center" shrinkToFit="1"/>
    </xf>
    <xf numFmtId="38" fontId="19" fillId="9" borderId="9" xfId="2" applyFont="1" applyFill="1" applyBorder="1" applyAlignment="1">
      <alignment horizontal="right" vertical="center" shrinkToFit="1"/>
    </xf>
    <xf numFmtId="38" fontId="19" fillId="9" borderId="136" xfId="2" applyFont="1" applyFill="1" applyBorder="1" applyAlignment="1">
      <alignment horizontal="right" vertical="center" shrinkToFit="1"/>
    </xf>
    <xf numFmtId="38" fontId="19" fillId="9" borderId="8" xfId="2" applyFont="1" applyFill="1" applyBorder="1" applyAlignment="1">
      <alignment horizontal="right" vertical="center" shrinkToFit="1"/>
    </xf>
    <xf numFmtId="177" fontId="19" fillId="9" borderId="105" xfId="10" applyNumberFormat="1" applyFont="1" applyFill="1" applyBorder="1" applyAlignment="1">
      <alignment horizontal="center" vertical="center" shrinkToFit="1"/>
    </xf>
    <xf numFmtId="177" fontId="19" fillId="12" borderId="9" xfId="2" applyNumberFormat="1" applyFont="1" applyFill="1" applyBorder="1" applyAlignment="1">
      <alignment horizontal="right" vertical="center" shrinkToFit="1"/>
    </xf>
    <xf numFmtId="177" fontId="19" fillId="12" borderId="136" xfId="0" applyNumberFormat="1" applyFont="1" applyFill="1" applyBorder="1" applyAlignment="1">
      <alignment horizontal="right" vertical="center" shrinkToFit="1"/>
    </xf>
    <xf numFmtId="177" fontId="19" fillId="12" borderId="8" xfId="0" applyNumberFormat="1" applyFont="1" applyFill="1" applyBorder="1" applyAlignment="1">
      <alignment horizontal="right" vertical="center" shrinkToFit="1"/>
    </xf>
    <xf numFmtId="177" fontId="19" fillId="12" borderId="134" xfId="0" applyNumberFormat="1" applyFont="1" applyFill="1" applyBorder="1" applyAlignment="1">
      <alignment horizontal="right" vertical="center" shrinkToFit="1"/>
    </xf>
    <xf numFmtId="177" fontId="19" fillId="9" borderId="9" xfId="0" applyNumberFormat="1" applyFont="1" applyFill="1" applyBorder="1" applyAlignment="1">
      <alignment horizontal="right" vertical="center" shrinkToFit="1"/>
    </xf>
    <xf numFmtId="177" fontId="19" fillId="9" borderId="136" xfId="0" applyNumberFormat="1" applyFont="1" applyFill="1" applyBorder="1" applyAlignment="1">
      <alignment horizontal="right" vertical="center" shrinkToFit="1"/>
    </xf>
    <xf numFmtId="177" fontId="19" fillId="9" borderId="8" xfId="0" applyNumberFormat="1" applyFont="1" applyFill="1" applyBorder="1" applyAlignment="1">
      <alignment horizontal="right" vertical="center" shrinkToFit="1"/>
    </xf>
    <xf numFmtId="177" fontId="19" fillId="12" borderId="9" xfId="2" applyNumberFormat="1" applyFont="1" applyFill="1" applyBorder="1" applyAlignment="1">
      <alignment vertical="center" shrinkToFit="1"/>
    </xf>
    <xf numFmtId="177" fontId="19" fillId="12" borderId="136" xfId="0" applyNumberFormat="1" applyFont="1" applyFill="1" applyBorder="1" applyAlignment="1">
      <alignment vertical="center" shrinkToFit="1"/>
    </xf>
    <xf numFmtId="177" fontId="19" fillId="12" borderId="8" xfId="0" applyNumberFormat="1" applyFont="1" applyFill="1" applyBorder="1" applyAlignment="1">
      <alignment vertical="center" shrinkToFit="1"/>
    </xf>
    <xf numFmtId="177" fontId="19" fillId="9" borderId="9" xfId="0" applyNumberFormat="1" applyFont="1" applyFill="1" applyBorder="1" applyAlignment="1">
      <alignment vertical="center" shrinkToFit="1"/>
    </xf>
    <xf numFmtId="177" fontId="19" fillId="9" borderId="136" xfId="0" applyNumberFormat="1" applyFont="1" applyFill="1" applyBorder="1" applyAlignment="1">
      <alignment vertical="center" shrinkToFit="1"/>
    </xf>
    <xf numFmtId="177" fontId="19" fillId="9" borderId="8" xfId="0" applyNumberFormat="1" applyFont="1" applyFill="1" applyBorder="1" applyAlignment="1">
      <alignment vertical="center" shrinkToFit="1"/>
    </xf>
    <xf numFmtId="177" fontId="19" fillId="12" borderId="22" xfId="2" applyNumberFormat="1" applyFont="1" applyFill="1" applyBorder="1" applyAlignment="1">
      <alignment vertical="center" shrinkToFit="1"/>
    </xf>
    <xf numFmtId="177" fontId="19" fillId="12" borderId="6" xfId="0" applyNumberFormat="1" applyFont="1" applyFill="1" applyBorder="1" applyAlignment="1">
      <alignment vertical="center" shrinkToFit="1"/>
    </xf>
    <xf numFmtId="177" fontId="19" fillId="12" borderId="21" xfId="0" applyNumberFormat="1" applyFont="1" applyFill="1" applyBorder="1" applyAlignment="1">
      <alignment vertical="center" shrinkToFit="1"/>
    </xf>
    <xf numFmtId="177" fontId="19" fillId="12" borderId="20" xfId="0" applyNumberFormat="1" applyFont="1" applyFill="1" applyBorder="1" applyAlignment="1">
      <alignment vertical="center" shrinkToFit="1"/>
    </xf>
    <xf numFmtId="177" fontId="19" fillId="9" borderId="22" xfId="0" applyNumberFormat="1" applyFont="1" applyFill="1" applyBorder="1" applyAlignment="1">
      <alignment vertical="center" shrinkToFit="1"/>
    </xf>
    <xf numFmtId="177" fontId="19" fillId="9" borderId="6" xfId="0" applyNumberFormat="1" applyFont="1" applyFill="1" applyBorder="1" applyAlignment="1">
      <alignment vertical="center" shrinkToFit="1"/>
    </xf>
    <xf numFmtId="177" fontId="19" fillId="9" borderId="21" xfId="0" applyNumberFormat="1" applyFont="1" applyFill="1" applyBorder="1" applyAlignment="1">
      <alignment vertical="center" shrinkToFit="1"/>
    </xf>
    <xf numFmtId="177" fontId="19" fillId="12" borderId="134" xfId="0" applyNumberFormat="1" applyFont="1" applyFill="1" applyBorder="1" applyAlignment="1">
      <alignment vertical="center" shrinkToFit="1"/>
    </xf>
    <xf numFmtId="177" fontId="19" fillId="20" borderId="22" xfId="2" applyNumberFormat="1" applyFont="1" applyFill="1" applyBorder="1" applyAlignment="1">
      <alignment vertical="center" shrinkToFit="1"/>
    </xf>
    <xf numFmtId="177" fontId="19" fillId="20" borderId="6" xfId="0" applyNumberFormat="1" applyFont="1" applyFill="1" applyBorder="1" applyAlignment="1">
      <alignment vertical="center" shrinkToFit="1"/>
    </xf>
    <xf numFmtId="177" fontId="19" fillId="20" borderId="21" xfId="0" applyNumberFormat="1" applyFont="1" applyFill="1" applyBorder="1" applyAlignment="1">
      <alignment vertical="center" shrinkToFit="1"/>
    </xf>
    <xf numFmtId="177" fontId="19" fillId="20" borderId="20" xfId="0" applyNumberFormat="1" applyFont="1" applyFill="1" applyBorder="1" applyAlignment="1">
      <alignment vertical="center" shrinkToFit="1"/>
    </xf>
    <xf numFmtId="177" fontId="19" fillId="20" borderId="22" xfId="0" applyNumberFormat="1" applyFont="1" applyFill="1" applyBorder="1" applyAlignment="1">
      <alignment vertical="center" shrinkToFit="1"/>
    </xf>
    <xf numFmtId="176" fontId="19" fillId="20" borderId="38" xfId="2" applyNumberFormat="1" applyFont="1" applyFill="1" applyBorder="1" applyAlignment="1">
      <alignment vertical="center" shrinkToFit="1"/>
    </xf>
    <xf numFmtId="176" fontId="19" fillId="20" borderId="3" xfId="0" applyNumberFormat="1" applyFont="1" applyFill="1" applyBorder="1" applyAlignment="1">
      <alignment vertical="center" shrinkToFit="1"/>
    </xf>
    <xf numFmtId="176" fontId="19" fillId="20" borderId="39" xfId="0" applyNumberFormat="1" applyFont="1" applyFill="1" applyBorder="1" applyAlignment="1">
      <alignment vertical="center" shrinkToFit="1"/>
    </xf>
    <xf numFmtId="176" fontId="19" fillId="20" borderId="107" xfId="0" applyNumberFormat="1" applyFont="1" applyFill="1" applyBorder="1" applyAlignment="1">
      <alignment vertical="center" shrinkToFit="1"/>
    </xf>
    <xf numFmtId="176" fontId="19" fillId="20" borderId="38" xfId="0" applyNumberFormat="1" applyFont="1" applyFill="1" applyBorder="1" applyAlignment="1">
      <alignment vertical="center" shrinkToFit="1"/>
    </xf>
    <xf numFmtId="177" fontId="19" fillId="9" borderId="72" xfId="10" applyNumberFormat="1" applyFont="1" applyFill="1" applyBorder="1" applyAlignment="1">
      <alignment horizontal="center" vertical="center" shrinkToFit="1"/>
    </xf>
    <xf numFmtId="38" fontId="19" fillId="20" borderId="16" xfId="2" applyFont="1" applyFill="1" applyBorder="1" applyAlignment="1">
      <alignment vertical="center" shrinkToFit="1"/>
    </xf>
    <xf numFmtId="38" fontId="19" fillId="20" borderId="17" xfId="2" applyFont="1" applyFill="1" applyBorder="1" applyAlignment="1">
      <alignment vertical="center" shrinkToFit="1"/>
    </xf>
    <xf numFmtId="38" fontId="19" fillId="20" borderId="18" xfId="2" applyFont="1" applyFill="1" applyBorder="1" applyAlignment="1">
      <alignment vertical="center" shrinkToFit="1"/>
    </xf>
    <xf numFmtId="38" fontId="19" fillId="20" borderId="19" xfId="2" applyFont="1" applyFill="1" applyBorder="1" applyAlignment="1">
      <alignment vertical="center" shrinkToFit="1"/>
    </xf>
    <xf numFmtId="38" fontId="19" fillId="0" borderId="41" xfId="12" applyFont="1" applyFill="1" applyBorder="1" applyAlignment="1">
      <alignment vertical="center"/>
    </xf>
    <xf numFmtId="38" fontId="19" fillId="9" borderId="71" xfId="12" applyFont="1" applyFill="1" applyBorder="1" applyAlignment="1">
      <alignment horizontal="center" vertical="center" shrinkToFit="1"/>
    </xf>
    <xf numFmtId="178" fontId="19" fillId="0" borderId="25" xfId="10" applyNumberFormat="1" applyFont="1" applyFill="1" applyBorder="1" applyAlignment="1">
      <alignment vertical="center"/>
    </xf>
    <xf numFmtId="177" fontId="19" fillId="9" borderId="67" xfId="10" applyNumberFormat="1" applyFont="1" applyFill="1" applyBorder="1" applyAlignment="1">
      <alignment horizontal="center" vertical="center" shrinkToFit="1"/>
    </xf>
    <xf numFmtId="0" fontId="19" fillId="9" borderId="3" xfId="0" applyFont="1" applyFill="1" applyBorder="1"/>
    <xf numFmtId="177" fontId="19" fillId="12" borderId="16" xfId="2" applyNumberFormat="1" applyFont="1" applyFill="1" applyBorder="1" applyAlignment="1">
      <alignment horizontal="right" vertical="center" shrinkToFit="1"/>
    </xf>
    <xf numFmtId="177" fontId="19" fillId="12" borderId="17" xfId="2" applyNumberFormat="1" applyFont="1" applyFill="1" applyBorder="1" applyAlignment="1">
      <alignment horizontal="right" vertical="center" shrinkToFit="1"/>
    </xf>
    <xf numFmtId="177" fontId="19" fillId="12" borderId="18" xfId="2" applyNumberFormat="1" applyFont="1" applyFill="1" applyBorder="1" applyAlignment="1">
      <alignment horizontal="right" vertical="center" shrinkToFit="1"/>
    </xf>
    <xf numFmtId="178" fontId="19" fillId="9" borderId="64" xfId="0" applyNumberFormat="1" applyFont="1" applyFill="1" applyBorder="1" applyAlignment="1">
      <alignment vertical="center"/>
    </xf>
    <xf numFmtId="177" fontId="19" fillId="9" borderId="71" xfId="2" applyNumberFormat="1" applyFont="1" applyFill="1" applyBorder="1" applyAlignment="1">
      <alignment horizontal="center" vertical="center" shrinkToFit="1"/>
    </xf>
    <xf numFmtId="177" fontId="19" fillId="12" borderId="4" xfId="2" applyNumberFormat="1" applyFont="1" applyFill="1" applyBorder="1" applyAlignment="1">
      <alignment horizontal="right" vertical="center" shrinkToFit="1"/>
    </xf>
    <xf numFmtId="177" fontId="19" fillId="12" borderId="5" xfId="2" applyNumberFormat="1" applyFont="1" applyFill="1" applyBorder="1" applyAlignment="1">
      <alignment horizontal="right" vertical="center" shrinkToFit="1"/>
    </xf>
    <xf numFmtId="177" fontId="19" fillId="12" borderId="7" xfId="2" applyNumberFormat="1" applyFont="1" applyFill="1" applyBorder="1" applyAlignment="1">
      <alignment horizontal="right" vertical="center" shrinkToFit="1"/>
    </xf>
    <xf numFmtId="177" fontId="19" fillId="9" borderId="69" xfId="2" applyNumberFormat="1" applyFont="1" applyFill="1" applyBorder="1" applyAlignment="1">
      <alignment horizontal="center" vertical="center" shrinkToFit="1"/>
    </xf>
    <xf numFmtId="177" fontId="6" fillId="14" borderId="138" xfId="8" applyNumberFormat="1" applyFont="1" applyFill="1" applyBorder="1" applyAlignment="1">
      <alignment horizontal="right" vertical="center" shrinkToFit="1"/>
    </xf>
    <xf numFmtId="177" fontId="6" fillId="14" borderId="138" xfId="0" applyNumberFormat="1" applyFont="1" applyFill="1" applyBorder="1" applyAlignment="1">
      <alignment vertical="center" shrinkToFit="1"/>
    </xf>
    <xf numFmtId="177" fontId="6" fillId="0" borderId="138" xfId="8" applyNumberFormat="1" applyFont="1" applyFill="1" applyBorder="1" applyAlignment="1">
      <alignment horizontal="right" vertical="center" shrinkToFit="1"/>
    </xf>
    <xf numFmtId="177" fontId="6" fillId="21" borderId="138" xfId="8" applyNumberFormat="1" applyFont="1" applyFill="1" applyBorder="1" applyAlignment="1">
      <alignment horizontal="right" vertical="center" shrinkToFit="1"/>
    </xf>
    <xf numFmtId="177" fontId="6" fillId="17" borderId="138" xfId="8" applyNumberFormat="1" applyFont="1" applyFill="1" applyBorder="1" applyAlignment="1">
      <alignment horizontal="right" vertical="center" shrinkToFit="1"/>
    </xf>
    <xf numFmtId="177" fontId="6" fillId="16" borderId="138" xfId="2" applyNumberFormat="1" applyFont="1" applyFill="1" applyBorder="1" applyAlignment="1">
      <alignment horizontal="right" vertical="center" shrinkToFit="1"/>
    </xf>
    <xf numFmtId="176" fontId="6" fillId="16" borderId="138" xfId="2" applyNumberFormat="1" applyFont="1" applyFill="1" applyBorder="1" applyAlignment="1">
      <alignment horizontal="right" vertical="center" shrinkToFit="1"/>
    </xf>
    <xf numFmtId="177" fontId="6" fillId="17" borderId="138" xfId="2" applyNumberFormat="1" applyFont="1" applyFill="1" applyBorder="1" applyAlignment="1">
      <alignment horizontal="right" vertical="center" shrinkToFit="1"/>
    </xf>
    <xf numFmtId="177" fontId="6" fillId="29" borderId="138" xfId="2" applyNumberFormat="1" applyFont="1" applyFill="1" applyBorder="1" applyAlignment="1">
      <alignment horizontal="right" vertical="center" shrinkToFit="1"/>
    </xf>
    <xf numFmtId="177" fontId="6" fillId="9" borderId="138" xfId="8" applyNumberFormat="1" applyFont="1" applyFill="1" applyBorder="1" applyAlignment="1">
      <alignment horizontal="right" vertical="center" shrinkToFit="1"/>
    </xf>
    <xf numFmtId="177" fontId="6" fillId="30" borderId="138" xfId="8" applyNumberFormat="1" applyFont="1" applyFill="1" applyBorder="1" applyAlignment="1">
      <alignment horizontal="right" vertical="center" shrinkToFit="1"/>
    </xf>
    <xf numFmtId="177" fontId="6" fillId="30" borderId="138" xfId="2" applyNumberFormat="1" applyFont="1" applyFill="1" applyBorder="1" applyAlignment="1">
      <alignment horizontal="right" vertical="center" shrinkToFit="1"/>
    </xf>
    <xf numFmtId="176" fontId="6" fillId="30" borderId="138" xfId="2" applyNumberFormat="1" applyFont="1" applyFill="1" applyBorder="1" applyAlignment="1">
      <alignment horizontal="right" vertical="center" shrinkToFit="1"/>
    </xf>
    <xf numFmtId="177" fontId="6" fillId="13" borderId="138" xfId="2" applyNumberFormat="1" applyFont="1" applyFill="1" applyBorder="1" applyAlignment="1">
      <alignment horizontal="right" vertical="center" shrinkToFit="1"/>
    </xf>
    <xf numFmtId="177" fontId="6" fillId="19" borderId="138" xfId="8" applyNumberFormat="1" applyFont="1" applyFill="1" applyBorder="1" applyAlignment="1">
      <alignment horizontal="right" vertical="center" shrinkToFit="1"/>
    </xf>
    <xf numFmtId="177" fontId="6" fillId="19" borderId="138" xfId="2" applyNumberFormat="1" applyFont="1" applyFill="1" applyBorder="1" applyAlignment="1">
      <alignment horizontal="right" vertical="center" shrinkToFit="1"/>
    </xf>
    <xf numFmtId="176" fontId="6" fillId="19" borderId="138" xfId="2" applyNumberFormat="1" applyFont="1" applyFill="1" applyBorder="1" applyAlignment="1">
      <alignment horizontal="right" vertical="center" shrinkToFit="1"/>
    </xf>
    <xf numFmtId="177" fontId="6" fillId="9" borderId="138" xfId="1" applyNumberFormat="1" applyFont="1" applyFill="1" applyBorder="1" applyAlignment="1">
      <alignment vertical="center" shrinkToFit="1"/>
    </xf>
    <xf numFmtId="177" fontId="6" fillId="9" borderId="138" xfId="2" applyNumberFormat="1" applyFont="1" applyFill="1" applyBorder="1" applyAlignment="1">
      <alignment vertical="center" shrinkToFit="1"/>
    </xf>
    <xf numFmtId="178" fontId="6" fillId="0" borderId="0" xfId="0" applyNumberFormat="1" applyFont="1" applyFill="1" applyBorder="1" applyAlignment="1">
      <alignment horizontal="left" vertical="center" shrinkToFit="1"/>
    </xf>
    <xf numFmtId="177" fontId="6" fillId="14" borderId="45" xfId="8" applyNumberFormat="1" applyFont="1" applyFill="1" applyBorder="1" applyAlignment="1">
      <alignment horizontal="right" vertical="center" shrinkToFit="1"/>
    </xf>
    <xf numFmtId="177" fontId="6" fillId="14" borderId="45" xfId="0" applyNumberFormat="1" applyFont="1" applyFill="1" applyBorder="1" applyAlignment="1">
      <alignment vertical="center" shrinkToFit="1"/>
    </xf>
    <xf numFmtId="177" fontId="6" fillId="0" borderId="45" xfId="8" applyNumberFormat="1" applyFont="1" applyFill="1" applyBorder="1" applyAlignment="1">
      <alignment horizontal="right" vertical="center" shrinkToFit="1"/>
    </xf>
    <xf numFmtId="177" fontId="6" fillId="21" borderId="45" xfId="8" applyNumberFormat="1" applyFont="1" applyFill="1" applyBorder="1" applyAlignment="1">
      <alignment horizontal="right" vertical="center" shrinkToFit="1"/>
    </xf>
    <xf numFmtId="177" fontId="6" fillId="17" borderId="45" xfId="8" applyNumberFormat="1" applyFont="1" applyFill="1" applyBorder="1" applyAlignment="1">
      <alignment horizontal="right" vertical="center" shrinkToFit="1"/>
    </xf>
    <xf numFmtId="177" fontId="6" fillId="16" borderId="45" xfId="2" applyNumberFormat="1" applyFont="1" applyFill="1" applyBorder="1" applyAlignment="1">
      <alignment horizontal="right" vertical="center" shrinkToFit="1"/>
    </xf>
    <xf numFmtId="176" fontId="6" fillId="16" borderId="45" xfId="2" applyNumberFormat="1" applyFont="1" applyFill="1" applyBorder="1" applyAlignment="1">
      <alignment horizontal="right" vertical="center" shrinkToFit="1"/>
    </xf>
    <xf numFmtId="177" fontId="6" fillId="17" borderId="45" xfId="2" applyNumberFormat="1" applyFont="1" applyFill="1" applyBorder="1" applyAlignment="1">
      <alignment horizontal="right" vertical="center" shrinkToFit="1"/>
    </xf>
    <xf numFmtId="177" fontId="6" fillId="29" borderId="45" xfId="2" applyNumberFormat="1" applyFont="1" applyFill="1" applyBorder="1" applyAlignment="1">
      <alignment horizontal="right" vertical="center" shrinkToFit="1"/>
    </xf>
    <xf numFmtId="177" fontId="6" fillId="9" borderId="45" xfId="8" applyNumberFormat="1" applyFont="1" applyFill="1" applyBorder="1" applyAlignment="1">
      <alignment horizontal="right" vertical="center" shrinkToFit="1"/>
    </xf>
    <xf numFmtId="177" fontId="6" fillId="30" borderId="45" xfId="8" applyNumberFormat="1" applyFont="1" applyFill="1" applyBorder="1" applyAlignment="1">
      <alignment horizontal="right" vertical="center" shrinkToFit="1"/>
    </xf>
    <xf numFmtId="177" fontId="6" fillId="30" borderId="45" xfId="2" applyNumberFormat="1" applyFont="1" applyFill="1" applyBorder="1" applyAlignment="1">
      <alignment horizontal="right" vertical="center" shrinkToFit="1"/>
    </xf>
    <xf numFmtId="176" fontId="6" fillId="30" borderId="45" xfId="2" applyNumberFormat="1" applyFont="1" applyFill="1" applyBorder="1" applyAlignment="1">
      <alignment horizontal="right" vertical="center" shrinkToFit="1"/>
    </xf>
    <xf numFmtId="177" fontId="6" fillId="13" borderId="45" xfId="2" applyNumberFormat="1" applyFont="1" applyFill="1" applyBorder="1" applyAlignment="1">
      <alignment horizontal="right" vertical="center" shrinkToFit="1"/>
    </xf>
    <xf numFmtId="177" fontId="6" fillId="19" borderId="45" xfId="8" applyNumberFormat="1" applyFont="1" applyFill="1" applyBorder="1" applyAlignment="1">
      <alignment horizontal="right" vertical="center" shrinkToFit="1"/>
    </xf>
    <xf numFmtId="177" fontId="6" fillId="19" borderId="45" xfId="2" applyNumberFormat="1" applyFont="1" applyFill="1" applyBorder="1" applyAlignment="1">
      <alignment horizontal="right" vertical="center" shrinkToFit="1"/>
    </xf>
    <xf numFmtId="176" fontId="6" fillId="19" borderId="45" xfId="2" applyNumberFormat="1" applyFont="1" applyFill="1" applyBorder="1" applyAlignment="1">
      <alignment horizontal="right" vertical="center" shrinkToFit="1"/>
    </xf>
    <xf numFmtId="177" fontId="6" fillId="9" borderId="45" xfId="1" applyNumberFormat="1" applyFont="1" applyFill="1" applyBorder="1" applyAlignment="1">
      <alignment vertical="center" shrinkToFit="1"/>
    </xf>
    <xf numFmtId="177" fontId="6" fillId="9" borderId="45" xfId="2" applyNumberFormat="1" applyFont="1" applyFill="1" applyBorder="1" applyAlignment="1">
      <alignment vertical="center" shrinkToFit="1"/>
    </xf>
    <xf numFmtId="185" fontId="22" fillId="20" borderId="3" xfId="12" applyNumberFormat="1" applyFont="1" applyFill="1" applyBorder="1" applyAlignment="1" applyProtection="1">
      <alignment vertical="top" shrinkToFit="1"/>
    </xf>
    <xf numFmtId="185" fontId="22" fillId="20" borderId="63" xfId="12" applyNumberFormat="1" applyFont="1" applyFill="1" applyBorder="1" applyAlignment="1" applyProtection="1">
      <alignment vertical="top" shrinkToFit="1"/>
    </xf>
    <xf numFmtId="0" fontId="8" fillId="9" borderId="41" xfId="0" applyFont="1" applyFill="1" applyBorder="1" applyAlignment="1">
      <alignment horizontal="left" vertical="top"/>
    </xf>
    <xf numFmtId="0" fontId="8" fillId="9" borderId="19" xfId="0" applyFont="1" applyFill="1" applyBorder="1" applyAlignment="1">
      <alignment horizontal="left" vertical="top"/>
    </xf>
    <xf numFmtId="0" fontId="8" fillId="9" borderId="148" xfId="0" applyFont="1" applyFill="1" applyBorder="1" applyAlignment="1">
      <alignment horizontal="left" vertical="top"/>
    </xf>
    <xf numFmtId="177" fontId="8" fillId="21" borderId="26" xfId="8" applyNumberFormat="1" applyFont="1" applyFill="1" applyBorder="1" applyAlignment="1">
      <alignment horizontal="right" vertical="top" shrinkToFit="1"/>
    </xf>
    <xf numFmtId="177" fontId="8" fillId="21" borderId="27" xfId="8" applyNumberFormat="1" applyFont="1" applyFill="1" applyBorder="1" applyAlignment="1">
      <alignment horizontal="right" vertical="top" shrinkToFit="1"/>
    </xf>
    <xf numFmtId="177" fontId="8" fillId="21" borderId="50" xfId="8" applyNumberFormat="1" applyFont="1" applyFill="1" applyBorder="1" applyAlignment="1">
      <alignment horizontal="right" vertical="top" shrinkToFit="1"/>
    </xf>
    <xf numFmtId="178" fontId="6" fillId="9" borderId="85" xfId="0" applyNumberFormat="1" applyFont="1" applyFill="1" applyBorder="1" applyAlignment="1">
      <alignment horizontal="left" vertical="center" shrinkToFit="1"/>
    </xf>
    <xf numFmtId="179" fontId="6" fillId="9" borderId="53" xfId="0" applyNumberFormat="1" applyFont="1" applyFill="1" applyBorder="1" applyAlignment="1">
      <alignment horizontal="left" vertical="center" shrinkToFit="1"/>
    </xf>
    <xf numFmtId="178" fontId="6" fillId="21" borderId="37" xfId="0" applyNumberFormat="1" applyFont="1" applyFill="1" applyBorder="1" applyAlignment="1">
      <alignment vertical="center" shrinkToFit="1"/>
    </xf>
    <xf numFmtId="179" fontId="6" fillId="0" borderId="35" xfId="0" applyNumberFormat="1" applyFont="1" applyFill="1" applyBorder="1" applyAlignment="1">
      <alignment horizontal="center" vertical="center" shrinkToFit="1"/>
    </xf>
    <xf numFmtId="179" fontId="6" fillId="0" borderId="60" xfId="0" applyNumberFormat="1" applyFont="1" applyFill="1" applyBorder="1" applyAlignment="1">
      <alignment horizontal="center" vertical="center" shrinkToFit="1"/>
    </xf>
    <xf numFmtId="38" fontId="12" fillId="0" borderId="0" xfId="2" applyFont="1" applyAlignment="1">
      <alignment horizontal="right" vertical="center" wrapText="1"/>
    </xf>
    <xf numFmtId="38" fontId="8" fillId="9" borderId="6" xfId="2" applyFont="1" applyFill="1" applyBorder="1" applyAlignment="1">
      <alignment vertical="center"/>
    </xf>
    <xf numFmtId="38" fontId="8" fillId="0" borderId="6" xfId="2" applyFont="1" applyFill="1" applyBorder="1" applyAlignment="1">
      <alignment vertical="center"/>
    </xf>
    <xf numFmtId="0" fontId="8" fillId="0" borderId="135" xfId="0" applyFont="1" applyFill="1" applyBorder="1" applyAlignment="1">
      <alignment horizontal="center" vertical="center"/>
    </xf>
    <xf numFmtId="0" fontId="8" fillId="9" borderId="135" xfId="0" applyFont="1" applyFill="1" applyBorder="1" applyAlignment="1">
      <alignment horizontal="center" vertical="center"/>
    </xf>
    <xf numFmtId="177" fontId="6" fillId="9" borderId="19" xfId="8" applyNumberFormat="1" applyFont="1" applyFill="1" applyBorder="1" applyAlignment="1">
      <alignment horizontal="right" vertical="center" shrinkToFit="1"/>
    </xf>
    <xf numFmtId="177" fontId="6" fillId="11" borderId="134" xfId="8" applyNumberFormat="1" applyFont="1" applyFill="1" applyBorder="1" applyAlignment="1">
      <alignment horizontal="right" vertical="center" shrinkToFit="1"/>
    </xf>
    <xf numFmtId="176" fontId="6" fillId="22" borderId="49" xfId="2" applyNumberFormat="1" applyFont="1" applyFill="1" applyBorder="1" applyAlignment="1">
      <alignment horizontal="right" vertical="center" shrinkToFit="1"/>
    </xf>
    <xf numFmtId="177" fontId="6" fillId="15" borderId="9" xfId="8" applyNumberFormat="1" applyFont="1" applyFill="1" applyBorder="1" applyAlignment="1">
      <alignment horizontal="right" vertical="center" shrinkToFit="1"/>
    </xf>
    <xf numFmtId="177" fontId="6" fillId="20" borderId="9" xfId="8" applyNumberFormat="1" applyFont="1" applyFill="1" applyBorder="1" applyAlignment="1">
      <alignment horizontal="right" vertical="center" shrinkToFit="1"/>
    </xf>
    <xf numFmtId="177" fontId="6" fillId="20" borderId="136" xfId="8" applyNumberFormat="1" applyFont="1" applyFill="1" applyBorder="1" applyAlignment="1">
      <alignment horizontal="right" vertical="center" shrinkToFit="1"/>
    </xf>
    <xf numFmtId="177" fontId="6" fillId="20" borderId="8" xfId="8" applyNumberFormat="1" applyFont="1" applyFill="1" applyBorder="1" applyAlignment="1">
      <alignment horizontal="right" vertical="center" shrinkToFit="1"/>
    </xf>
    <xf numFmtId="0" fontId="9" fillId="4" borderId="133" xfId="0" applyFont="1" applyFill="1" applyBorder="1" applyAlignment="1">
      <alignment horizontal="center"/>
    </xf>
    <xf numFmtId="0" fontId="9" fillId="27" borderId="133" xfId="0" applyFont="1" applyFill="1" applyBorder="1" applyAlignment="1">
      <alignment wrapText="1"/>
    </xf>
    <xf numFmtId="38" fontId="9" fillId="5" borderId="19" xfId="2" applyFont="1" applyFill="1" applyBorder="1" applyAlignment="1">
      <alignment horizontal="center" vertical="center"/>
    </xf>
    <xf numFmtId="0" fontId="9" fillId="26" borderId="134" xfId="7" applyFont="1" applyFill="1" applyBorder="1" applyAlignment="1">
      <alignment horizontal="right" wrapText="1"/>
    </xf>
    <xf numFmtId="0" fontId="9" fillId="27" borderId="136" xfId="0" applyFont="1" applyFill="1" applyBorder="1" applyAlignment="1">
      <alignment horizontal="right" wrapText="1"/>
    </xf>
    <xf numFmtId="38" fontId="9" fillId="27" borderId="14" xfId="2" applyFont="1" applyFill="1" applyBorder="1" applyAlignment="1">
      <alignment horizontal="right" wrapText="1"/>
    </xf>
    <xf numFmtId="0" fontId="9" fillId="27" borderId="135" xfId="0" applyFont="1" applyFill="1" applyBorder="1" applyAlignment="1">
      <alignment horizontal="right" wrapText="1"/>
    </xf>
    <xf numFmtId="0" fontId="9" fillId="27" borderId="15" xfId="0" applyFont="1" applyFill="1" applyBorder="1" applyAlignment="1">
      <alignment horizontal="right" wrapText="1"/>
    </xf>
    <xf numFmtId="0" fontId="9" fillId="27" borderId="9" xfId="0" applyFont="1" applyFill="1" applyBorder="1" applyAlignment="1">
      <alignment horizontal="right" wrapText="1"/>
    </xf>
    <xf numFmtId="0" fontId="9" fillId="27" borderId="14" xfId="0" applyFont="1" applyFill="1" applyBorder="1" applyAlignment="1">
      <alignment horizontal="right" wrapText="1"/>
    </xf>
    <xf numFmtId="0" fontId="9" fillId="4" borderId="223" xfId="6" applyFont="1" applyFill="1" applyBorder="1" applyAlignment="1">
      <alignment horizontal="center" vertical="top"/>
    </xf>
    <xf numFmtId="0" fontId="9" fillId="27" borderId="224" xfId="6" applyFont="1" applyFill="1" applyBorder="1" applyAlignment="1">
      <alignment vertical="top" wrapText="1"/>
    </xf>
    <xf numFmtId="0" fontId="9" fillId="26" borderId="225" xfId="6" applyFont="1" applyFill="1" applyBorder="1" applyAlignment="1">
      <alignment vertical="top"/>
    </xf>
    <xf numFmtId="0" fontId="9" fillId="27" borderId="225" xfId="6" applyFont="1" applyFill="1" applyBorder="1" applyAlignment="1">
      <alignment horizontal="right" vertical="top" wrapText="1"/>
    </xf>
    <xf numFmtId="0" fontId="9" fillId="27" borderId="226" xfId="6" applyFont="1" applyFill="1" applyBorder="1" applyAlignment="1">
      <alignment horizontal="right" vertical="top" wrapText="1"/>
    </xf>
    <xf numFmtId="0" fontId="9" fillId="26" borderId="227" xfId="6" applyFont="1" applyFill="1" applyBorder="1" applyAlignment="1">
      <alignment vertical="top"/>
    </xf>
    <xf numFmtId="0" fontId="9" fillId="26" borderId="228" xfId="6" applyFont="1" applyFill="1" applyBorder="1" applyAlignment="1">
      <alignment vertical="top"/>
    </xf>
    <xf numFmtId="0" fontId="9" fillId="26" borderId="14" xfId="6" applyFont="1" applyFill="1" applyBorder="1" applyAlignment="1">
      <alignment vertical="top"/>
    </xf>
    <xf numFmtId="0" fontId="9" fillId="26" borderId="229" xfId="6" applyFont="1" applyFill="1" applyBorder="1" applyAlignment="1">
      <alignment vertical="top"/>
    </xf>
    <xf numFmtId="0" fontId="9" fillId="26" borderId="15" xfId="6" applyFont="1" applyFill="1" applyBorder="1" applyAlignment="1">
      <alignment vertical="top"/>
    </xf>
    <xf numFmtId="0" fontId="9" fillId="26" borderId="226" xfId="6" applyFont="1" applyFill="1" applyBorder="1" applyAlignment="1">
      <alignment vertical="top"/>
    </xf>
    <xf numFmtId="38" fontId="7" fillId="31" borderId="130" xfId="0" applyNumberFormat="1" applyFont="1" applyFill="1" applyBorder="1" applyAlignment="1">
      <alignment vertical="center"/>
    </xf>
    <xf numFmtId="38" fontId="8" fillId="31" borderId="2" xfId="0" applyNumberFormat="1" applyFont="1" applyFill="1" applyBorder="1" applyAlignment="1">
      <alignment vertical="center"/>
    </xf>
    <xf numFmtId="38" fontId="8" fillId="31" borderId="8" xfId="0" applyNumberFormat="1" applyFont="1" applyFill="1" applyBorder="1" applyAlignment="1">
      <alignment vertical="center"/>
    </xf>
    <xf numFmtId="38" fontId="8" fillId="31" borderId="9" xfId="0" applyNumberFormat="1" applyFont="1" applyFill="1" applyBorder="1" applyAlignment="1">
      <alignment vertical="center"/>
    </xf>
    <xf numFmtId="0" fontId="0" fillId="9" borderId="0" xfId="0" applyFill="1" applyAlignment="1">
      <alignment vertical="top"/>
    </xf>
    <xf numFmtId="0" fontId="5" fillId="9" borderId="136" xfId="19" applyFont="1" applyFill="1" applyBorder="1" applyAlignment="1">
      <alignment vertical="top" wrapText="1"/>
    </xf>
    <xf numFmtId="0" fontId="5" fillId="9" borderId="136" xfId="19" applyFont="1" applyFill="1" applyBorder="1" applyAlignment="1">
      <alignment horizontal="right" vertical="top" wrapText="1"/>
    </xf>
    <xf numFmtId="0" fontId="5" fillId="9" borderId="136" xfId="19" applyFill="1" applyBorder="1" applyAlignment="1">
      <alignment vertical="top"/>
    </xf>
    <xf numFmtId="177" fontId="6" fillId="9" borderId="226" xfId="8" applyNumberFormat="1" applyFont="1" applyFill="1" applyBorder="1" applyAlignment="1">
      <alignment horizontal="right" vertical="center" shrinkToFit="1"/>
    </xf>
    <xf numFmtId="0" fontId="24" fillId="0" borderId="0" xfId="10" applyFont="1" applyAlignment="1">
      <alignment vertical="center"/>
    </xf>
    <xf numFmtId="0" fontId="3" fillId="0" borderId="0" xfId="10" applyAlignment="1">
      <alignment vertical="center"/>
    </xf>
    <xf numFmtId="0" fontId="26" fillId="0" borderId="230" xfId="10" applyFont="1" applyBorder="1" applyAlignment="1">
      <alignment horizontal="center" vertical="center"/>
    </xf>
    <xf numFmtId="0" fontId="26" fillId="0" borderId="231" xfId="10" applyFont="1" applyBorder="1" applyAlignment="1">
      <alignment horizontal="center" vertical="center"/>
    </xf>
    <xf numFmtId="0" fontId="26" fillId="0" borderId="60" xfId="10" applyFont="1" applyBorder="1" applyAlignment="1">
      <alignment horizontal="center" vertical="center"/>
    </xf>
    <xf numFmtId="0" fontId="26" fillId="0" borderId="233" xfId="10" applyFont="1" applyBorder="1" applyAlignment="1">
      <alignment horizontal="center" vertical="center"/>
    </xf>
    <xf numFmtId="0" fontId="26" fillId="0" borderId="69" xfId="10" applyFont="1" applyFill="1" applyBorder="1" applyAlignment="1">
      <alignment horizontal="left" vertical="center"/>
    </xf>
    <xf numFmtId="0" fontId="26" fillId="0" borderId="35" xfId="10" applyFont="1" applyFill="1" applyBorder="1" applyAlignment="1">
      <alignment horizontal="center" vertical="center"/>
    </xf>
    <xf numFmtId="0" fontId="26" fillId="0" borderId="232" xfId="10" applyFont="1" applyFill="1" applyBorder="1" applyAlignment="1">
      <alignment horizontal="center" vertical="center"/>
    </xf>
    <xf numFmtId="0" fontId="26" fillId="0" borderId="233" xfId="10" applyFont="1" applyFill="1" applyBorder="1" applyAlignment="1">
      <alignment horizontal="center" vertical="center"/>
    </xf>
    <xf numFmtId="0" fontId="26" fillId="0" borderId="233" xfId="10" applyFont="1" applyBorder="1" applyAlignment="1">
      <alignment vertical="center"/>
    </xf>
    <xf numFmtId="0" fontId="26" fillId="0" borderId="234" xfId="10" quotePrefix="1" applyFont="1" applyBorder="1" applyAlignment="1">
      <alignment vertical="center"/>
    </xf>
    <xf numFmtId="38" fontId="28" fillId="0" borderId="235" xfId="20" applyFont="1" applyBorder="1">
      <alignment vertical="center"/>
    </xf>
    <xf numFmtId="176" fontId="28" fillId="0" borderId="235" xfId="20" applyNumberFormat="1" applyFont="1" applyBorder="1">
      <alignment vertical="center"/>
    </xf>
    <xf numFmtId="0" fontId="26" fillId="0" borderId="235" xfId="10" applyFont="1" applyBorder="1" applyAlignment="1">
      <alignment vertical="center"/>
    </xf>
    <xf numFmtId="0" fontId="26" fillId="0" borderId="236" xfId="10" applyFont="1" applyBorder="1" applyAlignment="1">
      <alignment vertical="center"/>
    </xf>
    <xf numFmtId="0" fontId="26" fillId="0" borderId="237" xfId="10" applyFont="1" applyBorder="1" applyAlignment="1">
      <alignment vertical="center"/>
    </xf>
    <xf numFmtId="0" fontId="26" fillId="0" borderId="238" xfId="10" applyFont="1" applyBorder="1" applyAlignment="1">
      <alignment vertical="center"/>
    </xf>
    <xf numFmtId="0" fontId="26" fillId="0" borderId="239" xfId="10" applyFont="1" applyBorder="1" applyAlignment="1">
      <alignment vertical="center"/>
    </xf>
    <xf numFmtId="0" fontId="26" fillId="0" borderId="55" xfId="10" applyFont="1" applyBorder="1" applyAlignment="1">
      <alignment vertical="center"/>
    </xf>
    <xf numFmtId="0" fontId="26" fillId="0" borderId="240" xfId="10" applyFont="1" applyBorder="1" applyAlignment="1">
      <alignment vertical="center"/>
    </xf>
    <xf numFmtId="0" fontId="26" fillId="0" borderId="241" xfId="10" applyFont="1" applyBorder="1" applyAlignment="1">
      <alignment vertical="center"/>
    </xf>
    <xf numFmtId="38" fontId="28" fillId="0" borderId="242" xfId="20" applyFont="1" applyBorder="1">
      <alignment vertical="center"/>
    </xf>
    <xf numFmtId="176" fontId="28" fillId="0" borderId="242" xfId="20" applyNumberFormat="1" applyFont="1" applyBorder="1">
      <alignment vertical="center"/>
    </xf>
    <xf numFmtId="0" fontId="26" fillId="0" borderId="242" xfId="10" applyFont="1" applyBorder="1" applyAlignment="1">
      <alignment vertical="center"/>
    </xf>
    <xf numFmtId="0" fontId="26" fillId="0" borderId="243" xfId="10" applyFont="1" applyBorder="1" applyAlignment="1">
      <alignment vertical="center"/>
    </xf>
    <xf numFmtId="0" fontId="26" fillId="0" borderId="244" xfId="10" applyFont="1" applyBorder="1" applyAlignment="1">
      <alignment vertical="center"/>
    </xf>
    <xf numFmtId="0" fontId="26" fillId="0" borderId="245" xfId="10" applyFont="1" applyBorder="1" applyAlignment="1">
      <alignment vertical="center"/>
    </xf>
    <xf numFmtId="0" fontId="26" fillId="0" borderId="241" xfId="10" quotePrefix="1" applyFont="1" applyBorder="1" applyAlignment="1">
      <alignment vertical="center"/>
    </xf>
    <xf numFmtId="38" fontId="28" fillId="0" borderId="244" xfId="20" applyFont="1" applyBorder="1">
      <alignment vertical="center"/>
    </xf>
    <xf numFmtId="176" fontId="28" fillId="0" borderId="236" xfId="20" applyNumberFormat="1" applyFont="1" applyBorder="1">
      <alignment vertical="center"/>
    </xf>
    <xf numFmtId="38" fontId="28" fillId="0" borderId="245" xfId="20" applyFont="1" applyBorder="1">
      <alignment vertical="center"/>
    </xf>
    <xf numFmtId="38" fontId="28" fillId="0" borderId="246" xfId="20" applyFont="1" applyBorder="1">
      <alignment vertical="center"/>
    </xf>
    <xf numFmtId="176" fontId="26" fillId="0" borderId="237" xfId="10" applyNumberFormat="1" applyFont="1" applyBorder="1" applyAlignment="1">
      <alignment vertical="center"/>
    </xf>
    <xf numFmtId="176" fontId="26" fillId="0" borderId="236" xfId="10" applyNumberFormat="1" applyFont="1" applyBorder="1" applyAlignment="1">
      <alignment vertical="center"/>
    </xf>
    <xf numFmtId="38" fontId="29" fillId="0" borderId="242" xfId="20" applyFont="1" applyBorder="1">
      <alignment vertical="center"/>
    </xf>
    <xf numFmtId="176" fontId="29" fillId="0" borderId="242" xfId="20" applyNumberFormat="1" applyFont="1" applyBorder="1">
      <alignment vertical="center"/>
    </xf>
    <xf numFmtId="176" fontId="28" fillId="0" borderId="243" xfId="20" applyNumberFormat="1" applyFont="1" applyBorder="1">
      <alignment vertical="center"/>
    </xf>
    <xf numFmtId="38" fontId="28" fillId="0" borderId="247" xfId="20" applyFont="1" applyBorder="1">
      <alignment vertical="center"/>
    </xf>
    <xf numFmtId="176" fontId="26" fillId="0" borderId="244" xfId="10" applyNumberFormat="1" applyFont="1" applyBorder="1" applyAlignment="1">
      <alignment vertical="center"/>
    </xf>
    <xf numFmtId="176" fontId="26" fillId="0" borderId="243" xfId="10" applyNumberFormat="1" applyFont="1" applyBorder="1" applyAlignment="1">
      <alignment vertical="center"/>
    </xf>
    <xf numFmtId="0" fontId="30" fillId="0" borderId="242" xfId="10" applyFont="1" applyBorder="1" applyAlignment="1">
      <alignment vertical="center"/>
    </xf>
    <xf numFmtId="38" fontId="31" fillId="0" borderId="244" xfId="20" applyFont="1" applyBorder="1">
      <alignment vertical="center"/>
    </xf>
    <xf numFmtId="176" fontId="31" fillId="0" borderId="243" xfId="20" applyNumberFormat="1" applyFont="1" applyBorder="1">
      <alignment vertical="center"/>
    </xf>
    <xf numFmtId="176" fontId="29" fillId="0" borderId="243" xfId="20" applyNumberFormat="1" applyFont="1" applyBorder="1">
      <alignment vertical="center"/>
    </xf>
    <xf numFmtId="38" fontId="31" fillId="0" borderId="245" xfId="20" applyFont="1" applyBorder="1">
      <alignment vertical="center"/>
    </xf>
    <xf numFmtId="0" fontId="26" fillId="0" borderId="248" xfId="10" quotePrefix="1" applyFont="1" applyBorder="1" applyAlignment="1">
      <alignment vertical="center"/>
    </xf>
    <xf numFmtId="38" fontId="29" fillId="0" borderId="249" xfId="20" applyFont="1" applyBorder="1">
      <alignment vertical="center"/>
    </xf>
    <xf numFmtId="176" fontId="29" fillId="0" borderId="249" xfId="20" applyNumberFormat="1" applyFont="1" applyBorder="1">
      <alignment vertical="center"/>
    </xf>
    <xf numFmtId="0" fontId="26" fillId="0" borderId="249" xfId="10" applyFont="1" applyBorder="1" applyAlignment="1">
      <alignment vertical="center"/>
    </xf>
    <xf numFmtId="0" fontId="30" fillId="0" borderId="249" xfId="10" applyFont="1" applyBorder="1" applyAlignment="1">
      <alignment vertical="center"/>
    </xf>
    <xf numFmtId="0" fontId="26" fillId="0" borderId="250" xfId="10" applyFont="1" applyBorder="1" applyAlignment="1">
      <alignment vertical="center"/>
    </xf>
    <xf numFmtId="38" fontId="31" fillId="0" borderId="251" xfId="20" applyFont="1" applyBorder="1">
      <alignment vertical="center"/>
    </xf>
    <xf numFmtId="176" fontId="29" fillId="0" borderId="250" xfId="20" applyNumberFormat="1" applyFont="1" applyBorder="1">
      <alignment vertical="center"/>
    </xf>
    <xf numFmtId="38" fontId="31" fillId="0" borderId="67" xfId="20" applyFont="1" applyBorder="1">
      <alignment vertical="center"/>
    </xf>
    <xf numFmtId="38" fontId="28" fillId="0" borderId="59" xfId="20" applyFont="1" applyBorder="1">
      <alignment vertical="center"/>
    </xf>
    <xf numFmtId="176" fontId="26" fillId="0" borderId="251" xfId="10" applyNumberFormat="1" applyFont="1" applyBorder="1" applyAlignment="1">
      <alignment vertical="center"/>
    </xf>
    <xf numFmtId="176" fontId="26" fillId="0" borderId="250" xfId="10" applyNumberFormat="1" applyFont="1" applyBorder="1" applyAlignment="1">
      <alignment vertical="center"/>
    </xf>
    <xf numFmtId="0" fontId="26" fillId="0" borderId="0" xfId="10" quotePrefix="1" applyFont="1" applyBorder="1" applyAlignment="1">
      <alignment vertical="center"/>
    </xf>
    <xf numFmtId="38" fontId="29" fillId="0" borderId="0" xfId="20" applyFont="1" applyBorder="1">
      <alignment vertical="center"/>
    </xf>
    <xf numFmtId="176" fontId="29" fillId="0" borderId="0" xfId="20" applyNumberFormat="1" applyFont="1" applyBorder="1">
      <alignment vertical="center"/>
    </xf>
    <xf numFmtId="0" fontId="26" fillId="0" borderId="0" xfId="10" applyFont="1" applyBorder="1" applyAlignment="1">
      <alignment vertical="center"/>
    </xf>
    <xf numFmtId="0" fontId="31" fillId="0" borderId="0" xfId="10" applyFont="1" applyBorder="1" applyAlignment="1">
      <alignment vertical="center"/>
    </xf>
    <xf numFmtId="0" fontId="26" fillId="0" borderId="0" xfId="10" applyFont="1" applyAlignment="1">
      <alignment vertical="center"/>
    </xf>
    <xf numFmtId="38" fontId="28" fillId="0" borderId="0" xfId="20" applyFont="1" applyBorder="1">
      <alignment vertical="center"/>
    </xf>
    <xf numFmtId="176" fontId="26" fillId="0" borderId="0" xfId="10" applyNumberFormat="1" applyFont="1" applyBorder="1" applyAlignment="1">
      <alignment vertical="center"/>
    </xf>
    <xf numFmtId="0" fontId="3" fillId="0" borderId="0" xfId="10" quotePrefix="1" applyBorder="1" applyAlignment="1">
      <alignment vertical="center"/>
    </xf>
    <xf numFmtId="0" fontId="3" fillId="0" borderId="0" xfId="10" applyBorder="1" applyAlignment="1">
      <alignment vertical="center"/>
    </xf>
    <xf numFmtId="0" fontId="32" fillId="0" borderId="0" xfId="10" applyFont="1" applyBorder="1" applyAlignment="1">
      <alignment vertical="center"/>
    </xf>
    <xf numFmtId="38" fontId="0" fillId="0" borderId="0" xfId="20" applyFont="1" applyBorder="1">
      <alignment vertical="center"/>
    </xf>
    <xf numFmtId="176" fontId="3" fillId="0" borderId="0" xfId="10" applyNumberFormat="1" applyBorder="1" applyAlignment="1">
      <alignment vertical="center"/>
    </xf>
    <xf numFmtId="0" fontId="1" fillId="0" borderId="0" xfId="10" applyFont="1" applyAlignment="1">
      <alignment vertical="center"/>
    </xf>
    <xf numFmtId="38" fontId="0" fillId="0" borderId="0" xfId="2" applyFont="1"/>
    <xf numFmtId="0" fontId="33" fillId="0" borderId="0" xfId="0" applyFont="1"/>
    <xf numFmtId="0" fontId="34" fillId="0" borderId="0" xfId="0" applyFont="1"/>
    <xf numFmtId="38" fontId="0" fillId="0" borderId="0" xfId="0" applyNumberFormat="1"/>
    <xf numFmtId="38" fontId="34" fillId="0" borderId="0" xfId="2" applyFont="1"/>
    <xf numFmtId="0" fontId="35" fillId="0" borderId="0" xfId="0" applyFont="1" applyFill="1" applyAlignment="1">
      <alignment vertical="center"/>
    </xf>
    <xf numFmtId="0" fontId="8" fillId="0" borderId="0" xfId="0" applyFont="1"/>
    <xf numFmtId="38" fontId="8" fillId="0" borderId="0" xfId="2" applyFont="1"/>
    <xf numFmtId="0" fontId="0" fillId="0" borderId="0" xfId="0" applyAlignment="1">
      <alignment vertical="center"/>
    </xf>
    <xf numFmtId="0" fontId="7" fillId="0" borderId="0" xfId="0" applyFont="1" applyFill="1" applyAlignment="1">
      <alignment vertical="center"/>
    </xf>
    <xf numFmtId="38" fontId="7" fillId="0" borderId="0" xfId="2" applyFont="1"/>
    <xf numFmtId="0" fontId="0" fillId="0" borderId="0" xfId="0" applyFill="1" applyAlignment="1">
      <alignment vertical="center"/>
    </xf>
    <xf numFmtId="38" fontId="8" fillId="15" borderId="32" xfId="2" applyFont="1" applyFill="1" applyBorder="1" applyAlignment="1">
      <alignment horizontal="center" vertical="center"/>
    </xf>
    <xf numFmtId="38" fontId="8" fillId="15" borderId="30" xfId="2" applyFont="1" applyFill="1" applyBorder="1" applyAlignment="1">
      <alignment horizontal="center" vertical="center"/>
    </xf>
    <xf numFmtId="38" fontId="8" fillId="15" borderId="31" xfId="2" applyFont="1" applyFill="1" applyBorder="1" applyAlignment="1">
      <alignment horizontal="center" vertical="center"/>
    </xf>
    <xf numFmtId="38" fontId="8" fillId="15" borderId="65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38" fontId="37" fillId="19" borderId="254" xfId="2" applyFont="1" applyFill="1" applyBorder="1" applyAlignment="1">
      <alignment vertical="center"/>
    </xf>
    <xf numFmtId="38" fontId="37" fillId="19" borderId="255" xfId="2" applyFont="1" applyFill="1" applyBorder="1" applyAlignment="1">
      <alignment vertical="center"/>
    </xf>
    <xf numFmtId="38" fontId="37" fillId="19" borderId="256" xfId="2" applyFont="1" applyFill="1" applyBorder="1" applyAlignment="1">
      <alignment vertical="center"/>
    </xf>
    <xf numFmtId="38" fontId="8" fillId="0" borderId="257" xfId="2" applyFont="1" applyFill="1" applyBorder="1" applyAlignment="1">
      <alignment vertical="center"/>
    </xf>
    <xf numFmtId="0" fontId="8" fillId="0" borderId="258" xfId="0" applyFont="1" applyBorder="1"/>
    <xf numFmtId="38" fontId="37" fillId="0" borderId="259" xfId="2" applyFont="1" applyFill="1" applyBorder="1" applyAlignment="1">
      <alignment vertical="center"/>
    </xf>
    <xf numFmtId="38" fontId="37" fillId="0" borderId="260" xfId="2" applyFont="1" applyFill="1" applyBorder="1" applyAlignment="1">
      <alignment vertical="center"/>
    </xf>
    <xf numFmtId="38" fontId="37" fillId="0" borderId="261" xfId="2" applyFont="1" applyFill="1" applyBorder="1" applyAlignment="1">
      <alignment vertical="center"/>
    </xf>
    <xf numFmtId="38" fontId="37" fillId="0" borderId="262" xfId="2" applyFont="1" applyFill="1" applyBorder="1" applyAlignment="1">
      <alignment vertical="center"/>
    </xf>
    <xf numFmtId="0" fontId="0" fillId="0" borderId="0" xfId="0" quotePrefix="1" applyAlignment="1">
      <alignment vertical="center"/>
    </xf>
    <xf numFmtId="38" fontId="8" fillId="9" borderId="263" xfId="2" applyFont="1" applyFill="1" applyBorder="1" applyAlignment="1">
      <alignment vertical="center"/>
    </xf>
    <xf numFmtId="0" fontId="8" fillId="9" borderId="264" xfId="0" applyFont="1" applyFill="1" applyBorder="1"/>
    <xf numFmtId="38" fontId="37" fillId="9" borderId="265" xfId="2" applyFont="1" applyFill="1" applyBorder="1" applyAlignment="1">
      <alignment vertical="center"/>
    </xf>
    <xf numFmtId="38" fontId="37" fillId="9" borderId="266" xfId="2" applyFont="1" applyFill="1" applyBorder="1" applyAlignment="1">
      <alignment vertical="center"/>
    </xf>
    <xf numFmtId="38" fontId="37" fillId="9" borderId="267" xfId="2" applyFont="1" applyFill="1" applyBorder="1" applyAlignment="1">
      <alignment vertical="center"/>
    </xf>
    <xf numFmtId="38" fontId="37" fillId="9" borderId="268" xfId="2" applyFont="1" applyFill="1" applyBorder="1" applyAlignment="1">
      <alignment vertical="center"/>
    </xf>
    <xf numFmtId="38" fontId="37" fillId="9" borderId="271" xfId="2" applyFont="1" applyFill="1" applyBorder="1" applyAlignment="1">
      <alignment vertical="center"/>
    </xf>
    <xf numFmtId="38" fontId="37" fillId="9" borderId="272" xfId="2" applyFont="1" applyFill="1" applyBorder="1" applyAlignment="1">
      <alignment vertical="center"/>
    </xf>
    <xf numFmtId="38" fontId="37" fillId="9" borderId="273" xfId="2" applyFont="1" applyFill="1" applyBorder="1" applyAlignment="1">
      <alignment vertical="center"/>
    </xf>
    <xf numFmtId="38" fontId="37" fillId="9" borderId="274" xfId="2" applyFont="1" applyFill="1" applyBorder="1" applyAlignment="1">
      <alignment vertical="center"/>
    </xf>
    <xf numFmtId="176" fontId="8" fillId="0" borderId="277" xfId="2" applyNumberFormat="1" applyFont="1" applyFill="1" applyBorder="1" applyAlignment="1">
      <alignment vertical="center"/>
    </xf>
    <xf numFmtId="176" fontId="8" fillId="0" borderId="278" xfId="2" applyNumberFormat="1" applyFont="1" applyFill="1" applyBorder="1" applyAlignment="1">
      <alignment vertical="center"/>
    </xf>
    <xf numFmtId="176" fontId="8" fillId="0" borderId="279" xfId="2" applyNumberFormat="1" applyFont="1" applyFill="1" applyBorder="1" applyAlignment="1">
      <alignment vertical="center"/>
    </xf>
    <xf numFmtId="176" fontId="8" fillId="0" borderId="280" xfId="2" applyNumberFormat="1" applyFont="1" applyFill="1" applyBorder="1" applyAlignment="1">
      <alignment vertical="center"/>
    </xf>
    <xf numFmtId="38" fontId="8" fillId="0" borderId="0" xfId="2" applyFont="1" applyAlignment="1">
      <alignment vertical="center"/>
    </xf>
    <xf numFmtId="187" fontId="8" fillId="0" borderId="0" xfId="12" applyNumberFormat="1" applyFont="1" applyFill="1" applyBorder="1" applyAlignment="1" applyProtection="1">
      <alignment horizontal="right" vertical="top" shrinkToFit="1"/>
    </xf>
    <xf numFmtId="38" fontId="37" fillId="19" borderId="281" xfId="2" applyFont="1" applyFill="1" applyBorder="1" applyAlignment="1">
      <alignment vertical="center"/>
    </xf>
    <xf numFmtId="38" fontId="37" fillId="19" borderId="282" xfId="2" applyFont="1" applyFill="1" applyBorder="1" applyAlignment="1">
      <alignment vertical="center"/>
    </xf>
    <xf numFmtId="38" fontId="37" fillId="19" borderId="283" xfId="2" applyFont="1" applyFill="1" applyBorder="1" applyAlignment="1">
      <alignment vertical="center"/>
    </xf>
    <xf numFmtId="38" fontId="37" fillId="19" borderId="284" xfId="2" applyFont="1" applyFill="1" applyBorder="1" applyAlignment="1">
      <alignment vertical="center"/>
    </xf>
    <xf numFmtId="38" fontId="8" fillId="9" borderId="257" xfId="2" applyFont="1" applyFill="1" applyBorder="1" applyAlignment="1">
      <alignment vertical="center"/>
    </xf>
    <xf numFmtId="0" fontId="8" fillId="9" borderId="258" xfId="0" applyFont="1" applyFill="1" applyBorder="1"/>
    <xf numFmtId="38" fontId="37" fillId="9" borderId="259" xfId="2" applyFont="1" applyFill="1" applyBorder="1" applyAlignment="1">
      <alignment vertical="center"/>
    </xf>
    <xf numFmtId="38" fontId="37" fillId="9" borderId="260" xfId="2" applyFont="1" applyFill="1" applyBorder="1" applyAlignment="1">
      <alignment vertical="center"/>
    </xf>
    <xf numFmtId="38" fontId="37" fillId="9" borderId="261" xfId="2" applyFont="1" applyFill="1" applyBorder="1" applyAlignment="1">
      <alignment vertical="center"/>
    </xf>
    <xf numFmtId="38" fontId="37" fillId="0" borderId="268" xfId="2" applyFont="1" applyFill="1" applyBorder="1" applyAlignment="1">
      <alignment vertical="center"/>
    </xf>
    <xf numFmtId="38" fontId="37" fillId="0" borderId="274" xfId="2" applyFont="1" applyFill="1" applyBorder="1" applyAlignment="1">
      <alignment vertical="center"/>
    </xf>
    <xf numFmtId="38" fontId="38" fillId="0" borderId="0" xfId="2" applyFont="1" applyFill="1" applyBorder="1" applyAlignment="1">
      <alignment vertical="center"/>
    </xf>
    <xf numFmtId="38" fontId="0" fillId="0" borderId="0" xfId="2" applyFont="1" applyFill="1" applyBorder="1" applyAlignment="1">
      <alignment vertical="center"/>
    </xf>
    <xf numFmtId="176" fontId="39" fillId="9" borderId="0" xfId="2" applyNumberFormat="1" applyFont="1" applyFill="1" applyBorder="1" applyAlignment="1">
      <alignment vertical="center"/>
    </xf>
    <xf numFmtId="176" fontId="38" fillId="9" borderId="0" xfId="2" applyNumberFormat="1" applyFont="1" applyFill="1" applyBorder="1" applyAlignment="1">
      <alignment vertical="center"/>
    </xf>
    <xf numFmtId="176" fontId="38" fillId="0" borderId="0" xfId="2" applyNumberFormat="1" applyFont="1" applyBorder="1" applyAlignment="1">
      <alignment vertical="center"/>
    </xf>
    <xf numFmtId="176" fontId="0" fillId="0" borderId="0" xfId="2" applyNumberFormat="1" applyFont="1" applyBorder="1" applyAlignment="1">
      <alignment vertical="center"/>
    </xf>
    <xf numFmtId="188" fontId="38" fillId="0" borderId="0" xfId="2" applyNumberFormat="1" applyFont="1" applyBorder="1" applyAlignment="1">
      <alignment vertical="center"/>
    </xf>
    <xf numFmtId="38" fontId="38" fillId="0" borderId="0" xfId="2" applyFont="1"/>
    <xf numFmtId="177" fontId="6" fillId="17" borderId="20" xfId="2" applyNumberFormat="1" applyFont="1" applyFill="1" applyBorder="1" applyAlignment="1">
      <alignment horizontal="right" vertical="center" shrinkToFit="1"/>
    </xf>
    <xf numFmtId="0" fontId="8" fillId="9" borderId="41" xfId="0" applyFont="1" applyFill="1" applyBorder="1" applyAlignment="1">
      <alignment horizontal="left" vertical="top"/>
    </xf>
    <xf numFmtId="0" fontId="8" fillId="9" borderId="19" xfId="0" applyFont="1" applyFill="1" applyBorder="1" applyAlignment="1">
      <alignment horizontal="left" vertical="top"/>
    </xf>
    <xf numFmtId="0" fontId="8" fillId="9" borderId="148" xfId="0" applyFont="1" applyFill="1" applyBorder="1" applyAlignment="1">
      <alignment horizontal="left" vertical="top"/>
    </xf>
    <xf numFmtId="0" fontId="5" fillId="5" borderId="289" xfId="21" applyFont="1" applyFill="1" applyBorder="1" applyAlignment="1">
      <alignment horizontal="center"/>
    </xf>
    <xf numFmtId="0" fontId="5" fillId="0" borderId="289" xfId="21" applyFont="1" applyFill="1" applyBorder="1" applyAlignment="1">
      <alignment wrapText="1"/>
    </xf>
    <xf numFmtId="0" fontId="5" fillId="0" borderId="289" xfId="21" applyBorder="1"/>
    <xf numFmtId="38" fontId="8" fillId="26" borderId="131" xfId="0" applyNumberFormat="1" applyFont="1" applyFill="1" applyBorder="1" applyAlignment="1">
      <alignment vertical="center"/>
    </xf>
    <xf numFmtId="38" fontId="8" fillId="26" borderId="132" xfId="0" applyNumberFormat="1" applyFont="1" applyFill="1" applyBorder="1" applyAlignment="1">
      <alignment vertical="center"/>
    </xf>
    <xf numFmtId="38" fontId="8" fillId="26" borderId="9" xfId="0" applyNumberFormat="1" applyFont="1" applyFill="1" applyBorder="1" applyAlignment="1">
      <alignment vertical="center"/>
    </xf>
    <xf numFmtId="38" fontId="8" fillId="26" borderId="8" xfId="0" applyNumberFormat="1" applyFont="1" applyFill="1" applyBorder="1" applyAlignment="1">
      <alignment vertical="center"/>
    </xf>
    <xf numFmtId="38" fontId="8" fillId="26" borderId="11" xfId="0" applyNumberFormat="1" applyFont="1" applyFill="1" applyBorder="1" applyAlignment="1">
      <alignment vertical="center"/>
    </xf>
    <xf numFmtId="38" fontId="8" fillId="26" borderId="13" xfId="0" applyNumberFormat="1" applyFont="1" applyFill="1" applyBorder="1" applyAlignment="1">
      <alignment vertical="center"/>
    </xf>
    <xf numFmtId="38" fontId="8" fillId="26" borderId="10" xfId="0" applyNumberFormat="1" applyFont="1" applyFill="1" applyBorder="1" applyAlignment="1">
      <alignment vertical="center"/>
    </xf>
    <xf numFmtId="38" fontId="8" fillId="26" borderId="12" xfId="0" applyNumberFormat="1" applyFont="1" applyFill="1" applyBorder="1" applyAlignment="1">
      <alignment vertical="center"/>
    </xf>
    <xf numFmtId="38" fontId="8" fillId="26" borderId="131" xfId="0" applyNumberFormat="1" applyFont="1" applyFill="1" applyBorder="1" applyAlignment="1">
      <alignment horizontal="left" vertical="center"/>
    </xf>
    <xf numFmtId="38" fontId="8" fillId="26" borderId="11" xfId="0" applyNumberFormat="1" applyFont="1" applyFill="1" applyBorder="1" applyAlignment="1">
      <alignment horizontal="left" vertical="center"/>
    </xf>
    <xf numFmtId="177" fontId="8" fillId="21" borderId="289" xfId="8" applyNumberFormat="1" applyFont="1" applyFill="1" applyBorder="1" applyAlignment="1">
      <alignment horizontal="right" vertical="top" shrinkToFit="1"/>
    </xf>
    <xf numFmtId="177" fontId="8" fillId="21" borderId="290" xfId="8" applyNumberFormat="1" applyFont="1" applyFill="1" applyBorder="1" applyAlignment="1">
      <alignment horizontal="right" vertical="top" shrinkToFit="1"/>
    </xf>
    <xf numFmtId="177" fontId="8" fillId="21" borderId="291" xfId="8" applyNumberFormat="1" applyFont="1" applyFill="1" applyBorder="1" applyAlignment="1">
      <alignment horizontal="right" vertical="top" shrinkToFit="1"/>
    </xf>
    <xf numFmtId="0" fontId="5" fillId="4" borderId="292" xfId="0" applyFont="1" applyFill="1" applyBorder="1" applyAlignment="1">
      <alignment horizontal="center" vertical="center"/>
    </xf>
    <xf numFmtId="178" fontId="6" fillId="16" borderId="66" xfId="0" applyNumberFormat="1" applyFont="1" applyFill="1" applyBorder="1" applyAlignment="1">
      <alignment horizontal="center" vertical="center" textRotation="255"/>
    </xf>
    <xf numFmtId="178" fontId="6" fillId="22" borderId="66" xfId="0" applyNumberFormat="1" applyFont="1" applyFill="1" applyBorder="1" applyAlignment="1">
      <alignment horizontal="center" vertical="center" textRotation="255"/>
    </xf>
    <xf numFmtId="178" fontId="6" fillId="18" borderId="66" xfId="0" applyNumberFormat="1" applyFont="1" applyFill="1" applyBorder="1" applyAlignment="1">
      <alignment horizontal="center" vertical="center" textRotation="255"/>
    </xf>
    <xf numFmtId="178" fontId="6" fillId="20" borderId="66" xfId="10" applyNumberFormat="1" applyFont="1" applyFill="1" applyBorder="1" applyAlignment="1">
      <alignment horizontal="center" vertical="center" textRotation="255"/>
    </xf>
    <xf numFmtId="38" fontId="6" fillId="32" borderId="41" xfId="12" applyFont="1" applyFill="1" applyBorder="1" applyAlignment="1">
      <alignment vertical="center"/>
    </xf>
    <xf numFmtId="178" fontId="6" fillId="32" borderId="25" xfId="10" applyNumberFormat="1" applyFont="1" applyFill="1" applyBorder="1" applyAlignment="1">
      <alignment vertical="center"/>
    </xf>
    <xf numFmtId="178" fontId="6" fillId="32" borderId="41" xfId="10" applyNumberFormat="1" applyFont="1" applyFill="1" applyBorder="1" applyAlignment="1">
      <alignment vertical="center"/>
    </xf>
    <xf numFmtId="178" fontId="6" fillId="32" borderId="0" xfId="10" applyNumberFormat="1" applyFont="1" applyFill="1" applyBorder="1" applyAlignment="1">
      <alignment vertical="center"/>
    </xf>
    <xf numFmtId="178" fontId="6" fillId="18" borderId="41" xfId="10" applyNumberFormat="1" applyFont="1" applyFill="1" applyBorder="1" applyAlignment="1">
      <alignment vertical="center"/>
    </xf>
    <xf numFmtId="178" fontId="6" fillId="18" borderId="0" xfId="10" applyNumberFormat="1" applyFont="1" applyFill="1" applyBorder="1" applyAlignment="1">
      <alignment vertical="center"/>
    </xf>
    <xf numFmtId="178" fontId="7" fillId="9" borderId="35" xfId="0" applyNumberFormat="1" applyFont="1" applyFill="1" applyBorder="1" applyAlignment="1">
      <alignment vertical="top"/>
    </xf>
    <xf numFmtId="178" fontId="7" fillId="9" borderId="60" xfId="0" applyNumberFormat="1" applyFont="1" applyFill="1" applyBorder="1" applyAlignment="1">
      <alignment vertical="top"/>
    </xf>
    <xf numFmtId="178" fontId="7" fillId="9" borderId="61" xfId="0" applyNumberFormat="1" applyFont="1" applyFill="1" applyBorder="1" applyAlignment="1">
      <alignment vertical="top"/>
    </xf>
    <xf numFmtId="177" fontId="6" fillId="0" borderId="289" xfId="2" applyNumberFormat="1" applyFont="1" applyFill="1" applyBorder="1" applyAlignment="1">
      <alignment vertical="center" shrinkToFit="1"/>
    </xf>
    <xf numFmtId="177" fontId="6" fillId="0" borderId="289" xfId="0" applyNumberFormat="1" applyFont="1" applyFill="1" applyBorder="1" applyAlignment="1">
      <alignment vertical="center" shrinkToFit="1"/>
    </xf>
    <xf numFmtId="177" fontId="6" fillId="0" borderId="224" xfId="0" applyNumberFormat="1" applyFont="1" applyFill="1" applyBorder="1" applyAlignment="1">
      <alignment vertical="center" shrinkToFit="1"/>
    </xf>
    <xf numFmtId="177" fontId="6" fillId="0" borderId="225" xfId="0" applyNumberFormat="1" applyFont="1" applyFill="1" applyBorder="1" applyAlignment="1">
      <alignment vertical="center" shrinkToFit="1"/>
    </xf>
    <xf numFmtId="177" fontId="6" fillId="14" borderId="24" xfId="0" applyNumberFormat="1" applyFont="1" applyFill="1" applyBorder="1" applyAlignment="1">
      <alignment vertical="center" shrinkToFit="1"/>
    </xf>
    <xf numFmtId="177" fontId="6" fillId="14" borderId="20" xfId="0" applyNumberFormat="1" applyFont="1" applyFill="1" applyBorder="1" applyAlignment="1">
      <alignment vertical="center" shrinkToFit="1"/>
    </xf>
    <xf numFmtId="177" fontId="6" fillId="20" borderId="6" xfId="2" applyNumberFormat="1" applyFont="1" applyFill="1" applyBorder="1" applyAlignment="1">
      <alignment vertical="center" shrinkToFit="1"/>
    </xf>
    <xf numFmtId="177" fontId="6" fillId="20" borderId="24" xfId="0" applyNumberFormat="1" applyFont="1" applyFill="1" applyBorder="1" applyAlignment="1">
      <alignment vertical="center" shrinkToFit="1"/>
    </xf>
    <xf numFmtId="177" fontId="6" fillId="0" borderId="11" xfId="2" applyNumberFormat="1" applyFont="1" applyFill="1" applyBorder="1" applyAlignment="1">
      <alignment vertical="center" shrinkToFit="1"/>
    </xf>
    <xf numFmtId="177" fontId="6" fillId="0" borderId="11" xfId="0" applyNumberFormat="1" applyFont="1" applyFill="1" applyBorder="1" applyAlignment="1">
      <alignment vertical="center" shrinkToFit="1"/>
    </xf>
    <xf numFmtId="177" fontId="6" fillId="0" borderId="13" xfId="0" applyNumberFormat="1" applyFont="1" applyFill="1" applyBorder="1" applyAlignment="1">
      <alignment vertical="center" shrinkToFit="1"/>
    </xf>
    <xf numFmtId="177" fontId="6" fillId="0" borderId="149" xfId="0" applyNumberFormat="1" applyFont="1" applyFill="1" applyBorder="1" applyAlignment="1">
      <alignment vertical="center" shrinkToFit="1"/>
    </xf>
    <xf numFmtId="177" fontId="6" fillId="0" borderId="228" xfId="0" applyNumberFormat="1" applyFont="1" applyFill="1" applyBorder="1" applyAlignment="1">
      <alignment vertical="center" shrinkToFit="1"/>
    </xf>
    <xf numFmtId="177" fontId="6" fillId="0" borderId="12" xfId="0" applyNumberFormat="1" applyFont="1" applyFill="1" applyBorder="1" applyAlignment="1">
      <alignment vertical="center" shrinkToFit="1"/>
    </xf>
    <xf numFmtId="177" fontId="6" fillId="20" borderId="294" xfId="0" applyNumberFormat="1" applyFont="1" applyFill="1" applyBorder="1" applyAlignment="1">
      <alignment horizontal="center" vertical="center" shrinkToFit="1"/>
    </xf>
    <xf numFmtId="177" fontId="6" fillId="20" borderId="144" xfId="0" applyNumberFormat="1" applyFont="1" applyFill="1" applyBorder="1" applyAlignment="1">
      <alignment horizontal="center" vertical="center" shrinkToFit="1"/>
    </xf>
    <xf numFmtId="177" fontId="6" fillId="14" borderId="21" xfId="0" applyNumberFormat="1" applyFont="1" applyFill="1" applyBorder="1" applyAlignment="1">
      <alignment vertical="center" shrinkToFit="1"/>
    </xf>
    <xf numFmtId="176" fontId="6" fillId="20" borderId="6" xfId="2" applyNumberFormat="1" applyFont="1" applyFill="1" applyBorder="1" applyAlignment="1">
      <alignment vertical="center" shrinkToFit="1"/>
    </xf>
    <xf numFmtId="176" fontId="6" fillId="20" borderId="6" xfId="0" applyNumberFormat="1" applyFont="1" applyFill="1" applyBorder="1" applyAlignment="1">
      <alignment vertical="center" shrinkToFit="1"/>
    </xf>
    <xf numFmtId="176" fontId="6" fillId="20" borderId="24" xfId="0" applyNumberFormat="1" applyFont="1" applyFill="1" applyBorder="1" applyAlignment="1">
      <alignment vertical="center" shrinkToFit="1"/>
    </xf>
    <xf numFmtId="176" fontId="6" fillId="20" borderId="20" xfId="0" applyNumberFormat="1" applyFont="1" applyFill="1" applyBorder="1" applyAlignment="1">
      <alignment vertical="center" shrinkToFit="1"/>
    </xf>
    <xf numFmtId="176" fontId="6" fillId="20" borderId="21" xfId="0" applyNumberFormat="1" applyFont="1" applyFill="1" applyBorder="1" applyAlignment="1">
      <alignment vertical="center" shrinkToFit="1"/>
    </xf>
    <xf numFmtId="177" fontId="6" fillId="20" borderId="61" xfId="0" applyNumberFormat="1" applyFont="1" applyFill="1" applyBorder="1" applyAlignment="1">
      <alignment horizontal="center" vertical="center" shrinkToFit="1"/>
    </xf>
    <xf numFmtId="177" fontId="6" fillId="0" borderId="53" xfId="0" applyNumberFormat="1" applyFont="1" applyFill="1" applyBorder="1" applyAlignment="1">
      <alignment vertical="center" shrinkToFit="1"/>
    </xf>
    <xf numFmtId="177" fontId="6" fillId="0" borderId="150" xfId="0" applyNumberFormat="1" applyFont="1" applyFill="1" applyBorder="1" applyAlignment="1">
      <alignment vertical="center" shrinkToFit="1"/>
    </xf>
    <xf numFmtId="176" fontId="6" fillId="0" borderId="229" xfId="2" applyNumberFormat="1" applyFont="1" applyFill="1" applyBorder="1" applyAlignment="1">
      <alignment vertical="center" shrinkToFit="1"/>
    </xf>
    <xf numFmtId="176" fontId="6" fillId="0" borderId="229" xfId="0" applyNumberFormat="1" applyFont="1" applyFill="1" applyBorder="1" applyAlignment="1">
      <alignment vertical="center" shrinkToFit="1"/>
    </xf>
    <xf numFmtId="176" fontId="6" fillId="0" borderId="34" xfId="0" applyNumberFormat="1" applyFont="1" applyFill="1" applyBorder="1" applyAlignment="1">
      <alignment vertical="center" shrinkToFit="1"/>
    </xf>
    <xf numFmtId="176" fontId="6" fillId="0" borderId="49" xfId="0" applyNumberFormat="1" applyFont="1" applyFill="1" applyBorder="1" applyAlignment="1">
      <alignment vertical="center" shrinkToFit="1"/>
    </xf>
    <xf numFmtId="176" fontId="6" fillId="0" borderId="15" xfId="0" applyNumberFormat="1" applyFont="1" applyFill="1" applyBorder="1" applyAlignment="1">
      <alignment vertical="center" shrinkToFit="1"/>
    </xf>
    <xf numFmtId="177" fontId="6" fillId="14" borderId="24" xfId="2" applyNumberFormat="1" applyFont="1" applyFill="1" applyBorder="1" applyAlignment="1">
      <alignment vertical="center" shrinkToFit="1"/>
    </xf>
    <xf numFmtId="177" fontId="6" fillId="20" borderId="24" xfId="2" applyNumberFormat="1" applyFont="1" applyFill="1" applyBorder="1" applyAlignment="1">
      <alignment vertical="center" shrinkToFit="1"/>
    </xf>
    <xf numFmtId="176" fontId="6" fillId="20" borderId="24" xfId="2" applyNumberFormat="1" applyFont="1" applyFill="1" applyBorder="1" applyAlignment="1">
      <alignment vertical="center" shrinkToFit="1"/>
    </xf>
    <xf numFmtId="177" fontId="6" fillId="0" borderId="224" xfId="2" applyNumberFormat="1" applyFont="1" applyFill="1" applyBorder="1" applyAlignment="1">
      <alignment vertical="center" shrinkToFit="1"/>
    </xf>
    <xf numFmtId="177" fontId="6" fillId="0" borderId="13" xfId="2" applyNumberFormat="1" applyFont="1" applyFill="1" applyBorder="1" applyAlignment="1">
      <alignment vertical="center" shrinkToFit="1"/>
    </xf>
    <xf numFmtId="176" fontId="6" fillId="0" borderId="34" xfId="2" applyNumberFormat="1" applyFont="1" applyFill="1" applyBorder="1" applyAlignment="1">
      <alignment vertical="center" shrinkToFit="1"/>
    </xf>
    <xf numFmtId="177" fontId="6" fillId="20" borderId="60" xfId="0" applyNumberFormat="1" applyFont="1" applyFill="1" applyBorder="1" applyAlignment="1">
      <alignment horizontal="center" vertical="center" shrinkToFit="1"/>
    </xf>
    <xf numFmtId="177" fontId="6" fillId="0" borderId="293" xfId="0" applyNumberFormat="1" applyFont="1" applyFill="1" applyBorder="1" applyAlignment="1">
      <alignment vertical="center" shrinkToFit="1"/>
    </xf>
    <xf numFmtId="177" fontId="40" fillId="20" borderId="300" xfId="0" applyNumberFormat="1" applyFont="1" applyFill="1" applyBorder="1" applyAlignment="1">
      <alignment horizontal="center" vertical="center" shrinkToFit="1"/>
    </xf>
    <xf numFmtId="177" fontId="40" fillId="14" borderId="301" xfId="0" applyNumberFormat="1" applyFont="1" applyFill="1" applyBorder="1" applyAlignment="1">
      <alignment vertical="center" shrinkToFit="1"/>
    </xf>
    <xf numFmtId="177" fontId="40" fillId="0" borderId="302" xfId="0" applyNumberFormat="1" applyFont="1" applyFill="1" applyBorder="1" applyAlignment="1">
      <alignment vertical="center" shrinkToFit="1"/>
    </xf>
    <xf numFmtId="177" fontId="40" fillId="0" borderId="303" xfId="0" applyNumberFormat="1" applyFont="1" applyFill="1" applyBorder="1" applyAlignment="1">
      <alignment vertical="center" shrinkToFit="1"/>
    </xf>
    <xf numFmtId="177" fontId="40" fillId="20" borderId="301" xfId="0" applyNumberFormat="1" applyFont="1" applyFill="1" applyBorder="1" applyAlignment="1">
      <alignment vertical="center" shrinkToFit="1"/>
    </xf>
    <xf numFmtId="176" fontId="40" fillId="20" borderId="301" xfId="0" applyNumberFormat="1" applyFont="1" applyFill="1" applyBorder="1" applyAlignment="1">
      <alignment vertical="center" shrinkToFit="1"/>
    </xf>
    <xf numFmtId="176" fontId="6" fillId="14" borderId="27" xfId="2" applyNumberFormat="1" applyFont="1" applyFill="1" applyBorder="1" applyAlignment="1">
      <alignment vertical="center" shrinkToFit="1"/>
    </xf>
    <xf numFmtId="176" fontId="6" fillId="14" borderId="68" xfId="2" applyNumberFormat="1" applyFont="1" applyFill="1" applyBorder="1" applyAlignment="1">
      <alignment vertical="center" shrinkToFit="1"/>
    </xf>
    <xf numFmtId="176" fontId="6" fillId="14" borderId="47" xfId="0" applyNumberFormat="1" applyFont="1" applyFill="1" applyBorder="1" applyAlignment="1">
      <alignment vertical="center" shrinkToFit="1"/>
    </xf>
    <xf numFmtId="176" fontId="6" fillId="14" borderId="68" xfId="0" applyNumberFormat="1" applyFont="1" applyFill="1" applyBorder="1" applyAlignment="1">
      <alignment vertical="center" shrinkToFit="1"/>
    </xf>
    <xf numFmtId="176" fontId="40" fillId="14" borderId="306" xfId="0" applyNumberFormat="1" applyFont="1" applyFill="1" applyBorder="1" applyAlignment="1">
      <alignment vertical="center" shrinkToFit="1"/>
    </xf>
    <xf numFmtId="176" fontId="6" fillId="14" borderId="27" xfId="0" applyNumberFormat="1" applyFont="1" applyFill="1" applyBorder="1" applyAlignment="1">
      <alignment vertical="center" shrinkToFit="1"/>
    </xf>
    <xf numFmtId="176" fontId="6" fillId="14" borderId="28" xfId="0" applyNumberFormat="1" applyFont="1" applyFill="1" applyBorder="1" applyAlignment="1">
      <alignment vertical="center" shrinkToFit="1"/>
    </xf>
    <xf numFmtId="177" fontId="40" fillId="20" borderId="295" xfId="0" applyNumberFormat="1" applyFont="1" applyFill="1" applyBorder="1" applyAlignment="1">
      <alignment horizontal="center" vertical="center" shrinkToFit="1"/>
    </xf>
    <xf numFmtId="177" fontId="40" fillId="0" borderId="297" xfId="0" applyNumberFormat="1" applyFont="1" applyFill="1" applyBorder="1" applyAlignment="1">
      <alignment vertical="center" shrinkToFit="1"/>
    </xf>
    <xf numFmtId="177" fontId="40" fillId="0" borderId="298" xfId="0" applyNumberFormat="1" applyFont="1" applyFill="1" applyBorder="1" applyAlignment="1">
      <alignment vertical="center" shrinkToFit="1"/>
    </xf>
    <xf numFmtId="177" fontId="40" fillId="20" borderId="296" xfId="0" applyNumberFormat="1" applyFont="1" applyFill="1" applyBorder="1" applyAlignment="1">
      <alignment vertical="center" shrinkToFit="1"/>
    </xf>
    <xf numFmtId="176" fontId="40" fillId="20" borderId="296" xfId="0" applyNumberFormat="1" applyFont="1" applyFill="1" applyBorder="1" applyAlignment="1">
      <alignment vertical="center" shrinkToFit="1"/>
    </xf>
    <xf numFmtId="176" fontId="40" fillId="14" borderId="305" xfId="0" applyNumberFormat="1" applyFont="1" applyFill="1" applyBorder="1" applyAlignment="1">
      <alignment vertical="center" shrinkToFit="1"/>
    </xf>
    <xf numFmtId="176" fontId="40" fillId="0" borderId="299" xfId="0" applyNumberFormat="1" applyFont="1" applyFill="1" applyBorder="1" applyAlignment="1">
      <alignment vertical="center" shrinkToFit="1"/>
    </xf>
    <xf numFmtId="178" fontId="6" fillId="20" borderId="35" xfId="0" applyNumberFormat="1" applyFont="1" applyFill="1" applyBorder="1" applyAlignment="1">
      <alignment vertical="center" shrinkToFit="1"/>
    </xf>
    <xf numFmtId="178" fontId="6" fillId="20" borderId="60" xfId="0" applyNumberFormat="1" applyFont="1" applyFill="1" applyBorder="1" applyAlignment="1">
      <alignment vertical="center" shrinkToFit="1"/>
    </xf>
    <xf numFmtId="178" fontId="6" fillId="20" borderId="61" xfId="0" applyNumberFormat="1" applyFont="1" applyFill="1" applyBorder="1" applyAlignment="1">
      <alignment vertical="center" shrinkToFit="1"/>
    </xf>
    <xf numFmtId="177" fontId="6" fillId="0" borderId="6" xfId="2" applyNumberFormat="1" applyFont="1" applyFill="1" applyBorder="1" applyAlignment="1">
      <alignment vertical="center" shrinkToFit="1"/>
    </xf>
    <xf numFmtId="177" fontId="6" fillId="0" borderId="24" xfId="2" applyNumberFormat="1" applyFont="1" applyFill="1" applyBorder="1" applyAlignment="1">
      <alignment vertical="center" shrinkToFit="1"/>
    </xf>
    <xf numFmtId="177" fontId="40" fillId="0" borderId="296" xfId="0" applyNumberFormat="1" applyFont="1" applyFill="1" applyBorder="1" applyAlignment="1">
      <alignment vertical="center" shrinkToFit="1"/>
    </xf>
    <xf numFmtId="177" fontId="6" fillId="0" borderId="20" xfId="0" applyNumberFormat="1" applyFont="1" applyFill="1" applyBorder="1" applyAlignment="1">
      <alignment vertical="center" shrinkToFit="1"/>
    </xf>
    <xf numFmtId="177" fontId="6" fillId="0" borderId="24" xfId="0" applyNumberFormat="1" applyFont="1" applyFill="1" applyBorder="1" applyAlignment="1">
      <alignment vertical="center" shrinkToFit="1"/>
    </xf>
    <xf numFmtId="177" fontId="40" fillId="0" borderId="301" xfId="0" applyNumberFormat="1" applyFont="1" applyFill="1" applyBorder="1" applyAlignment="1">
      <alignment vertical="center" shrinkToFit="1"/>
    </xf>
    <xf numFmtId="177" fontId="6" fillId="0" borderId="6" xfId="0" applyNumberFormat="1" applyFont="1" applyFill="1" applyBorder="1" applyAlignment="1">
      <alignment vertical="center" shrinkToFit="1"/>
    </xf>
    <xf numFmtId="177" fontId="6" fillId="0" borderId="21" xfId="0" applyNumberFormat="1" applyFont="1" applyFill="1" applyBorder="1" applyAlignment="1">
      <alignment vertical="center" shrinkToFit="1"/>
    </xf>
    <xf numFmtId="176" fontId="40" fillId="12" borderId="289" xfId="0" applyNumberFormat="1" applyFont="1" applyFill="1" applyBorder="1" applyAlignment="1">
      <alignment vertical="center" shrinkToFit="1"/>
    </xf>
    <xf numFmtId="38" fontId="40" fillId="12" borderId="289" xfId="2" applyFont="1" applyFill="1" applyBorder="1" applyAlignment="1">
      <alignment vertical="center" shrinkToFit="1"/>
    </xf>
    <xf numFmtId="38" fontId="40" fillId="12" borderId="224" xfId="2" applyFont="1" applyFill="1" applyBorder="1" applyAlignment="1">
      <alignment vertical="center" shrinkToFit="1"/>
    </xf>
    <xf numFmtId="176" fontId="40" fillId="12" borderId="224" xfId="0" applyNumberFormat="1" applyFont="1" applyFill="1" applyBorder="1" applyAlignment="1">
      <alignment vertical="center" shrinkToFit="1"/>
    </xf>
    <xf numFmtId="38" fontId="40" fillId="12" borderId="225" xfId="2" applyFont="1" applyFill="1" applyBorder="1" applyAlignment="1">
      <alignment vertical="center" shrinkToFit="1"/>
    </xf>
    <xf numFmtId="176" fontId="40" fillId="12" borderId="225" xfId="0" applyNumberFormat="1" applyFont="1" applyFill="1" applyBorder="1" applyAlignment="1">
      <alignment vertical="center" shrinkToFit="1"/>
    </xf>
    <xf numFmtId="38" fontId="40" fillId="12" borderId="297" xfId="2" applyFont="1" applyFill="1" applyBorder="1" applyAlignment="1">
      <alignment vertical="center" shrinkToFit="1"/>
    </xf>
    <xf numFmtId="176" fontId="40" fillId="12" borderId="297" xfId="0" applyNumberFormat="1" applyFont="1" applyFill="1" applyBorder="1" applyAlignment="1">
      <alignment vertical="center" shrinkToFit="1"/>
    </xf>
    <xf numFmtId="38" fontId="40" fillId="12" borderId="302" xfId="2" applyFont="1" applyFill="1" applyBorder="1" applyAlignment="1">
      <alignment vertical="center" shrinkToFit="1"/>
    </xf>
    <xf numFmtId="176" fontId="40" fillId="12" borderId="302" xfId="0" applyNumberFormat="1" applyFont="1" applyFill="1" applyBorder="1" applyAlignment="1">
      <alignment vertical="center" shrinkToFit="1"/>
    </xf>
    <xf numFmtId="178" fontId="6" fillId="12" borderId="289" xfId="0" applyNumberFormat="1" applyFont="1" applyFill="1" applyBorder="1" applyAlignment="1">
      <alignment vertical="center" shrinkToFit="1"/>
    </xf>
    <xf numFmtId="178" fontId="6" fillId="0" borderId="293" xfId="0" applyNumberFormat="1" applyFont="1" applyFill="1" applyBorder="1" applyAlignment="1">
      <alignment vertical="center" shrinkToFit="1"/>
    </xf>
    <xf numFmtId="178" fontId="6" fillId="0" borderId="148" xfId="0" applyNumberFormat="1" applyFont="1" applyFill="1" applyBorder="1" applyAlignment="1">
      <alignment vertical="center" shrinkToFit="1"/>
    </xf>
    <xf numFmtId="178" fontId="6" fillId="20" borderId="93" xfId="0" applyNumberFormat="1" applyFont="1" applyFill="1" applyBorder="1" applyAlignment="1">
      <alignment vertical="center" shrinkToFit="1"/>
    </xf>
    <xf numFmtId="178" fontId="6" fillId="20" borderId="293" xfId="0" applyNumberFormat="1" applyFont="1" applyFill="1" applyBorder="1" applyAlignment="1">
      <alignment vertical="center" shrinkToFit="1"/>
    </xf>
    <xf numFmtId="178" fontId="6" fillId="12" borderId="225" xfId="0" applyNumberFormat="1" applyFont="1" applyFill="1" applyBorder="1" applyAlignment="1">
      <alignment vertical="center" shrinkToFit="1"/>
    </xf>
    <xf numFmtId="178" fontId="6" fillId="0" borderId="289" xfId="0" applyNumberFormat="1" applyFont="1" applyFill="1" applyBorder="1" applyAlignment="1">
      <alignment vertical="center" shrinkToFit="1"/>
    </xf>
    <xf numFmtId="178" fontId="6" fillId="20" borderId="289" xfId="0" applyNumberFormat="1" applyFont="1" applyFill="1" applyBorder="1" applyAlignment="1">
      <alignment vertical="center" shrinkToFit="1"/>
    </xf>
    <xf numFmtId="178" fontId="6" fillId="0" borderId="93" xfId="0" applyNumberFormat="1" applyFont="1" applyFill="1" applyBorder="1" applyAlignment="1">
      <alignment vertical="center" shrinkToFit="1"/>
    </xf>
    <xf numFmtId="178" fontId="6" fillId="0" borderId="36" xfId="0" applyNumberFormat="1" applyFont="1" applyFill="1" applyBorder="1" applyAlignment="1">
      <alignment vertical="center" shrinkToFit="1"/>
    </xf>
    <xf numFmtId="38" fontId="40" fillId="12" borderId="228" xfId="2" applyFont="1" applyFill="1" applyBorder="1" applyAlignment="1">
      <alignment vertical="center" shrinkToFit="1"/>
    </xf>
    <xf numFmtId="176" fontId="40" fillId="12" borderId="228" xfId="0" applyNumberFormat="1" applyFont="1" applyFill="1" applyBorder="1" applyAlignment="1">
      <alignment vertical="center" shrinkToFit="1"/>
    </xf>
    <xf numFmtId="178" fontId="6" fillId="0" borderId="229" xfId="0" applyNumberFormat="1" applyFont="1" applyFill="1" applyBorder="1" applyAlignment="1">
      <alignment vertical="center" shrinkToFit="1"/>
    </xf>
    <xf numFmtId="178" fontId="6" fillId="14" borderId="6" xfId="0" applyNumberFormat="1" applyFont="1" applyFill="1" applyBorder="1" applyAlignment="1">
      <alignment vertical="center" shrinkToFit="1"/>
    </xf>
    <xf numFmtId="178" fontId="6" fillId="14" borderId="93" xfId="0" applyNumberFormat="1" applyFont="1" applyFill="1" applyBorder="1" applyAlignment="1">
      <alignment vertical="center" shrinkToFit="1"/>
    </xf>
    <xf numFmtId="177" fontId="40" fillId="14" borderId="296" xfId="0" applyNumberFormat="1" applyFont="1" applyFill="1" applyBorder="1" applyAlignment="1">
      <alignment vertical="center" shrinkToFit="1"/>
    </xf>
    <xf numFmtId="178" fontId="6" fillId="20" borderId="6" xfId="0" applyNumberFormat="1" applyFont="1" applyFill="1" applyBorder="1" applyAlignment="1">
      <alignment vertical="center" shrinkToFit="1"/>
    </xf>
    <xf numFmtId="178" fontId="6" fillId="0" borderId="11" xfId="0" applyNumberFormat="1" applyFont="1" applyFill="1" applyBorder="1" applyAlignment="1">
      <alignment vertical="center" shrinkToFit="1"/>
    </xf>
    <xf numFmtId="178" fontId="6" fillId="14" borderId="47" xfId="0" applyNumberFormat="1" applyFont="1" applyFill="1" applyBorder="1" applyAlignment="1">
      <alignment vertical="center" shrinkToFit="1"/>
    </xf>
    <xf numFmtId="178" fontId="6" fillId="14" borderId="312" xfId="0" applyNumberFormat="1" applyFont="1" applyFill="1" applyBorder="1" applyAlignment="1">
      <alignment vertical="center" shrinkToFit="1"/>
    </xf>
    <xf numFmtId="178" fontId="6" fillId="14" borderId="163" xfId="0" applyNumberFormat="1" applyFont="1" applyFill="1" applyBorder="1" applyAlignment="1">
      <alignment vertical="center" shrinkToFit="1"/>
    </xf>
    <xf numFmtId="177" fontId="6" fillId="14" borderId="312" xfId="2" applyNumberFormat="1" applyFont="1" applyFill="1" applyBorder="1" applyAlignment="1">
      <alignment vertical="center" shrinkToFit="1"/>
    </xf>
    <xf numFmtId="177" fontId="6" fillId="14" borderId="162" xfId="2" applyNumberFormat="1" applyFont="1" applyFill="1" applyBorder="1" applyAlignment="1">
      <alignment vertical="center" shrinkToFit="1"/>
    </xf>
    <xf numFmtId="177" fontId="40" fillId="14" borderId="313" xfId="0" applyNumberFormat="1" applyFont="1" applyFill="1" applyBorder="1" applyAlignment="1">
      <alignment vertical="center" shrinkToFit="1"/>
    </xf>
    <xf numFmtId="177" fontId="6" fillId="14" borderId="314" xfId="0" applyNumberFormat="1" applyFont="1" applyFill="1" applyBorder="1" applyAlignment="1">
      <alignment vertical="center" shrinkToFit="1"/>
    </xf>
    <xf numFmtId="177" fontId="6" fillId="14" borderId="162" xfId="0" applyNumberFormat="1" applyFont="1" applyFill="1" applyBorder="1" applyAlignment="1">
      <alignment vertical="center" shrinkToFit="1"/>
    </xf>
    <xf numFmtId="177" fontId="40" fillId="14" borderId="315" xfId="0" applyNumberFormat="1" applyFont="1" applyFill="1" applyBorder="1" applyAlignment="1">
      <alignment vertical="center" shrinkToFit="1"/>
    </xf>
    <xf numFmtId="177" fontId="6" fillId="14" borderId="312" xfId="0" applyNumberFormat="1" applyFont="1" applyFill="1" applyBorder="1" applyAlignment="1">
      <alignment vertical="center" shrinkToFit="1"/>
    </xf>
    <xf numFmtId="177" fontId="6" fillId="14" borderId="311" xfId="0" applyNumberFormat="1" applyFont="1" applyFill="1" applyBorder="1" applyAlignment="1">
      <alignment vertical="center" shrinkToFit="1"/>
    </xf>
    <xf numFmtId="176" fontId="40" fillId="33" borderId="304" xfId="0" applyNumberFormat="1" applyFont="1" applyFill="1" applyBorder="1" applyAlignment="1">
      <alignment vertical="center" shrinkToFit="1"/>
    </xf>
    <xf numFmtId="177" fontId="6" fillId="20" borderId="4" xfId="0" applyNumberFormat="1" applyFont="1" applyFill="1" applyBorder="1" applyAlignment="1">
      <alignment horizontal="center" vertical="center" shrinkToFit="1"/>
    </xf>
    <xf numFmtId="177" fontId="6" fillId="14" borderId="22" xfId="0" applyNumberFormat="1" applyFont="1" applyFill="1" applyBorder="1" applyAlignment="1">
      <alignment vertical="center" shrinkToFit="1"/>
    </xf>
    <xf numFmtId="177" fontId="6" fillId="0" borderId="226" xfId="0" applyNumberFormat="1" applyFont="1" applyFill="1" applyBorder="1" applyAlignment="1">
      <alignment vertical="center" shrinkToFit="1"/>
    </xf>
    <xf numFmtId="177" fontId="6" fillId="0" borderId="10" xfId="0" applyNumberFormat="1" applyFont="1" applyFill="1" applyBorder="1" applyAlignment="1">
      <alignment vertical="center" shrinkToFit="1"/>
    </xf>
    <xf numFmtId="176" fontId="6" fillId="20" borderId="22" xfId="0" applyNumberFormat="1" applyFont="1" applyFill="1" applyBorder="1" applyAlignment="1">
      <alignment vertical="center" shrinkToFit="1"/>
    </xf>
    <xf numFmtId="177" fontId="6" fillId="14" borderId="316" xfId="0" applyNumberFormat="1" applyFont="1" applyFill="1" applyBorder="1" applyAlignment="1">
      <alignment vertical="center" shrinkToFit="1"/>
    </xf>
    <xf numFmtId="176" fontId="6" fillId="14" borderId="26" xfId="0" applyNumberFormat="1" applyFont="1" applyFill="1" applyBorder="1" applyAlignment="1">
      <alignment vertical="center" shrinkToFit="1"/>
    </xf>
    <xf numFmtId="38" fontId="40" fillId="12" borderId="226" xfId="2" applyFont="1" applyFill="1" applyBorder="1" applyAlignment="1">
      <alignment vertical="center" shrinkToFit="1"/>
    </xf>
    <xf numFmtId="176" fontId="40" fillId="12" borderId="226" xfId="0" applyNumberFormat="1" applyFont="1" applyFill="1" applyBorder="1" applyAlignment="1">
      <alignment vertical="center" shrinkToFit="1"/>
    </xf>
    <xf numFmtId="177" fontId="6" fillId="0" borderId="22" xfId="0" applyNumberFormat="1" applyFont="1" applyFill="1" applyBorder="1" applyAlignment="1">
      <alignment vertical="center" shrinkToFit="1"/>
    </xf>
    <xf numFmtId="176" fontId="6" fillId="0" borderId="14" xfId="0" applyNumberFormat="1" applyFont="1" applyFill="1" applyBorder="1" applyAlignment="1">
      <alignment vertical="center" shrinkToFit="1"/>
    </xf>
    <xf numFmtId="177" fontId="6" fillId="9" borderId="4" xfId="0" applyNumberFormat="1" applyFont="1" applyFill="1" applyBorder="1" applyAlignment="1">
      <alignment vertical="center" shrinkToFit="1"/>
    </xf>
    <xf numFmtId="177" fontId="6" fillId="9" borderId="144" xfId="0" applyNumberFormat="1" applyFont="1" applyFill="1" applyBorder="1" applyAlignment="1">
      <alignment vertical="center" shrinkToFit="1"/>
    </xf>
    <xf numFmtId="177" fontId="6" fillId="9" borderId="5" xfId="0" applyNumberFormat="1" applyFont="1" applyFill="1" applyBorder="1" applyAlignment="1">
      <alignment vertical="center" shrinkToFit="1"/>
    </xf>
    <xf numFmtId="177" fontId="6" fillId="9" borderId="7" xfId="0" applyNumberFormat="1" applyFont="1" applyFill="1" applyBorder="1" applyAlignment="1">
      <alignment vertical="center" shrinkToFit="1"/>
    </xf>
    <xf numFmtId="178" fontId="6" fillId="9" borderId="5" xfId="0" applyNumberFormat="1" applyFont="1" applyFill="1" applyBorder="1" applyAlignment="1">
      <alignment vertical="center" shrinkToFit="1"/>
    </xf>
    <xf numFmtId="178" fontId="6" fillId="9" borderId="60" xfId="0" applyNumberFormat="1" applyFont="1" applyFill="1" applyBorder="1" applyAlignment="1">
      <alignment vertical="center" shrinkToFit="1"/>
    </xf>
    <xf numFmtId="38" fontId="6" fillId="9" borderId="294" xfId="2" applyFont="1" applyFill="1" applyBorder="1" applyAlignment="1">
      <alignment vertical="center" shrinkToFit="1"/>
    </xf>
    <xf numFmtId="177" fontId="40" fillId="9" borderId="308" xfId="2" applyNumberFormat="1" applyFont="1" applyFill="1" applyBorder="1" applyAlignment="1">
      <alignment vertical="center" shrinkToFit="1"/>
    </xf>
    <xf numFmtId="177" fontId="6" fillId="9" borderId="294" xfId="0" applyNumberFormat="1" applyFont="1" applyFill="1" applyBorder="1" applyAlignment="1">
      <alignment vertical="center" shrinkToFit="1"/>
    </xf>
    <xf numFmtId="177" fontId="40" fillId="9" borderId="309" xfId="0" applyNumberFormat="1" applyFont="1" applyFill="1" applyBorder="1" applyAlignment="1">
      <alignment vertical="center" shrinkToFit="1"/>
    </xf>
    <xf numFmtId="177" fontId="6" fillId="20" borderId="60" xfId="0" applyNumberFormat="1" applyFont="1" applyFill="1" applyBorder="1" applyAlignment="1">
      <alignment horizontal="center" vertical="center" wrapText="1" shrinkToFit="1"/>
    </xf>
    <xf numFmtId="177" fontId="6" fillId="9" borderId="60" xfId="0" applyNumberFormat="1" applyFont="1" applyFill="1" applyBorder="1" applyAlignment="1">
      <alignment vertical="center" shrinkToFit="1"/>
    </xf>
    <xf numFmtId="177" fontId="6" fillId="14" borderId="93" xfId="0" applyNumberFormat="1" applyFont="1" applyFill="1" applyBorder="1" applyAlignment="1">
      <alignment vertical="center" shrinkToFit="1"/>
    </xf>
    <xf numFmtId="177" fontId="6" fillId="0" borderId="318" xfId="0" applyNumberFormat="1" applyFont="1" applyFill="1" applyBorder="1" applyAlignment="1">
      <alignment vertical="center" shrinkToFit="1"/>
    </xf>
    <xf numFmtId="177" fontId="6" fillId="0" borderId="319" xfId="0" applyNumberFormat="1" applyFont="1" applyFill="1" applyBorder="1" applyAlignment="1">
      <alignment vertical="center" shrinkToFit="1"/>
    </xf>
    <xf numFmtId="177" fontId="6" fillId="20" borderId="93" xfId="0" applyNumberFormat="1" applyFont="1" applyFill="1" applyBorder="1" applyAlignment="1">
      <alignment vertical="center" shrinkToFit="1"/>
    </xf>
    <xf numFmtId="176" fontId="6" fillId="20" borderId="93" xfId="0" applyNumberFormat="1" applyFont="1" applyFill="1" applyBorder="1" applyAlignment="1">
      <alignment vertical="center" shrinkToFit="1"/>
    </xf>
    <xf numFmtId="177" fontId="6" fillId="0" borderId="320" xfId="0" applyNumberFormat="1" applyFont="1" applyFill="1" applyBorder="1" applyAlignment="1">
      <alignment vertical="center" shrinkToFit="1"/>
    </xf>
    <xf numFmtId="177" fontId="6" fillId="0" borderId="321" xfId="0" applyNumberFormat="1" applyFont="1" applyFill="1" applyBorder="1" applyAlignment="1">
      <alignment vertical="center" shrinkToFit="1"/>
    </xf>
    <xf numFmtId="177" fontId="6" fillId="14" borderId="163" xfId="0" applyNumberFormat="1" applyFont="1" applyFill="1" applyBorder="1" applyAlignment="1">
      <alignment vertical="center" shrinkToFit="1"/>
    </xf>
    <xf numFmtId="176" fontId="6" fillId="14" borderId="0" xfId="0" applyNumberFormat="1" applyFont="1" applyFill="1" applyBorder="1" applyAlignment="1">
      <alignment vertical="center" shrinkToFit="1"/>
    </xf>
    <xf numFmtId="38" fontId="40" fillId="12" borderId="293" xfId="2" applyFont="1" applyFill="1" applyBorder="1" applyAlignment="1">
      <alignment vertical="center" shrinkToFit="1"/>
    </xf>
    <xf numFmtId="176" fontId="40" fillId="12" borderId="293" xfId="0" applyNumberFormat="1" applyFont="1" applyFill="1" applyBorder="1" applyAlignment="1">
      <alignment vertical="center" shrinkToFit="1"/>
    </xf>
    <xf numFmtId="177" fontId="6" fillId="0" borderId="93" xfId="0" applyNumberFormat="1" applyFont="1" applyFill="1" applyBorder="1" applyAlignment="1">
      <alignment vertical="center" shrinkToFit="1"/>
    </xf>
    <xf numFmtId="176" fontId="6" fillId="0" borderId="36" xfId="0" applyNumberFormat="1" applyFont="1" applyFill="1" applyBorder="1" applyAlignment="1">
      <alignment vertical="center" shrinkToFit="1"/>
    </xf>
    <xf numFmtId="177" fontId="6" fillId="20" borderId="317" xfId="0" applyNumberFormat="1" applyFont="1" applyFill="1" applyBorder="1" applyAlignment="1">
      <alignment horizontal="center" vertical="center" shrinkToFit="1"/>
    </xf>
    <xf numFmtId="177" fontId="6" fillId="9" borderId="317" xfId="0" applyNumberFormat="1" applyFont="1" applyFill="1" applyBorder="1" applyAlignment="1">
      <alignment vertical="center" shrinkToFit="1"/>
    </xf>
    <xf numFmtId="177" fontId="6" fillId="14" borderId="322" xfId="0" applyNumberFormat="1" applyFont="1" applyFill="1" applyBorder="1" applyAlignment="1">
      <alignment vertical="center" shrinkToFit="1"/>
    </xf>
    <xf numFmtId="177" fontId="6" fillId="0" borderId="323" xfId="0" applyNumberFormat="1" applyFont="1" applyFill="1" applyBorder="1" applyAlignment="1">
      <alignment vertical="center" shrinkToFit="1"/>
    </xf>
    <xf numFmtId="177" fontId="6" fillId="0" borderId="324" xfId="0" applyNumberFormat="1" applyFont="1" applyFill="1" applyBorder="1" applyAlignment="1">
      <alignment vertical="center" shrinkToFit="1"/>
    </xf>
    <xf numFmtId="177" fontId="6" fillId="20" borderId="322" xfId="0" applyNumberFormat="1" applyFont="1" applyFill="1" applyBorder="1" applyAlignment="1">
      <alignment vertical="center" shrinkToFit="1"/>
    </xf>
    <xf numFmtId="176" fontId="6" fillId="20" borderId="322" xfId="0" applyNumberFormat="1" applyFont="1" applyFill="1" applyBorder="1" applyAlignment="1">
      <alignment vertical="center" shrinkToFit="1"/>
    </xf>
    <xf numFmtId="177" fontId="6" fillId="14" borderId="325" xfId="0" applyNumberFormat="1" applyFont="1" applyFill="1" applyBorder="1" applyAlignment="1">
      <alignment vertical="center" shrinkToFit="1"/>
    </xf>
    <xf numFmtId="176" fontId="6" fillId="14" borderId="326" xfId="0" applyNumberFormat="1" applyFont="1" applyFill="1" applyBorder="1" applyAlignment="1">
      <alignment vertical="center" shrinkToFit="1"/>
    </xf>
    <xf numFmtId="38" fontId="40" fillId="12" borderId="323" xfId="2" applyFont="1" applyFill="1" applyBorder="1" applyAlignment="1">
      <alignment vertical="center" shrinkToFit="1"/>
    </xf>
    <xf numFmtId="176" fontId="40" fillId="12" borderId="323" xfId="0" applyNumberFormat="1" applyFont="1" applyFill="1" applyBorder="1" applyAlignment="1">
      <alignment vertical="center" shrinkToFit="1"/>
    </xf>
    <xf numFmtId="177" fontId="6" fillId="0" borderId="322" xfId="0" applyNumberFormat="1" applyFont="1" applyFill="1" applyBorder="1" applyAlignment="1">
      <alignment vertical="center" shrinkToFit="1"/>
    </xf>
    <xf numFmtId="176" fontId="6" fillId="0" borderId="327" xfId="0" applyNumberFormat="1" applyFont="1" applyFill="1" applyBorder="1" applyAlignment="1">
      <alignment vertical="center" shrinkToFit="1"/>
    </xf>
    <xf numFmtId="176" fontId="40" fillId="33" borderId="317" xfId="0" applyNumberFormat="1" applyFont="1" applyFill="1" applyBorder="1" applyAlignment="1">
      <alignment horizontal="center" vertical="center" shrinkToFit="1"/>
    </xf>
    <xf numFmtId="177" fontId="6" fillId="9" borderId="308" xfId="2" applyNumberFormat="1" applyFont="1" applyFill="1" applyBorder="1" applyAlignment="1">
      <alignment vertical="center" shrinkToFit="1"/>
    </xf>
    <xf numFmtId="177" fontId="6" fillId="14" borderId="296" xfId="2" applyNumberFormat="1" applyFont="1" applyFill="1" applyBorder="1" applyAlignment="1">
      <alignment vertical="center" shrinkToFit="1"/>
    </xf>
    <xf numFmtId="177" fontId="6" fillId="0" borderId="297" xfId="0" applyNumberFormat="1" applyFont="1" applyFill="1" applyBorder="1" applyAlignment="1">
      <alignment vertical="center" shrinkToFit="1"/>
    </xf>
    <xf numFmtId="177" fontId="6" fillId="0" borderId="298" xfId="0" applyNumberFormat="1" applyFont="1" applyFill="1" applyBorder="1" applyAlignment="1">
      <alignment vertical="center" shrinkToFit="1"/>
    </xf>
    <xf numFmtId="177" fontId="6" fillId="20" borderId="296" xfId="2" applyNumberFormat="1" applyFont="1" applyFill="1" applyBorder="1" applyAlignment="1">
      <alignment vertical="center" shrinkToFit="1"/>
    </xf>
    <xf numFmtId="176" fontId="6" fillId="20" borderId="296" xfId="2" applyNumberFormat="1" applyFont="1" applyFill="1" applyBorder="1" applyAlignment="1">
      <alignment vertical="center" shrinkToFit="1"/>
    </xf>
    <xf numFmtId="177" fontId="6" fillId="0" borderId="297" xfId="2" applyNumberFormat="1" applyFont="1" applyFill="1" applyBorder="1" applyAlignment="1">
      <alignment vertical="center" shrinkToFit="1"/>
    </xf>
    <xf numFmtId="177" fontId="6" fillId="0" borderId="298" xfId="2" applyNumberFormat="1" applyFont="1" applyFill="1" applyBorder="1" applyAlignment="1">
      <alignment vertical="center" shrinkToFit="1"/>
    </xf>
    <xf numFmtId="177" fontId="6" fillId="14" borderId="313" xfId="2" applyNumberFormat="1" applyFont="1" applyFill="1" applyBorder="1" applyAlignment="1">
      <alignment vertical="center" shrinkToFit="1"/>
    </xf>
    <xf numFmtId="176" fontId="6" fillId="14" borderId="305" xfId="2" applyNumberFormat="1" applyFont="1" applyFill="1" applyBorder="1" applyAlignment="1">
      <alignment vertical="center" shrinkToFit="1"/>
    </xf>
    <xf numFmtId="177" fontId="6" fillId="0" borderId="296" xfId="2" applyNumberFormat="1" applyFont="1" applyFill="1" applyBorder="1" applyAlignment="1">
      <alignment vertical="center" shrinkToFit="1"/>
    </xf>
    <xf numFmtId="176" fontId="6" fillId="0" borderId="299" xfId="2" applyNumberFormat="1" applyFont="1" applyFill="1" applyBorder="1" applyAlignment="1">
      <alignment vertical="center" shrinkToFit="1"/>
    </xf>
    <xf numFmtId="178" fontId="6" fillId="8" borderId="35" xfId="0" applyNumberFormat="1" applyFont="1" applyFill="1" applyBorder="1" applyAlignment="1">
      <alignment horizontal="left" vertical="center"/>
    </xf>
    <xf numFmtId="178" fontId="6" fillId="8" borderId="60" xfId="0" applyNumberFormat="1" applyFont="1" applyFill="1" applyBorder="1" applyAlignment="1">
      <alignment horizontal="left" vertical="center"/>
    </xf>
    <xf numFmtId="178" fontId="6" fillId="8" borderId="61" xfId="0" applyNumberFormat="1" applyFont="1" applyFill="1" applyBorder="1" applyAlignment="1">
      <alignment horizontal="left" vertical="center"/>
    </xf>
    <xf numFmtId="178" fontId="6" fillId="30" borderId="196" xfId="0" applyNumberFormat="1" applyFont="1" applyFill="1" applyBorder="1" applyAlignment="1">
      <alignment horizontal="left" vertical="center" shrinkToFit="1"/>
    </xf>
    <xf numFmtId="178" fontId="6" fillId="30" borderId="197" xfId="0" applyNumberFormat="1" applyFont="1" applyFill="1" applyBorder="1" applyAlignment="1">
      <alignment horizontal="left" vertical="center" shrinkToFit="1"/>
    </xf>
    <xf numFmtId="178" fontId="6" fillId="30" borderId="168" xfId="0" applyNumberFormat="1" applyFont="1" applyFill="1" applyBorder="1" applyAlignment="1">
      <alignment horizontal="left" vertical="center" shrinkToFit="1"/>
    </xf>
    <xf numFmtId="178" fontId="6" fillId="9" borderId="146" xfId="0" applyNumberFormat="1" applyFont="1" applyFill="1" applyBorder="1" applyAlignment="1">
      <alignment horizontal="center" vertical="center" textRotation="255" shrinkToFit="1"/>
    </xf>
    <xf numFmtId="178" fontId="6" fillId="9" borderId="26" xfId="0" applyNumberFormat="1" applyFont="1" applyFill="1" applyBorder="1" applyAlignment="1">
      <alignment horizontal="center" vertical="center" textRotation="255" shrinkToFit="1"/>
    </xf>
    <xf numFmtId="178" fontId="6" fillId="9" borderId="38" xfId="0" applyNumberFormat="1" applyFont="1" applyFill="1" applyBorder="1" applyAlignment="1">
      <alignment horizontal="center" vertical="center" textRotation="255" shrinkToFit="1"/>
    </xf>
    <xf numFmtId="178" fontId="6" fillId="18" borderId="46" xfId="0" applyNumberFormat="1" applyFont="1" applyFill="1" applyBorder="1" applyAlignment="1">
      <alignment horizontal="left" vertical="center" shrinkToFit="1"/>
    </xf>
    <xf numFmtId="178" fontId="6" fillId="18" borderId="41" xfId="0" applyNumberFormat="1" applyFont="1" applyFill="1" applyBorder="1" applyAlignment="1">
      <alignment horizontal="left" vertical="center" shrinkToFit="1"/>
    </xf>
    <xf numFmtId="178" fontId="6" fillId="18" borderId="57" xfId="0" applyNumberFormat="1" applyFont="1" applyFill="1" applyBorder="1" applyAlignment="1">
      <alignment horizontal="left" vertical="center" shrinkToFit="1"/>
    </xf>
    <xf numFmtId="178" fontId="6" fillId="9" borderId="200" xfId="0" applyNumberFormat="1" applyFont="1" applyFill="1" applyBorder="1" applyAlignment="1">
      <alignment horizontal="center" vertical="center" textRotation="255" shrinkToFit="1"/>
    </xf>
    <xf numFmtId="178" fontId="19" fillId="9" borderId="35" xfId="0" applyNumberFormat="1" applyFont="1" applyFill="1" applyBorder="1" applyAlignment="1">
      <alignment horizontal="center" vertical="center" shrinkToFit="1"/>
    </xf>
    <xf numFmtId="178" fontId="19" fillId="9" borderId="60" xfId="0" applyNumberFormat="1" applyFont="1" applyFill="1" applyBorder="1" applyAlignment="1">
      <alignment horizontal="center" vertical="center" shrinkToFit="1"/>
    </xf>
    <xf numFmtId="178" fontId="19" fillId="9" borderId="61" xfId="0" applyNumberFormat="1" applyFont="1" applyFill="1" applyBorder="1" applyAlignment="1">
      <alignment horizontal="center" vertical="center" shrinkToFit="1"/>
    </xf>
    <xf numFmtId="179" fontId="10" fillId="10" borderId="60" xfId="0" applyNumberFormat="1" applyFont="1" applyFill="1" applyBorder="1" applyAlignment="1">
      <alignment horizontal="center" vertical="center" shrinkToFit="1"/>
    </xf>
    <xf numFmtId="179" fontId="10" fillId="10" borderId="61" xfId="0" applyNumberFormat="1" applyFont="1" applyFill="1" applyBorder="1" applyAlignment="1">
      <alignment horizontal="center" vertical="center" shrinkToFit="1"/>
    </xf>
    <xf numFmtId="178" fontId="6" fillId="9" borderId="140" xfId="0" applyNumberFormat="1" applyFont="1" applyFill="1" applyBorder="1" applyAlignment="1">
      <alignment horizontal="left" vertical="center"/>
    </xf>
    <xf numFmtId="178" fontId="6" fillId="9" borderId="139" xfId="0" applyNumberFormat="1" applyFont="1" applyFill="1" applyBorder="1" applyAlignment="1">
      <alignment horizontal="left" vertical="center"/>
    </xf>
    <xf numFmtId="178" fontId="6" fillId="9" borderId="117" xfId="0" applyNumberFormat="1" applyFont="1" applyFill="1" applyBorder="1" applyAlignment="1">
      <alignment horizontal="left" vertical="center"/>
    </xf>
    <xf numFmtId="178" fontId="6" fillId="9" borderId="118" xfId="0" applyNumberFormat="1" applyFont="1" applyFill="1" applyBorder="1" applyAlignment="1">
      <alignment horizontal="left" vertical="center"/>
    </xf>
    <xf numFmtId="178" fontId="6" fillId="9" borderId="68" xfId="0" applyNumberFormat="1" applyFont="1" applyFill="1" applyBorder="1" applyAlignment="1">
      <alignment horizontal="left" vertical="center"/>
    </xf>
    <xf numFmtId="178" fontId="6" fillId="9" borderId="47" xfId="0" applyNumberFormat="1" applyFont="1" applyFill="1" applyBorder="1" applyAlignment="1">
      <alignment horizontal="left" vertical="center"/>
    </xf>
    <xf numFmtId="178" fontId="6" fillId="9" borderId="109" xfId="0" applyNumberFormat="1" applyFont="1" applyFill="1" applyBorder="1" applyAlignment="1">
      <alignment horizontal="left" vertical="center"/>
    </xf>
    <xf numFmtId="178" fontId="6" fillId="9" borderId="107" xfId="0" applyNumberFormat="1" applyFont="1" applyFill="1" applyBorder="1" applyAlignment="1">
      <alignment horizontal="left" vertical="center"/>
    </xf>
    <xf numFmtId="178" fontId="6" fillId="9" borderId="119" xfId="0" applyNumberFormat="1" applyFont="1" applyFill="1" applyBorder="1" applyAlignment="1">
      <alignment horizontal="left" vertical="center"/>
    </xf>
    <xf numFmtId="178" fontId="6" fillId="9" borderId="120" xfId="0" applyNumberFormat="1" applyFont="1" applyFill="1" applyBorder="1" applyAlignment="1">
      <alignment horizontal="left" vertical="center"/>
    </xf>
    <xf numFmtId="178" fontId="6" fillId="9" borderId="201" xfId="0" applyNumberFormat="1" applyFont="1" applyFill="1" applyBorder="1" applyAlignment="1">
      <alignment horizontal="left" vertical="center"/>
    </xf>
    <xf numFmtId="178" fontId="6" fillId="9" borderId="202" xfId="0" applyNumberFormat="1" applyFont="1" applyFill="1" applyBorder="1" applyAlignment="1">
      <alignment horizontal="left" vertical="center"/>
    </xf>
    <xf numFmtId="177" fontId="6" fillId="9" borderId="0" xfId="0" applyNumberFormat="1" applyFont="1" applyFill="1" applyBorder="1" applyAlignment="1">
      <alignment horizontal="left" vertical="top" wrapText="1"/>
    </xf>
    <xf numFmtId="177" fontId="6" fillId="9" borderId="25" xfId="0" applyNumberFormat="1" applyFont="1" applyFill="1" applyBorder="1" applyAlignment="1">
      <alignment horizontal="left" vertical="top" wrapText="1"/>
    </xf>
    <xf numFmtId="38" fontId="6" fillId="0" borderId="0" xfId="2" applyFont="1" applyFill="1" applyBorder="1" applyAlignment="1">
      <alignment horizontal="left" vertical="top" wrapText="1"/>
    </xf>
    <xf numFmtId="178" fontId="20" fillId="9" borderId="0" xfId="0" applyNumberFormat="1" applyFont="1" applyFill="1" applyBorder="1" applyAlignment="1">
      <alignment horizontal="left"/>
    </xf>
    <xf numFmtId="178" fontId="20" fillId="9" borderId="25" xfId="0" applyNumberFormat="1" applyFont="1" applyFill="1" applyBorder="1" applyAlignment="1">
      <alignment horizontal="left"/>
    </xf>
    <xf numFmtId="178" fontId="6" fillId="9" borderId="65" xfId="0" applyNumberFormat="1" applyFont="1" applyFill="1" applyBorder="1" applyAlignment="1">
      <alignment horizontal="center" vertical="center" textRotation="255" shrinkToFit="1"/>
    </xf>
    <xf numFmtId="178" fontId="6" fillId="9" borderId="66" xfId="0" applyNumberFormat="1" applyFont="1" applyFill="1" applyBorder="1" applyAlignment="1">
      <alignment horizontal="center" vertical="center" textRotation="255" shrinkToFit="1"/>
    </xf>
    <xf numFmtId="178" fontId="6" fillId="9" borderId="55" xfId="0" applyNumberFormat="1" applyFont="1" applyFill="1" applyBorder="1" applyAlignment="1">
      <alignment horizontal="center" vertical="center" textRotation="255" shrinkToFit="1"/>
    </xf>
    <xf numFmtId="178" fontId="6" fillId="9" borderId="67" xfId="0" applyNumberFormat="1" applyFont="1" applyFill="1" applyBorder="1" applyAlignment="1">
      <alignment horizontal="center" vertical="center" textRotation="255" shrinkToFit="1"/>
    </xf>
    <xf numFmtId="177" fontId="6" fillId="14" borderId="147" xfId="0" applyNumberFormat="1" applyFont="1" applyFill="1" applyBorder="1" applyAlignment="1">
      <alignment horizontal="left" vertical="center" shrinkToFit="1"/>
    </xf>
    <xf numFmtId="177" fontId="6" fillId="14" borderId="53" xfId="0" applyNumberFormat="1" applyFont="1" applyFill="1" applyBorder="1" applyAlignment="1">
      <alignment horizontal="left" vertical="center" shrinkToFit="1"/>
    </xf>
    <xf numFmtId="177" fontId="6" fillId="21" borderId="51" xfId="0" applyNumberFormat="1" applyFont="1" applyFill="1" applyBorder="1" applyAlignment="1">
      <alignment horizontal="left" vertical="center" shrinkToFit="1"/>
    </xf>
    <xf numFmtId="177" fontId="6" fillId="21" borderId="147" xfId="0" applyNumberFormat="1" applyFont="1" applyFill="1" applyBorder="1" applyAlignment="1">
      <alignment horizontal="left" vertical="center" shrinkToFit="1"/>
    </xf>
    <xf numFmtId="177" fontId="6" fillId="21" borderId="53" xfId="0" applyNumberFormat="1" applyFont="1" applyFill="1" applyBorder="1" applyAlignment="1">
      <alignment horizontal="left" vertical="center" shrinkToFit="1"/>
    </xf>
    <xf numFmtId="178" fontId="6" fillId="20" borderId="35" xfId="0" applyNumberFormat="1" applyFont="1" applyFill="1" applyBorder="1" applyAlignment="1">
      <alignment horizontal="left" vertical="center" shrinkToFit="1"/>
    </xf>
    <xf numFmtId="178" fontId="6" fillId="20" borderId="60" xfId="0" applyNumberFormat="1" applyFont="1" applyFill="1" applyBorder="1" applyAlignment="1">
      <alignment horizontal="left" vertical="center" shrinkToFit="1"/>
    </xf>
    <xf numFmtId="178" fontId="6" fillId="20" borderId="61" xfId="0" applyNumberFormat="1" applyFont="1" applyFill="1" applyBorder="1" applyAlignment="1">
      <alignment horizontal="left" vertical="center" shrinkToFit="1"/>
    </xf>
    <xf numFmtId="178" fontId="6" fillId="17" borderId="93" xfId="0" applyNumberFormat="1" applyFont="1" applyFill="1" applyBorder="1" applyAlignment="1">
      <alignment horizontal="left" vertical="center" shrinkToFit="1"/>
    </xf>
    <xf numFmtId="178" fontId="6" fillId="17" borderId="37" xfId="0" applyNumberFormat="1" applyFont="1" applyFill="1" applyBorder="1" applyAlignment="1">
      <alignment horizontal="left" vertical="center" shrinkToFit="1"/>
    </xf>
    <xf numFmtId="178" fontId="6" fillId="17" borderId="58" xfId="0" applyNumberFormat="1" applyFont="1" applyFill="1" applyBorder="1" applyAlignment="1">
      <alignment horizontal="left" vertical="center" shrinkToFit="1"/>
    </xf>
    <xf numFmtId="178" fontId="6" fillId="17" borderId="64" xfId="0" applyNumberFormat="1" applyFont="1" applyFill="1" applyBorder="1" applyAlignment="1">
      <alignment horizontal="left" vertical="center" shrinkToFit="1"/>
    </xf>
    <xf numFmtId="178" fontId="6" fillId="17" borderId="62" xfId="0" applyNumberFormat="1" applyFont="1" applyFill="1" applyBorder="1" applyAlignment="1">
      <alignment horizontal="left" vertical="center" shrinkToFit="1"/>
    </xf>
    <xf numFmtId="178" fontId="6" fillId="21" borderId="46" xfId="0" applyNumberFormat="1" applyFont="1" applyFill="1" applyBorder="1" applyAlignment="1">
      <alignment horizontal="left" vertical="center" shrinkToFit="1"/>
    </xf>
    <xf numFmtId="178" fontId="6" fillId="21" borderId="41" xfId="0" applyNumberFormat="1" applyFont="1" applyFill="1" applyBorder="1" applyAlignment="1">
      <alignment horizontal="left" vertical="center" shrinkToFit="1"/>
    </xf>
    <xf numFmtId="178" fontId="6" fillId="21" borderId="57" xfId="0" applyNumberFormat="1" applyFont="1" applyFill="1" applyBorder="1" applyAlignment="1">
      <alignment horizontal="left" vertical="center" shrinkToFit="1"/>
    </xf>
    <xf numFmtId="178" fontId="6" fillId="9" borderId="68" xfId="0" applyNumberFormat="1" applyFont="1" applyFill="1" applyBorder="1" applyAlignment="1">
      <alignment horizontal="center" vertical="center" wrapText="1" shrinkToFit="1"/>
    </xf>
    <xf numFmtId="178" fontId="6" fillId="9" borderId="47" xfId="0" applyNumberFormat="1" applyFont="1" applyFill="1" applyBorder="1" applyAlignment="1">
      <alignment horizontal="center" vertical="center" wrapText="1" shrinkToFit="1"/>
    </xf>
    <xf numFmtId="178" fontId="6" fillId="9" borderId="24" xfId="0" applyNumberFormat="1" applyFont="1" applyFill="1" applyBorder="1" applyAlignment="1">
      <alignment horizontal="center" vertical="center" wrapText="1" shrinkToFit="1"/>
    </xf>
    <xf numFmtId="178" fontId="6" fillId="9" borderId="20" xfId="0" applyNumberFormat="1" applyFont="1" applyFill="1" applyBorder="1" applyAlignment="1">
      <alignment horizontal="center" vertical="center" wrapText="1" shrinkToFit="1"/>
    </xf>
    <xf numFmtId="178" fontId="6" fillId="9" borderId="70" xfId="0" applyNumberFormat="1" applyFont="1" applyFill="1" applyBorder="1" applyAlignment="1">
      <alignment horizontal="center" vertical="center" textRotation="255" shrinkToFit="1"/>
    </xf>
    <xf numFmtId="178" fontId="6" fillId="9" borderId="117" xfId="0" applyNumberFormat="1" applyFont="1" applyFill="1" applyBorder="1" applyAlignment="1">
      <alignment horizontal="left" vertical="center" shrinkToFit="1"/>
    </xf>
    <xf numFmtId="178" fontId="6" fillId="9" borderId="218" xfId="0" applyNumberFormat="1" applyFont="1" applyFill="1" applyBorder="1" applyAlignment="1">
      <alignment horizontal="left" vertical="center" shrinkToFit="1"/>
    </xf>
    <xf numFmtId="178" fontId="6" fillId="9" borderId="137" xfId="0" applyNumberFormat="1" applyFont="1" applyFill="1" applyBorder="1" applyAlignment="1">
      <alignment horizontal="left" vertical="center" shrinkToFit="1"/>
    </xf>
    <xf numFmtId="178" fontId="6" fillId="9" borderId="86" xfId="0" applyNumberFormat="1" applyFont="1" applyFill="1" applyBorder="1" applyAlignment="1">
      <alignment horizontal="left" vertical="center" shrinkToFit="1"/>
    </xf>
    <xf numFmtId="178" fontId="6" fillId="9" borderId="29" xfId="0" applyNumberFormat="1" applyFont="1" applyFill="1" applyBorder="1" applyAlignment="1">
      <alignment horizontal="left" vertical="center" shrinkToFit="1"/>
    </xf>
    <xf numFmtId="178" fontId="6" fillId="9" borderId="85" xfId="0" applyNumberFormat="1" applyFont="1" applyFill="1" applyBorder="1" applyAlignment="1">
      <alignment horizontal="left" vertical="center" shrinkToFit="1"/>
    </xf>
    <xf numFmtId="178" fontId="6" fillId="9" borderId="99" xfId="0" applyNumberFormat="1" applyFont="1" applyFill="1" applyBorder="1" applyAlignment="1">
      <alignment horizontal="left" vertical="center" shrinkToFit="1"/>
    </xf>
    <xf numFmtId="178" fontId="6" fillId="9" borderId="100" xfId="0" applyNumberFormat="1" applyFont="1" applyFill="1" applyBorder="1" applyAlignment="1">
      <alignment horizontal="left" vertical="center" shrinkToFit="1"/>
    </xf>
    <xf numFmtId="178" fontId="6" fillId="9" borderId="101" xfId="0" applyNumberFormat="1" applyFont="1" applyFill="1" applyBorder="1" applyAlignment="1">
      <alignment horizontal="left" vertical="center" shrinkToFit="1"/>
    </xf>
    <xf numFmtId="177" fontId="6" fillId="29" borderId="52" xfId="0" applyNumberFormat="1" applyFont="1" applyFill="1" applyBorder="1" applyAlignment="1">
      <alignment horizontal="left" vertical="center" wrapText="1" shrinkToFit="1"/>
    </xf>
    <xf numFmtId="177" fontId="6" fillId="29" borderId="36" xfId="0" applyNumberFormat="1" applyFont="1" applyFill="1" applyBorder="1" applyAlignment="1">
      <alignment horizontal="left" vertical="center" wrapText="1" shrinkToFit="1"/>
    </xf>
    <xf numFmtId="177" fontId="6" fillId="29" borderId="98" xfId="0" applyNumberFormat="1" applyFont="1" applyFill="1" applyBorder="1" applyAlignment="1">
      <alignment horizontal="left" vertical="center" wrapText="1" shrinkToFit="1"/>
    </xf>
    <xf numFmtId="179" fontId="6" fillId="9" borderId="133" xfId="0" applyNumberFormat="1" applyFont="1" applyFill="1" applyBorder="1" applyAlignment="1">
      <alignment horizontal="left" vertical="center" shrinkToFit="1"/>
    </xf>
    <xf numFmtId="179" fontId="6" fillId="9" borderId="53" xfId="0" applyNumberFormat="1" applyFont="1" applyFill="1" applyBorder="1" applyAlignment="1">
      <alignment horizontal="left" vertical="center" shrinkToFit="1"/>
    </xf>
    <xf numFmtId="179" fontId="6" fillId="11" borderId="133" xfId="0" applyNumberFormat="1" applyFont="1" applyFill="1" applyBorder="1" applyAlignment="1">
      <alignment horizontal="right" vertical="center"/>
    </xf>
    <xf numFmtId="179" fontId="6" fillId="11" borderId="53" xfId="0" applyNumberFormat="1" applyFont="1" applyFill="1" applyBorder="1" applyAlignment="1">
      <alignment horizontal="right" vertical="center"/>
    </xf>
    <xf numFmtId="177" fontId="6" fillId="30" borderId="54" xfId="0" applyNumberFormat="1" applyFont="1" applyFill="1" applyBorder="1" applyAlignment="1">
      <alignment horizontal="left" vertical="center" wrapText="1" shrinkToFit="1"/>
    </xf>
    <xf numFmtId="177" fontId="6" fillId="30" borderId="141" xfId="0" applyNumberFormat="1" applyFont="1" applyFill="1" applyBorder="1" applyAlignment="1">
      <alignment horizontal="left" vertical="center" wrapText="1" shrinkToFit="1"/>
    </xf>
    <xf numFmtId="177" fontId="6" fillId="9" borderId="140" xfId="0" applyNumberFormat="1" applyFont="1" applyFill="1" applyBorder="1" applyAlignment="1">
      <alignment horizontal="center" vertical="center" textRotation="255" shrinkToFit="1"/>
    </xf>
    <xf numFmtId="177" fontId="6" fillId="9" borderId="68" xfId="0" applyNumberFormat="1" applyFont="1" applyFill="1" applyBorder="1" applyAlignment="1">
      <alignment horizontal="center" vertical="center" textRotation="255" shrinkToFit="1"/>
    </xf>
    <xf numFmtId="177" fontId="6" fillId="9" borderId="24" xfId="0" applyNumberFormat="1" applyFont="1" applyFill="1" applyBorder="1" applyAlignment="1">
      <alignment horizontal="center" vertical="center" textRotation="255" shrinkToFit="1"/>
    </xf>
    <xf numFmtId="177" fontId="6" fillId="0" borderId="138" xfId="0" applyNumberFormat="1" applyFont="1" applyFill="1" applyBorder="1" applyAlignment="1">
      <alignment horizontal="center" vertical="center" textRotation="255"/>
    </xf>
    <xf numFmtId="177" fontId="6" fillId="0" borderId="27" xfId="0" applyNumberFormat="1" applyFont="1" applyFill="1" applyBorder="1" applyAlignment="1">
      <alignment horizontal="center" vertical="center" textRotation="255"/>
    </xf>
    <xf numFmtId="177" fontId="6" fillId="0" borderId="6" xfId="0" applyNumberFormat="1" applyFont="1" applyFill="1" applyBorder="1" applyAlignment="1">
      <alignment horizontal="center" vertical="center" textRotation="255"/>
    </xf>
    <xf numFmtId="177" fontId="6" fillId="20" borderId="133" xfId="0" applyNumberFormat="1" applyFont="1" applyFill="1" applyBorder="1" applyAlignment="1">
      <alignment horizontal="center" vertical="center" shrinkToFit="1"/>
    </xf>
    <xf numFmtId="177" fontId="6" fillId="20" borderId="53" xfId="0" applyNumberFormat="1" applyFont="1" applyFill="1" applyBorder="1" applyAlignment="1">
      <alignment horizontal="center" vertical="center" shrinkToFit="1"/>
    </xf>
    <xf numFmtId="177" fontId="6" fillId="9" borderId="141" xfId="0" applyNumberFormat="1" applyFont="1" applyFill="1" applyBorder="1" applyAlignment="1">
      <alignment horizontal="center" vertical="center" wrapText="1" shrinkToFit="1"/>
    </xf>
    <xf numFmtId="177" fontId="6" fillId="9" borderId="139" xfId="0" applyNumberFormat="1" applyFont="1" applyFill="1" applyBorder="1" applyAlignment="1">
      <alignment horizontal="center" vertical="center" wrapText="1" shrinkToFit="1"/>
    </xf>
    <xf numFmtId="177" fontId="6" fillId="9" borderId="0" xfId="0" applyNumberFormat="1" applyFont="1" applyFill="1" applyBorder="1" applyAlignment="1">
      <alignment horizontal="center" vertical="center" wrapText="1" shrinkToFit="1"/>
    </xf>
    <xf numFmtId="177" fontId="6" fillId="9" borderId="47" xfId="0" applyNumberFormat="1" applyFont="1" applyFill="1" applyBorder="1" applyAlignment="1">
      <alignment horizontal="center" vertical="center" wrapText="1" shrinkToFit="1"/>
    </xf>
    <xf numFmtId="177" fontId="6" fillId="9" borderId="93" xfId="0" applyNumberFormat="1" applyFont="1" applyFill="1" applyBorder="1" applyAlignment="1">
      <alignment horizontal="center" vertical="center" wrapText="1" shrinkToFit="1"/>
    </xf>
    <xf numFmtId="177" fontId="6" fillId="9" borderId="20" xfId="0" applyNumberFormat="1" applyFont="1" applyFill="1" applyBorder="1" applyAlignment="1">
      <alignment horizontal="center" vertical="center" wrapText="1" shrinkToFit="1"/>
    </xf>
    <xf numFmtId="179" fontId="6" fillId="11" borderId="133" xfId="0" applyNumberFormat="1" applyFont="1" applyFill="1" applyBorder="1" applyAlignment="1">
      <alignment horizontal="right" vertical="center" shrinkToFit="1"/>
    </xf>
    <xf numFmtId="179" fontId="6" fillId="11" borderId="147" xfId="0" applyNumberFormat="1" applyFont="1" applyFill="1" applyBorder="1" applyAlignment="1">
      <alignment horizontal="right" vertical="center" shrinkToFit="1"/>
    </xf>
    <xf numFmtId="179" fontId="6" fillId="11" borderId="53" xfId="0" applyNumberFormat="1" applyFont="1" applyFill="1" applyBorder="1" applyAlignment="1">
      <alignment horizontal="right" vertical="center" shrinkToFit="1"/>
    </xf>
    <xf numFmtId="177" fontId="6" fillId="9" borderId="133" xfId="0" applyNumberFormat="1" applyFont="1" applyFill="1" applyBorder="1" applyAlignment="1">
      <alignment horizontal="center" vertical="center" shrinkToFit="1"/>
    </xf>
    <xf numFmtId="177" fontId="6" fillId="9" borderId="147" xfId="0" applyNumberFormat="1" applyFont="1" applyFill="1" applyBorder="1" applyAlignment="1">
      <alignment horizontal="center" vertical="center" shrinkToFit="1"/>
    </xf>
    <xf numFmtId="177" fontId="6" fillId="9" borderId="53" xfId="0" applyNumberFormat="1" applyFont="1" applyFill="1" applyBorder="1" applyAlignment="1">
      <alignment horizontal="center" vertical="center" shrinkToFit="1"/>
    </xf>
    <xf numFmtId="177" fontId="6" fillId="16" borderId="52" xfId="0" applyNumberFormat="1" applyFont="1" applyFill="1" applyBorder="1" applyAlignment="1">
      <alignment horizontal="left" vertical="center" wrapText="1" shrinkToFit="1"/>
    </xf>
    <xf numFmtId="177" fontId="6" fillId="16" borderId="36" xfId="0" applyNumberFormat="1" applyFont="1" applyFill="1" applyBorder="1" applyAlignment="1">
      <alignment horizontal="left" vertical="center" wrapText="1" shrinkToFit="1"/>
    </xf>
    <xf numFmtId="177" fontId="6" fillId="16" borderId="98" xfId="0" applyNumberFormat="1" applyFont="1" applyFill="1" applyBorder="1" applyAlignment="1">
      <alignment horizontal="left" vertical="center" wrapText="1" shrinkToFit="1"/>
    </xf>
    <xf numFmtId="177" fontId="6" fillId="0" borderId="26" xfId="0" applyNumberFormat="1" applyFont="1" applyFill="1" applyBorder="1" applyAlignment="1">
      <alignment horizontal="center" vertical="center" textRotation="255" shrinkToFit="1"/>
    </xf>
    <xf numFmtId="177" fontId="6" fillId="0" borderId="38" xfId="0" applyNumberFormat="1" applyFont="1" applyFill="1" applyBorder="1" applyAlignment="1">
      <alignment horizontal="center" vertical="center" textRotation="255" shrinkToFit="1"/>
    </xf>
    <xf numFmtId="177" fontId="6" fillId="0" borderId="24" xfId="0" applyNumberFormat="1" applyFont="1" applyFill="1" applyBorder="1" applyAlignment="1">
      <alignment horizontal="left" vertical="center" shrinkToFit="1"/>
    </xf>
    <xf numFmtId="177" fontId="6" fillId="0" borderId="93" xfId="0" applyNumberFormat="1" applyFont="1" applyFill="1" applyBorder="1" applyAlignment="1">
      <alignment horizontal="left" vertical="center" shrinkToFit="1"/>
    </xf>
    <xf numFmtId="177" fontId="6" fillId="0" borderId="37" xfId="0" applyNumberFormat="1" applyFont="1" applyFill="1" applyBorder="1" applyAlignment="1">
      <alignment horizontal="left" vertical="center" shrinkToFit="1"/>
    </xf>
    <xf numFmtId="177" fontId="6" fillId="0" borderId="133" xfId="0" applyNumberFormat="1" applyFont="1" applyFill="1" applyBorder="1" applyAlignment="1">
      <alignment horizontal="left" vertical="center" shrinkToFit="1"/>
    </xf>
    <xf numFmtId="177" fontId="6" fillId="0" borderId="147" xfId="0" applyNumberFormat="1" applyFont="1" applyFill="1" applyBorder="1" applyAlignment="1">
      <alignment horizontal="left" vertical="center" shrinkToFit="1"/>
    </xf>
    <xf numFmtId="177" fontId="6" fillId="0" borderId="53" xfId="0" applyNumberFormat="1" applyFont="1" applyFill="1" applyBorder="1" applyAlignment="1">
      <alignment horizontal="left" vertical="center" shrinkToFit="1"/>
    </xf>
    <xf numFmtId="178" fontId="6" fillId="20" borderId="35" xfId="0" applyNumberFormat="1" applyFont="1" applyFill="1" applyBorder="1" applyAlignment="1">
      <alignment vertical="center" shrinkToFit="1"/>
    </xf>
    <xf numFmtId="178" fontId="6" fillId="20" borderId="60" xfId="0" applyNumberFormat="1" applyFont="1" applyFill="1" applyBorder="1" applyAlignment="1">
      <alignment vertical="center" shrinkToFit="1"/>
    </xf>
    <xf numFmtId="178" fontId="6" fillId="20" borderId="61" xfId="0" applyNumberFormat="1" applyFont="1" applyFill="1" applyBorder="1" applyAlignment="1">
      <alignment vertical="center" shrinkToFit="1"/>
    </xf>
    <xf numFmtId="178" fontId="6" fillId="18" borderId="46" xfId="0" applyNumberFormat="1" applyFont="1" applyFill="1" applyBorder="1" applyAlignment="1">
      <alignment vertical="center" shrinkToFit="1"/>
    </xf>
    <xf numFmtId="178" fontId="6" fillId="18" borderId="41" xfId="0" applyNumberFormat="1" applyFont="1" applyFill="1" applyBorder="1" applyAlignment="1">
      <alignment vertical="center" shrinkToFit="1"/>
    </xf>
    <xf numFmtId="178" fontId="6" fillId="18" borderId="57" xfId="0" applyNumberFormat="1" applyFont="1" applyFill="1" applyBorder="1" applyAlignment="1">
      <alignment vertical="center" shrinkToFit="1"/>
    </xf>
    <xf numFmtId="178" fontId="6" fillId="9" borderId="54" xfId="0" applyNumberFormat="1" applyFont="1" applyFill="1" applyBorder="1" applyAlignment="1">
      <alignment horizontal="center" vertical="center" textRotation="255" shrinkToFit="1"/>
    </xf>
    <xf numFmtId="178" fontId="6" fillId="9" borderId="59" xfId="0" applyNumberFormat="1" applyFont="1" applyFill="1" applyBorder="1" applyAlignment="1">
      <alignment horizontal="center" vertical="center" textRotation="255" shrinkToFit="1"/>
    </xf>
    <xf numFmtId="178" fontId="6" fillId="9" borderId="140" xfId="0" applyNumberFormat="1" applyFont="1" applyFill="1" applyBorder="1" applyAlignment="1">
      <alignment horizontal="center" vertical="center" wrapText="1" shrinkToFit="1"/>
    </xf>
    <xf numFmtId="178" fontId="6" fillId="9" borderId="139" xfId="0" applyNumberFormat="1" applyFont="1" applyFill="1" applyBorder="1" applyAlignment="1">
      <alignment horizontal="center" vertical="center" wrapText="1" shrinkToFit="1"/>
    </xf>
    <xf numFmtId="178" fontId="6" fillId="9" borderId="109" xfId="0" applyNumberFormat="1" applyFont="1" applyFill="1" applyBorder="1" applyAlignment="1">
      <alignment horizontal="center" vertical="center" wrapText="1" shrinkToFit="1"/>
    </xf>
    <xf numFmtId="178" fontId="6" fillId="9" borderId="107" xfId="0" applyNumberFormat="1" applyFont="1" applyFill="1" applyBorder="1" applyAlignment="1">
      <alignment horizontal="center" vertical="center" wrapText="1" shrinkToFit="1"/>
    </xf>
    <xf numFmtId="178" fontId="6" fillId="21" borderId="46" xfId="0" applyNumberFormat="1" applyFont="1" applyFill="1" applyBorder="1" applyAlignment="1">
      <alignment vertical="center" shrinkToFit="1"/>
    </xf>
    <xf numFmtId="178" fontId="6" fillId="21" borderId="41" xfId="0" applyNumberFormat="1" applyFont="1" applyFill="1" applyBorder="1" applyAlignment="1">
      <alignment vertical="center" shrinkToFit="1"/>
    </xf>
    <xf numFmtId="178" fontId="6" fillId="21" borderId="57" xfId="0" applyNumberFormat="1" applyFont="1" applyFill="1" applyBorder="1" applyAlignment="1">
      <alignment vertical="center" shrinkToFit="1"/>
    </xf>
    <xf numFmtId="178" fontId="6" fillId="17" borderId="46" xfId="0" applyNumberFormat="1" applyFont="1" applyFill="1" applyBorder="1" applyAlignment="1">
      <alignment horizontal="left" vertical="center" shrinkToFit="1"/>
    </xf>
    <xf numFmtId="178" fontId="6" fillId="17" borderId="41" xfId="0" applyNumberFormat="1" applyFont="1" applyFill="1" applyBorder="1" applyAlignment="1">
      <alignment horizontal="left" vertical="center" shrinkToFit="1"/>
    </xf>
    <xf numFmtId="178" fontId="6" fillId="17" borderId="57" xfId="0" applyNumberFormat="1" applyFont="1" applyFill="1" applyBorder="1" applyAlignment="1">
      <alignment horizontal="left" vertical="center" shrinkToFit="1"/>
    </xf>
    <xf numFmtId="178" fontId="6" fillId="30" borderId="210" xfId="0" applyNumberFormat="1" applyFont="1" applyFill="1" applyBorder="1" applyAlignment="1">
      <alignment horizontal="left" vertical="center" shrinkToFit="1"/>
    </xf>
    <xf numFmtId="178" fontId="6" fillId="30" borderId="148" xfId="0" applyNumberFormat="1" applyFont="1" applyFill="1" applyBorder="1" applyAlignment="1">
      <alignment horizontal="left" vertical="center" shrinkToFit="1"/>
    </xf>
    <xf numFmtId="178" fontId="6" fillId="30" borderId="150" xfId="0" applyNumberFormat="1" applyFont="1" applyFill="1" applyBorder="1" applyAlignment="1">
      <alignment horizontal="left" vertical="center" shrinkToFit="1"/>
    </xf>
    <xf numFmtId="178" fontId="6" fillId="9" borderId="110" xfId="0" applyNumberFormat="1" applyFont="1" applyFill="1" applyBorder="1" applyAlignment="1">
      <alignment horizontal="center" vertical="center" textRotation="255" shrinkToFit="1"/>
    </xf>
    <xf numFmtId="178" fontId="6" fillId="9" borderId="111" xfId="0" applyNumberFormat="1" applyFont="1" applyFill="1" applyBorder="1" applyAlignment="1">
      <alignment horizontal="center" vertical="center" wrapText="1" shrinkToFit="1"/>
    </xf>
    <xf numFmtId="178" fontId="6" fillId="9" borderId="115" xfId="0" applyNumberFormat="1" applyFont="1" applyFill="1" applyBorder="1" applyAlignment="1">
      <alignment horizontal="center" vertical="center" wrapText="1" shrinkToFit="1"/>
    </xf>
    <xf numFmtId="178" fontId="6" fillId="9" borderId="211" xfId="0" applyNumberFormat="1" applyFont="1" applyFill="1" applyBorder="1" applyAlignment="1">
      <alignment horizontal="center" vertical="center" textRotation="255" shrinkToFit="1"/>
    </xf>
    <xf numFmtId="178" fontId="6" fillId="9" borderId="201" xfId="0" applyNumberFormat="1" applyFont="1" applyFill="1" applyBorder="1" applyAlignment="1">
      <alignment horizontal="center" vertical="center" wrapText="1" shrinkToFit="1"/>
    </xf>
    <xf numFmtId="178" fontId="6" fillId="9" borderId="202" xfId="0" applyNumberFormat="1" applyFont="1" applyFill="1" applyBorder="1" applyAlignment="1">
      <alignment horizontal="center" vertical="center" wrapText="1" shrinkToFit="1"/>
    </xf>
    <xf numFmtId="178" fontId="6" fillId="20" borderId="41" xfId="0" applyNumberFormat="1" applyFont="1" applyFill="1" applyBorder="1" applyAlignment="1">
      <alignment vertical="center" shrinkToFit="1"/>
    </xf>
    <xf numFmtId="178" fontId="6" fillId="20" borderId="57" xfId="0" applyNumberFormat="1" applyFont="1" applyFill="1" applyBorder="1" applyAlignment="1">
      <alignment vertical="center" shrinkToFit="1"/>
    </xf>
    <xf numFmtId="178" fontId="6" fillId="18" borderId="93" xfId="0" applyNumberFormat="1" applyFont="1" applyFill="1" applyBorder="1" applyAlignment="1">
      <alignment vertical="center" shrinkToFit="1"/>
    </xf>
    <xf numFmtId="178" fontId="6" fillId="18" borderId="37" xfId="0" applyNumberFormat="1" applyFont="1" applyFill="1" applyBorder="1" applyAlignment="1">
      <alignment vertical="center" shrinkToFit="1"/>
    </xf>
    <xf numFmtId="178" fontId="6" fillId="21" borderId="93" xfId="0" applyNumberFormat="1" applyFont="1" applyFill="1" applyBorder="1" applyAlignment="1">
      <alignment vertical="center" shrinkToFit="1"/>
    </xf>
    <xf numFmtId="178" fontId="6" fillId="21" borderId="37" xfId="0" applyNumberFormat="1" applyFont="1" applyFill="1" applyBorder="1" applyAlignment="1">
      <alignment vertical="center" shrinkToFit="1"/>
    </xf>
    <xf numFmtId="178" fontId="6" fillId="30" borderId="147" xfId="0" applyNumberFormat="1" applyFont="1" applyFill="1" applyBorder="1" applyAlignment="1">
      <alignment horizontal="left" vertical="center" shrinkToFit="1"/>
    </xf>
    <xf numFmtId="178" fontId="6" fillId="30" borderId="53" xfId="0" applyNumberFormat="1" applyFont="1" applyFill="1" applyBorder="1" applyAlignment="1">
      <alignment horizontal="left" vertical="center" shrinkToFit="1"/>
    </xf>
    <xf numFmtId="178" fontId="6" fillId="30" borderId="25" xfId="0" applyNumberFormat="1" applyFont="1" applyFill="1" applyBorder="1" applyAlignment="1">
      <alignment horizontal="left" vertical="center" shrinkToFit="1"/>
    </xf>
    <xf numFmtId="178" fontId="6" fillId="30" borderId="63" xfId="0" applyNumberFormat="1" applyFont="1" applyFill="1" applyBorder="1" applyAlignment="1">
      <alignment horizontal="left" vertical="center" shrinkToFit="1"/>
    </xf>
    <xf numFmtId="178" fontId="6" fillId="9" borderId="87" xfId="0" applyNumberFormat="1" applyFont="1" applyFill="1" applyBorder="1" applyAlignment="1">
      <alignment horizontal="left" vertical="center" shrinkToFit="1"/>
    </xf>
    <xf numFmtId="178" fontId="6" fillId="9" borderId="88" xfId="0" applyNumberFormat="1" applyFont="1" applyFill="1" applyBorder="1" applyAlignment="1">
      <alignment horizontal="left" vertical="center" shrinkToFit="1"/>
    </xf>
    <xf numFmtId="178" fontId="6" fillId="9" borderId="89" xfId="0" applyNumberFormat="1" applyFont="1" applyFill="1" applyBorder="1" applyAlignment="1">
      <alignment horizontal="left" vertical="center" shrinkToFit="1"/>
    </xf>
    <xf numFmtId="178" fontId="6" fillId="0" borderId="0" xfId="0" applyNumberFormat="1" applyFont="1" applyFill="1" applyBorder="1" applyAlignment="1">
      <alignment horizontal="left" vertical="center" shrinkToFit="1"/>
    </xf>
    <xf numFmtId="178" fontId="6" fillId="18" borderId="56" xfId="0" applyNumberFormat="1" applyFont="1" applyFill="1" applyBorder="1" applyAlignment="1">
      <alignment vertical="center" shrinkToFit="1"/>
    </xf>
    <xf numFmtId="178" fontId="6" fillId="9" borderId="22" xfId="0" applyNumberFormat="1" applyFont="1" applyFill="1" applyBorder="1" applyAlignment="1">
      <alignment horizontal="center" vertical="center" textRotation="255" shrinkToFit="1"/>
    </xf>
    <xf numFmtId="178" fontId="6" fillId="9" borderId="97" xfId="0" applyNumberFormat="1" applyFont="1" applyFill="1" applyBorder="1" applyAlignment="1">
      <alignment horizontal="left" vertical="center" shrinkToFit="1"/>
    </xf>
    <xf numFmtId="178" fontId="6" fillId="9" borderId="90" xfId="0" applyNumberFormat="1" applyFont="1" applyFill="1" applyBorder="1" applyAlignment="1">
      <alignment horizontal="left" vertical="center" shrinkToFit="1"/>
    </xf>
    <xf numFmtId="178" fontId="6" fillId="9" borderId="91" xfId="0" applyNumberFormat="1" applyFont="1" applyFill="1" applyBorder="1" applyAlignment="1">
      <alignment horizontal="left" vertical="center" shrinkToFit="1"/>
    </xf>
    <xf numFmtId="178" fontId="6" fillId="21" borderId="56" xfId="0" applyNumberFormat="1" applyFont="1" applyFill="1" applyBorder="1" applyAlignment="1">
      <alignment vertical="center" shrinkToFit="1"/>
    </xf>
    <xf numFmtId="178" fontId="6" fillId="17" borderId="51" xfId="0" applyNumberFormat="1" applyFont="1" applyFill="1" applyBorder="1" applyAlignment="1">
      <alignment horizontal="left" vertical="center" shrinkToFit="1"/>
    </xf>
    <xf numFmtId="178" fontId="6" fillId="17" borderId="147" xfId="0" applyNumberFormat="1" applyFont="1" applyFill="1" applyBorder="1" applyAlignment="1">
      <alignment horizontal="left" vertical="center" shrinkToFit="1"/>
    </xf>
    <xf numFmtId="178" fontId="6" fillId="17" borderId="53" xfId="0" applyNumberFormat="1" applyFont="1" applyFill="1" applyBorder="1" applyAlignment="1">
      <alignment horizontal="left" vertical="center" shrinkToFit="1"/>
    </xf>
    <xf numFmtId="177" fontId="6" fillId="14" borderId="66" xfId="0" applyNumberFormat="1" applyFont="1" applyFill="1" applyBorder="1" applyAlignment="1">
      <alignment horizontal="center" vertical="center" textRotation="255" shrinkToFit="1"/>
    </xf>
    <xf numFmtId="177" fontId="6" fillId="14" borderId="67" xfId="0" applyNumberFormat="1" applyFont="1" applyFill="1" applyBorder="1" applyAlignment="1">
      <alignment horizontal="center" vertical="center" textRotation="255" shrinkToFit="1"/>
    </xf>
    <xf numFmtId="177" fontId="6" fillId="0" borderId="0" xfId="0" applyNumberFormat="1" applyFont="1" applyFill="1" applyBorder="1" applyAlignment="1">
      <alignment horizontal="center" vertical="center" textRotation="255" wrapText="1" shrinkToFit="1"/>
    </xf>
    <xf numFmtId="177" fontId="6" fillId="0" borderId="93" xfId="0" applyNumberFormat="1" applyFont="1" applyFill="1" applyBorder="1" applyAlignment="1">
      <alignment horizontal="center" vertical="center" textRotation="255" wrapText="1" shrinkToFit="1"/>
    </xf>
    <xf numFmtId="177" fontId="6" fillId="9" borderId="6" xfId="0" applyNumberFormat="1" applyFont="1" applyFill="1" applyBorder="1" applyAlignment="1">
      <alignment horizontal="center" vertical="center" textRotation="255" wrapText="1" shrinkToFit="1"/>
    </xf>
    <xf numFmtId="177" fontId="6" fillId="9" borderId="136" xfId="0" applyNumberFormat="1" applyFont="1" applyFill="1" applyBorder="1" applyAlignment="1">
      <alignment horizontal="center" vertical="center" textRotation="255" wrapText="1" shrinkToFit="1"/>
    </xf>
    <xf numFmtId="177" fontId="6" fillId="9" borderId="27" xfId="0" applyNumberFormat="1" applyFont="1" applyFill="1" applyBorder="1" applyAlignment="1">
      <alignment horizontal="center" vertical="center" textRotation="255" shrinkToFit="1"/>
    </xf>
    <xf numFmtId="177" fontId="6" fillId="9" borderId="136" xfId="0" applyNumberFormat="1" applyFont="1" applyFill="1" applyBorder="1" applyAlignment="1">
      <alignment horizontal="center" vertical="center" textRotation="255" shrinkToFit="1"/>
    </xf>
    <xf numFmtId="177" fontId="6" fillId="14" borderId="147" xfId="0" applyNumberFormat="1" applyFont="1" applyFill="1" applyBorder="1" applyAlignment="1">
      <alignment horizontal="left" vertical="center"/>
    </xf>
    <xf numFmtId="177" fontId="6" fillId="14" borderId="93" xfId="0" applyNumberFormat="1" applyFont="1" applyFill="1" applyBorder="1" applyAlignment="1">
      <alignment horizontal="left" vertical="center"/>
    </xf>
    <xf numFmtId="177" fontId="6" fillId="14" borderId="53" xfId="0" applyNumberFormat="1" applyFont="1" applyFill="1" applyBorder="1" applyAlignment="1">
      <alignment horizontal="left" vertical="center"/>
    </xf>
    <xf numFmtId="177" fontId="6" fillId="18" borderId="51" xfId="0" applyNumberFormat="1" applyFont="1" applyFill="1" applyBorder="1" applyAlignment="1">
      <alignment horizontal="left" vertical="center" wrapText="1" shrinkToFit="1"/>
    </xf>
    <xf numFmtId="177" fontId="6" fillId="18" borderId="147" xfId="0" applyNumberFormat="1" applyFont="1" applyFill="1" applyBorder="1" applyAlignment="1">
      <alignment horizontal="left" vertical="center" wrapText="1" shrinkToFit="1"/>
    </xf>
    <xf numFmtId="177" fontId="6" fillId="18" borderId="53" xfId="0" applyNumberFormat="1" applyFont="1" applyFill="1" applyBorder="1" applyAlignment="1">
      <alignment horizontal="left" vertical="center" wrapText="1" shrinkToFit="1"/>
    </xf>
    <xf numFmtId="177" fontId="6" fillId="18" borderId="52" xfId="0" applyNumberFormat="1" applyFont="1" applyFill="1" applyBorder="1" applyAlignment="1">
      <alignment horizontal="left" vertical="center" wrapText="1" shrinkToFit="1"/>
    </xf>
    <xf numFmtId="177" fontId="6" fillId="18" borderId="36" xfId="0" applyNumberFormat="1" applyFont="1" applyFill="1" applyBorder="1" applyAlignment="1">
      <alignment horizontal="left" vertical="center" wrapText="1" shrinkToFit="1"/>
    </xf>
    <xf numFmtId="177" fontId="6" fillId="18" borderId="98" xfId="0" applyNumberFormat="1" applyFont="1" applyFill="1" applyBorder="1" applyAlignment="1">
      <alignment horizontal="left" vertical="center" wrapText="1" shrinkToFit="1"/>
    </xf>
    <xf numFmtId="176" fontId="6" fillId="9" borderId="47" xfId="0" applyNumberFormat="1" applyFont="1" applyFill="1" applyBorder="1" applyAlignment="1">
      <alignment horizontal="center" vertical="center" textRotation="255" shrinkToFit="1"/>
    </xf>
    <xf numFmtId="177" fontId="6" fillId="11" borderId="24" xfId="0" applyNumberFormat="1" applyFont="1" applyFill="1" applyBorder="1" applyAlignment="1">
      <alignment horizontal="center" vertical="center" shrinkToFit="1"/>
    </xf>
    <xf numFmtId="177" fontId="6" fillId="11" borderId="93" xfId="0" applyNumberFormat="1" applyFont="1" applyFill="1" applyBorder="1" applyAlignment="1">
      <alignment horizontal="center" vertical="center" shrinkToFit="1"/>
    </xf>
    <xf numFmtId="177" fontId="6" fillId="11" borderId="37" xfId="0" applyNumberFormat="1" applyFont="1" applyFill="1" applyBorder="1" applyAlignment="1">
      <alignment horizontal="center" vertical="center" shrinkToFit="1"/>
    </xf>
    <xf numFmtId="179" fontId="6" fillId="11" borderId="133" xfId="0" applyNumberFormat="1" applyFont="1" applyFill="1" applyBorder="1" applyAlignment="1">
      <alignment horizontal="center" vertical="center" shrinkToFit="1"/>
    </xf>
    <xf numFmtId="179" fontId="6" fillId="11" borderId="147" xfId="0" applyNumberFormat="1" applyFont="1" applyFill="1" applyBorder="1" applyAlignment="1">
      <alignment horizontal="center" vertical="center" shrinkToFit="1"/>
    </xf>
    <xf numFmtId="179" fontId="6" fillId="11" borderId="53" xfId="0" applyNumberFormat="1" applyFont="1" applyFill="1" applyBorder="1" applyAlignment="1">
      <alignment horizontal="center" vertical="center" shrinkToFit="1"/>
    </xf>
    <xf numFmtId="177" fontId="6" fillId="0" borderId="47" xfId="0" applyNumberFormat="1" applyFont="1" applyFill="1" applyBorder="1" applyAlignment="1">
      <alignment horizontal="center" vertical="center" textRotation="255" shrinkToFit="1"/>
    </xf>
    <xf numFmtId="177" fontId="6" fillId="0" borderId="33" xfId="0" applyNumberFormat="1" applyFont="1" applyFill="1" applyBorder="1" applyAlignment="1">
      <alignment horizontal="left" vertical="center" shrinkToFit="1"/>
    </xf>
    <xf numFmtId="177" fontId="6" fillId="0" borderId="41" xfId="0" applyNumberFormat="1" applyFont="1" applyFill="1" applyBorder="1" applyAlignment="1">
      <alignment horizontal="left" vertical="center" shrinkToFit="1"/>
    </xf>
    <xf numFmtId="177" fontId="6" fillId="0" borderId="57" xfId="0" applyNumberFormat="1" applyFont="1" applyFill="1" applyBorder="1" applyAlignment="1">
      <alignment horizontal="left" vertical="center" shrinkToFit="1"/>
    </xf>
    <xf numFmtId="177" fontId="6" fillId="11" borderId="133" xfId="0" applyNumberFormat="1" applyFont="1" applyFill="1" applyBorder="1" applyAlignment="1">
      <alignment horizontal="center" vertical="center" shrinkToFit="1"/>
    </xf>
    <xf numFmtId="177" fontId="6" fillId="11" borderId="147" xfId="0" applyNumberFormat="1" applyFont="1" applyFill="1" applyBorder="1" applyAlignment="1">
      <alignment horizontal="center" vertical="center" shrinkToFit="1"/>
    </xf>
    <xf numFmtId="177" fontId="6" fillId="11" borderId="53" xfId="0" applyNumberFormat="1" applyFont="1" applyFill="1" applyBorder="1" applyAlignment="1">
      <alignment horizontal="center" vertical="center" shrinkToFit="1"/>
    </xf>
    <xf numFmtId="177" fontId="6" fillId="18" borderId="36" xfId="0" applyNumberFormat="1" applyFont="1" applyFill="1" applyBorder="1" applyAlignment="1">
      <alignment horizontal="left" vertical="center" shrinkToFit="1"/>
    </xf>
    <xf numFmtId="177" fontId="6" fillId="18" borderId="98" xfId="0" applyNumberFormat="1" applyFont="1" applyFill="1" applyBorder="1" applyAlignment="1">
      <alignment horizontal="left" vertical="center" shrinkToFit="1"/>
    </xf>
    <xf numFmtId="177" fontId="6" fillId="18" borderId="58" xfId="0" applyNumberFormat="1" applyFont="1" applyFill="1" applyBorder="1" applyAlignment="1">
      <alignment horizontal="center" vertical="center" wrapText="1" shrinkToFit="1"/>
    </xf>
    <xf numFmtId="177" fontId="6" fillId="18" borderId="64" xfId="0" applyNumberFormat="1" applyFont="1" applyFill="1" applyBorder="1" applyAlignment="1">
      <alignment horizontal="center" vertical="center" wrapText="1" shrinkToFit="1"/>
    </xf>
    <xf numFmtId="177" fontId="6" fillId="18" borderId="121" xfId="0" applyNumberFormat="1" applyFont="1" applyFill="1" applyBorder="1" applyAlignment="1">
      <alignment horizontal="center" vertical="center" wrapText="1" shrinkToFit="1"/>
    </xf>
    <xf numFmtId="177" fontId="6" fillId="18" borderId="55" xfId="0" applyNumberFormat="1" applyFont="1" applyFill="1" applyBorder="1" applyAlignment="1">
      <alignment horizontal="center" vertical="center" wrapText="1" shrinkToFit="1"/>
    </xf>
    <xf numFmtId="177" fontId="6" fillId="18" borderId="0" xfId="0" applyNumberFormat="1" applyFont="1" applyFill="1" applyBorder="1" applyAlignment="1">
      <alignment horizontal="center" vertical="center" wrapText="1" shrinkToFit="1"/>
    </xf>
    <xf numFmtId="177" fontId="6" fillId="18" borderId="47" xfId="0" applyNumberFormat="1" applyFont="1" applyFill="1" applyBorder="1" applyAlignment="1">
      <alignment horizontal="center" vertical="center" wrapText="1" shrinkToFit="1"/>
    </xf>
    <xf numFmtId="177" fontId="6" fillId="18" borderId="59" xfId="0" applyNumberFormat="1" applyFont="1" applyFill="1" applyBorder="1" applyAlignment="1">
      <alignment horizontal="center" vertical="center" wrapText="1" shrinkToFit="1"/>
    </xf>
    <xf numFmtId="177" fontId="6" fillId="18" borderId="25" xfId="0" applyNumberFormat="1" applyFont="1" applyFill="1" applyBorder="1" applyAlignment="1">
      <alignment horizontal="center" vertical="center" wrapText="1" shrinkToFit="1"/>
    </xf>
    <xf numFmtId="177" fontId="6" fillId="18" borderId="107" xfId="0" applyNumberFormat="1" applyFont="1" applyFill="1" applyBorder="1" applyAlignment="1">
      <alignment horizontal="center" vertical="center" wrapText="1" shrinkToFit="1"/>
    </xf>
    <xf numFmtId="177" fontId="6" fillId="18" borderId="35" xfId="0" applyNumberFormat="1" applyFont="1" applyFill="1" applyBorder="1" applyAlignment="1">
      <alignment horizontal="center" vertical="center" shrinkToFit="1"/>
    </xf>
    <xf numFmtId="177" fontId="6" fillId="18" borderId="60" xfId="0" applyNumberFormat="1" applyFont="1" applyFill="1" applyBorder="1" applyAlignment="1">
      <alignment horizontal="center" vertical="center" shrinkToFit="1"/>
    </xf>
    <xf numFmtId="177" fontId="6" fillId="18" borderId="144" xfId="0" applyNumberFormat="1" applyFont="1" applyFill="1" applyBorder="1" applyAlignment="1">
      <alignment horizontal="center" vertical="center" shrinkToFit="1"/>
    </xf>
    <xf numFmtId="177" fontId="6" fillId="18" borderId="60" xfId="0" applyNumberFormat="1" applyFont="1" applyFill="1" applyBorder="1" applyAlignment="1">
      <alignment horizontal="left" vertical="center" shrinkToFit="1"/>
    </xf>
    <xf numFmtId="177" fontId="6" fillId="18" borderId="61" xfId="0" applyNumberFormat="1" applyFont="1" applyFill="1" applyBorder="1" applyAlignment="1">
      <alignment horizontal="left" vertical="center" shrinkToFit="1"/>
    </xf>
    <xf numFmtId="177" fontId="6" fillId="18" borderId="61" xfId="0" applyNumberFormat="1" applyFont="1" applyFill="1" applyBorder="1" applyAlignment="1">
      <alignment horizontal="center" vertical="center" shrinkToFit="1"/>
    </xf>
    <xf numFmtId="177" fontId="6" fillId="22" borderId="65" xfId="0" applyNumberFormat="1" applyFont="1" applyFill="1" applyBorder="1" applyAlignment="1">
      <alignment horizontal="center" vertical="center" textRotation="255" shrinkToFit="1"/>
    </xf>
    <xf numFmtId="177" fontId="6" fillId="22" borderId="66" xfId="0" applyNumberFormat="1" applyFont="1" applyFill="1" applyBorder="1" applyAlignment="1">
      <alignment horizontal="center" vertical="center" textRotation="255" shrinkToFit="1"/>
    </xf>
    <xf numFmtId="177" fontId="6" fillId="22" borderId="67" xfId="0" applyNumberFormat="1" applyFont="1" applyFill="1" applyBorder="1" applyAlignment="1">
      <alignment horizontal="center" vertical="center" textRotation="255" shrinkToFit="1"/>
    </xf>
    <xf numFmtId="177" fontId="6" fillId="0" borderId="58" xfId="0" applyNumberFormat="1" applyFont="1" applyFill="1" applyBorder="1" applyAlignment="1">
      <alignment horizontal="center" vertical="center" textRotation="255" wrapText="1" shrinkToFit="1"/>
    </xf>
    <xf numFmtId="177" fontId="6" fillId="0" borderId="55" xfId="0" applyNumberFormat="1" applyFont="1" applyFill="1" applyBorder="1" applyAlignment="1">
      <alignment horizontal="center" vertical="center" textRotation="255" wrapText="1" shrinkToFit="1"/>
    </xf>
    <xf numFmtId="177" fontId="6" fillId="0" borderId="56" xfId="0" applyNumberFormat="1" applyFont="1" applyFill="1" applyBorder="1" applyAlignment="1">
      <alignment horizontal="center" vertical="center" textRotation="255" wrapText="1" shrinkToFit="1"/>
    </xf>
    <xf numFmtId="177" fontId="6" fillId="9" borderId="17" xfId="0" applyNumberFormat="1" applyFont="1" applyFill="1" applyBorder="1" applyAlignment="1">
      <alignment horizontal="center" vertical="center" textRotation="255" wrapText="1" shrinkToFit="1"/>
    </xf>
    <xf numFmtId="177" fontId="6" fillId="9" borderId="30" xfId="0" applyNumberFormat="1" applyFont="1" applyFill="1" applyBorder="1" applyAlignment="1">
      <alignment horizontal="center" vertical="center" textRotation="255" shrinkToFit="1"/>
    </xf>
    <xf numFmtId="177" fontId="6" fillId="21" borderId="51" xfId="0" applyNumberFormat="1" applyFont="1" applyFill="1" applyBorder="1" applyAlignment="1">
      <alignment horizontal="left" vertical="center"/>
    </xf>
    <xf numFmtId="177" fontId="6" fillId="21" borderId="147" xfId="0" applyNumberFormat="1" applyFont="1" applyFill="1" applyBorder="1" applyAlignment="1">
      <alignment horizontal="left" vertical="center"/>
    </xf>
    <xf numFmtId="177" fontId="6" fillId="21" borderId="53" xfId="0" applyNumberFormat="1" applyFont="1" applyFill="1" applyBorder="1" applyAlignment="1">
      <alignment horizontal="left" vertical="center"/>
    </xf>
    <xf numFmtId="177" fontId="6" fillId="22" borderId="51" xfId="0" applyNumberFormat="1" applyFont="1" applyFill="1" applyBorder="1" applyAlignment="1">
      <alignment horizontal="left" vertical="center" wrapText="1" shrinkToFit="1"/>
    </xf>
    <xf numFmtId="177" fontId="6" fillId="22" borderId="147" xfId="0" applyNumberFormat="1" applyFont="1" applyFill="1" applyBorder="1" applyAlignment="1">
      <alignment horizontal="left" vertical="center" wrapText="1" shrinkToFit="1"/>
    </xf>
    <xf numFmtId="177" fontId="6" fillId="22" borderId="53" xfId="0" applyNumberFormat="1" applyFont="1" applyFill="1" applyBorder="1" applyAlignment="1">
      <alignment horizontal="left" vertical="center" wrapText="1" shrinkToFit="1"/>
    </xf>
    <xf numFmtId="177" fontId="6" fillId="22" borderId="52" xfId="0" applyNumberFormat="1" applyFont="1" applyFill="1" applyBorder="1" applyAlignment="1">
      <alignment horizontal="left" vertical="center" wrapText="1" shrinkToFit="1"/>
    </xf>
    <xf numFmtId="177" fontId="6" fillId="22" borderId="36" xfId="0" applyNumberFormat="1" applyFont="1" applyFill="1" applyBorder="1" applyAlignment="1">
      <alignment horizontal="left" vertical="center" wrapText="1" shrinkToFit="1"/>
    </xf>
    <xf numFmtId="177" fontId="6" fillId="22" borderId="98" xfId="0" applyNumberFormat="1" applyFont="1" applyFill="1" applyBorder="1" applyAlignment="1">
      <alignment horizontal="left" vertical="center" wrapText="1" shrinkToFit="1"/>
    </xf>
    <xf numFmtId="176" fontId="6" fillId="9" borderId="26" xfId="0" applyNumberFormat="1" applyFont="1" applyFill="1" applyBorder="1" applyAlignment="1">
      <alignment horizontal="center" vertical="center" textRotation="255" shrinkToFit="1"/>
    </xf>
    <xf numFmtId="177" fontId="6" fillId="22" borderId="52" xfId="0" applyNumberFormat="1" applyFont="1" applyFill="1" applyBorder="1" applyAlignment="1">
      <alignment horizontal="left" vertical="center" shrinkToFit="1"/>
    </xf>
    <xf numFmtId="177" fontId="6" fillId="22" borderId="36" xfId="0" applyNumberFormat="1" applyFont="1" applyFill="1" applyBorder="1" applyAlignment="1">
      <alignment horizontal="left" vertical="center" shrinkToFit="1"/>
    </xf>
    <xf numFmtId="177" fontId="6" fillId="22" borderId="98" xfId="0" applyNumberFormat="1" applyFont="1" applyFill="1" applyBorder="1" applyAlignment="1">
      <alignment horizontal="left" vertical="center" shrinkToFit="1"/>
    </xf>
    <xf numFmtId="177" fontId="6" fillId="22" borderId="58" xfId="0" applyNumberFormat="1" applyFont="1" applyFill="1" applyBorder="1" applyAlignment="1">
      <alignment horizontal="center" vertical="center" wrapText="1" shrinkToFit="1"/>
    </xf>
    <xf numFmtId="177" fontId="6" fillId="22" borderId="64" xfId="0" applyNumberFormat="1" applyFont="1" applyFill="1" applyBorder="1" applyAlignment="1">
      <alignment horizontal="center" vertical="center" wrapText="1" shrinkToFit="1"/>
    </xf>
    <xf numFmtId="177" fontId="6" fillId="22" borderId="121" xfId="0" applyNumberFormat="1" applyFont="1" applyFill="1" applyBorder="1" applyAlignment="1">
      <alignment horizontal="center" vertical="center" wrapText="1" shrinkToFit="1"/>
    </xf>
    <xf numFmtId="177" fontId="6" fillId="22" borderId="55" xfId="0" applyNumberFormat="1" applyFont="1" applyFill="1" applyBorder="1" applyAlignment="1">
      <alignment horizontal="center" vertical="center" wrapText="1" shrinkToFit="1"/>
    </xf>
    <xf numFmtId="177" fontId="6" fillId="22" borderId="0" xfId="0" applyNumberFormat="1" applyFont="1" applyFill="1" applyBorder="1" applyAlignment="1">
      <alignment horizontal="center" vertical="center" wrapText="1" shrinkToFit="1"/>
    </xf>
    <xf numFmtId="177" fontId="6" fillId="22" borderId="47" xfId="0" applyNumberFormat="1" applyFont="1" applyFill="1" applyBorder="1" applyAlignment="1">
      <alignment horizontal="center" vertical="center" wrapText="1" shrinkToFit="1"/>
    </xf>
    <xf numFmtId="177" fontId="6" fillId="22" borderId="59" xfId="0" applyNumberFormat="1" applyFont="1" applyFill="1" applyBorder="1" applyAlignment="1">
      <alignment horizontal="center" vertical="center" wrapText="1" shrinkToFit="1"/>
    </xf>
    <xf numFmtId="177" fontId="6" fillId="22" borderId="25" xfId="0" applyNumberFormat="1" applyFont="1" applyFill="1" applyBorder="1" applyAlignment="1">
      <alignment horizontal="center" vertical="center" wrapText="1" shrinkToFit="1"/>
    </xf>
    <xf numFmtId="177" fontId="6" fillId="22" borderId="107" xfId="0" applyNumberFormat="1" applyFont="1" applyFill="1" applyBorder="1" applyAlignment="1">
      <alignment horizontal="center" vertical="center" wrapText="1" shrinkToFit="1"/>
    </xf>
    <xf numFmtId="177" fontId="6" fillId="22" borderId="35" xfId="0" applyNumberFormat="1" applyFont="1" applyFill="1" applyBorder="1" applyAlignment="1">
      <alignment horizontal="center" vertical="center" shrinkToFit="1"/>
    </xf>
    <xf numFmtId="177" fontId="6" fillId="22" borderId="60" xfId="0" applyNumberFormat="1" applyFont="1" applyFill="1" applyBorder="1" applyAlignment="1">
      <alignment horizontal="center" vertical="center" shrinkToFit="1"/>
    </xf>
    <xf numFmtId="177" fontId="6" fillId="22" borderId="144" xfId="0" applyNumberFormat="1" applyFont="1" applyFill="1" applyBorder="1" applyAlignment="1">
      <alignment horizontal="center" vertical="center" shrinkToFit="1"/>
    </xf>
    <xf numFmtId="177" fontId="6" fillId="22" borderId="59" xfId="0" applyNumberFormat="1" applyFont="1" applyFill="1" applyBorder="1" applyAlignment="1">
      <alignment horizontal="left" vertical="center" shrinkToFit="1"/>
    </xf>
    <xf numFmtId="177" fontId="6" fillId="22" borderId="25" xfId="0" applyNumberFormat="1" applyFont="1" applyFill="1" applyBorder="1" applyAlignment="1">
      <alignment horizontal="left" vertical="center" shrinkToFit="1"/>
    </xf>
    <xf numFmtId="177" fontId="6" fillId="22" borderId="63" xfId="0" applyNumberFormat="1" applyFont="1" applyFill="1" applyBorder="1" applyAlignment="1">
      <alignment horizontal="left" vertical="center" shrinkToFit="1"/>
    </xf>
    <xf numFmtId="177" fontId="6" fillId="22" borderId="55" xfId="0" applyNumberFormat="1" applyFont="1" applyFill="1" applyBorder="1" applyAlignment="1">
      <alignment horizontal="center" vertical="center" shrinkToFit="1"/>
    </xf>
    <xf numFmtId="177" fontId="6" fillId="22" borderId="0" xfId="0" applyNumberFormat="1" applyFont="1" applyFill="1" applyBorder="1" applyAlignment="1">
      <alignment horizontal="center" vertical="center" shrinkToFit="1"/>
    </xf>
    <xf numFmtId="177" fontId="6" fillId="22" borderId="50" xfId="0" applyNumberFormat="1" applyFont="1" applyFill="1" applyBorder="1" applyAlignment="1">
      <alignment horizontal="center" vertical="center" shrinkToFit="1"/>
    </xf>
    <xf numFmtId="177" fontId="6" fillId="17" borderId="65" xfId="0" applyNumberFormat="1" applyFont="1" applyFill="1" applyBorder="1" applyAlignment="1">
      <alignment horizontal="center" vertical="center" textRotation="255" shrinkToFit="1"/>
    </xf>
    <xf numFmtId="177" fontId="6" fillId="17" borderId="66" xfId="0" applyNumberFormat="1" applyFont="1" applyFill="1" applyBorder="1" applyAlignment="1">
      <alignment horizontal="center" vertical="center" textRotation="255" shrinkToFit="1"/>
    </xf>
    <xf numFmtId="177" fontId="6" fillId="17" borderId="67" xfId="0" applyNumberFormat="1" applyFont="1" applyFill="1" applyBorder="1" applyAlignment="1">
      <alignment horizontal="center" vertical="center" textRotation="255" shrinkToFit="1"/>
    </xf>
    <xf numFmtId="177" fontId="6" fillId="0" borderId="32" xfId="0" applyNumberFormat="1" applyFont="1" applyFill="1" applyBorder="1" applyAlignment="1">
      <alignment horizontal="center" vertical="center" textRotation="255" wrapText="1" shrinkToFit="1"/>
    </xf>
    <xf numFmtId="177" fontId="6" fillId="0" borderId="26" xfId="0" applyNumberFormat="1" applyFont="1" applyFill="1" applyBorder="1" applyAlignment="1">
      <alignment horizontal="center" vertical="center" textRotation="255" wrapText="1" shrinkToFit="1"/>
    </xf>
    <xf numFmtId="177" fontId="6" fillId="9" borderId="6" xfId="0" applyNumberFormat="1" applyFont="1" applyFill="1" applyBorder="1" applyAlignment="1">
      <alignment horizontal="center" vertical="center" textRotation="255" shrinkToFit="1"/>
    </xf>
    <xf numFmtId="177" fontId="6" fillId="9" borderId="138" xfId="0" applyNumberFormat="1" applyFont="1" applyFill="1" applyBorder="1" applyAlignment="1">
      <alignment horizontal="center" vertical="center" textRotation="255" shrinkToFit="1"/>
    </xf>
    <xf numFmtId="177" fontId="6" fillId="9" borderId="138" xfId="0" applyNumberFormat="1" applyFont="1" applyFill="1" applyBorder="1" applyAlignment="1">
      <alignment horizontal="center" vertical="center" textRotation="255" wrapText="1" shrinkToFit="1"/>
    </xf>
    <xf numFmtId="177" fontId="6" fillId="9" borderId="27" xfId="0" applyNumberFormat="1" applyFont="1" applyFill="1" applyBorder="1" applyAlignment="1">
      <alignment horizontal="center" vertical="center" textRotation="255" wrapText="1" shrinkToFit="1"/>
    </xf>
    <xf numFmtId="177" fontId="6" fillId="9" borderId="139" xfId="0" applyNumberFormat="1" applyFont="1" applyFill="1" applyBorder="1" applyAlignment="1">
      <alignment horizontal="center" vertical="center" textRotation="255" shrinkToFit="1"/>
    </xf>
    <xf numFmtId="177" fontId="6" fillId="9" borderId="47" xfId="0" applyNumberFormat="1" applyFont="1" applyFill="1" applyBorder="1" applyAlignment="1">
      <alignment horizontal="center" vertical="center" textRotation="255" shrinkToFit="1"/>
    </xf>
    <xf numFmtId="177" fontId="6" fillId="9" borderId="20" xfId="0" applyNumberFormat="1" applyFont="1" applyFill="1" applyBorder="1" applyAlignment="1">
      <alignment horizontal="center" vertical="center" textRotation="255" shrinkToFit="1"/>
    </xf>
    <xf numFmtId="177" fontId="6" fillId="17" borderId="46" xfId="0" applyNumberFormat="1" applyFont="1" applyFill="1" applyBorder="1" applyAlignment="1">
      <alignment horizontal="left" vertical="center"/>
    </xf>
    <xf numFmtId="177" fontId="6" fillId="17" borderId="41" xfId="0" applyNumberFormat="1" applyFont="1" applyFill="1" applyBorder="1" applyAlignment="1">
      <alignment horizontal="left" vertical="center"/>
    </xf>
    <xf numFmtId="177" fontId="6" fillId="17" borderId="51" xfId="0" applyNumberFormat="1" applyFont="1" applyFill="1" applyBorder="1" applyAlignment="1">
      <alignment horizontal="left" vertical="center"/>
    </xf>
    <xf numFmtId="177" fontId="6" fillId="17" borderId="147" xfId="0" applyNumberFormat="1" applyFont="1" applyFill="1" applyBorder="1" applyAlignment="1">
      <alignment horizontal="left" vertical="center"/>
    </xf>
    <xf numFmtId="177" fontId="6" fillId="17" borderId="51" xfId="0" applyNumberFormat="1" applyFont="1" applyFill="1" applyBorder="1" applyAlignment="1">
      <alignment horizontal="left" vertical="center" shrinkToFit="1"/>
    </xf>
    <xf numFmtId="177" fontId="6" fillId="17" borderId="147" xfId="0" applyNumberFormat="1" applyFont="1" applyFill="1" applyBorder="1" applyAlignment="1">
      <alignment horizontal="left" vertical="center" shrinkToFit="1"/>
    </xf>
    <xf numFmtId="177" fontId="6" fillId="16" borderId="54" xfId="0" applyNumberFormat="1" applyFont="1" applyFill="1" applyBorder="1" applyAlignment="1">
      <alignment horizontal="left" vertical="center" wrapText="1" shrinkToFit="1"/>
    </xf>
    <xf numFmtId="177" fontId="6" fillId="16" borderId="141" xfId="0" applyNumberFormat="1" applyFont="1" applyFill="1" applyBorder="1" applyAlignment="1">
      <alignment horizontal="left" vertical="center" wrapText="1" shrinkToFit="1"/>
    </xf>
    <xf numFmtId="177" fontId="6" fillId="16" borderId="51" xfId="0" applyNumberFormat="1" applyFont="1" applyFill="1" applyBorder="1" applyAlignment="1">
      <alignment horizontal="left" vertical="center" wrapText="1" shrinkToFit="1"/>
    </xf>
    <xf numFmtId="177" fontId="6" fillId="16" borderId="147" xfId="0" applyNumberFormat="1" applyFont="1" applyFill="1" applyBorder="1" applyAlignment="1">
      <alignment horizontal="left" vertical="center" wrapText="1" shrinkToFit="1"/>
    </xf>
    <xf numFmtId="177" fontId="6" fillId="16" borderId="53" xfId="0" applyNumberFormat="1" applyFont="1" applyFill="1" applyBorder="1" applyAlignment="1">
      <alignment horizontal="left" vertical="center" wrapText="1" shrinkToFit="1"/>
    </xf>
    <xf numFmtId="177" fontId="6" fillId="17" borderId="51" xfId="0" applyNumberFormat="1" applyFont="1" applyFill="1" applyBorder="1" applyAlignment="1">
      <alignment horizontal="left" vertical="center" wrapText="1" shrinkToFit="1"/>
    </xf>
    <xf numFmtId="177" fontId="6" fillId="17" borderId="147" xfId="0" applyNumberFormat="1" applyFont="1" applyFill="1" applyBorder="1" applyAlignment="1">
      <alignment horizontal="left" vertical="center" wrapText="1" shrinkToFit="1"/>
    </xf>
    <xf numFmtId="177" fontId="6" fillId="17" borderId="53" xfId="0" applyNumberFormat="1" applyFont="1" applyFill="1" applyBorder="1" applyAlignment="1">
      <alignment horizontal="left" vertical="center" wrapText="1" shrinkToFit="1"/>
    </xf>
    <xf numFmtId="177" fontId="6" fillId="29" borderId="51" xfId="0" applyNumberFormat="1" applyFont="1" applyFill="1" applyBorder="1" applyAlignment="1">
      <alignment horizontal="left" vertical="center" wrapText="1" shrinkToFit="1"/>
    </xf>
    <xf numFmtId="177" fontId="6" fillId="29" borderId="147" xfId="0" applyNumberFormat="1" applyFont="1" applyFill="1" applyBorder="1" applyAlignment="1">
      <alignment horizontal="left" vertical="center" wrapText="1" shrinkToFit="1"/>
    </xf>
    <xf numFmtId="177" fontId="6" fillId="29" borderId="53" xfId="0" applyNumberFormat="1" applyFont="1" applyFill="1" applyBorder="1" applyAlignment="1">
      <alignment horizontal="left" vertical="center" wrapText="1" shrinkToFit="1"/>
    </xf>
    <xf numFmtId="177" fontId="6" fillId="11" borderId="34" xfId="0" applyNumberFormat="1" applyFont="1" applyFill="1" applyBorder="1" applyAlignment="1">
      <alignment horizontal="left" vertical="center" shrinkToFit="1"/>
    </xf>
    <xf numFmtId="177" fontId="6" fillId="11" borderId="36" xfId="0" applyNumberFormat="1" applyFont="1" applyFill="1" applyBorder="1" applyAlignment="1">
      <alignment horizontal="left" vertical="center" shrinkToFit="1"/>
    </xf>
    <xf numFmtId="177" fontId="6" fillId="11" borderId="98" xfId="0" applyNumberFormat="1" applyFont="1" applyFill="1" applyBorder="1" applyAlignment="1">
      <alignment horizontal="left" vertical="center" shrinkToFit="1"/>
    </xf>
    <xf numFmtId="177" fontId="6" fillId="16" borderId="35" xfId="0" applyNumberFormat="1" applyFont="1" applyFill="1" applyBorder="1" applyAlignment="1">
      <alignment horizontal="left" vertical="center" shrinkToFit="1"/>
    </xf>
    <xf numFmtId="177" fontId="6" fillId="16" borderId="60" xfId="0" applyNumberFormat="1" applyFont="1" applyFill="1" applyBorder="1" applyAlignment="1">
      <alignment horizontal="left" vertical="center" shrinkToFit="1"/>
    </xf>
    <xf numFmtId="177" fontId="6" fillId="16" borderId="61" xfId="0" applyNumberFormat="1" applyFont="1" applyFill="1" applyBorder="1" applyAlignment="1">
      <alignment horizontal="left" vertical="center" shrinkToFit="1"/>
    </xf>
    <xf numFmtId="177" fontId="6" fillId="16" borderId="58" xfId="0" applyNumberFormat="1" applyFont="1" applyFill="1" applyBorder="1" applyAlignment="1">
      <alignment horizontal="center" vertical="center" wrapText="1" shrinkToFit="1"/>
    </xf>
    <xf numFmtId="177" fontId="6" fillId="16" borderId="64" xfId="0" applyNumberFormat="1" applyFont="1" applyFill="1" applyBorder="1" applyAlignment="1">
      <alignment horizontal="center" vertical="center" wrapText="1" shrinkToFit="1"/>
    </xf>
    <xf numFmtId="177" fontId="6" fillId="16" borderId="121" xfId="0" applyNumberFormat="1" applyFont="1" applyFill="1" applyBorder="1" applyAlignment="1">
      <alignment horizontal="center" vertical="center" wrapText="1" shrinkToFit="1"/>
    </xf>
    <xf numFmtId="177" fontId="6" fillId="16" borderId="55" xfId="0" applyNumberFormat="1" applyFont="1" applyFill="1" applyBorder="1" applyAlignment="1">
      <alignment horizontal="center" vertical="center" wrapText="1" shrinkToFit="1"/>
    </xf>
    <xf numFmtId="177" fontId="6" fillId="16" borderId="0" xfId="0" applyNumberFormat="1" applyFont="1" applyFill="1" applyBorder="1" applyAlignment="1">
      <alignment horizontal="center" vertical="center" wrapText="1" shrinkToFit="1"/>
    </xf>
    <xf numFmtId="177" fontId="6" fillId="16" borderId="47" xfId="0" applyNumberFormat="1" applyFont="1" applyFill="1" applyBorder="1" applyAlignment="1">
      <alignment horizontal="center" vertical="center" wrapText="1" shrinkToFit="1"/>
    </xf>
    <xf numFmtId="177" fontId="6" fillId="16" borderId="59" xfId="0" applyNumberFormat="1" applyFont="1" applyFill="1" applyBorder="1" applyAlignment="1">
      <alignment horizontal="center" vertical="center" wrapText="1" shrinkToFit="1"/>
    </xf>
    <xf numFmtId="177" fontId="6" fillId="16" borderId="25" xfId="0" applyNumberFormat="1" applyFont="1" applyFill="1" applyBorder="1" applyAlignment="1">
      <alignment horizontal="center" vertical="center" wrapText="1" shrinkToFit="1"/>
    </xf>
    <xf numFmtId="177" fontId="6" fillId="16" borderId="107" xfId="0" applyNumberFormat="1" applyFont="1" applyFill="1" applyBorder="1" applyAlignment="1">
      <alignment horizontal="center" vertical="center" wrapText="1" shrinkToFit="1"/>
    </xf>
    <xf numFmtId="177" fontId="6" fillId="16" borderId="35" xfId="0" applyNumberFormat="1" applyFont="1" applyFill="1" applyBorder="1" applyAlignment="1">
      <alignment horizontal="center" vertical="center" shrinkToFit="1"/>
    </xf>
    <xf numFmtId="177" fontId="6" fillId="16" borderId="60" xfId="0" applyNumberFormat="1" applyFont="1" applyFill="1" applyBorder="1" applyAlignment="1">
      <alignment horizontal="center" vertical="center" shrinkToFit="1"/>
    </xf>
    <xf numFmtId="177" fontId="6" fillId="16" borderId="144" xfId="0" applyNumberFormat="1" applyFont="1" applyFill="1" applyBorder="1" applyAlignment="1">
      <alignment horizontal="center" vertical="center" shrinkToFit="1"/>
    </xf>
    <xf numFmtId="177" fontId="6" fillId="16" borderId="61" xfId="0" applyNumberFormat="1" applyFont="1" applyFill="1" applyBorder="1" applyAlignment="1">
      <alignment horizontal="center" vertical="center" shrinkToFit="1"/>
    </xf>
    <xf numFmtId="177" fontId="6" fillId="13" borderId="65" xfId="0" applyNumberFormat="1" applyFont="1" applyFill="1" applyBorder="1" applyAlignment="1">
      <alignment horizontal="center" vertical="center" textRotation="255" shrinkToFit="1"/>
    </xf>
    <xf numFmtId="177" fontId="6" fillId="13" borderId="66" xfId="0" applyNumberFormat="1" applyFont="1" applyFill="1" applyBorder="1" applyAlignment="1">
      <alignment horizontal="center" vertical="center" textRotation="255" shrinkToFit="1"/>
    </xf>
    <xf numFmtId="177" fontId="6" fillId="13" borderId="67" xfId="0" applyNumberFormat="1" applyFont="1" applyFill="1" applyBorder="1" applyAlignment="1">
      <alignment horizontal="center" vertical="center" textRotation="255" shrinkToFit="1"/>
    </xf>
    <xf numFmtId="177" fontId="6" fillId="0" borderId="22" xfId="0" applyNumberFormat="1" applyFont="1" applyFill="1" applyBorder="1" applyAlignment="1">
      <alignment horizontal="center" vertical="center" textRotation="255" wrapText="1" shrinkToFit="1"/>
    </xf>
    <xf numFmtId="177" fontId="6" fillId="30" borderId="51" xfId="0" applyNumberFormat="1" applyFont="1" applyFill="1" applyBorder="1" applyAlignment="1">
      <alignment horizontal="left" vertical="center"/>
    </xf>
    <xf numFmtId="177" fontId="6" fillId="30" borderId="147" xfId="0" applyNumberFormat="1" applyFont="1" applyFill="1" applyBorder="1" applyAlignment="1">
      <alignment horizontal="left" vertical="center"/>
    </xf>
    <xf numFmtId="177" fontId="6" fillId="30" borderId="51" xfId="0" applyNumberFormat="1" applyFont="1" applyFill="1" applyBorder="1" applyAlignment="1">
      <alignment horizontal="left" vertical="center" shrinkToFit="1"/>
    </xf>
    <xf numFmtId="177" fontId="6" fillId="30" borderId="147" xfId="0" applyNumberFormat="1" applyFont="1" applyFill="1" applyBorder="1" applyAlignment="1">
      <alignment horizontal="left" vertical="center" shrinkToFit="1"/>
    </xf>
    <xf numFmtId="177" fontId="6" fillId="30" borderId="51" xfId="0" applyNumberFormat="1" applyFont="1" applyFill="1" applyBorder="1" applyAlignment="1">
      <alignment horizontal="left" vertical="center" wrapText="1" shrinkToFit="1"/>
    </xf>
    <xf numFmtId="177" fontId="6" fillId="30" borderId="147" xfId="0" applyNumberFormat="1" applyFont="1" applyFill="1" applyBorder="1" applyAlignment="1">
      <alignment horizontal="left" vertical="center" wrapText="1" shrinkToFit="1"/>
    </xf>
    <xf numFmtId="177" fontId="6" fillId="30" borderId="53" xfId="0" applyNumberFormat="1" applyFont="1" applyFill="1" applyBorder="1" applyAlignment="1">
      <alignment horizontal="left" vertical="center" wrapText="1" shrinkToFit="1"/>
    </xf>
    <xf numFmtId="177" fontId="6" fillId="13" borderId="51" xfId="0" applyNumberFormat="1" applyFont="1" applyFill="1" applyBorder="1" applyAlignment="1">
      <alignment horizontal="left" vertical="center" wrapText="1" shrinkToFit="1"/>
    </xf>
    <xf numFmtId="177" fontId="6" fillId="13" borderId="147" xfId="0" applyNumberFormat="1" applyFont="1" applyFill="1" applyBorder="1" applyAlignment="1">
      <alignment horizontal="left" vertical="center" wrapText="1" shrinkToFit="1"/>
    </xf>
    <xf numFmtId="177" fontId="6" fillId="13" borderId="53" xfId="0" applyNumberFormat="1" applyFont="1" applyFill="1" applyBorder="1" applyAlignment="1">
      <alignment horizontal="left" vertical="center" wrapText="1" shrinkToFit="1"/>
    </xf>
    <xf numFmtId="177" fontId="6" fillId="13" borderId="52" xfId="0" applyNumberFormat="1" applyFont="1" applyFill="1" applyBorder="1" applyAlignment="1">
      <alignment horizontal="left" vertical="center" wrapText="1" shrinkToFit="1"/>
    </xf>
    <xf numFmtId="177" fontId="6" fillId="13" borderId="36" xfId="0" applyNumberFormat="1" applyFont="1" applyFill="1" applyBorder="1" applyAlignment="1">
      <alignment horizontal="left" vertical="center" wrapText="1" shrinkToFit="1"/>
    </xf>
    <xf numFmtId="177" fontId="6" fillId="13" borderId="98" xfId="0" applyNumberFormat="1" applyFont="1" applyFill="1" applyBorder="1" applyAlignment="1">
      <alignment horizontal="left" vertical="center" wrapText="1" shrinkToFit="1"/>
    </xf>
    <xf numFmtId="177" fontId="6" fillId="13" borderId="35" xfId="0" applyNumberFormat="1" applyFont="1" applyFill="1" applyBorder="1" applyAlignment="1">
      <alignment horizontal="left" vertical="center" shrinkToFit="1"/>
    </xf>
    <xf numFmtId="177" fontId="6" fillId="13" borderId="60" xfId="0" applyNumberFormat="1" applyFont="1" applyFill="1" applyBorder="1" applyAlignment="1">
      <alignment horizontal="left" vertical="center" shrinkToFit="1"/>
    </xf>
    <xf numFmtId="177" fontId="6" fillId="13" borderId="61" xfId="0" applyNumberFormat="1" applyFont="1" applyFill="1" applyBorder="1" applyAlignment="1">
      <alignment horizontal="left" vertical="center" shrinkToFit="1"/>
    </xf>
    <xf numFmtId="177" fontId="6" fillId="9" borderId="58" xfId="0" applyNumberFormat="1" applyFont="1" applyFill="1" applyBorder="1" applyAlignment="1">
      <alignment horizontal="center" vertical="center" wrapText="1" shrinkToFit="1"/>
    </xf>
    <xf numFmtId="177" fontId="6" fillId="9" borderId="64" xfId="0" applyNumberFormat="1" applyFont="1" applyFill="1" applyBorder="1" applyAlignment="1">
      <alignment horizontal="center" vertical="center" wrapText="1" shrinkToFit="1"/>
    </xf>
    <xf numFmtId="177" fontId="6" fillId="9" borderId="121" xfId="0" applyNumberFormat="1" applyFont="1" applyFill="1" applyBorder="1" applyAlignment="1">
      <alignment horizontal="center" vertical="center" wrapText="1" shrinkToFit="1"/>
    </xf>
    <xf numFmtId="177" fontId="6" fillId="9" borderId="55" xfId="0" applyNumberFormat="1" applyFont="1" applyFill="1" applyBorder="1" applyAlignment="1">
      <alignment horizontal="center" vertical="center" wrapText="1" shrinkToFit="1"/>
    </xf>
    <xf numFmtId="177" fontId="6" fillId="9" borderId="59" xfId="0" applyNumberFormat="1" applyFont="1" applyFill="1" applyBorder="1" applyAlignment="1">
      <alignment horizontal="center" vertical="center" wrapText="1" shrinkToFit="1"/>
    </xf>
    <xf numFmtId="177" fontId="6" fillId="9" borderId="25" xfId="0" applyNumberFormat="1" applyFont="1" applyFill="1" applyBorder="1" applyAlignment="1">
      <alignment horizontal="center" vertical="center" wrapText="1" shrinkToFit="1"/>
    </xf>
    <xf numFmtId="177" fontId="6" fillId="9" borderId="107" xfId="0" applyNumberFormat="1" applyFont="1" applyFill="1" applyBorder="1" applyAlignment="1">
      <alignment horizontal="center" vertical="center" wrapText="1" shrinkToFit="1"/>
    </xf>
    <xf numFmtId="177" fontId="6" fillId="9" borderId="35" xfId="0" applyNumberFormat="1" applyFont="1" applyFill="1" applyBorder="1" applyAlignment="1">
      <alignment horizontal="center" vertical="center" shrinkToFit="1"/>
    </xf>
    <xf numFmtId="177" fontId="6" fillId="9" borderId="60" xfId="0" applyNumberFormat="1" applyFont="1" applyFill="1" applyBorder="1" applyAlignment="1">
      <alignment horizontal="center" vertical="center" shrinkToFit="1"/>
    </xf>
    <xf numFmtId="177" fontId="6" fillId="9" borderId="144" xfId="0" applyNumberFormat="1" applyFont="1" applyFill="1" applyBorder="1" applyAlignment="1">
      <alignment horizontal="center" vertical="center" shrinkToFit="1"/>
    </xf>
    <xf numFmtId="177" fontId="6" fillId="13" borderId="35" xfId="0" applyNumberFormat="1" applyFont="1" applyFill="1" applyBorder="1" applyAlignment="1">
      <alignment horizontal="center" vertical="center" shrinkToFit="1"/>
    </xf>
    <xf numFmtId="177" fontId="6" fillId="13" borderId="60" xfId="0" applyNumberFormat="1" applyFont="1" applyFill="1" applyBorder="1" applyAlignment="1">
      <alignment horizontal="center" vertical="center" shrinkToFit="1"/>
    </xf>
    <xf numFmtId="177" fontId="6" fillId="13" borderId="61" xfId="0" applyNumberFormat="1" applyFont="1" applyFill="1" applyBorder="1" applyAlignment="1">
      <alignment horizontal="center" vertical="center" shrinkToFit="1"/>
    </xf>
    <xf numFmtId="177" fontId="6" fillId="19" borderId="65" xfId="0" applyNumberFormat="1" applyFont="1" applyFill="1" applyBorder="1" applyAlignment="1">
      <alignment horizontal="center" vertical="center" textRotation="255" shrinkToFit="1"/>
    </xf>
    <xf numFmtId="177" fontId="6" fillId="19" borderId="66" xfId="0" applyNumberFormat="1" applyFont="1" applyFill="1" applyBorder="1" applyAlignment="1">
      <alignment horizontal="center" vertical="center" textRotation="255" shrinkToFit="1"/>
    </xf>
    <xf numFmtId="177" fontId="6" fillId="19" borderId="67" xfId="0" applyNumberFormat="1" applyFont="1" applyFill="1" applyBorder="1" applyAlignment="1">
      <alignment horizontal="center" vertical="center" textRotation="255" shrinkToFit="1"/>
    </xf>
    <xf numFmtId="177" fontId="6" fillId="19" borderId="46" xfId="0" applyNumberFormat="1" applyFont="1" applyFill="1" applyBorder="1" applyAlignment="1">
      <alignment horizontal="left" vertical="center"/>
    </xf>
    <xf numFmtId="177" fontId="6" fillId="19" borderId="41" xfId="0" applyNumberFormat="1" applyFont="1" applyFill="1" applyBorder="1" applyAlignment="1">
      <alignment horizontal="left" vertical="center"/>
    </xf>
    <xf numFmtId="177" fontId="6" fillId="19" borderId="51" xfId="0" applyNumberFormat="1" applyFont="1" applyFill="1" applyBorder="1" applyAlignment="1">
      <alignment horizontal="left" vertical="center"/>
    </xf>
    <xf numFmtId="177" fontId="6" fillId="19" borderId="147" xfId="0" applyNumberFormat="1" applyFont="1" applyFill="1" applyBorder="1" applyAlignment="1">
      <alignment horizontal="left" vertical="center"/>
    </xf>
    <xf numFmtId="177" fontId="6" fillId="19" borderId="51" xfId="0" applyNumberFormat="1" applyFont="1" applyFill="1" applyBorder="1" applyAlignment="1">
      <alignment horizontal="left" vertical="center" shrinkToFit="1"/>
    </xf>
    <xf numFmtId="177" fontId="6" fillId="19" borderId="147" xfId="0" applyNumberFormat="1" applyFont="1" applyFill="1" applyBorder="1" applyAlignment="1">
      <alignment horizontal="left" vertical="center" shrinkToFit="1"/>
    </xf>
    <xf numFmtId="177" fontId="6" fillId="19" borderId="54" xfId="0" applyNumberFormat="1" applyFont="1" applyFill="1" applyBorder="1" applyAlignment="1">
      <alignment horizontal="left" vertical="center" wrapText="1" shrinkToFit="1"/>
    </xf>
    <xf numFmtId="177" fontId="6" fillId="19" borderId="141" xfId="0" applyNumberFormat="1" applyFont="1" applyFill="1" applyBorder="1" applyAlignment="1">
      <alignment horizontal="left" vertical="center" wrapText="1" shrinkToFit="1"/>
    </xf>
    <xf numFmtId="177" fontId="6" fillId="19" borderId="51" xfId="0" applyNumberFormat="1" applyFont="1" applyFill="1" applyBorder="1" applyAlignment="1">
      <alignment horizontal="left" vertical="center" wrapText="1" shrinkToFit="1"/>
    </xf>
    <xf numFmtId="177" fontId="6" fillId="19" borderId="147" xfId="0" applyNumberFormat="1" applyFont="1" applyFill="1" applyBorder="1" applyAlignment="1">
      <alignment horizontal="left" vertical="center" wrapText="1" shrinkToFit="1"/>
    </xf>
    <xf numFmtId="177" fontId="6" fillId="19" borderId="53" xfId="0" applyNumberFormat="1" applyFont="1" applyFill="1" applyBorder="1" applyAlignment="1">
      <alignment horizontal="left" vertical="center" wrapText="1" shrinkToFit="1"/>
    </xf>
    <xf numFmtId="177" fontId="6" fillId="19" borderId="52" xfId="0" applyNumberFormat="1" applyFont="1" applyFill="1" applyBorder="1" applyAlignment="1">
      <alignment horizontal="left" vertical="center" wrapText="1" shrinkToFit="1"/>
    </xf>
    <xf numFmtId="177" fontId="6" fillId="19" borderId="36" xfId="0" applyNumberFormat="1" applyFont="1" applyFill="1" applyBorder="1" applyAlignment="1">
      <alignment horizontal="left" vertical="center" wrapText="1" shrinkToFit="1"/>
    </xf>
    <xf numFmtId="177" fontId="6" fillId="19" borderId="98" xfId="0" applyNumberFormat="1" applyFont="1" applyFill="1" applyBorder="1" applyAlignment="1">
      <alignment horizontal="left" vertical="center" wrapText="1" shrinkToFit="1"/>
    </xf>
    <xf numFmtId="177" fontId="6" fillId="19" borderId="35" xfId="0" applyNumberFormat="1" applyFont="1" applyFill="1" applyBorder="1" applyAlignment="1">
      <alignment horizontal="left" vertical="center" shrinkToFit="1"/>
    </xf>
    <xf numFmtId="177" fontId="6" fillId="19" borderId="60" xfId="0" applyNumberFormat="1" applyFont="1" applyFill="1" applyBorder="1" applyAlignment="1">
      <alignment horizontal="left" vertical="center" shrinkToFit="1"/>
    </xf>
    <xf numFmtId="177" fontId="6" fillId="19" borderId="61" xfId="0" applyNumberFormat="1" applyFont="1" applyFill="1" applyBorder="1" applyAlignment="1">
      <alignment horizontal="left" vertical="center" shrinkToFit="1"/>
    </xf>
    <xf numFmtId="177" fontId="6" fillId="19" borderId="35" xfId="0" applyNumberFormat="1" applyFont="1" applyFill="1" applyBorder="1" applyAlignment="1">
      <alignment horizontal="center" vertical="center" shrinkToFit="1"/>
    </xf>
    <xf numFmtId="177" fontId="6" fillId="19" borderId="60" xfId="0" applyNumberFormat="1" applyFont="1" applyFill="1" applyBorder="1" applyAlignment="1">
      <alignment horizontal="center" vertical="center" shrinkToFit="1"/>
    </xf>
    <xf numFmtId="177" fontId="6" fillId="19" borderId="61" xfId="0" applyNumberFormat="1" applyFont="1" applyFill="1" applyBorder="1" applyAlignment="1">
      <alignment horizontal="center" vertical="center" shrinkToFit="1"/>
    </xf>
    <xf numFmtId="176" fontId="6" fillId="9" borderId="25" xfId="0" applyNumberFormat="1" applyFont="1" applyFill="1" applyBorder="1" applyAlignment="1">
      <alignment horizontal="center" vertical="center" wrapText="1"/>
    </xf>
    <xf numFmtId="176" fontId="6" fillId="9" borderId="63" xfId="0" applyNumberFormat="1" applyFont="1" applyFill="1" applyBorder="1" applyAlignment="1">
      <alignment horizontal="center" vertical="center" wrapText="1"/>
    </xf>
    <xf numFmtId="179" fontId="6" fillId="18" borderId="32" xfId="0" applyNumberFormat="1" applyFont="1" applyFill="1" applyBorder="1" applyAlignment="1">
      <alignment horizontal="center" vertical="center" textRotation="255"/>
    </xf>
    <xf numFmtId="179" fontId="6" fillId="18" borderId="26" xfId="0" applyNumberFormat="1" applyFont="1" applyFill="1" applyBorder="1" applyAlignment="1">
      <alignment horizontal="center" vertical="center" textRotation="255"/>
    </xf>
    <xf numFmtId="179" fontId="6" fillId="18" borderId="38" xfId="0" applyNumberFormat="1" applyFont="1" applyFill="1" applyBorder="1" applyAlignment="1">
      <alignment horizontal="center" vertical="center" textRotation="255"/>
    </xf>
    <xf numFmtId="179" fontId="6" fillId="9" borderId="30" xfId="0" applyNumberFormat="1" applyFont="1" applyFill="1" applyBorder="1" applyAlignment="1">
      <alignment horizontal="center" vertical="center" textRotation="255" wrapText="1"/>
    </xf>
    <xf numFmtId="179" fontId="6" fillId="9" borderId="27" xfId="0" applyNumberFormat="1" applyFont="1" applyFill="1" applyBorder="1" applyAlignment="1">
      <alignment horizontal="center" vertical="center" textRotation="255" wrapText="1"/>
    </xf>
    <xf numFmtId="179" fontId="6" fillId="9" borderId="6" xfId="0" applyNumberFormat="1" applyFont="1" applyFill="1" applyBorder="1" applyAlignment="1">
      <alignment horizontal="center" vertical="center" textRotation="255" wrapText="1"/>
    </xf>
    <xf numFmtId="178" fontId="6" fillId="9" borderId="33" xfId="0" applyNumberFormat="1" applyFont="1" applyFill="1" applyBorder="1" applyAlignment="1">
      <alignment horizontal="center" vertical="center"/>
    </xf>
    <xf numFmtId="178" fontId="6" fillId="9" borderId="19" xfId="0" applyNumberFormat="1" applyFont="1" applyFill="1" applyBorder="1" applyAlignment="1">
      <alignment horizontal="center" vertical="center"/>
    </xf>
    <xf numFmtId="178" fontId="6" fillId="9" borderId="133" xfId="0" applyNumberFormat="1" applyFont="1" applyFill="1" applyBorder="1" applyAlignment="1">
      <alignment horizontal="center" vertical="center"/>
    </xf>
    <xf numFmtId="178" fontId="6" fillId="9" borderId="134" xfId="0" applyNumberFormat="1" applyFont="1" applyFill="1" applyBorder="1" applyAlignment="1">
      <alignment horizontal="center" vertical="center"/>
    </xf>
    <xf numFmtId="179" fontId="6" fillId="18" borderId="133" xfId="0" applyNumberFormat="1" applyFont="1" applyFill="1" applyBorder="1" applyAlignment="1">
      <alignment horizontal="left" vertical="center"/>
    </xf>
    <xf numFmtId="179" fontId="6" fillId="18" borderId="147" xfId="0" applyNumberFormat="1" applyFont="1" applyFill="1" applyBorder="1" applyAlignment="1">
      <alignment horizontal="left" vertical="center"/>
    </xf>
    <xf numFmtId="179" fontId="6" fillId="18" borderId="53" xfId="0" applyNumberFormat="1" applyFont="1" applyFill="1" applyBorder="1" applyAlignment="1">
      <alignment horizontal="left" vertical="center"/>
    </xf>
    <xf numFmtId="176" fontId="6" fillId="9" borderId="138" xfId="0" applyNumberFormat="1" applyFont="1" applyFill="1" applyBorder="1" applyAlignment="1">
      <alignment horizontal="center" vertical="center" textRotation="255"/>
    </xf>
    <xf numFmtId="176" fontId="6" fillId="9" borderId="27" xfId="0" applyNumberFormat="1" applyFont="1" applyFill="1" applyBorder="1" applyAlignment="1">
      <alignment horizontal="center" vertical="center" textRotation="255"/>
    </xf>
    <xf numFmtId="176" fontId="6" fillId="9" borderId="6" xfId="0" applyNumberFormat="1" applyFont="1" applyFill="1" applyBorder="1" applyAlignment="1">
      <alignment horizontal="center" vertical="center" textRotation="255"/>
    </xf>
    <xf numFmtId="179" fontId="6" fillId="9" borderId="27" xfId="0" applyNumberFormat="1" applyFont="1" applyFill="1" applyBorder="1" applyAlignment="1">
      <alignment horizontal="center" vertical="center" textRotation="255" shrinkToFit="1"/>
    </xf>
    <xf numFmtId="179" fontId="6" fillId="9" borderId="6" xfId="0" applyNumberFormat="1" applyFont="1" applyFill="1" applyBorder="1" applyAlignment="1">
      <alignment horizontal="center" vertical="center" textRotation="255" shrinkToFit="1"/>
    </xf>
    <xf numFmtId="179" fontId="6" fillId="9" borderId="138" xfId="0" applyNumberFormat="1" applyFont="1" applyFill="1" applyBorder="1" applyAlignment="1">
      <alignment horizontal="center" vertical="center" textRotation="255" shrinkToFit="1"/>
    </xf>
    <xf numFmtId="176" fontId="6" fillId="14" borderId="140" xfId="0" applyNumberFormat="1" applyFont="1" applyFill="1" applyBorder="1" applyAlignment="1">
      <alignment horizontal="center" vertical="center" wrapText="1"/>
    </xf>
    <xf numFmtId="176" fontId="6" fillId="14" borderId="139" xfId="0" applyNumberFormat="1" applyFont="1" applyFill="1" applyBorder="1" applyAlignment="1">
      <alignment horizontal="center" vertical="center" wrapText="1"/>
    </xf>
    <xf numFmtId="176" fontId="6" fillId="14" borderId="68" xfId="0" applyNumberFormat="1" applyFont="1" applyFill="1" applyBorder="1" applyAlignment="1">
      <alignment horizontal="center" vertical="center" wrapText="1"/>
    </xf>
    <xf numFmtId="176" fontId="6" fillId="14" borderId="47" xfId="0" applyNumberFormat="1" applyFont="1" applyFill="1" applyBorder="1" applyAlignment="1">
      <alignment horizontal="center" vertical="center" wrapText="1"/>
    </xf>
    <xf numFmtId="176" fontId="6" fillId="14" borderId="24" xfId="0" applyNumberFormat="1" applyFont="1" applyFill="1" applyBorder="1" applyAlignment="1">
      <alignment horizontal="center" vertical="center" wrapText="1"/>
    </xf>
    <xf numFmtId="176" fontId="6" fillId="14" borderId="20" xfId="0" applyNumberFormat="1" applyFont="1" applyFill="1" applyBorder="1" applyAlignment="1">
      <alignment horizontal="center" vertical="center" wrapText="1"/>
    </xf>
    <xf numFmtId="179" fontId="6" fillId="14" borderId="27" xfId="0" applyNumberFormat="1" applyFont="1" applyFill="1" applyBorder="1" applyAlignment="1">
      <alignment horizontal="center" vertical="center" textRotation="255" shrinkToFit="1"/>
    </xf>
    <xf numFmtId="179" fontId="6" fillId="14" borderId="6" xfId="0" applyNumberFormat="1" applyFont="1" applyFill="1" applyBorder="1" applyAlignment="1">
      <alignment horizontal="center" vertical="center" textRotation="255" shrinkToFit="1"/>
    </xf>
    <xf numFmtId="179" fontId="6" fillId="14" borderId="138" xfId="0" applyNumberFormat="1" applyFont="1" applyFill="1" applyBorder="1" applyAlignment="1">
      <alignment horizontal="center" vertical="center" textRotation="255" shrinkToFit="1"/>
    </xf>
    <xf numFmtId="176" fontId="6" fillId="18" borderId="133" xfId="0" applyNumberFormat="1" applyFont="1" applyFill="1" applyBorder="1" applyAlignment="1">
      <alignment horizontal="left" vertical="center"/>
    </xf>
    <xf numFmtId="176" fontId="6" fillId="18" borderId="147" xfId="0" applyNumberFormat="1" applyFont="1" applyFill="1" applyBorder="1" applyAlignment="1">
      <alignment horizontal="left" vertical="center"/>
    </xf>
    <xf numFmtId="176" fontId="6" fillId="18" borderId="53" xfId="0" applyNumberFormat="1" applyFont="1" applyFill="1" applyBorder="1" applyAlignment="1">
      <alignment horizontal="left" vertical="center"/>
    </xf>
    <xf numFmtId="176" fontId="6" fillId="9" borderId="34" xfId="0" applyNumberFormat="1" applyFont="1" applyFill="1" applyBorder="1" applyAlignment="1">
      <alignment horizontal="center" vertical="center"/>
    </xf>
    <xf numFmtId="176" fontId="6" fillId="9" borderId="36" xfId="0" applyNumberFormat="1" applyFont="1" applyFill="1" applyBorder="1" applyAlignment="1">
      <alignment horizontal="center" vertical="center"/>
    </xf>
    <xf numFmtId="176" fontId="6" fillId="9" borderId="98" xfId="0" applyNumberFormat="1" applyFont="1" applyFill="1" applyBorder="1" applyAlignment="1">
      <alignment horizontal="center" vertical="center"/>
    </xf>
    <xf numFmtId="179" fontId="6" fillId="22" borderId="32" xfId="0" applyNumberFormat="1" applyFont="1" applyFill="1" applyBorder="1" applyAlignment="1">
      <alignment horizontal="center" vertical="center" textRotation="255"/>
    </xf>
    <xf numFmtId="179" fontId="6" fillId="22" borderId="26" xfId="0" applyNumberFormat="1" applyFont="1" applyFill="1" applyBorder="1" applyAlignment="1">
      <alignment horizontal="center" vertical="center" textRotation="255"/>
    </xf>
    <xf numFmtId="179" fontId="6" fillId="22" borderId="38" xfId="0" applyNumberFormat="1" applyFont="1" applyFill="1" applyBorder="1" applyAlignment="1">
      <alignment horizontal="center" vertical="center" textRotation="255"/>
    </xf>
    <xf numFmtId="179" fontId="6" fillId="22" borderId="133" xfId="0" applyNumberFormat="1" applyFont="1" applyFill="1" applyBorder="1" applyAlignment="1">
      <alignment horizontal="left" vertical="center"/>
    </xf>
    <xf numFmtId="179" fontId="6" fillId="22" borderId="147" xfId="0" applyNumberFormat="1" applyFont="1" applyFill="1" applyBorder="1" applyAlignment="1">
      <alignment horizontal="left" vertical="center"/>
    </xf>
    <xf numFmtId="179" fontId="6" fillId="22" borderId="53" xfId="0" applyNumberFormat="1" applyFont="1" applyFill="1" applyBorder="1" applyAlignment="1">
      <alignment horizontal="left" vertical="center"/>
    </xf>
    <xf numFmtId="176" fontId="6" fillId="21" borderId="140" xfId="0" applyNumberFormat="1" applyFont="1" applyFill="1" applyBorder="1" applyAlignment="1">
      <alignment horizontal="center" vertical="center" wrapText="1"/>
    </xf>
    <xf numFmtId="176" fontId="6" fillId="21" borderId="139" xfId="0" applyNumberFormat="1" applyFont="1" applyFill="1" applyBorder="1" applyAlignment="1">
      <alignment horizontal="center" vertical="center" wrapText="1"/>
    </xf>
    <xf numFmtId="176" fontId="6" fillId="21" borderId="68" xfId="0" applyNumberFormat="1" applyFont="1" applyFill="1" applyBorder="1" applyAlignment="1">
      <alignment horizontal="center" vertical="center" wrapText="1"/>
    </xf>
    <xf numFmtId="176" fontId="6" fillId="21" borderId="47" xfId="0" applyNumberFormat="1" applyFont="1" applyFill="1" applyBorder="1" applyAlignment="1">
      <alignment horizontal="center" vertical="center" wrapText="1"/>
    </xf>
    <xf numFmtId="176" fontId="6" fillId="21" borderId="24" xfId="0" applyNumberFormat="1" applyFont="1" applyFill="1" applyBorder="1" applyAlignment="1">
      <alignment horizontal="center" vertical="center" wrapText="1"/>
    </xf>
    <xf numFmtId="176" fontId="6" fillId="21" borderId="20" xfId="0" applyNumberFormat="1" applyFont="1" applyFill="1" applyBorder="1" applyAlignment="1">
      <alignment horizontal="center" vertical="center" wrapText="1"/>
    </xf>
    <xf numFmtId="179" fontId="6" fillId="21" borderId="27" xfId="0" applyNumberFormat="1" applyFont="1" applyFill="1" applyBorder="1" applyAlignment="1">
      <alignment horizontal="center" vertical="center" textRotation="255" shrinkToFit="1"/>
    </xf>
    <xf numFmtId="179" fontId="6" fillId="21" borderId="6" xfId="0" applyNumberFormat="1" applyFont="1" applyFill="1" applyBorder="1" applyAlignment="1">
      <alignment horizontal="center" vertical="center" textRotation="255" shrinkToFit="1"/>
    </xf>
    <xf numFmtId="179" fontId="6" fillId="21" borderId="138" xfId="0" applyNumberFormat="1" applyFont="1" applyFill="1" applyBorder="1" applyAlignment="1">
      <alignment horizontal="center" vertical="center" textRotation="255" shrinkToFit="1"/>
    </xf>
    <xf numFmtId="176" fontId="6" fillId="22" borderId="133" xfId="0" applyNumberFormat="1" applyFont="1" applyFill="1" applyBorder="1" applyAlignment="1">
      <alignment horizontal="left" vertical="center"/>
    </xf>
    <xf numFmtId="176" fontId="6" fillId="22" borderId="147" xfId="0" applyNumberFormat="1" applyFont="1" applyFill="1" applyBorder="1" applyAlignment="1">
      <alignment horizontal="left" vertical="center"/>
    </xf>
    <xf numFmtId="176" fontId="6" fillId="22" borderId="53" xfId="0" applyNumberFormat="1" applyFont="1" applyFill="1" applyBorder="1" applyAlignment="1">
      <alignment horizontal="left" vertical="center"/>
    </xf>
    <xf numFmtId="179" fontId="6" fillId="16" borderId="32" xfId="0" applyNumberFormat="1" applyFont="1" applyFill="1" applyBorder="1" applyAlignment="1">
      <alignment horizontal="center" vertical="center" textRotation="255"/>
    </xf>
    <xf numFmtId="179" fontId="6" fillId="16" borderId="26" xfId="0" applyNumberFormat="1" applyFont="1" applyFill="1" applyBorder="1" applyAlignment="1">
      <alignment horizontal="center" vertical="center" textRotation="255"/>
    </xf>
    <xf numFmtId="179" fontId="6" fillId="16" borderId="38" xfId="0" applyNumberFormat="1" applyFont="1" applyFill="1" applyBorder="1" applyAlignment="1">
      <alignment horizontal="center" vertical="center" textRotation="255"/>
    </xf>
    <xf numFmtId="178" fontId="6" fillId="9" borderId="33" xfId="0" applyNumberFormat="1" applyFont="1" applyFill="1" applyBorder="1" applyAlignment="1">
      <alignment horizontal="center" vertical="center" shrinkToFit="1"/>
    </xf>
    <xf numFmtId="178" fontId="6" fillId="9" borderId="19" xfId="0" applyNumberFormat="1" applyFont="1" applyFill="1" applyBorder="1" applyAlignment="1">
      <alignment horizontal="center" vertical="center" shrinkToFit="1"/>
    </xf>
    <xf numFmtId="178" fontId="6" fillId="9" borderId="133" xfId="0" applyNumberFormat="1" applyFont="1" applyFill="1" applyBorder="1" applyAlignment="1">
      <alignment horizontal="center" vertical="center" shrinkToFit="1"/>
    </xf>
    <xf numFmtId="178" fontId="6" fillId="9" borderId="134" xfId="0" applyNumberFormat="1" applyFont="1" applyFill="1" applyBorder="1" applyAlignment="1">
      <alignment horizontal="center" vertical="center" shrinkToFit="1"/>
    </xf>
    <xf numFmtId="176" fontId="6" fillId="17" borderId="140" xfId="0" applyNumberFormat="1" applyFont="1" applyFill="1" applyBorder="1" applyAlignment="1">
      <alignment horizontal="center" vertical="center" wrapText="1"/>
    </xf>
    <xf numFmtId="176" fontId="6" fillId="17" borderId="139" xfId="0" applyNumberFormat="1" applyFont="1" applyFill="1" applyBorder="1" applyAlignment="1">
      <alignment horizontal="center" vertical="center" wrapText="1"/>
    </xf>
    <xf numFmtId="176" fontId="6" fillId="17" borderId="68" xfId="0" applyNumberFormat="1" applyFont="1" applyFill="1" applyBorder="1" applyAlignment="1">
      <alignment horizontal="center" vertical="center" wrapText="1"/>
    </xf>
    <xf numFmtId="176" fontId="6" fillId="17" borderId="47" xfId="0" applyNumberFormat="1" applyFont="1" applyFill="1" applyBorder="1" applyAlignment="1">
      <alignment horizontal="center" vertical="center" wrapText="1"/>
    </xf>
    <xf numFmtId="176" fontId="6" fillId="17" borderId="24" xfId="0" applyNumberFormat="1" applyFont="1" applyFill="1" applyBorder="1" applyAlignment="1">
      <alignment horizontal="center" vertical="center" wrapText="1"/>
    </xf>
    <xf numFmtId="176" fontId="6" fillId="17" borderId="20" xfId="0" applyNumberFormat="1" applyFont="1" applyFill="1" applyBorder="1" applyAlignment="1">
      <alignment horizontal="center" vertical="center" wrapText="1"/>
    </xf>
    <xf numFmtId="179" fontId="6" fillId="17" borderId="27" xfId="0" applyNumberFormat="1" applyFont="1" applyFill="1" applyBorder="1" applyAlignment="1">
      <alignment horizontal="center" vertical="center" textRotation="255" shrinkToFit="1"/>
    </xf>
    <xf numFmtId="179" fontId="6" fillId="17" borderId="6" xfId="0" applyNumberFormat="1" applyFont="1" applyFill="1" applyBorder="1" applyAlignment="1">
      <alignment horizontal="center" vertical="center" textRotation="255" shrinkToFit="1"/>
    </xf>
    <xf numFmtId="179" fontId="6" fillId="17" borderId="138" xfId="0" applyNumberFormat="1" applyFont="1" applyFill="1" applyBorder="1" applyAlignment="1">
      <alignment horizontal="center" vertical="center" textRotation="255" shrinkToFit="1"/>
    </xf>
    <xf numFmtId="176" fontId="6" fillId="16" borderId="133" xfId="0" applyNumberFormat="1" applyFont="1" applyFill="1" applyBorder="1" applyAlignment="1">
      <alignment horizontal="left" vertical="center"/>
    </xf>
    <xf numFmtId="176" fontId="6" fillId="16" borderId="147" xfId="0" applyNumberFormat="1" applyFont="1" applyFill="1" applyBorder="1" applyAlignment="1">
      <alignment horizontal="left" vertical="center"/>
    </xf>
    <xf numFmtId="176" fontId="6" fillId="16" borderId="53" xfId="0" applyNumberFormat="1" applyFont="1" applyFill="1" applyBorder="1" applyAlignment="1">
      <alignment horizontal="left" vertical="center"/>
    </xf>
    <xf numFmtId="179" fontId="6" fillId="16" borderId="24" xfId="0" applyNumberFormat="1" applyFont="1" applyFill="1" applyBorder="1" applyAlignment="1">
      <alignment horizontal="left" vertical="center"/>
    </xf>
    <xf numFmtId="179" fontId="6" fillId="16" borderId="147" xfId="0" applyNumberFormat="1" applyFont="1" applyFill="1" applyBorder="1" applyAlignment="1">
      <alignment horizontal="left" vertical="center"/>
    </xf>
    <xf numFmtId="179" fontId="6" fillId="16" borderId="53" xfId="0" applyNumberFormat="1" applyFont="1" applyFill="1" applyBorder="1" applyAlignment="1">
      <alignment horizontal="left" vertical="center"/>
    </xf>
    <xf numFmtId="179" fontId="6" fillId="13" borderId="32" xfId="0" applyNumberFormat="1" applyFont="1" applyFill="1" applyBorder="1" applyAlignment="1">
      <alignment horizontal="center" vertical="center" textRotation="255"/>
    </xf>
    <xf numFmtId="179" fontId="6" fillId="13" borderId="26" xfId="0" applyNumberFormat="1" applyFont="1" applyFill="1" applyBorder="1" applyAlignment="1">
      <alignment horizontal="center" vertical="center" textRotation="255"/>
    </xf>
    <xf numFmtId="179" fontId="6" fillId="13" borderId="38" xfId="0" applyNumberFormat="1" applyFont="1" applyFill="1" applyBorder="1" applyAlignment="1">
      <alignment horizontal="center" vertical="center" textRotation="255"/>
    </xf>
    <xf numFmtId="179" fontId="6" fillId="9" borderId="3" xfId="0" applyNumberFormat="1" applyFont="1" applyFill="1" applyBorder="1" applyAlignment="1">
      <alignment horizontal="center" vertical="center" textRotation="255" wrapText="1"/>
    </xf>
    <xf numFmtId="179" fontId="6" fillId="13" borderId="133" xfId="0" applyNumberFormat="1" applyFont="1" applyFill="1" applyBorder="1" applyAlignment="1">
      <alignment horizontal="center" vertical="center"/>
    </xf>
    <xf numFmtId="179" fontId="6" fillId="13" borderId="147" xfId="0" applyNumberFormat="1" applyFont="1" applyFill="1" applyBorder="1" applyAlignment="1">
      <alignment horizontal="center" vertical="center"/>
    </xf>
    <xf numFmtId="179" fontId="6" fillId="13" borderId="53" xfId="0" applyNumberFormat="1" applyFont="1" applyFill="1" applyBorder="1" applyAlignment="1">
      <alignment horizontal="center" vertical="center"/>
    </xf>
    <xf numFmtId="179" fontId="6" fillId="13" borderId="34" xfId="0" applyNumberFormat="1" applyFont="1" applyFill="1" applyBorder="1" applyAlignment="1">
      <alignment horizontal="center" vertical="center"/>
    </xf>
    <xf numFmtId="179" fontId="6" fillId="13" borderId="36" xfId="0" applyNumberFormat="1" applyFont="1" applyFill="1" applyBorder="1" applyAlignment="1">
      <alignment horizontal="center" vertical="center"/>
    </xf>
    <xf numFmtId="179" fontId="6" fillId="13" borderId="98" xfId="0" applyNumberFormat="1" applyFont="1" applyFill="1" applyBorder="1" applyAlignment="1">
      <alignment horizontal="center" vertical="center"/>
    </xf>
    <xf numFmtId="176" fontId="6" fillId="13" borderId="140" xfId="0" applyNumberFormat="1" applyFont="1" applyFill="1" applyBorder="1" applyAlignment="1">
      <alignment horizontal="center" vertical="center" wrapText="1"/>
    </xf>
    <xf numFmtId="176" fontId="6" fillId="13" borderId="139" xfId="0" applyNumberFormat="1" applyFont="1" applyFill="1" applyBorder="1" applyAlignment="1">
      <alignment horizontal="center" vertical="center" wrapText="1"/>
    </xf>
    <xf numFmtId="176" fontId="6" fillId="13" borderId="68" xfId="0" applyNumberFormat="1" applyFont="1" applyFill="1" applyBorder="1" applyAlignment="1">
      <alignment horizontal="center" vertical="center" wrapText="1"/>
    </xf>
    <xf numFmtId="176" fontId="6" fillId="13" borderId="47" xfId="0" applyNumberFormat="1" applyFont="1" applyFill="1" applyBorder="1" applyAlignment="1">
      <alignment horizontal="center" vertical="center" wrapText="1"/>
    </xf>
    <xf numFmtId="176" fontId="6" fillId="13" borderId="24" xfId="0" applyNumberFormat="1" applyFont="1" applyFill="1" applyBorder="1" applyAlignment="1">
      <alignment horizontal="center" vertical="center" wrapText="1"/>
    </xf>
    <xf numFmtId="176" fontId="6" fillId="13" borderId="20" xfId="0" applyNumberFormat="1" applyFont="1" applyFill="1" applyBorder="1" applyAlignment="1">
      <alignment horizontal="center" vertical="center" wrapText="1"/>
    </xf>
    <xf numFmtId="179" fontId="6" fillId="13" borderId="27" xfId="0" applyNumberFormat="1" applyFont="1" applyFill="1" applyBorder="1" applyAlignment="1">
      <alignment horizontal="center" vertical="center" textRotation="255" shrinkToFit="1"/>
    </xf>
    <xf numFmtId="179" fontId="6" fillId="13" borderId="6" xfId="0" applyNumberFormat="1" applyFont="1" applyFill="1" applyBorder="1" applyAlignment="1">
      <alignment horizontal="center" vertical="center" textRotation="255" shrinkToFit="1"/>
    </xf>
    <xf numFmtId="179" fontId="6" fillId="13" borderId="138" xfId="0" applyNumberFormat="1" applyFont="1" applyFill="1" applyBorder="1" applyAlignment="1">
      <alignment horizontal="center" vertical="center" textRotation="255" shrinkToFit="1"/>
    </xf>
    <xf numFmtId="176" fontId="6" fillId="13" borderId="133" xfId="0" applyNumberFormat="1" applyFont="1" applyFill="1" applyBorder="1" applyAlignment="1">
      <alignment horizontal="center" vertical="center"/>
    </xf>
    <xf numFmtId="176" fontId="6" fillId="13" borderId="147" xfId="0" applyNumberFormat="1" applyFont="1" applyFill="1" applyBorder="1" applyAlignment="1">
      <alignment horizontal="center" vertical="center"/>
    </xf>
    <xf numFmtId="176" fontId="6" fillId="13" borderId="53" xfId="0" applyNumberFormat="1" applyFont="1" applyFill="1" applyBorder="1" applyAlignment="1">
      <alignment horizontal="center" vertical="center"/>
    </xf>
    <xf numFmtId="179" fontId="6" fillId="19" borderId="32" xfId="0" applyNumberFormat="1" applyFont="1" applyFill="1" applyBorder="1" applyAlignment="1">
      <alignment horizontal="center" vertical="center" textRotation="255"/>
    </xf>
    <xf numFmtId="179" fontId="6" fillId="19" borderId="26" xfId="0" applyNumberFormat="1" applyFont="1" applyFill="1" applyBorder="1" applyAlignment="1">
      <alignment horizontal="center" vertical="center" textRotation="255"/>
    </xf>
    <xf numFmtId="179" fontId="6" fillId="19" borderId="38" xfId="0" applyNumberFormat="1" applyFont="1" applyFill="1" applyBorder="1" applyAlignment="1">
      <alignment horizontal="center" vertical="center" textRotation="255"/>
    </xf>
    <xf numFmtId="179" fontId="6" fillId="19" borderId="133" xfId="0" applyNumberFormat="1" applyFont="1" applyFill="1" applyBorder="1" applyAlignment="1">
      <alignment horizontal="center" vertical="center"/>
    </xf>
    <xf numFmtId="179" fontId="6" fillId="19" borderId="147" xfId="0" applyNumberFormat="1" applyFont="1" applyFill="1" applyBorder="1" applyAlignment="1">
      <alignment horizontal="center" vertical="center"/>
    </xf>
    <xf numFmtId="179" fontId="6" fillId="19" borderId="53" xfId="0" applyNumberFormat="1" applyFont="1" applyFill="1" applyBorder="1" applyAlignment="1">
      <alignment horizontal="center" vertical="center"/>
    </xf>
    <xf numFmtId="179" fontId="6" fillId="19" borderId="34" xfId="0" applyNumberFormat="1" applyFont="1" applyFill="1" applyBorder="1" applyAlignment="1">
      <alignment horizontal="center" vertical="center"/>
    </xf>
    <xf numFmtId="179" fontId="6" fillId="19" borderId="36" xfId="0" applyNumberFormat="1" applyFont="1" applyFill="1" applyBorder="1" applyAlignment="1">
      <alignment horizontal="center" vertical="center"/>
    </xf>
    <xf numFmtId="179" fontId="6" fillId="19" borderId="98" xfId="0" applyNumberFormat="1" applyFont="1" applyFill="1" applyBorder="1" applyAlignment="1">
      <alignment horizontal="center" vertical="center"/>
    </xf>
    <xf numFmtId="176" fontId="6" fillId="19" borderId="140" xfId="0" applyNumberFormat="1" applyFont="1" applyFill="1" applyBorder="1" applyAlignment="1">
      <alignment horizontal="center" vertical="center" wrapText="1"/>
    </xf>
    <xf numFmtId="176" fontId="6" fillId="19" borderId="139" xfId="0" applyNumberFormat="1" applyFont="1" applyFill="1" applyBorder="1" applyAlignment="1">
      <alignment horizontal="center" vertical="center" wrapText="1"/>
    </xf>
    <xf numFmtId="176" fontId="6" fillId="19" borderId="68" xfId="0" applyNumberFormat="1" applyFont="1" applyFill="1" applyBorder="1" applyAlignment="1">
      <alignment horizontal="center" vertical="center" wrapText="1"/>
    </xf>
    <xf numFmtId="176" fontId="6" fillId="19" borderId="47" xfId="0" applyNumberFormat="1" applyFont="1" applyFill="1" applyBorder="1" applyAlignment="1">
      <alignment horizontal="center" vertical="center" wrapText="1"/>
    </xf>
    <xf numFmtId="176" fontId="6" fillId="19" borderId="24" xfId="0" applyNumberFormat="1" applyFont="1" applyFill="1" applyBorder="1" applyAlignment="1">
      <alignment horizontal="center" vertical="center" wrapText="1"/>
    </xf>
    <xf numFmtId="176" fontId="6" fillId="19" borderId="20" xfId="0" applyNumberFormat="1" applyFont="1" applyFill="1" applyBorder="1" applyAlignment="1">
      <alignment horizontal="center" vertical="center" wrapText="1"/>
    </xf>
    <xf numFmtId="179" fontId="6" fillId="19" borderId="27" xfId="0" applyNumberFormat="1" applyFont="1" applyFill="1" applyBorder="1" applyAlignment="1">
      <alignment horizontal="center" vertical="center" textRotation="255" shrinkToFit="1"/>
    </xf>
    <xf numFmtId="179" fontId="6" fillId="19" borderId="6" xfId="0" applyNumberFormat="1" applyFont="1" applyFill="1" applyBorder="1" applyAlignment="1">
      <alignment horizontal="center" vertical="center" textRotation="255" shrinkToFit="1"/>
    </xf>
    <xf numFmtId="179" fontId="6" fillId="19" borderId="138" xfId="0" applyNumberFormat="1" applyFont="1" applyFill="1" applyBorder="1" applyAlignment="1">
      <alignment horizontal="center" vertical="center" textRotation="255" shrinkToFit="1"/>
    </xf>
    <xf numFmtId="176" fontId="6" fillId="19" borderId="133" xfId="0" applyNumberFormat="1" applyFont="1" applyFill="1" applyBorder="1" applyAlignment="1">
      <alignment horizontal="center" vertical="center"/>
    </xf>
    <xf numFmtId="176" fontId="6" fillId="19" borderId="147" xfId="0" applyNumberFormat="1" applyFont="1" applyFill="1" applyBorder="1" applyAlignment="1">
      <alignment horizontal="center" vertical="center"/>
    </xf>
    <xf numFmtId="176" fontId="6" fillId="19" borderId="53" xfId="0" applyNumberFormat="1" applyFont="1" applyFill="1" applyBorder="1" applyAlignment="1">
      <alignment horizontal="center" vertical="center"/>
    </xf>
    <xf numFmtId="179" fontId="6" fillId="0" borderId="35" xfId="0" applyNumberFormat="1" applyFont="1" applyFill="1" applyBorder="1" applyAlignment="1">
      <alignment horizontal="center" vertical="center" shrinkToFit="1"/>
    </xf>
    <xf numFmtId="179" fontId="6" fillId="0" borderId="60" xfId="0" applyNumberFormat="1" applyFont="1" applyFill="1" applyBorder="1" applyAlignment="1">
      <alignment horizontal="center" vertical="center" shrinkToFit="1"/>
    </xf>
    <xf numFmtId="178" fontId="6" fillId="20" borderId="66" xfId="10" applyNumberFormat="1" applyFont="1" applyFill="1" applyBorder="1" applyAlignment="1">
      <alignment horizontal="center" vertical="center" textRotation="255"/>
    </xf>
    <xf numFmtId="178" fontId="6" fillId="20" borderId="67" xfId="10" applyNumberFormat="1" applyFont="1" applyFill="1" applyBorder="1" applyAlignment="1">
      <alignment horizontal="center" vertical="center" textRotation="255"/>
    </xf>
    <xf numFmtId="178" fontId="6" fillId="9" borderId="55" xfId="0" applyNumberFormat="1" applyFont="1" applyFill="1" applyBorder="1" applyAlignment="1">
      <alignment horizontal="center" vertical="center" shrinkToFit="1"/>
    </xf>
    <xf numFmtId="178" fontId="6" fillId="9" borderId="47" xfId="0" applyNumberFormat="1" applyFont="1" applyFill="1" applyBorder="1" applyAlignment="1">
      <alignment horizontal="center" vertical="center" shrinkToFit="1"/>
    </xf>
    <xf numFmtId="178" fontId="6" fillId="9" borderId="56" xfId="0" applyNumberFormat="1" applyFont="1" applyFill="1" applyBorder="1" applyAlignment="1">
      <alignment horizontal="center" vertical="center" shrinkToFit="1"/>
    </xf>
    <xf numFmtId="178" fontId="6" fillId="9" borderId="20" xfId="0" applyNumberFormat="1" applyFont="1" applyFill="1" applyBorder="1" applyAlignment="1">
      <alignment horizontal="center" vertical="center" shrinkToFit="1"/>
    </xf>
    <xf numFmtId="178" fontId="6" fillId="9" borderId="24" xfId="0" applyNumberFormat="1" applyFont="1" applyFill="1" applyBorder="1" applyAlignment="1">
      <alignment horizontal="left" vertical="center" shrinkToFit="1"/>
    </xf>
    <xf numFmtId="178" fontId="6" fillId="9" borderId="93" xfId="0" applyNumberFormat="1" applyFont="1" applyFill="1" applyBorder="1" applyAlignment="1">
      <alignment horizontal="left" vertical="center" shrinkToFit="1"/>
    </xf>
    <xf numFmtId="178" fontId="6" fillId="9" borderId="133" xfId="0" applyNumberFormat="1" applyFont="1" applyFill="1" applyBorder="1" applyAlignment="1">
      <alignment horizontal="left" vertical="center" shrinkToFit="1"/>
    </xf>
    <xf numFmtId="178" fontId="6" fillId="9" borderId="147" xfId="0" applyNumberFormat="1" applyFont="1" applyFill="1" applyBorder="1" applyAlignment="1">
      <alignment horizontal="left" vertical="center" shrinkToFit="1"/>
    </xf>
    <xf numFmtId="178" fontId="6" fillId="9" borderId="138" xfId="0" applyNumberFormat="1" applyFont="1" applyFill="1" applyBorder="1" applyAlignment="1">
      <alignment horizontal="center" vertical="center" textRotation="255" shrinkToFit="1"/>
    </xf>
    <xf numFmtId="178" fontId="6" fillId="9" borderId="27" xfId="0" applyNumberFormat="1" applyFont="1" applyFill="1" applyBorder="1" applyAlignment="1">
      <alignment horizontal="center" vertical="center" textRotation="255" shrinkToFit="1"/>
    </xf>
    <xf numFmtId="178" fontId="6" fillId="9" borderId="6" xfId="0" applyNumberFormat="1" applyFont="1" applyFill="1" applyBorder="1" applyAlignment="1">
      <alignment horizontal="center" vertical="center" textRotation="255" shrinkToFit="1"/>
    </xf>
    <xf numFmtId="178" fontId="6" fillId="9" borderId="133" xfId="0" applyNumberFormat="1" applyFont="1" applyFill="1" applyBorder="1" applyAlignment="1">
      <alignment horizontal="right" vertical="center" shrinkToFit="1"/>
    </xf>
    <xf numFmtId="178" fontId="6" fillId="9" borderId="147" xfId="0" applyNumberFormat="1" applyFont="1" applyFill="1" applyBorder="1" applyAlignment="1">
      <alignment horizontal="right" vertical="center" shrinkToFit="1"/>
    </xf>
    <xf numFmtId="178" fontId="6" fillId="9" borderId="53" xfId="0" applyNumberFormat="1" applyFont="1" applyFill="1" applyBorder="1" applyAlignment="1">
      <alignment horizontal="left" vertical="center" shrinkToFit="1"/>
    </xf>
    <xf numFmtId="178" fontId="6" fillId="9" borderId="147" xfId="0" applyNumberFormat="1" applyFont="1" applyFill="1" applyBorder="1" applyAlignment="1">
      <alignment horizontal="center" vertical="center" shrinkToFit="1"/>
    </xf>
    <xf numFmtId="178" fontId="6" fillId="9" borderId="139" xfId="0" applyNumberFormat="1" applyFont="1" applyFill="1" applyBorder="1" applyAlignment="1">
      <alignment horizontal="center" vertical="center" textRotation="255" shrinkToFit="1"/>
    </xf>
    <xf numFmtId="178" fontId="6" fillId="9" borderId="47" xfId="0" applyNumberFormat="1" applyFont="1" applyFill="1" applyBorder="1" applyAlignment="1">
      <alignment horizontal="center" vertical="center" textRotation="255" shrinkToFit="1"/>
    </xf>
    <xf numFmtId="178" fontId="6" fillId="9" borderId="20" xfId="0" applyNumberFormat="1" applyFont="1" applyFill="1" applyBorder="1" applyAlignment="1">
      <alignment horizontal="center" vertical="center" textRotation="255" shrinkToFit="1"/>
    </xf>
    <xf numFmtId="178" fontId="6" fillId="9" borderId="134" xfId="0" applyNumberFormat="1" applyFont="1" applyFill="1" applyBorder="1" applyAlignment="1">
      <alignment horizontal="left" vertical="center" shrinkToFit="1"/>
    </xf>
    <xf numFmtId="178" fontId="6" fillId="20" borderId="0" xfId="0" applyNumberFormat="1" applyFont="1" applyFill="1" applyBorder="1" applyAlignment="1">
      <alignment horizontal="center" vertical="center" wrapText="1" shrinkToFit="1"/>
    </xf>
    <xf numFmtId="178" fontId="6" fillId="20" borderId="47" xfId="0" applyNumberFormat="1" applyFont="1" applyFill="1" applyBorder="1" applyAlignment="1">
      <alignment horizontal="center" vertical="center" wrapText="1" shrinkToFit="1"/>
    </xf>
    <xf numFmtId="178" fontId="6" fillId="20" borderId="25" xfId="0" applyNumberFormat="1" applyFont="1" applyFill="1" applyBorder="1" applyAlignment="1">
      <alignment horizontal="center" vertical="center" wrapText="1" shrinkToFit="1"/>
    </xf>
    <xf numFmtId="178" fontId="6" fillId="20" borderId="107" xfId="0" applyNumberFormat="1" applyFont="1" applyFill="1" applyBorder="1" applyAlignment="1">
      <alignment horizontal="center" vertical="center" wrapText="1" shrinkToFit="1"/>
    </xf>
    <xf numFmtId="178" fontId="6" fillId="20" borderId="93" xfId="0" applyNumberFormat="1" applyFont="1" applyFill="1" applyBorder="1" applyAlignment="1">
      <alignment horizontal="center" vertical="center" shrinkToFit="1"/>
    </xf>
    <xf numFmtId="178" fontId="6" fillId="20" borderId="36" xfId="0" applyNumberFormat="1" applyFont="1" applyFill="1" applyBorder="1" applyAlignment="1">
      <alignment horizontal="center" vertical="center" shrinkToFit="1"/>
    </xf>
    <xf numFmtId="178" fontId="6" fillId="20" borderId="46" xfId="0" applyNumberFormat="1" applyFont="1" applyFill="1" applyBorder="1" applyAlignment="1">
      <alignment horizontal="center" vertical="center" wrapText="1" shrinkToFit="1"/>
    </xf>
    <xf numFmtId="178" fontId="6" fillId="20" borderId="41" xfId="0" applyNumberFormat="1" applyFont="1" applyFill="1" applyBorder="1" applyAlignment="1">
      <alignment horizontal="center" vertical="center" wrapText="1" shrinkToFit="1"/>
    </xf>
    <xf numFmtId="178" fontId="6" fillId="20" borderId="59" xfId="0" applyNumberFormat="1" applyFont="1" applyFill="1" applyBorder="1" applyAlignment="1">
      <alignment horizontal="center" vertical="center" wrapText="1" shrinkToFit="1"/>
    </xf>
    <xf numFmtId="178" fontId="6" fillId="18" borderId="65" xfId="0" applyNumberFormat="1" applyFont="1" applyFill="1" applyBorder="1" applyAlignment="1">
      <alignment horizontal="center" vertical="center" textRotation="255"/>
    </xf>
    <xf numFmtId="178" fontId="6" fillId="18" borderId="66" xfId="0" applyNumberFormat="1" applyFont="1" applyFill="1" applyBorder="1" applyAlignment="1">
      <alignment horizontal="center" vertical="center" textRotation="255"/>
    </xf>
    <xf numFmtId="178" fontId="6" fillId="18" borderId="67" xfId="0" applyNumberFormat="1" applyFont="1" applyFill="1" applyBorder="1" applyAlignment="1">
      <alignment horizontal="center" vertical="center" textRotation="255"/>
    </xf>
    <xf numFmtId="178" fontId="6" fillId="9" borderId="46" xfId="0" applyNumberFormat="1" applyFont="1" applyFill="1" applyBorder="1" applyAlignment="1">
      <alignment horizontal="center" vertical="center" shrinkToFit="1"/>
    </xf>
    <xf numFmtId="178" fontId="6" fillId="9" borderId="41" xfId="0" applyNumberFormat="1" applyFont="1" applyFill="1" applyBorder="1" applyAlignment="1">
      <alignment horizontal="center" vertical="center" shrinkToFit="1"/>
    </xf>
    <xf numFmtId="178" fontId="6" fillId="9" borderId="57" xfId="0" applyNumberFormat="1" applyFont="1" applyFill="1" applyBorder="1" applyAlignment="1">
      <alignment horizontal="center" vertical="center" shrinkToFit="1"/>
    </xf>
    <xf numFmtId="178" fontId="6" fillId="9" borderId="53" xfId="0" applyNumberFormat="1" applyFont="1" applyFill="1" applyBorder="1" applyAlignment="1">
      <alignment horizontal="right" vertical="center" shrinkToFit="1"/>
    </xf>
    <xf numFmtId="178" fontId="6" fillId="9" borderId="53" xfId="0" applyNumberFormat="1" applyFont="1" applyFill="1" applyBorder="1" applyAlignment="1">
      <alignment horizontal="center" vertical="center" shrinkToFit="1"/>
    </xf>
    <xf numFmtId="178" fontId="6" fillId="18" borderId="54" xfId="0" applyNumberFormat="1" applyFont="1" applyFill="1" applyBorder="1" applyAlignment="1">
      <alignment horizontal="center" vertical="center" wrapText="1" shrinkToFit="1"/>
    </xf>
    <xf numFmtId="178" fontId="6" fillId="18" borderId="139" xfId="0" applyNumberFormat="1" applyFont="1" applyFill="1" applyBorder="1" applyAlignment="1">
      <alignment horizontal="center" vertical="center" wrapText="1" shrinkToFit="1"/>
    </xf>
    <xf numFmtId="178" fontId="6" fillId="18" borderId="59" xfId="0" applyNumberFormat="1" applyFont="1" applyFill="1" applyBorder="1" applyAlignment="1">
      <alignment horizontal="center" vertical="center" wrapText="1" shrinkToFit="1"/>
    </xf>
    <xf numFmtId="178" fontId="6" fillId="18" borderId="107" xfId="0" applyNumberFormat="1" applyFont="1" applyFill="1" applyBorder="1" applyAlignment="1">
      <alignment horizontal="center" vertical="center" wrapText="1" shrinkToFit="1"/>
    </xf>
    <xf numFmtId="178" fontId="6" fillId="18" borderId="133" xfId="0" applyNumberFormat="1" applyFont="1" applyFill="1" applyBorder="1" applyAlignment="1">
      <alignment horizontal="center" vertical="center" shrinkToFit="1"/>
    </xf>
    <xf numFmtId="178" fontId="6" fillId="18" borderId="53" xfId="0" applyNumberFormat="1" applyFont="1" applyFill="1" applyBorder="1" applyAlignment="1">
      <alignment horizontal="center" vertical="center" shrinkToFit="1"/>
    </xf>
    <xf numFmtId="178" fontId="6" fillId="18" borderId="34" xfId="0" applyNumberFormat="1" applyFont="1" applyFill="1" applyBorder="1" applyAlignment="1">
      <alignment horizontal="center" vertical="center" shrinkToFit="1"/>
    </xf>
    <xf numFmtId="178" fontId="6" fillId="18" borderId="98" xfId="0" applyNumberFormat="1" applyFont="1" applyFill="1" applyBorder="1" applyAlignment="1">
      <alignment horizontal="center" vertical="center" shrinkToFit="1"/>
    </xf>
    <xf numFmtId="178" fontId="6" fillId="18" borderId="46" xfId="0" applyNumberFormat="1" applyFont="1" applyFill="1" applyBorder="1" applyAlignment="1">
      <alignment horizontal="center" vertical="center" wrapText="1" shrinkToFit="1"/>
    </xf>
    <xf numFmtId="178" fontId="6" fillId="18" borderId="41" xfId="0" applyNumberFormat="1" applyFont="1" applyFill="1" applyBorder="1" applyAlignment="1">
      <alignment horizontal="center" vertical="center" wrapText="1" shrinkToFit="1"/>
    </xf>
    <xf numFmtId="178" fontId="6" fillId="18" borderId="57" xfId="0" applyNumberFormat="1" applyFont="1" applyFill="1" applyBorder="1" applyAlignment="1">
      <alignment horizontal="center" vertical="center" wrapText="1" shrinkToFit="1"/>
    </xf>
    <xf numFmtId="178" fontId="6" fillId="18" borderId="52" xfId="0" applyNumberFormat="1" applyFont="1" applyFill="1" applyBorder="1" applyAlignment="1">
      <alignment horizontal="center" vertical="center" wrapText="1" shrinkToFit="1"/>
    </xf>
    <xf numFmtId="178" fontId="6" fillId="18" borderId="36" xfId="0" applyNumberFormat="1" applyFont="1" applyFill="1" applyBorder="1" applyAlignment="1">
      <alignment horizontal="center" vertical="center" wrapText="1" shrinkToFit="1"/>
    </xf>
    <xf numFmtId="178" fontId="6" fillId="18" borderId="98" xfId="0" applyNumberFormat="1" applyFont="1" applyFill="1" applyBorder="1" applyAlignment="1">
      <alignment horizontal="center" vertical="center" wrapText="1" shrinkToFit="1"/>
    </xf>
    <xf numFmtId="178" fontId="6" fillId="22" borderId="65" xfId="0" applyNumberFormat="1" applyFont="1" applyFill="1" applyBorder="1" applyAlignment="1">
      <alignment horizontal="center" vertical="center" textRotation="255"/>
    </xf>
    <xf numFmtId="178" fontId="6" fillId="22" borderId="66" xfId="0" applyNumberFormat="1" applyFont="1" applyFill="1" applyBorder="1" applyAlignment="1">
      <alignment horizontal="center" vertical="center" textRotation="255"/>
    </xf>
    <xf numFmtId="178" fontId="6" fillId="22" borderId="67" xfId="0" applyNumberFormat="1" applyFont="1" applyFill="1" applyBorder="1" applyAlignment="1">
      <alignment horizontal="center" vertical="center" textRotation="255"/>
    </xf>
    <xf numFmtId="178" fontId="6" fillId="9" borderId="134" xfId="0" applyNumberFormat="1" applyFont="1" applyFill="1" applyBorder="1" applyAlignment="1">
      <alignment horizontal="center" vertical="center" textRotation="255" shrinkToFit="1"/>
    </xf>
    <xf numFmtId="178" fontId="6" fillId="9" borderId="136" xfId="0" applyNumberFormat="1" applyFont="1" applyFill="1" applyBorder="1" applyAlignment="1">
      <alignment horizontal="left" vertical="center" shrinkToFit="1"/>
    </xf>
    <xf numFmtId="178" fontId="6" fillId="22" borderId="141" xfId="0" applyNumberFormat="1" applyFont="1" applyFill="1" applyBorder="1" applyAlignment="1">
      <alignment horizontal="center" vertical="center" wrapText="1" shrinkToFit="1"/>
    </xf>
    <xf numFmtId="178" fontId="6" fillId="22" borderId="139" xfId="0" applyNumberFormat="1" applyFont="1" applyFill="1" applyBorder="1" applyAlignment="1">
      <alignment horizontal="center" vertical="center" wrapText="1" shrinkToFit="1"/>
    </xf>
    <xf numFmtId="178" fontId="6" fillId="22" borderId="0" xfId="0" applyNumberFormat="1" applyFont="1" applyFill="1" applyBorder="1" applyAlignment="1">
      <alignment horizontal="center" vertical="center" wrapText="1" shrinkToFit="1"/>
    </xf>
    <xf numFmtId="178" fontId="6" fillId="22" borderId="47" xfId="0" applyNumberFormat="1" applyFont="1" applyFill="1" applyBorder="1" applyAlignment="1">
      <alignment horizontal="center" vertical="center" wrapText="1" shrinkToFit="1"/>
    </xf>
    <xf numFmtId="178" fontId="6" fillId="22" borderId="147" xfId="0" applyNumberFormat="1" applyFont="1" applyFill="1" applyBorder="1" applyAlignment="1">
      <alignment horizontal="center" vertical="center" shrinkToFit="1"/>
    </xf>
    <xf numFmtId="178" fontId="6" fillId="22" borderId="141" xfId="0" applyNumberFormat="1" applyFont="1" applyFill="1" applyBorder="1" applyAlignment="1">
      <alignment horizontal="center" vertical="center" shrinkToFit="1"/>
    </xf>
    <xf numFmtId="178" fontId="6" fillId="22" borderId="46" xfId="0" applyNumberFormat="1" applyFont="1" applyFill="1" applyBorder="1" applyAlignment="1">
      <alignment horizontal="center" vertical="center" wrapText="1" shrinkToFit="1"/>
    </xf>
    <xf numFmtId="178" fontId="6" fillId="22" borderId="41" xfId="0" applyNumberFormat="1" applyFont="1" applyFill="1" applyBorder="1" applyAlignment="1">
      <alignment horizontal="center" vertical="center" wrapText="1" shrinkToFit="1"/>
    </xf>
    <xf numFmtId="178" fontId="6" fillId="22" borderId="57" xfId="0" applyNumberFormat="1" applyFont="1" applyFill="1" applyBorder="1" applyAlignment="1">
      <alignment horizontal="center" vertical="center" wrapText="1" shrinkToFit="1"/>
    </xf>
    <xf numFmtId="178" fontId="6" fillId="22" borderId="52" xfId="0" applyNumberFormat="1" applyFont="1" applyFill="1" applyBorder="1" applyAlignment="1">
      <alignment horizontal="center" vertical="center" wrapText="1" shrinkToFit="1"/>
    </xf>
    <xf numFmtId="178" fontId="6" fillId="22" borderId="36" xfId="0" applyNumberFormat="1" applyFont="1" applyFill="1" applyBorder="1" applyAlignment="1">
      <alignment horizontal="center" vertical="center" wrapText="1" shrinkToFit="1"/>
    </xf>
    <xf numFmtId="178" fontId="6" fillId="22" borderId="98" xfId="0" applyNumberFormat="1" applyFont="1" applyFill="1" applyBorder="1" applyAlignment="1">
      <alignment horizontal="center" vertical="center" wrapText="1" shrinkToFit="1"/>
    </xf>
    <xf numFmtId="178" fontId="6" fillId="16" borderId="65" xfId="0" applyNumberFormat="1" applyFont="1" applyFill="1" applyBorder="1" applyAlignment="1">
      <alignment horizontal="center" vertical="center" textRotation="255"/>
    </xf>
    <xf numFmtId="178" fontId="6" fillId="16" borderId="66" xfId="0" applyNumberFormat="1" applyFont="1" applyFill="1" applyBorder="1" applyAlignment="1">
      <alignment horizontal="center" vertical="center" textRotation="255"/>
    </xf>
    <xf numFmtId="178" fontId="6" fillId="16" borderId="67" xfId="0" applyNumberFormat="1" applyFont="1" applyFill="1" applyBorder="1" applyAlignment="1">
      <alignment horizontal="center" vertical="center" textRotation="255"/>
    </xf>
    <xf numFmtId="178" fontId="6" fillId="13" borderId="65" xfId="0" applyNumberFormat="1" applyFont="1" applyFill="1" applyBorder="1" applyAlignment="1">
      <alignment horizontal="center" vertical="center" textRotation="255"/>
    </xf>
    <xf numFmtId="178" fontId="6" fillId="13" borderId="66" xfId="0" applyNumberFormat="1" applyFont="1" applyFill="1" applyBorder="1" applyAlignment="1">
      <alignment horizontal="center" vertical="center" textRotation="255"/>
    </xf>
    <xf numFmtId="178" fontId="6" fillId="13" borderId="67" xfId="0" applyNumberFormat="1" applyFont="1" applyFill="1" applyBorder="1" applyAlignment="1">
      <alignment horizontal="center" vertical="center" textRotation="255"/>
    </xf>
    <xf numFmtId="178" fontId="6" fillId="9" borderId="8" xfId="0" applyNumberFormat="1" applyFont="1" applyFill="1" applyBorder="1" applyAlignment="1">
      <alignment horizontal="left" vertical="center" shrinkToFit="1"/>
    </xf>
    <xf numFmtId="178" fontId="6" fillId="19" borderId="141" xfId="0" applyNumberFormat="1" applyFont="1" applyFill="1" applyBorder="1" applyAlignment="1">
      <alignment horizontal="center" vertical="center" wrapText="1" shrinkToFit="1"/>
    </xf>
    <xf numFmtId="178" fontId="6" fillId="19" borderId="139" xfId="0" applyNumberFormat="1" applyFont="1" applyFill="1" applyBorder="1" applyAlignment="1">
      <alignment horizontal="center" vertical="center" wrapText="1" shrinkToFit="1"/>
    </xf>
    <xf numFmtId="178" fontId="6" fillId="19" borderId="25" xfId="0" applyNumberFormat="1" applyFont="1" applyFill="1" applyBorder="1" applyAlignment="1">
      <alignment horizontal="center" vertical="center" wrapText="1" shrinkToFit="1"/>
    </xf>
    <xf numFmtId="178" fontId="6" fillId="19" borderId="107" xfId="0" applyNumberFormat="1" applyFont="1" applyFill="1" applyBorder="1" applyAlignment="1">
      <alignment horizontal="center" vertical="center" wrapText="1" shrinkToFit="1"/>
    </xf>
    <xf numFmtId="178" fontId="6" fillId="19" borderId="147" xfId="0" applyNumberFormat="1" applyFont="1" applyFill="1" applyBorder="1" applyAlignment="1">
      <alignment horizontal="center" vertical="center" shrinkToFit="1"/>
    </xf>
    <xf numFmtId="178" fontId="6" fillId="19" borderId="53" xfId="0" applyNumberFormat="1" applyFont="1" applyFill="1" applyBorder="1" applyAlignment="1">
      <alignment horizontal="center" vertical="center" shrinkToFit="1"/>
    </xf>
    <xf numFmtId="178" fontId="6" fillId="19" borderId="36" xfId="0" applyNumberFormat="1" applyFont="1" applyFill="1" applyBorder="1" applyAlignment="1">
      <alignment horizontal="center" vertical="center" shrinkToFit="1"/>
    </xf>
    <xf numFmtId="178" fontId="6" fillId="19" borderId="98" xfId="0" applyNumberFormat="1" applyFont="1" applyFill="1" applyBorder="1" applyAlignment="1">
      <alignment horizontal="center" vertical="center" shrinkToFit="1"/>
    </xf>
    <xf numFmtId="178" fontId="6" fillId="19" borderId="46" xfId="0" applyNumberFormat="1" applyFont="1" applyFill="1" applyBorder="1" applyAlignment="1">
      <alignment horizontal="center" vertical="center" wrapText="1" shrinkToFit="1"/>
    </xf>
    <xf numFmtId="178" fontId="6" fillId="19" borderId="41" xfId="0" applyNumberFormat="1" applyFont="1" applyFill="1" applyBorder="1" applyAlignment="1">
      <alignment horizontal="center" vertical="center" wrapText="1" shrinkToFit="1"/>
    </xf>
    <xf numFmtId="178" fontId="6" fillId="19" borderId="57" xfId="0" applyNumberFormat="1" applyFont="1" applyFill="1" applyBorder="1" applyAlignment="1">
      <alignment horizontal="center" vertical="center" wrapText="1" shrinkToFit="1"/>
    </xf>
    <xf numFmtId="178" fontId="6" fillId="19" borderId="59" xfId="0" applyNumberFormat="1" applyFont="1" applyFill="1" applyBorder="1" applyAlignment="1">
      <alignment horizontal="center" vertical="center" wrapText="1" shrinkToFit="1"/>
    </xf>
    <xf numFmtId="178" fontId="6" fillId="19" borderId="63" xfId="0" applyNumberFormat="1" applyFont="1" applyFill="1" applyBorder="1" applyAlignment="1">
      <alignment horizontal="center" vertical="center" wrapText="1" shrinkToFit="1"/>
    </xf>
    <xf numFmtId="178" fontId="6" fillId="16" borderId="0" xfId="0" applyNumberFormat="1" applyFont="1" applyFill="1" applyBorder="1" applyAlignment="1">
      <alignment horizontal="center" vertical="center" wrapText="1" shrinkToFit="1"/>
    </xf>
    <xf numFmtId="178" fontId="6" fillId="16" borderId="47" xfId="0" applyNumberFormat="1" applyFont="1" applyFill="1" applyBorder="1" applyAlignment="1">
      <alignment horizontal="center" vertical="center" wrapText="1" shrinkToFit="1"/>
    </xf>
    <xf numFmtId="178" fontId="6" fillId="16" borderId="25" xfId="0" applyNumberFormat="1" applyFont="1" applyFill="1" applyBorder="1" applyAlignment="1">
      <alignment horizontal="center" vertical="center" wrapText="1" shrinkToFit="1"/>
    </xf>
    <xf numFmtId="178" fontId="6" fillId="16" borderId="107" xfId="0" applyNumberFormat="1" applyFont="1" applyFill="1" applyBorder="1" applyAlignment="1">
      <alignment horizontal="center" vertical="center" wrapText="1" shrinkToFit="1"/>
    </xf>
    <xf numFmtId="178" fontId="6" fillId="16" borderId="93" xfId="0" applyNumberFormat="1" applyFont="1" applyFill="1" applyBorder="1" applyAlignment="1">
      <alignment horizontal="center" vertical="center" shrinkToFit="1"/>
    </xf>
    <xf numFmtId="178" fontId="6" fillId="16" borderId="36" xfId="0" applyNumberFormat="1" applyFont="1" applyFill="1" applyBorder="1" applyAlignment="1">
      <alignment horizontal="center" vertical="center" shrinkToFit="1"/>
    </xf>
    <xf numFmtId="178" fontId="6" fillId="16" borderId="46" xfId="0" applyNumberFormat="1" applyFont="1" applyFill="1" applyBorder="1" applyAlignment="1">
      <alignment horizontal="center" vertical="center" wrapText="1" shrinkToFit="1"/>
    </xf>
    <xf numFmtId="178" fontId="6" fillId="16" borderId="41" xfId="0" applyNumberFormat="1" applyFont="1" applyFill="1" applyBorder="1" applyAlignment="1">
      <alignment horizontal="center" vertical="center" wrapText="1" shrinkToFit="1"/>
    </xf>
    <xf numFmtId="178" fontId="6" fillId="16" borderId="59" xfId="0" applyNumberFormat="1" applyFont="1" applyFill="1" applyBorder="1" applyAlignment="1">
      <alignment horizontal="center" vertical="center" wrapText="1" shrinkToFit="1"/>
    </xf>
    <xf numFmtId="178" fontId="6" fillId="13" borderId="141" xfId="0" applyNumberFormat="1" applyFont="1" applyFill="1" applyBorder="1" applyAlignment="1">
      <alignment horizontal="center" vertical="center" wrapText="1" shrinkToFit="1"/>
    </xf>
    <xf numFmtId="178" fontId="6" fillId="13" borderId="139" xfId="0" applyNumberFormat="1" applyFont="1" applyFill="1" applyBorder="1" applyAlignment="1">
      <alignment horizontal="center" vertical="center" wrapText="1" shrinkToFit="1"/>
    </xf>
    <xf numFmtId="178" fontId="6" fillId="13" borderId="25" xfId="0" applyNumberFormat="1" applyFont="1" applyFill="1" applyBorder="1" applyAlignment="1">
      <alignment horizontal="center" vertical="center" wrapText="1" shrinkToFit="1"/>
    </xf>
    <xf numFmtId="178" fontId="6" fillId="13" borderId="107" xfId="0" applyNumberFormat="1" applyFont="1" applyFill="1" applyBorder="1" applyAlignment="1">
      <alignment horizontal="center" vertical="center" wrapText="1" shrinkToFit="1"/>
    </xf>
    <xf numFmtId="178" fontId="6" fillId="13" borderId="147" xfId="0" applyNumberFormat="1" applyFont="1" applyFill="1" applyBorder="1" applyAlignment="1">
      <alignment horizontal="center" vertical="center" shrinkToFit="1"/>
    </xf>
    <xf numFmtId="178" fontId="6" fillId="13" borderId="53" xfId="0" applyNumberFormat="1" applyFont="1" applyFill="1" applyBorder="1" applyAlignment="1">
      <alignment horizontal="center" vertical="center" shrinkToFit="1"/>
    </xf>
    <xf numFmtId="178" fontId="6" fillId="13" borderId="36" xfId="0" applyNumberFormat="1" applyFont="1" applyFill="1" applyBorder="1" applyAlignment="1">
      <alignment horizontal="center" vertical="center" shrinkToFit="1"/>
    </xf>
    <xf numFmtId="178" fontId="6" fillId="13" borderId="98" xfId="0" applyNumberFormat="1" applyFont="1" applyFill="1" applyBorder="1" applyAlignment="1">
      <alignment horizontal="center" vertical="center" shrinkToFit="1"/>
    </xf>
    <xf numFmtId="178" fontId="6" fillId="16" borderId="57" xfId="0" applyNumberFormat="1" applyFont="1" applyFill="1" applyBorder="1" applyAlignment="1">
      <alignment horizontal="center" vertical="center" wrapText="1" shrinkToFit="1"/>
    </xf>
    <xf numFmtId="178" fontId="6" fillId="16" borderId="52" xfId="0" applyNumberFormat="1" applyFont="1" applyFill="1" applyBorder="1" applyAlignment="1">
      <alignment horizontal="center" vertical="center" wrapText="1" shrinkToFit="1"/>
    </xf>
    <xf numFmtId="178" fontId="6" fillId="16" borderId="36" xfId="0" applyNumberFormat="1" applyFont="1" applyFill="1" applyBorder="1" applyAlignment="1">
      <alignment horizontal="center" vertical="center" wrapText="1" shrinkToFit="1"/>
    </xf>
    <xf numFmtId="178" fontId="6" fillId="16" borderId="98" xfId="0" applyNumberFormat="1" applyFont="1" applyFill="1" applyBorder="1" applyAlignment="1">
      <alignment horizontal="center" vertical="center" wrapText="1" shrinkToFit="1"/>
    </xf>
    <xf numFmtId="178" fontId="6" fillId="13" borderId="46" xfId="0" applyNumberFormat="1" applyFont="1" applyFill="1" applyBorder="1" applyAlignment="1">
      <alignment horizontal="center" vertical="center" wrapText="1" shrinkToFit="1"/>
    </xf>
    <xf numFmtId="178" fontId="6" fillId="13" borderId="41" xfId="0" applyNumberFormat="1" applyFont="1" applyFill="1" applyBorder="1" applyAlignment="1">
      <alignment horizontal="center" vertical="center" wrapText="1" shrinkToFit="1"/>
    </xf>
    <xf numFmtId="178" fontId="6" fillId="13" borderId="57" xfId="0" applyNumberFormat="1" applyFont="1" applyFill="1" applyBorder="1" applyAlignment="1">
      <alignment horizontal="center" vertical="center" wrapText="1" shrinkToFit="1"/>
    </xf>
    <xf numFmtId="178" fontId="6" fillId="13" borderId="59" xfId="0" applyNumberFormat="1" applyFont="1" applyFill="1" applyBorder="1" applyAlignment="1">
      <alignment horizontal="center" vertical="center" wrapText="1" shrinkToFit="1"/>
    </xf>
    <xf numFmtId="178" fontId="6" fillId="13" borderId="63" xfId="0" applyNumberFormat="1" applyFont="1" applyFill="1" applyBorder="1" applyAlignment="1">
      <alignment horizontal="center" vertical="center" wrapText="1" shrinkToFit="1"/>
    </xf>
    <xf numFmtId="178" fontId="6" fillId="20" borderId="57" xfId="0" applyNumberFormat="1" applyFont="1" applyFill="1" applyBorder="1" applyAlignment="1">
      <alignment horizontal="center" vertical="center" wrapText="1" shrinkToFit="1"/>
    </xf>
    <xf numFmtId="178" fontId="6" fillId="20" borderId="52" xfId="0" applyNumberFormat="1" applyFont="1" applyFill="1" applyBorder="1" applyAlignment="1">
      <alignment horizontal="center" vertical="center" wrapText="1" shrinkToFit="1"/>
    </xf>
    <xf numFmtId="178" fontId="6" fillId="20" borderId="36" xfId="0" applyNumberFormat="1" applyFont="1" applyFill="1" applyBorder="1" applyAlignment="1">
      <alignment horizontal="center" vertical="center" wrapText="1" shrinkToFit="1"/>
    </xf>
    <xf numFmtId="178" fontId="6" fillId="20" borderId="98" xfId="0" applyNumberFormat="1" applyFont="1" applyFill="1" applyBorder="1" applyAlignment="1">
      <alignment horizontal="center" vertical="center" wrapText="1" shrinkToFit="1"/>
    </xf>
    <xf numFmtId="178" fontId="6" fillId="19" borderId="65" xfId="0" applyNumberFormat="1" applyFont="1" applyFill="1" applyBorder="1" applyAlignment="1">
      <alignment horizontal="center" vertical="center" textRotation="255"/>
    </xf>
    <xf numFmtId="178" fontId="6" fillId="19" borderId="66" xfId="0" applyNumberFormat="1" applyFont="1" applyFill="1" applyBorder="1" applyAlignment="1">
      <alignment horizontal="center" vertical="center" textRotation="255"/>
    </xf>
    <xf numFmtId="178" fontId="6" fillId="19" borderId="67" xfId="0" applyNumberFormat="1" applyFont="1" applyFill="1" applyBorder="1" applyAlignment="1">
      <alignment horizontal="center" vertical="center" textRotation="255"/>
    </xf>
    <xf numFmtId="178" fontId="6" fillId="9" borderId="35" xfId="0" applyNumberFormat="1" applyFont="1" applyFill="1" applyBorder="1" applyAlignment="1">
      <alignment horizontal="center" vertical="center" shrinkToFit="1"/>
    </xf>
    <xf numFmtId="178" fontId="6" fillId="9" borderId="144" xfId="0" applyNumberFormat="1" applyFont="1" applyFill="1" applyBorder="1" applyAlignment="1">
      <alignment horizontal="center" vertical="center" shrinkToFit="1"/>
    </xf>
    <xf numFmtId="178" fontId="6" fillId="12" borderId="310" xfId="0" applyNumberFormat="1" applyFont="1" applyFill="1" applyBorder="1" applyAlignment="1">
      <alignment horizontal="center" vertical="center" shrinkToFit="1"/>
    </xf>
    <xf numFmtId="178" fontId="6" fillId="12" borderId="307" xfId="0" applyNumberFormat="1" applyFont="1" applyFill="1" applyBorder="1" applyAlignment="1">
      <alignment horizontal="center" vertical="center" shrinkToFit="1"/>
    </xf>
    <xf numFmtId="178" fontId="6" fillId="12" borderId="56" xfId="0" applyNumberFormat="1" applyFont="1" applyFill="1" applyBorder="1" applyAlignment="1">
      <alignment horizontal="center" vertical="center" shrinkToFit="1"/>
    </xf>
    <xf numFmtId="178" fontId="6" fillId="12" borderId="20" xfId="0" applyNumberFormat="1" applyFont="1" applyFill="1" applyBorder="1" applyAlignment="1">
      <alignment horizontal="center" vertical="center" shrinkToFit="1"/>
    </xf>
    <xf numFmtId="178" fontId="6" fillId="0" borderId="310" xfId="0" applyNumberFormat="1" applyFont="1" applyFill="1" applyBorder="1" applyAlignment="1">
      <alignment horizontal="center" vertical="center" shrinkToFit="1"/>
    </xf>
    <xf numFmtId="178" fontId="6" fillId="0" borderId="307" xfId="0" applyNumberFormat="1" applyFont="1" applyFill="1" applyBorder="1" applyAlignment="1">
      <alignment horizontal="center" vertical="center" shrinkToFit="1"/>
    </xf>
    <xf numFmtId="178" fontId="6" fillId="0" borderId="59" xfId="0" applyNumberFormat="1" applyFont="1" applyFill="1" applyBorder="1" applyAlignment="1">
      <alignment horizontal="center" vertical="center" shrinkToFit="1"/>
    </xf>
    <xf numFmtId="178" fontId="6" fillId="0" borderId="107" xfId="0" applyNumberFormat="1" applyFont="1" applyFill="1" applyBorder="1" applyAlignment="1">
      <alignment horizontal="center" vertical="center" shrinkToFit="1"/>
    </xf>
    <xf numFmtId="177" fontId="6" fillId="20" borderId="35" xfId="0" applyNumberFormat="1" applyFont="1" applyFill="1" applyBorder="1" applyAlignment="1">
      <alignment horizontal="center" vertical="center" shrinkToFit="1"/>
    </xf>
    <xf numFmtId="177" fontId="6" fillId="20" borderId="60" xfId="0" applyNumberFormat="1" applyFont="1" applyFill="1" applyBorder="1" applyAlignment="1">
      <alignment horizontal="center" vertical="center" shrinkToFit="1"/>
    </xf>
    <xf numFmtId="178" fontId="6" fillId="14" borderId="55" xfId="0" applyNumberFormat="1" applyFont="1" applyFill="1" applyBorder="1" applyAlignment="1">
      <alignment horizontal="center" vertical="center" shrinkToFit="1"/>
    </xf>
    <xf numFmtId="178" fontId="6" fillId="14" borderId="47" xfId="0" applyNumberFormat="1" applyFont="1" applyFill="1" applyBorder="1" applyAlignment="1">
      <alignment horizontal="center" vertical="center" shrinkToFit="1"/>
    </xf>
    <xf numFmtId="178" fontId="6" fillId="14" borderId="56" xfId="0" applyNumberFormat="1" applyFont="1" applyFill="1" applyBorder="1" applyAlignment="1">
      <alignment horizontal="center" vertical="center" shrinkToFit="1"/>
    </xf>
    <xf numFmtId="178" fontId="6" fillId="14" borderId="20" xfId="0" applyNumberFormat="1" applyFont="1" applyFill="1" applyBorder="1" applyAlignment="1">
      <alignment horizontal="center" vertical="center" shrinkToFit="1"/>
    </xf>
    <xf numFmtId="38" fontId="8" fillId="0" borderId="275" xfId="2" applyFont="1" applyFill="1" applyBorder="1" applyAlignment="1">
      <alignment vertical="center"/>
    </xf>
    <xf numFmtId="0" fontId="8" fillId="0" borderId="276" xfId="0" applyFont="1" applyFill="1" applyBorder="1" applyAlignment="1">
      <alignment vertical="center"/>
    </xf>
    <xf numFmtId="0" fontId="8" fillId="15" borderId="58" xfId="0" applyFont="1" applyFill="1" applyBorder="1" applyAlignment="1">
      <alignment horizontal="center" vertical="center"/>
    </xf>
    <xf numFmtId="0" fontId="8" fillId="15" borderId="62" xfId="0" applyFont="1" applyFill="1" applyBorder="1" applyAlignment="1">
      <alignment horizontal="center" vertical="center"/>
    </xf>
    <xf numFmtId="38" fontId="8" fillId="19" borderId="252" xfId="2" applyFont="1" applyFill="1" applyBorder="1" applyAlignment="1">
      <alignment vertical="center"/>
    </xf>
    <xf numFmtId="0" fontId="8" fillId="19" borderId="253" xfId="0" applyFont="1" applyFill="1" applyBorder="1" applyAlignment="1">
      <alignment vertical="center"/>
    </xf>
    <xf numFmtId="38" fontId="8" fillId="9" borderId="269" xfId="2" applyFont="1" applyFill="1" applyBorder="1" applyAlignment="1">
      <alignment vertical="center"/>
    </xf>
    <xf numFmtId="0" fontId="8" fillId="9" borderId="270" xfId="0" applyFont="1" applyFill="1" applyBorder="1" applyAlignment="1">
      <alignment vertical="center"/>
    </xf>
    <xf numFmtId="38" fontId="8" fillId="0" borderId="287" xfId="2" applyFont="1" applyFill="1" applyBorder="1" applyAlignment="1">
      <alignment vertical="center"/>
    </xf>
    <xf numFmtId="38" fontId="8" fillId="0" borderId="288" xfId="2" applyFont="1" applyFill="1" applyBorder="1" applyAlignment="1">
      <alignment vertical="center"/>
    </xf>
    <xf numFmtId="0" fontId="8" fillId="15" borderId="46" xfId="0" applyFont="1" applyFill="1" applyBorder="1" applyAlignment="1">
      <alignment horizontal="center" vertical="center"/>
    </xf>
    <xf numFmtId="0" fontId="8" fillId="15" borderId="57" xfId="0" applyFont="1" applyFill="1" applyBorder="1" applyAlignment="1">
      <alignment horizontal="center" vertical="center"/>
    </xf>
    <xf numFmtId="38" fontId="8" fillId="19" borderId="285" xfId="2" applyFont="1" applyFill="1" applyBorder="1" applyAlignment="1">
      <alignment vertical="center"/>
    </xf>
    <xf numFmtId="38" fontId="8" fillId="19" borderId="286" xfId="2" applyFont="1" applyFill="1" applyBorder="1" applyAlignment="1">
      <alignment vertical="center"/>
    </xf>
    <xf numFmtId="0" fontId="26" fillId="0" borderId="232" xfId="10" applyFont="1" applyBorder="1" applyAlignment="1">
      <alignment horizontal="center" vertical="center"/>
    </xf>
    <xf numFmtId="0" fontId="26" fillId="0" borderId="61" xfId="10" applyFont="1" applyBorder="1" applyAlignment="1">
      <alignment horizontal="center" vertical="center"/>
    </xf>
    <xf numFmtId="0" fontId="8" fillId="9" borderId="32" xfId="0" applyFont="1" applyFill="1" applyBorder="1" applyAlignment="1">
      <alignment horizontal="center" vertical="top" textRotation="255" wrapText="1"/>
    </xf>
    <xf numFmtId="0" fontId="8" fillId="9" borderId="26" xfId="0" applyFont="1" applyFill="1" applyBorder="1" applyAlignment="1">
      <alignment horizontal="center" vertical="top" textRotation="255" wrapText="1"/>
    </xf>
    <xf numFmtId="0" fontId="8" fillId="9" borderId="38" xfId="0" applyFont="1" applyFill="1" applyBorder="1" applyAlignment="1">
      <alignment horizontal="center" vertical="top" textRotation="255" wrapText="1"/>
    </xf>
    <xf numFmtId="0" fontId="9" fillId="0" borderId="186" xfId="0" applyFont="1" applyBorder="1" applyAlignment="1">
      <alignment horizontal="center" vertical="center" wrapText="1"/>
    </xf>
    <xf numFmtId="0" fontId="9" fillId="0" borderId="27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7" fillId="28" borderId="35" xfId="15" applyNumberFormat="1" applyFont="1" applyFill="1" applyBorder="1" applyAlignment="1">
      <alignment horizontal="center" vertical="top" shrinkToFit="1"/>
    </xf>
    <xf numFmtId="0" fontId="7" fillId="28" borderId="60" xfId="15" applyNumberFormat="1" applyFont="1" applyFill="1" applyBorder="1" applyAlignment="1">
      <alignment horizontal="center" vertical="top" shrinkToFit="1"/>
    </xf>
    <xf numFmtId="0" fontId="7" fillId="28" borderId="61" xfId="15" applyNumberFormat="1" applyFont="1" applyFill="1" applyBorder="1" applyAlignment="1">
      <alignment horizontal="center" vertical="top" shrinkToFit="1"/>
    </xf>
    <xf numFmtId="0" fontId="7" fillId="9" borderId="35" xfId="15" applyNumberFormat="1" applyFont="1" applyFill="1" applyBorder="1" applyAlignment="1">
      <alignment horizontal="center" vertical="top" shrinkToFit="1"/>
    </xf>
    <xf numFmtId="0" fontId="7" fillId="9" borderId="60" xfId="15" applyNumberFormat="1" applyFont="1" applyFill="1" applyBorder="1" applyAlignment="1">
      <alignment horizontal="center" vertical="top" shrinkToFit="1"/>
    </xf>
    <xf numFmtId="0" fontId="7" fillId="9" borderId="61" xfId="15" applyNumberFormat="1" applyFont="1" applyFill="1" applyBorder="1" applyAlignment="1">
      <alignment horizontal="center" vertical="top" shrinkToFit="1"/>
    </xf>
    <xf numFmtId="177" fontId="8" fillId="9" borderId="30" xfId="0" applyNumberFormat="1" applyFont="1" applyFill="1" applyBorder="1" applyAlignment="1">
      <alignment horizontal="center" vertical="top" shrinkToFit="1"/>
    </xf>
    <xf numFmtId="177" fontId="8" fillId="9" borderId="27" xfId="0" applyNumberFormat="1" applyFont="1" applyFill="1" applyBorder="1" applyAlignment="1">
      <alignment horizontal="center" vertical="top" shrinkToFit="1"/>
    </xf>
    <xf numFmtId="177" fontId="8" fillId="9" borderId="3" xfId="0" applyNumberFormat="1" applyFont="1" applyFill="1" applyBorder="1" applyAlignment="1">
      <alignment horizontal="center" vertical="top" shrinkToFit="1"/>
    </xf>
    <xf numFmtId="0" fontId="8" fillId="9" borderId="159" xfId="0" applyFont="1" applyFill="1" applyBorder="1" applyAlignment="1">
      <alignment horizontal="left" vertical="top"/>
    </xf>
    <xf numFmtId="0" fontId="8" fillId="9" borderId="160" xfId="0" applyFont="1" applyFill="1" applyBorder="1" applyAlignment="1">
      <alignment horizontal="left" vertical="top"/>
    </xf>
    <xf numFmtId="0" fontId="8" fillId="9" borderId="161" xfId="0" applyFont="1" applyFill="1" applyBorder="1" applyAlignment="1">
      <alignment horizontal="left" vertical="top"/>
    </xf>
    <xf numFmtId="177" fontId="8" fillId="9" borderId="152" xfId="0" applyNumberFormat="1" applyFont="1" applyFill="1" applyBorder="1" applyAlignment="1">
      <alignment horizontal="center" vertical="top" shrinkToFit="1"/>
    </xf>
    <xf numFmtId="177" fontId="8" fillId="9" borderId="30" xfId="0" applyNumberFormat="1" applyFont="1" applyFill="1" applyBorder="1" applyAlignment="1">
      <alignment horizontal="center" vertical="top" textRotation="255" shrinkToFit="1"/>
    </xf>
    <xf numFmtId="177" fontId="8" fillId="9" borderId="27" xfId="0" applyNumberFormat="1" applyFont="1" applyFill="1" applyBorder="1" applyAlignment="1">
      <alignment horizontal="center" vertical="top" textRotation="255" shrinkToFit="1"/>
    </xf>
    <xf numFmtId="177" fontId="8" fillId="9" borderId="152" xfId="0" applyNumberFormat="1" applyFont="1" applyFill="1" applyBorder="1" applyAlignment="1">
      <alignment horizontal="center" vertical="top" textRotation="255" shrinkToFit="1"/>
    </xf>
    <xf numFmtId="179" fontId="8" fillId="9" borderId="32" xfId="0" applyNumberFormat="1" applyFont="1" applyFill="1" applyBorder="1" applyAlignment="1">
      <alignment horizontal="center" vertical="top" wrapText="1" shrinkToFit="1"/>
    </xf>
    <xf numFmtId="179" fontId="8" fillId="9" borderId="26" xfId="0" applyNumberFormat="1" applyFont="1" applyFill="1" applyBorder="1" applyAlignment="1">
      <alignment horizontal="center" vertical="top" shrinkToFit="1"/>
    </xf>
    <xf numFmtId="179" fontId="8" fillId="9" borderId="38" xfId="0" applyNumberFormat="1" applyFont="1" applyFill="1" applyBorder="1" applyAlignment="1">
      <alignment horizontal="center" vertical="top" shrinkToFit="1"/>
    </xf>
    <xf numFmtId="0" fontId="8" fillId="9" borderId="33" xfId="0" applyNumberFormat="1" applyFont="1" applyFill="1" applyBorder="1" applyAlignment="1" applyProtection="1">
      <alignment horizontal="left" vertical="top" shrinkToFit="1"/>
    </xf>
    <xf numFmtId="0" fontId="8" fillId="9" borderId="41" xfId="0" applyNumberFormat="1" applyFont="1" applyFill="1" applyBorder="1" applyAlignment="1" applyProtection="1">
      <alignment horizontal="left" vertical="top" shrinkToFit="1"/>
    </xf>
    <xf numFmtId="0" fontId="8" fillId="0" borderId="32" xfId="0" applyNumberFormat="1" applyFont="1" applyFill="1" applyBorder="1" applyAlignment="1" applyProtection="1">
      <alignment horizontal="center" vertical="top" textRotation="255" shrinkToFit="1"/>
    </xf>
    <xf numFmtId="0" fontId="8" fillId="0" borderId="26" xfId="0" applyNumberFormat="1" applyFont="1" applyFill="1" applyBorder="1" applyAlignment="1" applyProtection="1">
      <alignment horizontal="center" vertical="top" textRotation="255" shrinkToFit="1"/>
    </xf>
    <xf numFmtId="0" fontId="8" fillId="0" borderId="38" xfId="0" applyNumberFormat="1" applyFont="1" applyFill="1" applyBorder="1" applyAlignment="1" applyProtection="1">
      <alignment horizontal="center" vertical="top" textRotation="255" shrinkToFit="1"/>
    </xf>
    <xf numFmtId="0" fontId="8" fillId="0" borderId="133" xfId="0" applyNumberFormat="1" applyFont="1" applyFill="1" applyBorder="1" applyAlignment="1" applyProtection="1">
      <alignment horizontal="left" vertical="top" shrinkToFit="1"/>
    </xf>
    <xf numFmtId="0" fontId="8" fillId="0" borderId="134" xfId="0" applyNumberFormat="1" applyFont="1" applyFill="1" applyBorder="1" applyAlignment="1" applyProtection="1">
      <alignment horizontal="left" vertical="top" shrinkToFit="1"/>
    </xf>
    <xf numFmtId="0" fontId="8" fillId="0" borderId="34" xfId="0" applyNumberFormat="1" applyFont="1" applyFill="1" applyBorder="1" applyAlignment="1" applyProtection="1">
      <alignment horizontal="left" vertical="top" shrinkToFit="1"/>
    </xf>
    <xf numFmtId="0" fontId="8" fillId="0" borderId="49" xfId="0" applyNumberFormat="1" applyFont="1" applyFill="1" applyBorder="1" applyAlignment="1" applyProtection="1">
      <alignment horizontal="left" vertical="top" shrinkToFit="1"/>
    </xf>
    <xf numFmtId="0" fontId="8" fillId="9" borderId="58" xfId="0" applyFont="1" applyFill="1" applyBorder="1" applyAlignment="1">
      <alignment horizontal="center" vertical="top"/>
    </xf>
    <xf numFmtId="0" fontId="8" fillId="9" borderId="59" xfId="0" applyFont="1" applyFill="1" applyBorder="1" applyAlignment="1">
      <alignment horizontal="center" vertical="top"/>
    </xf>
    <xf numFmtId="177" fontId="8" fillId="9" borderId="153" xfId="0" applyNumberFormat="1" applyFont="1" applyFill="1" applyBorder="1" applyAlignment="1">
      <alignment horizontal="left" vertical="top" shrinkToFit="1"/>
    </xf>
    <xf numFmtId="177" fontId="8" fillId="9" borderId="154" xfId="0" applyNumberFormat="1" applyFont="1" applyFill="1" applyBorder="1" applyAlignment="1">
      <alignment horizontal="left" vertical="top" shrinkToFit="1"/>
    </xf>
    <xf numFmtId="177" fontId="8" fillId="9" borderId="155" xfId="0" applyNumberFormat="1" applyFont="1" applyFill="1" applyBorder="1" applyAlignment="1">
      <alignment horizontal="left" vertical="top" shrinkToFit="1"/>
    </xf>
    <xf numFmtId="177" fontId="8" fillId="9" borderId="174" xfId="0" applyNumberFormat="1" applyFont="1" applyFill="1" applyBorder="1" applyAlignment="1">
      <alignment horizontal="left" vertical="top" shrinkToFit="1"/>
    </xf>
    <xf numFmtId="177" fontId="8" fillId="9" borderId="175" xfId="0" applyNumberFormat="1" applyFont="1" applyFill="1" applyBorder="1" applyAlignment="1">
      <alignment horizontal="left" vertical="top" shrinkToFit="1"/>
    </xf>
    <xf numFmtId="177" fontId="8" fillId="9" borderId="176" xfId="0" applyNumberFormat="1" applyFont="1" applyFill="1" applyBorder="1" applyAlignment="1">
      <alignment horizontal="left" vertical="top" shrinkToFit="1"/>
    </xf>
    <xf numFmtId="0" fontId="8" fillId="9" borderId="32" xfId="0" applyFont="1" applyFill="1" applyBorder="1" applyAlignment="1">
      <alignment horizontal="center" vertical="top" textRotation="255"/>
    </xf>
    <xf numFmtId="0" fontId="8" fillId="9" borderId="26" xfId="0" applyFont="1" applyFill="1" applyBorder="1" applyAlignment="1">
      <alignment horizontal="center" vertical="top" textRotation="255"/>
    </xf>
    <xf numFmtId="0" fontId="8" fillId="9" borderId="38" xfId="0" applyFont="1" applyFill="1" applyBorder="1" applyAlignment="1">
      <alignment horizontal="center" vertical="top" textRotation="255"/>
    </xf>
    <xf numFmtId="0" fontId="8" fillId="9" borderId="112" xfId="0" applyFont="1" applyFill="1" applyBorder="1" applyAlignment="1">
      <alignment horizontal="left" vertical="top"/>
    </xf>
    <xf numFmtId="0" fontId="8" fillId="9" borderId="113" xfId="0" applyFont="1" applyFill="1" applyBorder="1" applyAlignment="1">
      <alignment horizontal="left" vertical="top"/>
    </xf>
    <xf numFmtId="0" fontId="8" fillId="9" borderId="41" xfId="0" applyFont="1" applyFill="1" applyBorder="1" applyAlignment="1">
      <alignment horizontal="left" vertical="top"/>
    </xf>
    <xf numFmtId="0" fontId="8" fillId="9" borderId="19" xfId="0" applyFont="1" applyFill="1" applyBorder="1" applyAlignment="1">
      <alignment horizontal="left" vertical="top"/>
    </xf>
    <xf numFmtId="179" fontId="8" fillId="9" borderId="147" xfId="0" applyNumberFormat="1" applyFont="1" applyFill="1" applyBorder="1" applyAlignment="1">
      <alignment horizontal="left" vertical="top" shrinkToFit="1"/>
    </xf>
    <xf numFmtId="179" fontId="8" fillId="9" borderId="134" xfId="0" applyNumberFormat="1" applyFont="1" applyFill="1" applyBorder="1" applyAlignment="1">
      <alignment horizontal="left" vertical="top" shrinkToFit="1"/>
    </xf>
    <xf numFmtId="179" fontId="8" fillId="9" borderId="148" xfId="0" applyNumberFormat="1" applyFont="1" applyFill="1" applyBorder="1" applyAlignment="1">
      <alignment horizontal="left" vertical="top" shrinkToFit="1"/>
    </xf>
    <xf numFmtId="179" fontId="8" fillId="9" borderId="149" xfId="0" applyNumberFormat="1" applyFont="1" applyFill="1" applyBorder="1" applyAlignment="1">
      <alignment horizontal="left" vertical="top" shrinkToFit="1"/>
    </xf>
    <xf numFmtId="179" fontId="8" fillId="9" borderId="178" xfId="0" applyNumberFormat="1" applyFont="1" applyFill="1" applyBorder="1" applyAlignment="1">
      <alignment horizontal="left" vertical="top" shrinkToFit="1"/>
    </xf>
    <xf numFmtId="179" fontId="8" fillId="9" borderId="179" xfId="0" applyNumberFormat="1" applyFont="1" applyFill="1" applyBorder="1" applyAlignment="1">
      <alignment horizontal="left" vertical="top" shrinkToFit="1"/>
    </xf>
    <xf numFmtId="0" fontId="8" fillId="9" borderId="154" xfId="0" applyFont="1" applyFill="1" applyBorder="1" applyAlignment="1">
      <alignment horizontal="left" vertical="top"/>
    </xf>
    <xf numFmtId="0" fontId="8" fillId="9" borderId="155" xfId="0" applyFont="1" applyFill="1" applyBorder="1" applyAlignment="1">
      <alignment horizontal="left" vertical="top"/>
    </xf>
    <xf numFmtId="0" fontId="9" fillId="0" borderId="138" xfId="0" applyFont="1" applyBorder="1" applyAlignment="1">
      <alignment horizontal="center" vertical="top" wrapText="1"/>
    </xf>
    <xf numFmtId="0" fontId="9" fillId="0" borderId="2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top" wrapText="1"/>
    </xf>
    <xf numFmtId="0" fontId="8" fillId="9" borderId="109" xfId="0" applyFont="1" applyFill="1" applyBorder="1" applyAlignment="1">
      <alignment horizontal="left" vertical="top"/>
    </xf>
    <xf numFmtId="0" fontId="8" fillId="9" borderId="63" xfId="0" applyFont="1" applyFill="1" applyBorder="1" applyAlignment="1">
      <alignment horizontal="left" vertical="top"/>
    </xf>
    <xf numFmtId="177" fontId="8" fillId="9" borderId="58" xfId="0" applyNumberFormat="1" applyFont="1" applyFill="1" applyBorder="1" applyAlignment="1">
      <alignment horizontal="center" vertical="top" textRotation="255" shrinkToFit="1"/>
    </xf>
    <xf numFmtId="177" fontId="8" fillId="9" borderId="55" xfId="0" applyNumberFormat="1" applyFont="1" applyFill="1" applyBorder="1" applyAlignment="1">
      <alignment horizontal="center" vertical="top" textRotation="255" shrinkToFit="1"/>
    </xf>
    <xf numFmtId="177" fontId="8" fillId="9" borderId="59" xfId="0" applyNumberFormat="1" applyFont="1" applyFill="1" applyBorder="1" applyAlignment="1">
      <alignment horizontal="center" vertical="top" textRotation="255" shrinkToFit="1"/>
    </xf>
    <xf numFmtId="177" fontId="8" fillId="9" borderId="3" xfId="0" applyNumberFormat="1" applyFont="1" applyFill="1" applyBorder="1" applyAlignment="1">
      <alignment horizontal="center" vertical="top" textRotation="255" shrinkToFit="1"/>
    </xf>
    <xf numFmtId="0" fontId="8" fillId="9" borderId="133" xfId="0" applyNumberFormat="1" applyFont="1" applyFill="1" applyBorder="1" applyAlignment="1" applyProtection="1">
      <alignment horizontal="left" vertical="top" shrinkToFit="1"/>
    </xf>
    <xf numFmtId="0" fontId="8" fillId="9" borderId="147" xfId="0" applyNumberFormat="1" applyFont="1" applyFill="1" applyBorder="1" applyAlignment="1" applyProtection="1">
      <alignment horizontal="left" vertical="top" shrinkToFit="1"/>
    </xf>
    <xf numFmtId="0" fontId="8" fillId="9" borderId="13" xfId="0" applyNumberFormat="1" applyFont="1" applyFill="1" applyBorder="1" applyAlignment="1" applyProtection="1">
      <alignment horizontal="left" vertical="top" shrinkToFit="1"/>
    </xf>
    <xf numFmtId="0" fontId="8" fillId="9" borderId="148" xfId="0" applyNumberFormat="1" applyFont="1" applyFill="1" applyBorder="1" applyAlignment="1" applyProtection="1">
      <alignment horizontal="left" vertical="top" shrinkToFit="1"/>
    </xf>
    <xf numFmtId="179" fontId="8" fillId="9" borderId="151" xfId="0" applyNumberFormat="1" applyFont="1" applyFill="1" applyBorder="1" applyAlignment="1">
      <alignment horizontal="center" vertical="top" shrinkToFit="1"/>
    </xf>
    <xf numFmtId="179" fontId="8" fillId="9" borderId="112" xfId="0" applyNumberFormat="1" applyFont="1" applyFill="1" applyBorder="1" applyAlignment="1">
      <alignment horizontal="center" vertical="top" shrinkToFit="1"/>
    </xf>
    <xf numFmtId="179" fontId="8" fillId="9" borderId="113" xfId="0" applyNumberFormat="1" applyFont="1" applyFill="1" applyBorder="1" applyAlignment="1">
      <alignment horizontal="center" vertical="top" shrinkToFit="1"/>
    </xf>
    <xf numFmtId="0" fontId="8" fillId="9" borderId="162" xfId="0" applyFont="1" applyFill="1" applyBorder="1" applyAlignment="1">
      <alignment horizontal="left" vertical="top"/>
    </xf>
    <xf numFmtId="0" fontId="8" fillId="9" borderId="164" xfId="0" applyFont="1" applyFill="1" applyBorder="1" applyAlignment="1">
      <alignment horizontal="left" vertical="top"/>
    </xf>
    <xf numFmtId="0" fontId="8" fillId="9" borderId="153" xfId="0" applyFont="1" applyFill="1" applyBorder="1" applyAlignment="1">
      <alignment horizontal="left" vertical="top"/>
    </xf>
    <xf numFmtId="179" fontId="7" fillId="9" borderId="35" xfId="0" applyNumberFormat="1" applyFont="1" applyFill="1" applyBorder="1" applyAlignment="1">
      <alignment horizontal="center" vertical="top" shrinkToFit="1"/>
    </xf>
    <xf numFmtId="179" fontId="7" fillId="9" borderId="60" xfId="0" applyNumberFormat="1" applyFont="1" applyFill="1" applyBorder="1" applyAlignment="1">
      <alignment horizontal="center" vertical="top" shrinkToFit="1"/>
    </xf>
    <xf numFmtId="179" fontId="7" fillId="9" borderId="61" xfId="0" applyNumberFormat="1" applyFont="1" applyFill="1" applyBorder="1" applyAlignment="1">
      <alignment horizontal="center" vertical="top" shrinkToFit="1"/>
    </xf>
    <xf numFmtId="0" fontId="8" fillId="9" borderId="133" xfId="0" applyFont="1" applyFill="1" applyBorder="1" applyAlignment="1">
      <alignment horizontal="left" vertical="top"/>
    </xf>
    <xf numFmtId="0" fontId="8" fillId="9" borderId="147" xfId="0" applyFont="1" applyFill="1" applyBorder="1" applyAlignment="1">
      <alignment horizontal="left" vertical="top"/>
    </xf>
    <xf numFmtId="0" fontId="8" fillId="9" borderId="53" xfId="0" applyFont="1" applyFill="1" applyBorder="1" applyAlignment="1">
      <alignment horizontal="left" vertical="top"/>
    </xf>
    <xf numFmtId="0" fontId="8" fillId="9" borderId="13" xfId="0" applyFont="1" applyFill="1" applyBorder="1" applyAlignment="1">
      <alignment horizontal="left" vertical="top"/>
    </xf>
    <xf numFmtId="0" fontId="8" fillId="9" borderId="148" xfId="0" applyFont="1" applyFill="1" applyBorder="1" applyAlignment="1">
      <alignment horizontal="left" vertical="top"/>
    </xf>
    <xf numFmtId="0" fontId="8" fillId="9" borderId="150" xfId="0" applyFont="1" applyFill="1" applyBorder="1" applyAlignment="1">
      <alignment horizontal="left" vertical="top"/>
    </xf>
    <xf numFmtId="0" fontId="8" fillId="9" borderId="163" xfId="0" applyFont="1" applyFill="1" applyBorder="1" applyAlignment="1">
      <alignment horizontal="left" vertical="top"/>
    </xf>
    <xf numFmtId="0" fontId="8" fillId="9" borderId="34" xfId="0" applyFont="1" applyFill="1" applyBorder="1" applyAlignment="1">
      <alignment horizontal="left" vertical="top"/>
    </xf>
    <xf numFmtId="0" fontId="8" fillId="9" borderId="36" xfId="0" applyFont="1" applyFill="1" applyBorder="1" applyAlignment="1">
      <alignment horizontal="left" vertical="top"/>
    </xf>
    <xf numFmtId="0" fontId="8" fillId="9" borderId="98" xfId="0" applyFont="1" applyFill="1" applyBorder="1" applyAlignment="1">
      <alignment horizontal="left" vertical="top"/>
    </xf>
    <xf numFmtId="176" fontId="8" fillId="9" borderId="32" xfId="17" applyNumberFormat="1" applyFont="1" applyFill="1" applyBorder="1" applyAlignment="1">
      <alignment horizontal="center" vertical="top" textRotation="255" shrinkToFit="1"/>
    </xf>
    <xf numFmtId="176" fontId="8" fillId="9" borderId="26" xfId="17" applyNumberFormat="1" applyFont="1" applyFill="1" applyBorder="1" applyAlignment="1">
      <alignment horizontal="center" vertical="top" textRotation="255" shrinkToFit="1"/>
    </xf>
    <xf numFmtId="176" fontId="8" fillId="9" borderId="38" xfId="17" applyNumberFormat="1" applyFont="1" applyFill="1" applyBorder="1" applyAlignment="1">
      <alignment horizontal="center" vertical="top" textRotation="255" shrinkToFit="1"/>
    </xf>
    <xf numFmtId="0" fontId="9" fillId="0" borderId="30" xfId="0" applyFont="1" applyBorder="1" applyAlignment="1">
      <alignment horizontal="center" vertical="top" textRotation="255"/>
    </xf>
    <xf numFmtId="0" fontId="9" fillId="0" borderId="27" xfId="0" applyFont="1" applyBorder="1" applyAlignment="1">
      <alignment horizontal="center" vertical="top" textRotation="255"/>
    </xf>
    <xf numFmtId="0" fontId="9" fillId="0" borderId="3" xfId="0" applyFont="1" applyBorder="1" applyAlignment="1">
      <alignment horizontal="center" vertical="top" textRotation="255"/>
    </xf>
    <xf numFmtId="0" fontId="9" fillId="0" borderId="166" xfId="0" applyFont="1" applyBorder="1" applyAlignment="1">
      <alignment horizontal="center" vertical="top"/>
    </xf>
    <xf numFmtId="0" fontId="9" fillId="0" borderId="167" xfId="0" applyFont="1" applyBorder="1" applyAlignment="1">
      <alignment horizontal="center" vertical="top"/>
    </xf>
    <xf numFmtId="177" fontId="8" fillId="9" borderId="171" xfId="17" applyNumberFormat="1" applyFont="1" applyFill="1" applyBorder="1" applyAlignment="1">
      <alignment horizontal="center" vertical="top" shrinkToFit="1"/>
    </xf>
    <xf numFmtId="177" fontId="8" fillId="9" borderId="172" xfId="17" applyNumberFormat="1" applyFont="1" applyFill="1" applyBorder="1" applyAlignment="1">
      <alignment horizontal="center" vertical="top" shrinkToFit="1"/>
    </xf>
    <xf numFmtId="177" fontId="7" fillId="9" borderId="65" xfId="15" applyNumberFormat="1" applyFont="1" applyFill="1" applyBorder="1" applyAlignment="1">
      <alignment horizontal="center" vertical="top" shrinkToFit="1"/>
    </xf>
    <xf numFmtId="177" fontId="7" fillId="9" borderId="66" xfId="15" applyNumberFormat="1" applyFont="1" applyFill="1" applyBorder="1" applyAlignment="1">
      <alignment horizontal="center" vertical="top" shrinkToFit="1"/>
    </xf>
    <xf numFmtId="177" fontId="7" fillId="9" borderId="67" xfId="15" applyNumberFormat="1" applyFont="1" applyFill="1" applyBorder="1" applyAlignment="1">
      <alignment horizontal="center" vertical="top" shrinkToFit="1"/>
    </xf>
    <xf numFmtId="0" fontId="8" fillId="12" borderId="58" xfId="9" applyNumberFormat="1" applyFont="1" applyFill="1" applyBorder="1" applyAlignment="1" applyProtection="1">
      <alignment horizontal="center" vertical="top"/>
    </xf>
    <xf numFmtId="0" fontId="8" fillId="12" borderId="64" xfId="9" applyNumberFormat="1" applyFont="1" applyFill="1" applyBorder="1" applyAlignment="1" applyProtection="1">
      <alignment horizontal="center" vertical="top"/>
    </xf>
    <xf numFmtId="0" fontId="8" fillId="12" borderId="62" xfId="9" applyNumberFormat="1" applyFont="1" applyFill="1" applyBorder="1" applyAlignment="1" applyProtection="1">
      <alignment horizontal="center" vertical="top"/>
    </xf>
    <xf numFmtId="0" fontId="8" fillId="12" borderId="59" xfId="9" applyNumberFormat="1" applyFont="1" applyFill="1" applyBorder="1" applyAlignment="1" applyProtection="1">
      <alignment horizontal="center" vertical="top"/>
    </xf>
    <xf numFmtId="0" fontId="8" fillId="12" borderId="25" xfId="9" applyNumberFormat="1" applyFont="1" applyFill="1" applyBorder="1" applyAlignment="1" applyProtection="1">
      <alignment horizontal="center" vertical="top"/>
    </xf>
    <xf numFmtId="0" fontId="8" fillId="12" borderId="63" xfId="9" applyNumberFormat="1" applyFont="1" applyFill="1" applyBorder="1" applyAlignment="1" applyProtection="1">
      <alignment horizontal="center" vertical="top"/>
    </xf>
    <xf numFmtId="178" fontId="7" fillId="9" borderId="35" xfId="0" applyNumberFormat="1" applyFont="1" applyFill="1" applyBorder="1" applyAlignment="1">
      <alignment horizontal="center" vertical="top"/>
    </xf>
    <xf numFmtId="178" fontId="7" fillId="9" borderId="60" xfId="0" applyNumberFormat="1" applyFont="1" applyFill="1" applyBorder="1" applyAlignment="1">
      <alignment horizontal="center" vertical="top"/>
    </xf>
    <xf numFmtId="178" fontId="7" fillId="9" borderId="61" xfId="0" applyNumberFormat="1" applyFont="1" applyFill="1" applyBorder="1" applyAlignment="1">
      <alignment horizontal="center" vertical="top"/>
    </xf>
    <xf numFmtId="179" fontId="19" fillId="0" borderId="35" xfId="0" applyNumberFormat="1" applyFont="1" applyFill="1" applyBorder="1" applyAlignment="1">
      <alignment horizontal="center" vertical="center" shrinkToFit="1"/>
    </xf>
    <xf numFmtId="179" fontId="19" fillId="0" borderId="60" xfId="0" applyNumberFormat="1" applyFont="1" applyFill="1" applyBorder="1" applyAlignment="1">
      <alignment horizontal="center" vertical="center" shrinkToFit="1"/>
    </xf>
    <xf numFmtId="178" fontId="19" fillId="20" borderId="66" xfId="10" applyNumberFormat="1" applyFont="1" applyFill="1" applyBorder="1" applyAlignment="1">
      <alignment horizontal="center" vertical="center" textRotation="255"/>
    </xf>
    <xf numFmtId="178" fontId="19" fillId="20" borderId="67" xfId="10" applyNumberFormat="1" applyFont="1" applyFill="1" applyBorder="1" applyAlignment="1">
      <alignment horizontal="center" vertical="center" textRotation="255"/>
    </xf>
    <xf numFmtId="178" fontId="19" fillId="9" borderId="55" xfId="0" applyNumberFormat="1" applyFont="1" applyFill="1" applyBorder="1" applyAlignment="1">
      <alignment horizontal="center" vertical="center" shrinkToFit="1"/>
    </xf>
    <xf numFmtId="178" fontId="19" fillId="9" borderId="47" xfId="0" applyNumberFormat="1" applyFont="1" applyFill="1" applyBorder="1" applyAlignment="1">
      <alignment horizontal="center" vertical="center" shrinkToFit="1"/>
    </xf>
    <xf numFmtId="178" fontId="19" fillId="9" borderId="56" xfId="0" applyNumberFormat="1" applyFont="1" applyFill="1" applyBorder="1" applyAlignment="1">
      <alignment horizontal="center" vertical="center" shrinkToFit="1"/>
    </xf>
    <xf numFmtId="178" fontId="19" fillId="9" borderId="20" xfId="0" applyNumberFormat="1" applyFont="1" applyFill="1" applyBorder="1" applyAlignment="1">
      <alignment horizontal="center" vertical="center" shrinkToFit="1"/>
    </xf>
    <xf numFmtId="178" fontId="19" fillId="9" borderId="24" xfId="0" applyNumberFormat="1" applyFont="1" applyFill="1" applyBorder="1" applyAlignment="1">
      <alignment horizontal="left" vertical="center" shrinkToFit="1"/>
    </xf>
    <xf numFmtId="178" fontId="19" fillId="9" borderId="93" xfId="0" applyNumberFormat="1" applyFont="1" applyFill="1" applyBorder="1" applyAlignment="1">
      <alignment horizontal="left" vertical="center" shrinkToFit="1"/>
    </xf>
    <xf numFmtId="178" fontId="19" fillId="9" borderId="133" xfId="0" applyNumberFormat="1" applyFont="1" applyFill="1" applyBorder="1" applyAlignment="1">
      <alignment horizontal="left" vertical="center" shrinkToFit="1"/>
    </xf>
    <xf numFmtId="178" fontId="19" fillId="9" borderId="147" xfId="0" applyNumberFormat="1" applyFont="1" applyFill="1" applyBorder="1" applyAlignment="1">
      <alignment horizontal="left" vertical="center" shrinkToFit="1"/>
    </xf>
    <xf numFmtId="178" fontId="19" fillId="9" borderId="146" xfId="0" applyNumberFormat="1" applyFont="1" applyFill="1" applyBorder="1" applyAlignment="1">
      <alignment horizontal="center" vertical="center" textRotation="255" shrinkToFit="1"/>
    </xf>
    <xf numFmtId="178" fontId="19" fillId="9" borderId="26" xfId="0" applyNumberFormat="1" applyFont="1" applyFill="1" applyBorder="1" applyAlignment="1">
      <alignment horizontal="center" vertical="center" textRotation="255" shrinkToFit="1"/>
    </xf>
    <xf numFmtId="178" fontId="19" fillId="9" borderId="22" xfId="0" applyNumberFormat="1" applyFont="1" applyFill="1" applyBorder="1" applyAlignment="1">
      <alignment horizontal="center" vertical="center" textRotation="255" shrinkToFit="1"/>
    </xf>
    <xf numFmtId="178" fontId="19" fillId="9" borderId="138" xfId="0" applyNumberFormat="1" applyFont="1" applyFill="1" applyBorder="1" applyAlignment="1">
      <alignment horizontal="center" vertical="center" textRotation="255" shrinkToFit="1"/>
    </xf>
    <xf numFmtId="178" fontId="19" fillId="9" borderId="27" xfId="0" applyNumberFormat="1" applyFont="1" applyFill="1" applyBorder="1" applyAlignment="1">
      <alignment horizontal="center" vertical="center" textRotation="255" shrinkToFit="1"/>
    </xf>
    <xf numFmtId="178" fontId="19" fillId="9" borderId="6" xfId="0" applyNumberFormat="1" applyFont="1" applyFill="1" applyBorder="1" applyAlignment="1">
      <alignment horizontal="center" vertical="center" textRotation="255" shrinkToFit="1"/>
    </xf>
    <xf numFmtId="178" fontId="19" fillId="9" borderId="133" xfId="0" applyNumberFormat="1" applyFont="1" applyFill="1" applyBorder="1" applyAlignment="1">
      <alignment horizontal="right" vertical="center" shrinkToFit="1"/>
    </xf>
    <xf numFmtId="178" fontId="19" fillId="9" borderId="147" xfId="0" applyNumberFormat="1" applyFont="1" applyFill="1" applyBorder="1" applyAlignment="1">
      <alignment horizontal="right" vertical="center" shrinkToFit="1"/>
    </xf>
    <xf numFmtId="178" fontId="19" fillId="9" borderId="53" xfId="0" applyNumberFormat="1" applyFont="1" applyFill="1" applyBorder="1" applyAlignment="1">
      <alignment horizontal="left" vertical="center" shrinkToFit="1"/>
    </xf>
    <xf numFmtId="178" fontId="19" fillId="9" borderId="133" xfId="0" applyNumberFormat="1" applyFont="1" applyFill="1" applyBorder="1" applyAlignment="1">
      <alignment horizontal="center" vertical="center" shrinkToFit="1"/>
    </xf>
    <xf numFmtId="178" fontId="19" fillId="9" borderId="147" xfId="0" applyNumberFormat="1" applyFont="1" applyFill="1" applyBorder="1" applyAlignment="1">
      <alignment horizontal="center" vertical="center" shrinkToFit="1"/>
    </xf>
    <xf numFmtId="178" fontId="19" fillId="9" borderId="139" xfId="0" applyNumberFormat="1" applyFont="1" applyFill="1" applyBorder="1" applyAlignment="1">
      <alignment horizontal="center" vertical="center" textRotation="255" shrinkToFit="1"/>
    </xf>
    <xf numFmtId="178" fontId="19" fillId="9" borderId="47" xfId="0" applyNumberFormat="1" applyFont="1" applyFill="1" applyBorder="1" applyAlignment="1">
      <alignment horizontal="center" vertical="center" textRotation="255" shrinkToFit="1"/>
    </xf>
    <xf numFmtId="178" fontId="19" fillId="9" borderId="20" xfId="0" applyNumberFormat="1" applyFont="1" applyFill="1" applyBorder="1" applyAlignment="1">
      <alignment horizontal="center" vertical="center" textRotation="255" shrinkToFit="1"/>
    </xf>
    <xf numFmtId="178" fontId="19" fillId="9" borderId="134" xfId="0" applyNumberFormat="1" applyFont="1" applyFill="1" applyBorder="1" applyAlignment="1">
      <alignment horizontal="left" vertical="center" shrinkToFit="1"/>
    </xf>
    <xf numFmtId="179" fontId="19" fillId="0" borderId="61" xfId="0" applyNumberFormat="1" applyFont="1" applyFill="1" applyBorder="1" applyAlignment="1">
      <alignment horizontal="center" vertical="center" shrinkToFit="1"/>
    </xf>
    <xf numFmtId="178" fontId="19" fillId="9" borderId="25" xfId="0" applyNumberFormat="1" applyFont="1" applyFill="1" applyBorder="1" applyAlignment="1">
      <alignment vertical="center" shrinkToFit="1"/>
    </xf>
    <xf numFmtId="178" fontId="19" fillId="9" borderId="63" xfId="0" applyNumberFormat="1" applyFont="1" applyFill="1" applyBorder="1" applyAlignment="1">
      <alignment vertical="center" shrinkToFit="1"/>
    </xf>
    <xf numFmtId="178" fontId="19" fillId="20" borderId="0" xfId="0" applyNumberFormat="1" applyFont="1" applyFill="1" applyBorder="1" applyAlignment="1">
      <alignment horizontal="center" vertical="center" wrapText="1" shrinkToFit="1"/>
    </xf>
    <xf numFmtId="178" fontId="19" fillId="20" borderId="47" xfId="0" applyNumberFormat="1" applyFont="1" applyFill="1" applyBorder="1" applyAlignment="1">
      <alignment horizontal="center" vertical="center" wrapText="1" shrinkToFit="1"/>
    </xf>
    <xf numFmtId="178" fontId="19" fillId="20" borderId="25" xfId="0" applyNumberFormat="1" applyFont="1" applyFill="1" applyBorder="1" applyAlignment="1">
      <alignment horizontal="center" vertical="center" wrapText="1" shrinkToFit="1"/>
    </xf>
    <xf numFmtId="178" fontId="19" fillId="20" borderId="107" xfId="0" applyNumberFormat="1" applyFont="1" applyFill="1" applyBorder="1" applyAlignment="1">
      <alignment horizontal="center" vertical="center" wrapText="1" shrinkToFit="1"/>
    </xf>
    <xf numFmtId="178" fontId="19" fillId="20" borderId="93" xfId="0" applyNumberFormat="1" applyFont="1" applyFill="1" applyBorder="1" applyAlignment="1">
      <alignment horizontal="center" vertical="center" shrinkToFit="1"/>
    </xf>
    <xf numFmtId="178" fontId="19" fillId="20" borderId="36" xfId="0" applyNumberFormat="1" applyFont="1" applyFill="1" applyBorder="1" applyAlignment="1">
      <alignment horizontal="center" vertical="center" shrinkToFit="1"/>
    </xf>
    <xf numFmtId="178" fontId="19" fillId="20" borderId="46" xfId="0" applyNumberFormat="1" applyFont="1" applyFill="1" applyBorder="1" applyAlignment="1">
      <alignment horizontal="center" vertical="center" wrapText="1" shrinkToFit="1"/>
    </xf>
    <xf numFmtId="178" fontId="19" fillId="20" borderId="41" xfId="0" applyNumberFormat="1" applyFont="1" applyFill="1" applyBorder="1" applyAlignment="1">
      <alignment horizontal="center" vertical="center" wrapText="1" shrinkToFit="1"/>
    </xf>
    <xf numFmtId="178" fontId="19" fillId="20" borderId="59" xfId="0" applyNumberFormat="1" applyFont="1" applyFill="1" applyBorder="1" applyAlignment="1">
      <alignment horizontal="center" vertical="center" wrapText="1" shrinkToFit="1"/>
    </xf>
    <xf numFmtId="0" fontId="8" fillId="12" borderId="35" xfId="0" applyFont="1" applyFill="1" applyBorder="1" applyAlignment="1">
      <alignment horizontal="center" vertical="center"/>
    </xf>
    <xf numFmtId="0" fontId="8" fillId="12" borderId="60" xfId="0" applyFont="1" applyFill="1" applyBorder="1" applyAlignment="1">
      <alignment horizontal="center" vertical="center"/>
    </xf>
    <xf numFmtId="0" fontId="8" fillId="12" borderId="61" xfId="0" applyFont="1" applyFill="1" applyBorder="1" applyAlignment="1">
      <alignment horizontal="center" vertical="center"/>
    </xf>
    <xf numFmtId="0" fontId="8" fillId="23" borderId="35" xfId="0" applyFont="1" applyFill="1" applyBorder="1" applyAlignment="1">
      <alignment horizontal="center" vertical="center"/>
    </xf>
    <xf numFmtId="0" fontId="8" fillId="23" borderId="60" xfId="0" applyFont="1" applyFill="1" applyBorder="1" applyAlignment="1">
      <alignment horizontal="center" vertical="center"/>
    </xf>
    <xf numFmtId="0" fontId="8" fillId="23" borderId="6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top"/>
    </xf>
    <xf numFmtId="0" fontId="7" fillId="2" borderId="17" xfId="0" applyFont="1" applyFill="1" applyBorder="1" applyAlignment="1">
      <alignment horizontal="center" vertical="top"/>
    </xf>
    <xf numFmtId="0" fontId="7" fillId="2" borderId="18" xfId="0" applyFont="1" applyFill="1" applyBorder="1" applyAlignment="1">
      <alignment horizontal="center" vertical="top"/>
    </xf>
    <xf numFmtId="0" fontId="7" fillId="7" borderId="46" xfId="0" applyFont="1" applyFill="1" applyBorder="1" applyAlignment="1">
      <alignment horizontal="center" vertical="top"/>
    </xf>
    <xf numFmtId="0" fontId="7" fillId="7" borderId="41" xfId="0" applyFont="1" applyFill="1" applyBorder="1" applyAlignment="1">
      <alignment horizontal="center" vertical="top"/>
    </xf>
    <xf numFmtId="0" fontId="7" fillId="7" borderId="57" xfId="0" applyFont="1" applyFill="1" applyBorder="1" applyAlignment="1">
      <alignment horizontal="center" vertical="top"/>
    </xf>
    <xf numFmtId="0" fontId="8" fillId="2" borderId="58" xfId="0" applyFont="1" applyFill="1" applyBorder="1" applyAlignment="1">
      <alignment horizontal="center" vertical="center"/>
    </xf>
    <xf numFmtId="0" fontId="8" fillId="2" borderId="64" xfId="0" applyFont="1" applyFill="1" applyBorder="1" applyAlignment="1">
      <alignment horizontal="center" vertical="center"/>
    </xf>
    <xf numFmtId="0" fontId="8" fillId="2" borderId="62" xfId="0" applyFont="1" applyFill="1" applyBorder="1" applyAlignment="1">
      <alignment horizontal="center" vertical="center"/>
    </xf>
    <xf numFmtId="0" fontId="8" fillId="7" borderId="16" xfId="0" applyFont="1" applyFill="1" applyBorder="1" applyAlignment="1">
      <alignment horizontal="center" vertical="center"/>
    </xf>
    <xf numFmtId="0" fontId="8" fillId="7" borderId="17" xfId="0" applyFont="1" applyFill="1" applyBorder="1" applyAlignment="1">
      <alignment horizontal="center" vertical="center"/>
    </xf>
    <xf numFmtId="0" fontId="8" fillId="7" borderId="18" xfId="0" applyFont="1" applyFill="1" applyBorder="1" applyAlignment="1">
      <alignment horizontal="center" vertical="center"/>
    </xf>
  </cellXfs>
  <cellStyles count="22">
    <cellStyle name="パーセント" xfId="1" builtinId="5"/>
    <cellStyle name="パーセント 2" xfId="11"/>
    <cellStyle name="パーセント 4" xfId="18"/>
    <cellStyle name="桁区切り" xfId="2" builtinId="6"/>
    <cellStyle name="桁区切り 10" xfId="16"/>
    <cellStyle name="桁区切り 15" xfId="15"/>
    <cellStyle name="桁区切り 2" xfId="12"/>
    <cellStyle name="桁区切り 3" xfId="20"/>
    <cellStyle name="標準" xfId="0" builtinId="0"/>
    <cellStyle name="標準 14" xfId="17"/>
    <cellStyle name="標準 2" xfId="10"/>
    <cellStyle name="標準 3" xfId="9"/>
    <cellStyle name="標準 3 2" xfId="14"/>
    <cellStyle name="標準 46" xfId="13"/>
    <cellStyle name="標準_W300_JIG_MTBS_1" xfId="3"/>
    <cellStyle name="標準_W300_JIG_MTJ" xfId="4"/>
    <cellStyle name="標準_W300_PROJJK" xfId="5"/>
    <cellStyle name="標準_W602_FKOUSU" xfId="6"/>
    <cellStyle name="標準_W607_KOUSU" xfId="7"/>
    <cellStyle name="標準_W800_JIG_MIKOMI" xfId="21"/>
    <cellStyle name="標準_W800_JIG_MTBJC" xfId="19"/>
    <cellStyle name="標準_実績" xf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EAEAEA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66FFFF"/>
      <color rgb="FFFF00FF"/>
      <color rgb="FF99FF99"/>
      <color rgb="FFFFFF99"/>
      <color rgb="FFFFFFCC"/>
      <color rgb="FF660066"/>
      <color rgb="FF0000FF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【</a:t>
            </a:r>
            <a:r>
              <a:rPr lang="ja-JP"/>
              <a:t>売上高</a:t>
            </a:r>
            <a:r>
              <a:rPr lang="en-US"/>
              <a:t>】</a:t>
            </a:r>
            <a:endParaRPr lang="ja-JP"/>
          </a:p>
        </c:rich>
      </c:tx>
      <c:layout>
        <c:manualLayout>
          <c:xMode val="edge"/>
          <c:yMode val="edge"/>
          <c:x val="0.44236001379944928"/>
          <c:y val="3.9255901306894008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539909803186673"/>
          <c:y val="0.14013786246002527"/>
          <c:w val="0.85026784761704433"/>
          <c:h val="0.715789685845583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'事業報告（単月）'!$C$20:$F$20</c:f>
              <c:strCache>
                <c:ptCount val="4"/>
                <c:pt idx="0">
                  <c:v>年初計画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'事業報告（単月）'!$G$18:$R$18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'事業報告（単月）'!$G$20:$R$20</c:f>
              <c:numCache>
                <c:formatCode>#,##0_ </c:formatCode>
                <c:ptCount val="12"/>
                <c:pt idx="0">
                  <c:v>60600</c:v>
                </c:pt>
                <c:pt idx="1">
                  <c:v>30172</c:v>
                </c:pt>
                <c:pt idx="2">
                  <c:v>75497</c:v>
                </c:pt>
                <c:pt idx="3">
                  <c:v>43780</c:v>
                </c:pt>
                <c:pt idx="4">
                  <c:v>30658</c:v>
                </c:pt>
                <c:pt idx="5">
                  <c:v>132506</c:v>
                </c:pt>
                <c:pt idx="6">
                  <c:v>124550</c:v>
                </c:pt>
                <c:pt idx="7">
                  <c:v>30118</c:v>
                </c:pt>
                <c:pt idx="8">
                  <c:v>30836</c:v>
                </c:pt>
                <c:pt idx="9">
                  <c:v>109559</c:v>
                </c:pt>
                <c:pt idx="10">
                  <c:v>39086</c:v>
                </c:pt>
                <c:pt idx="11">
                  <c:v>79578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1-4C53-BC44-31848C6CEDF5}"/>
            </c:ext>
          </c:extLst>
        </c:ser>
        <c:ser>
          <c:idx val="2"/>
          <c:order val="1"/>
          <c:tx>
            <c:strRef>
              <c:f>'事業報告（単月）'!$C$26:$F$26</c:f>
              <c:strCache>
                <c:ptCount val="4"/>
                <c:pt idx="0">
                  <c:v>修正計画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val>
            <c:numRef>
              <c:f>'事業報告（単月）'!$G$26:$R$26</c:f>
              <c:numCache>
                <c:formatCode>#,##0_ </c:formatCode>
                <c:ptCount val="12"/>
                <c:pt idx="0">
                  <c:v>60600</c:v>
                </c:pt>
                <c:pt idx="1">
                  <c:v>30172</c:v>
                </c:pt>
                <c:pt idx="2">
                  <c:v>75497</c:v>
                </c:pt>
                <c:pt idx="3">
                  <c:v>43780</c:v>
                </c:pt>
                <c:pt idx="4">
                  <c:v>30658</c:v>
                </c:pt>
                <c:pt idx="5">
                  <c:v>132506</c:v>
                </c:pt>
                <c:pt idx="6">
                  <c:v>124550</c:v>
                </c:pt>
                <c:pt idx="7">
                  <c:v>30118</c:v>
                </c:pt>
                <c:pt idx="8">
                  <c:v>30836</c:v>
                </c:pt>
                <c:pt idx="9">
                  <c:v>109559</c:v>
                </c:pt>
                <c:pt idx="10">
                  <c:v>39086</c:v>
                </c:pt>
                <c:pt idx="11">
                  <c:v>79578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1-4C53-BC44-31848C6CEDF5}"/>
            </c:ext>
          </c:extLst>
        </c:ser>
        <c:ser>
          <c:idx val="1"/>
          <c:order val="2"/>
          <c:tx>
            <c:strRef>
              <c:f>'事業報告（単月）'!$C$32:$F$32</c:f>
              <c:strCache>
                <c:ptCount val="4"/>
                <c:pt idx="0">
                  <c:v>実績(見込み)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cat>
            <c:strRef>
              <c:f>'事業報告（単月）'!$G$18:$R$18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'事業報告（単月）'!$G$32:$R$32</c:f>
              <c:numCache>
                <c:formatCode>#,##0_ </c:formatCode>
                <c:ptCount val="12"/>
                <c:pt idx="0">
                  <c:v>46423</c:v>
                </c:pt>
                <c:pt idx="1">
                  <c:v>23149</c:v>
                </c:pt>
                <c:pt idx="2">
                  <c:v>75001</c:v>
                </c:pt>
                <c:pt idx="3">
                  <c:v>19769</c:v>
                </c:pt>
                <c:pt idx="4">
                  <c:v>14845</c:v>
                </c:pt>
                <c:pt idx="5">
                  <c:v>197768</c:v>
                </c:pt>
                <c:pt idx="6">
                  <c:v>126284</c:v>
                </c:pt>
                <c:pt idx="7">
                  <c:v>21562</c:v>
                </c:pt>
                <c:pt idx="8">
                  <c:v>36253</c:v>
                </c:pt>
                <c:pt idx="9">
                  <c:v>66549</c:v>
                </c:pt>
                <c:pt idx="10">
                  <c:v>13316</c:v>
                </c:pt>
                <c:pt idx="11">
                  <c:v>103147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1-4C53-BC44-31848C6CE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6540928"/>
        <c:axId val="96555008"/>
      </c:barChart>
      <c:catAx>
        <c:axId val="965409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6555008"/>
        <c:crosses val="autoZero"/>
        <c:auto val="1"/>
        <c:lblAlgn val="ctr"/>
        <c:lblOffset val="100"/>
        <c:noMultiLvlLbl val="0"/>
      </c:catAx>
      <c:valAx>
        <c:axId val="96555008"/>
        <c:scaling>
          <c:orientation val="minMax"/>
        </c:scaling>
        <c:delete val="0"/>
        <c:axPos val="l"/>
        <c:majorGridlines/>
        <c:numFmt formatCode="#,##0_ " sourceLinked="1"/>
        <c:majorTickMark val="out"/>
        <c:minorTickMark val="none"/>
        <c:tickLblPos val="nextTo"/>
        <c:crossAx val="9654092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55147237800333204"/>
          <c:y val="4.1456558544516402E-2"/>
          <c:w val="0.4400360168867653"/>
          <c:h val="0.12365282961206539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 b="0">
          <a:latin typeface="Meiryo UI" panose="020B0604030504040204" pitchFamily="50" charset="-128"/>
          <a:ea typeface="Meiryo UI" panose="020B0604030504040204" pitchFamily="50" charset="-128"/>
          <a:cs typeface="Meiryo UI" panose="020B0604030504040204" pitchFamily="50" charset="-128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【</a:t>
            </a:r>
            <a:r>
              <a:rPr lang="ja-JP"/>
              <a:t>利益額</a:t>
            </a:r>
            <a:r>
              <a:rPr lang="en-US"/>
              <a:t>】</a:t>
            </a:r>
            <a:endParaRPr lang="ja-JP"/>
          </a:p>
        </c:rich>
      </c:tx>
      <c:layout>
        <c:manualLayout>
          <c:xMode val="edge"/>
          <c:yMode val="edge"/>
          <c:x val="0.42544482648324417"/>
          <c:y val="5.516153425509560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00490926191129"/>
          <c:y val="0.16917062941737843"/>
          <c:w val="0.86785443376442828"/>
          <c:h val="0.681372331666374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'事業報告（単月）'!$C$56:$F$56</c:f>
              <c:strCache>
                <c:ptCount val="4"/>
                <c:pt idx="0">
                  <c:v>年初計画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'事業報告（単月）'!$G$18:$R$18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'事業報告（単月）'!$G$56:$R$56</c:f>
              <c:numCache>
                <c:formatCode>#,##0_ </c:formatCode>
                <c:ptCount val="12"/>
                <c:pt idx="0">
                  <c:v>6914</c:v>
                </c:pt>
                <c:pt idx="1">
                  <c:v>-4812</c:v>
                </c:pt>
                <c:pt idx="2">
                  <c:v>10387</c:v>
                </c:pt>
                <c:pt idx="3">
                  <c:v>6568</c:v>
                </c:pt>
                <c:pt idx="4">
                  <c:v>-4073</c:v>
                </c:pt>
                <c:pt idx="5">
                  <c:v>20603</c:v>
                </c:pt>
                <c:pt idx="6">
                  <c:v>21230</c:v>
                </c:pt>
                <c:pt idx="7">
                  <c:v>1750</c:v>
                </c:pt>
                <c:pt idx="8">
                  <c:v>-2418</c:v>
                </c:pt>
                <c:pt idx="9">
                  <c:v>8886</c:v>
                </c:pt>
                <c:pt idx="10">
                  <c:v>804</c:v>
                </c:pt>
                <c:pt idx="11">
                  <c:v>21873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E-4588-95E2-9E847DBBC809}"/>
            </c:ext>
          </c:extLst>
        </c:ser>
        <c:ser>
          <c:idx val="1"/>
          <c:order val="1"/>
          <c:tx>
            <c:strRef>
              <c:f>'事業報告（単月）'!$C$65:$F$65</c:f>
              <c:strCache>
                <c:ptCount val="4"/>
                <c:pt idx="0">
                  <c:v>修正計画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cat>
            <c:strRef>
              <c:f>'事業報告（単月）'!$G$18:$R$18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'事業報告（単月）'!$G$65:$R$65</c:f>
              <c:numCache>
                <c:formatCode>#,##0_ </c:formatCode>
                <c:ptCount val="12"/>
                <c:pt idx="0">
                  <c:v>6914</c:v>
                </c:pt>
                <c:pt idx="1">
                  <c:v>-4812</c:v>
                </c:pt>
                <c:pt idx="2">
                  <c:v>10387</c:v>
                </c:pt>
                <c:pt idx="3">
                  <c:v>6568</c:v>
                </c:pt>
                <c:pt idx="4">
                  <c:v>-4073</c:v>
                </c:pt>
                <c:pt idx="5">
                  <c:v>20603</c:v>
                </c:pt>
                <c:pt idx="6">
                  <c:v>21230</c:v>
                </c:pt>
                <c:pt idx="7">
                  <c:v>1750</c:v>
                </c:pt>
                <c:pt idx="8">
                  <c:v>-2418</c:v>
                </c:pt>
                <c:pt idx="9">
                  <c:v>8886</c:v>
                </c:pt>
                <c:pt idx="10">
                  <c:v>804</c:v>
                </c:pt>
                <c:pt idx="11">
                  <c:v>21873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9-45FD-A745-5A1CF32B28FE}"/>
            </c:ext>
          </c:extLst>
        </c:ser>
        <c:ser>
          <c:idx val="2"/>
          <c:order val="2"/>
          <c:tx>
            <c:strRef>
              <c:f>'事業報告（単月）'!$C$74:$F$74</c:f>
              <c:strCache>
                <c:ptCount val="4"/>
                <c:pt idx="0">
                  <c:v>実績(見込み)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cat>
            <c:strRef>
              <c:f>'事業報告（単月）'!$G$18:$R$18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'事業報告（単月）'!$G$74:$R$74</c:f>
              <c:numCache>
                <c:formatCode>#,##0_ </c:formatCode>
                <c:ptCount val="12"/>
                <c:pt idx="0">
                  <c:v>11743</c:v>
                </c:pt>
                <c:pt idx="1">
                  <c:v>-926</c:v>
                </c:pt>
                <c:pt idx="2">
                  <c:v>10615</c:v>
                </c:pt>
                <c:pt idx="3">
                  <c:v>3340</c:v>
                </c:pt>
                <c:pt idx="4">
                  <c:v>-631</c:v>
                </c:pt>
                <c:pt idx="5">
                  <c:v>23994.248054692551</c:v>
                </c:pt>
                <c:pt idx="6">
                  <c:v>21298.511293917603</c:v>
                </c:pt>
                <c:pt idx="7">
                  <c:v>881.01878166830647</c:v>
                </c:pt>
                <c:pt idx="8">
                  <c:v>-1456.1901058739313</c:v>
                </c:pt>
                <c:pt idx="9">
                  <c:v>2750.5898509765539</c:v>
                </c:pt>
                <c:pt idx="10">
                  <c:v>-2042.6342972427701</c:v>
                </c:pt>
                <c:pt idx="11">
                  <c:v>25101.495936639374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9-45FD-A745-5A1CF32B2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2305152"/>
        <c:axId val="102306944"/>
      </c:barChart>
      <c:catAx>
        <c:axId val="1023051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2306944"/>
        <c:crosses val="autoZero"/>
        <c:auto val="1"/>
        <c:lblAlgn val="ctr"/>
        <c:lblOffset val="100"/>
        <c:noMultiLvlLbl val="0"/>
      </c:catAx>
      <c:valAx>
        <c:axId val="102306944"/>
        <c:scaling>
          <c:orientation val="minMax"/>
        </c:scaling>
        <c:delete val="0"/>
        <c:axPos val="l"/>
        <c:majorGridlines/>
        <c:numFmt formatCode="#,##0_ " sourceLinked="1"/>
        <c:majorTickMark val="out"/>
        <c:minorTickMark val="none"/>
        <c:tickLblPos val="nextTo"/>
        <c:crossAx val="10230515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0484893922510685"/>
          <c:y val="3.2491012361830135E-2"/>
          <c:w val="0.38480570062605718"/>
          <c:h val="0.1283204963321923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 b="0">
          <a:latin typeface="Meiryo UI" panose="020B0604030504040204" pitchFamily="50" charset="-128"/>
          <a:ea typeface="Meiryo UI" panose="020B0604030504040204" pitchFamily="50" charset="-128"/>
          <a:cs typeface="Meiryo UI" panose="020B0604030504040204" pitchFamily="50" charset="-128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0"/>
            </a:pPr>
            <a:r>
              <a:rPr lang="en-US" b="0"/>
              <a:t>【</a:t>
            </a:r>
            <a:r>
              <a:rPr lang="ja-JP" b="0"/>
              <a:t>売上高</a:t>
            </a:r>
            <a:r>
              <a:rPr lang="en-US" b="0"/>
              <a:t>】</a:t>
            </a:r>
            <a:endParaRPr lang="ja-JP" b="0"/>
          </a:p>
        </c:rich>
      </c:tx>
      <c:layout>
        <c:manualLayout>
          <c:xMode val="edge"/>
          <c:yMode val="edge"/>
          <c:x val="0.45026520870772219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108512480363817"/>
          <c:y val="0.14784683498192619"/>
          <c:w val="0.8209962242025246"/>
          <c:h val="0.68566220719743465"/>
        </c:manualLayout>
      </c:layout>
      <c:lineChart>
        <c:grouping val="standard"/>
        <c:varyColors val="0"/>
        <c:ser>
          <c:idx val="0"/>
          <c:order val="0"/>
          <c:tx>
            <c:strRef>
              <c:f>'事業報告（累計）'!$C$20:$F$20</c:f>
              <c:strCache>
                <c:ptCount val="4"/>
                <c:pt idx="0">
                  <c:v>年初計画</c:v>
                </c:pt>
              </c:strCache>
            </c:strRef>
          </c:tx>
          <c:spPr>
            <a:ln>
              <a:solidFill>
                <a:schemeClr val="accent3"/>
              </a:solidFill>
            </a:ln>
          </c:spPr>
          <c:marker>
            <c:symbol val="circle"/>
            <c:size val="7"/>
            <c:spPr>
              <a:solidFill>
                <a:schemeClr val="accent3"/>
              </a:solidFill>
              <a:ln>
                <a:solidFill>
                  <a:schemeClr val="accent3"/>
                </a:solidFill>
              </a:ln>
            </c:spPr>
          </c:marker>
          <c:dLbls>
            <c:dLbl>
              <c:idx val="11"/>
              <c:layout>
                <c:manualLayout>
                  <c:x val="-0.53019289598014652"/>
                  <c:y val="-4.79353703342687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A80-47ED-9C6F-BDD3F0A579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accent3">
                        <a:lumMod val="75000"/>
                      </a:schemeClr>
                    </a:solidFill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'事業報告（累計）'!$G$18:$R$18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'事業報告（累計）'!$G$20:$R$20</c:f>
              <c:numCache>
                <c:formatCode>#,##0_ </c:formatCode>
                <c:ptCount val="12"/>
                <c:pt idx="0">
                  <c:v>60600</c:v>
                </c:pt>
                <c:pt idx="1">
                  <c:v>90772</c:v>
                </c:pt>
                <c:pt idx="2">
                  <c:v>166269</c:v>
                </c:pt>
                <c:pt idx="3">
                  <c:v>210049</c:v>
                </c:pt>
                <c:pt idx="4">
                  <c:v>240707</c:v>
                </c:pt>
                <c:pt idx="5">
                  <c:v>373213</c:v>
                </c:pt>
                <c:pt idx="6">
                  <c:v>497763</c:v>
                </c:pt>
                <c:pt idx="7">
                  <c:v>527881</c:v>
                </c:pt>
                <c:pt idx="8">
                  <c:v>558717</c:v>
                </c:pt>
                <c:pt idx="9">
                  <c:v>668276</c:v>
                </c:pt>
                <c:pt idx="10">
                  <c:v>707362</c:v>
                </c:pt>
                <c:pt idx="11">
                  <c:v>786940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0-47ED-9C6F-BDD3F0A579D7}"/>
            </c:ext>
          </c:extLst>
        </c:ser>
        <c:ser>
          <c:idx val="2"/>
          <c:order val="1"/>
          <c:tx>
            <c:strRef>
              <c:f>'事業報告（累計）'!$C$26:$F$26</c:f>
              <c:strCache>
                <c:ptCount val="4"/>
                <c:pt idx="0">
                  <c:v>修正計画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circle"/>
            <c:size val="7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dLbls>
            <c:dLbl>
              <c:idx val="11"/>
              <c:layout>
                <c:manualLayout>
                  <c:x val="-0.53114015187527808"/>
                  <c:y val="7.87733459837272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0A80-47ED-9C6F-BDD3F0A579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0C0"/>
                    </a:solidFill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'事業報告（累計）'!$G$26:$R$26</c:f>
              <c:numCache>
                <c:formatCode>#,##0_ </c:formatCode>
                <c:ptCount val="12"/>
                <c:pt idx="0">
                  <c:v>60600</c:v>
                </c:pt>
                <c:pt idx="1">
                  <c:v>90772</c:v>
                </c:pt>
                <c:pt idx="2">
                  <c:v>166269</c:v>
                </c:pt>
                <c:pt idx="3">
                  <c:v>210049</c:v>
                </c:pt>
                <c:pt idx="4">
                  <c:v>240707</c:v>
                </c:pt>
                <c:pt idx="5">
                  <c:v>373213</c:v>
                </c:pt>
                <c:pt idx="6">
                  <c:v>497763</c:v>
                </c:pt>
                <c:pt idx="7">
                  <c:v>527881</c:v>
                </c:pt>
                <c:pt idx="8">
                  <c:v>558717</c:v>
                </c:pt>
                <c:pt idx="9">
                  <c:v>668276</c:v>
                </c:pt>
                <c:pt idx="10">
                  <c:v>707362</c:v>
                </c:pt>
                <c:pt idx="11">
                  <c:v>786940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80-47ED-9C6F-BDD3F0A579D7}"/>
            </c:ext>
          </c:extLst>
        </c:ser>
        <c:ser>
          <c:idx val="1"/>
          <c:order val="2"/>
          <c:tx>
            <c:strRef>
              <c:f>'事業報告（累計）'!$C$32:$F$32</c:f>
              <c:strCache>
                <c:ptCount val="4"/>
                <c:pt idx="0">
                  <c:v>実績(見込み)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circl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11"/>
              <c:layout>
                <c:manualLayout>
                  <c:x val="-0.53182267081073409"/>
                  <c:y val="8.42063850751168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A80-47ED-9C6F-BDD3F0A579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C00000"/>
                    </a:solidFill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'事業報告（累計）'!$G$18:$R$18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'事業報告（累計）'!$G$32:$R$32</c:f>
              <c:numCache>
                <c:formatCode>#,##0_ </c:formatCode>
                <c:ptCount val="12"/>
                <c:pt idx="0">
                  <c:v>46423</c:v>
                </c:pt>
                <c:pt idx="1">
                  <c:v>69572</c:v>
                </c:pt>
                <c:pt idx="2">
                  <c:v>144573</c:v>
                </c:pt>
                <c:pt idx="3">
                  <c:v>164342</c:v>
                </c:pt>
                <c:pt idx="4">
                  <c:v>179187</c:v>
                </c:pt>
                <c:pt idx="5">
                  <c:v>376955</c:v>
                </c:pt>
                <c:pt idx="6">
                  <c:v>503239</c:v>
                </c:pt>
                <c:pt idx="7">
                  <c:v>524801</c:v>
                </c:pt>
                <c:pt idx="8">
                  <c:v>561054</c:v>
                </c:pt>
                <c:pt idx="9">
                  <c:v>627603</c:v>
                </c:pt>
                <c:pt idx="10">
                  <c:v>640919</c:v>
                </c:pt>
                <c:pt idx="11">
                  <c:v>744066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80-47ED-9C6F-BDD3F0A57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44064"/>
        <c:axId val="111945600"/>
      </c:lineChart>
      <c:catAx>
        <c:axId val="11194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45600"/>
        <c:crosses val="autoZero"/>
        <c:auto val="1"/>
        <c:lblAlgn val="ctr"/>
        <c:lblOffset val="100"/>
        <c:noMultiLvlLbl val="0"/>
      </c:catAx>
      <c:valAx>
        <c:axId val="111945600"/>
        <c:scaling>
          <c:orientation val="minMax"/>
        </c:scaling>
        <c:delete val="0"/>
        <c:axPos val="l"/>
        <c:numFmt formatCode="#,##0_ " sourceLinked="1"/>
        <c:majorTickMark val="out"/>
        <c:minorTickMark val="none"/>
        <c:tickLblPos val="nextTo"/>
        <c:crossAx val="11194406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5803323468909361"/>
          <c:y val="0.17303259075402111"/>
          <c:w val="0.1893606456637496"/>
          <c:h val="0.358606067503348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>
          <a:latin typeface="Meiryo UI" panose="020B0604030504040204" pitchFamily="50" charset="-128"/>
          <a:ea typeface="Meiryo UI" panose="020B0604030504040204" pitchFamily="50" charset="-128"/>
          <a:cs typeface="Meiryo UI" panose="020B0604030504040204" pitchFamily="50" charset="-128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0"/>
            </a:pPr>
            <a:r>
              <a:rPr lang="en-US" b="0"/>
              <a:t>【</a:t>
            </a:r>
            <a:r>
              <a:rPr lang="ja-JP" b="0"/>
              <a:t>利益額</a:t>
            </a:r>
            <a:r>
              <a:rPr lang="en-US" b="0"/>
              <a:t>】</a:t>
            </a:r>
            <a:endParaRPr lang="ja-JP" b="0"/>
          </a:p>
        </c:rich>
      </c:tx>
      <c:layout>
        <c:manualLayout>
          <c:xMode val="edge"/>
          <c:yMode val="edge"/>
          <c:x val="0.44702523600961747"/>
          <c:y val="1.664025045105560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732811685238308"/>
          <c:y val="0.14837485939257594"/>
          <c:w val="0.85420649348993094"/>
          <c:h val="0.7139645669291339"/>
        </c:manualLayout>
      </c:layout>
      <c:lineChart>
        <c:grouping val="standard"/>
        <c:varyColors val="0"/>
        <c:ser>
          <c:idx val="0"/>
          <c:order val="0"/>
          <c:tx>
            <c:strRef>
              <c:f>'事業報告（累計）'!$C$56:$F$56</c:f>
              <c:strCache>
                <c:ptCount val="4"/>
                <c:pt idx="0">
                  <c:v>年初計画</c:v>
                </c:pt>
              </c:strCache>
            </c:strRef>
          </c:tx>
          <c:spPr>
            <a:ln>
              <a:solidFill>
                <a:schemeClr val="accent3"/>
              </a:solidFill>
            </a:ln>
          </c:spPr>
          <c:marker>
            <c:symbol val="circle"/>
            <c:size val="7"/>
            <c:spPr>
              <a:solidFill>
                <a:schemeClr val="accent3"/>
              </a:solidFill>
              <a:ln>
                <a:solidFill>
                  <a:schemeClr val="accent3"/>
                </a:solidFill>
              </a:ln>
            </c:spPr>
          </c:marker>
          <c:dLbls>
            <c:dLbl>
              <c:idx val="11"/>
              <c:layout>
                <c:manualLayout>
                  <c:x val="-0.58376862465780732"/>
                  <c:y val="2.0245638048784324E-2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chemeClr val="accent3">
                          <a:lumMod val="75000"/>
                        </a:schemeClr>
                      </a:solidFill>
                    </a:defRPr>
                  </a:pPr>
                  <a:endParaRPr lang="ja-JP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93BF-40DA-A306-94A7EE3D5B0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'事業報告（累計）'!$G$18:$R$18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'事業報告（累計）'!$G$56:$R$56</c:f>
              <c:numCache>
                <c:formatCode>#,##0_ </c:formatCode>
                <c:ptCount val="12"/>
                <c:pt idx="0">
                  <c:v>6914</c:v>
                </c:pt>
                <c:pt idx="1">
                  <c:v>2102</c:v>
                </c:pt>
                <c:pt idx="2">
                  <c:v>12489</c:v>
                </c:pt>
                <c:pt idx="3">
                  <c:v>19057</c:v>
                </c:pt>
                <c:pt idx="4">
                  <c:v>14984</c:v>
                </c:pt>
                <c:pt idx="5">
                  <c:v>35587</c:v>
                </c:pt>
                <c:pt idx="6">
                  <c:v>56817</c:v>
                </c:pt>
                <c:pt idx="7">
                  <c:v>58567</c:v>
                </c:pt>
                <c:pt idx="8">
                  <c:v>56149</c:v>
                </c:pt>
                <c:pt idx="9">
                  <c:v>65035</c:v>
                </c:pt>
                <c:pt idx="10">
                  <c:v>65839</c:v>
                </c:pt>
                <c:pt idx="11">
                  <c:v>87712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BF-40DA-A306-94A7EE3D5B07}"/>
            </c:ext>
          </c:extLst>
        </c:ser>
        <c:ser>
          <c:idx val="1"/>
          <c:order val="1"/>
          <c:tx>
            <c:strRef>
              <c:f>'事業報告（累計）'!$C$65:$F$65</c:f>
              <c:strCache>
                <c:ptCount val="4"/>
                <c:pt idx="0">
                  <c:v>修正計画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dLbls>
            <c:dLbl>
              <c:idx val="11"/>
              <c:layout>
                <c:manualLayout>
                  <c:x val="-0.58197669614081482"/>
                  <c:y val="0.1248870450190838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b="1">
                      <a:solidFill>
                        <a:srgbClr val="0070C0"/>
                      </a:solidFill>
                    </a:defRPr>
                  </a:pPr>
                  <a:endParaRPr lang="ja-JP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F674-4C5B-8A3B-9F9AE6208AD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'事業報告（累計）'!$G$18:$R$18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'事業報告（累計）'!$G$65:$R$65</c:f>
              <c:numCache>
                <c:formatCode>#,##0_ </c:formatCode>
                <c:ptCount val="12"/>
                <c:pt idx="0">
                  <c:v>6914</c:v>
                </c:pt>
                <c:pt idx="1">
                  <c:v>2102</c:v>
                </c:pt>
                <c:pt idx="2">
                  <c:v>12489</c:v>
                </c:pt>
                <c:pt idx="3">
                  <c:v>19057</c:v>
                </c:pt>
                <c:pt idx="4">
                  <c:v>14984</c:v>
                </c:pt>
                <c:pt idx="5">
                  <c:v>35587</c:v>
                </c:pt>
                <c:pt idx="6">
                  <c:v>56817</c:v>
                </c:pt>
                <c:pt idx="7">
                  <c:v>58567</c:v>
                </c:pt>
                <c:pt idx="8">
                  <c:v>56149</c:v>
                </c:pt>
                <c:pt idx="9">
                  <c:v>65035</c:v>
                </c:pt>
                <c:pt idx="10">
                  <c:v>65839</c:v>
                </c:pt>
                <c:pt idx="11">
                  <c:v>87712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74-4C5B-8A3B-9F9AE6208AD5}"/>
            </c:ext>
          </c:extLst>
        </c:ser>
        <c:ser>
          <c:idx val="2"/>
          <c:order val="2"/>
          <c:tx>
            <c:strRef>
              <c:f>'事業報告（累計）'!$C$74:$F$74</c:f>
              <c:strCache>
                <c:ptCount val="4"/>
                <c:pt idx="0">
                  <c:v>実績(見込み)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dLbls>
            <c:dLbl>
              <c:idx val="11"/>
              <c:layout>
                <c:manualLayout>
                  <c:x val="-0.58516300292270385"/>
                  <c:y val="0.1275752534580930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b="1">
                      <a:solidFill>
                        <a:srgbClr val="C00000"/>
                      </a:solidFill>
                    </a:defRPr>
                  </a:pPr>
                  <a:endParaRPr lang="ja-JP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674-4C5B-8A3B-9F9AE6208AD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'事業報告（累計）'!$G$18:$R$18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'事業報告（累計）'!$G$74:$R$74</c:f>
              <c:numCache>
                <c:formatCode>#,##0_ </c:formatCode>
                <c:ptCount val="12"/>
                <c:pt idx="0">
                  <c:v>11743</c:v>
                </c:pt>
                <c:pt idx="1">
                  <c:v>10817</c:v>
                </c:pt>
                <c:pt idx="2">
                  <c:v>21432</c:v>
                </c:pt>
                <c:pt idx="3">
                  <c:v>24772</c:v>
                </c:pt>
                <c:pt idx="4">
                  <c:v>24141</c:v>
                </c:pt>
                <c:pt idx="5">
                  <c:v>48135.248054692551</c:v>
                </c:pt>
                <c:pt idx="6">
                  <c:v>69433.759348610154</c:v>
                </c:pt>
                <c:pt idx="7">
                  <c:v>70314.778130278457</c:v>
                </c:pt>
                <c:pt idx="8">
                  <c:v>68858.588024404526</c:v>
                </c:pt>
                <c:pt idx="9">
                  <c:v>71609.17787538108</c:v>
                </c:pt>
                <c:pt idx="10">
                  <c:v>69566.543578138313</c:v>
                </c:pt>
                <c:pt idx="11">
                  <c:v>94668.039514777687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74-4C5B-8A3B-9F9AE6208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51584"/>
        <c:axId val="105253120"/>
      </c:lineChart>
      <c:catAx>
        <c:axId val="10525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5253120"/>
        <c:crosses val="autoZero"/>
        <c:auto val="1"/>
        <c:lblAlgn val="ctr"/>
        <c:lblOffset val="100"/>
        <c:noMultiLvlLbl val="0"/>
      </c:catAx>
      <c:valAx>
        <c:axId val="105253120"/>
        <c:scaling>
          <c:orientation val="minMax"/>
        </c:scaling>
        <c:delete val="0"/>
        <c:axPos val="l"/>
        <c:numFmt formatCode="#,##0_ " sourceLinked="1"/>
        <c:majorTickMark val="out"/>
        <c:minorTickMark val="none"/>
        <c:tickLblPos val="nextTo"/>
        <c:crossAx val="10525158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4871060287863522"/>
          <c:y val="0.17697659180885028"/>
          <c:w val="0.16523795094987559"/>
          <c:h val="0.3509022640785908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>
          <a:latin typeface="Meiryo UI" panose="020B0604030504040204" pitchFamily="50" charset="-128"/>
          <a:ea typeface="Meiryo UI" panose="020B0604030504040204" pitchFamily="50" charset="-128"/>
          <a:cs typeface="Meiryo UI" panose="020B0604030504040204" pitchFamily="50" charset="-128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02028017329792"/>
          <c:y val="0.14063353654402813"/>
          <c:w val="0.81858617719007565"/>
          <c:h val="0.62413117867400869"/>
        </c:manualLayout>
      </c:layout>
      <c:lineChart>
        <c:grouping val="standard"/>
        <c:varyColors val="0"/>
        <c:ser>
          <c:idx val="0"/>
          <c:order val="0"/>
          <c:tx>
            <c:strRef>
              <c:f>'事業報告（累計）'!$F$817</c:f>
              <c:strCache>
                <c:ptCount val="1"/>
                <c:pt idx="0">
                  <c:v>売上高合計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6104411838925947E-2"/>
                  <c:y val="-0.144402590094930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DDE-4816-8EC8-A0237E5A79FD}"/>
                </c:ext>
              </c:extLst>
            </c:dLbl>
            <c:dLbl>
              <c:idx val="6"/>
              <c:layout>
                <c:manualLayout>
                  <c:x val="-5.0602403237845463E-2"/>
                  <c:y val="-0.1091824461693378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rgbClr val="0070C0"/>
                      </a:solidFill>
                      <a:latin typeface="Meiryo UI" panose="020B0604030504040204" pitchFamily="50" charset="-128"/>
                      <a:ea typeface="Meiryo UI" panose="020B0604030504040204" pitchFamily="50" charset="-128"/>
                      <a:cs typeface="+mn-cs"/>
                    </a:defRPr>
                  </a:pPr>
                  <a:endParaRPr lang="ja-JP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DE-4816-8EC8-A0237E5A79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C00000"/>
                    </a:solidFill>
                    <a:latin typeface="Meiryo UI" panose="020B0604030504040204" pitchFamily="50" charset="-128"/>
                    <a:ea typeface="Meiryo UI" panose="020B0604030504040204" pitchFamily="50" charset="-128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'事業報告（累計）'!$G$816:$P$816</c:f>
              <c:strCache>
                <c:ptCount val="10"/>
                <c:pt idx="0">
                  <c:v>減収▲50%</c:v>
                </c:pt>
                <c:pt idx="1">
                  <c:v>減収▲40%</c:v>
                </c:pt>
                <c:pt idx="2">
                  <c:v>減収▲30%</c:v>
                </c:pt>
                <c:pt idx="3">
                  <c:v>損益分岐点</c:v>
                </c:pt>
                <c:pt idx="4">
                  <c:v>減収▲20%</c:v>
                </c:pt>
                <c:pt idx="5">
                  <c:v>減収▲10%</c:v>
                </c:pt>
                <c:pt idx="6">
                  <c:v>計画値</c:v>
                </c:pt>
                <c:pt idx="7">
                  <c:v>増収+10%</c:v>
                </c:pt>
                <c:pt idx="8">
                  <c:v>増収+20%</c:v>
                </c:pt>
                <c:pt idx="9">
                  <c:v>増収+30%</c:v>
                </c:pt>
              </c:strCache>
            </c:strRef>
          </c:cat>
          <c:val>
            <c:numRef>
              <c:f>'事業報告（累計）'!$G$817:$P$817</c:f>
              <c:numCache>
                <c:formatCode>#,##0_);[Red]\(#,##0\)</c:formatCode>
                <c:ptCount val="10"/>
                <c:pt idx="0">
                  <c:v>393470</c:v>
                </c:pt>
                <c:pt idx="1">
                  <c:v>472164</c:v>
                </c:pt>
                <c:pt idx="2" formatCode="#,##0_ ">
                  <c:v>550858</c:v>
                </c:pt>
                <c:pt idx="3" formatCode="#,##0_ ">
                  <c:v>608321.04173567402</c:v>
                </c:pt>
                <c:pt idx="4" formatCode="#,##0_ ">
                  <c:v>629552</c:v>
                </c:pt>
                <c:pt idx="5" formatCode="#,##0_ ">
                  <c:v>708246</c:v>
                </c:pt>
                <c:pt idx="6" formatCode="#,##0_ ">
                  <c:v>786940</c:v>
                </c:pt>
                <c:pt idx="7" formatCode="#,##0_ ">
                  <c:v>865634.00000000012</c:v>
                </c:pt>
                <c:pt idx="8" formatCode="#,##0_ ">
                  <c:v>944328</c:v>
                </c:pt>
                <c:pt idx="9" formatCode="#,##0_ ">
                  <c:v>1023022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1C-4004-A1D8-8B742AFD9817}"/>
            </c:ext>
          </c:extLst>
        </c:ser>
        <c:ser>
          <c:idx val="1"/>
          <c:order val="1"/>
          <c:tx>
            <c:strRef>
              <c:f>'事業報告（累計）'!$F$818</c:f>
              <c:strCache>
                <c:ptCount val="1"/>
                <c:pt idx="0">
                  <c:v>原価合計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'事業報告（累計）'!$G$816:$P$816</c:f>
              <c:strCache>
                <c:ptCount val="10"/>
                <c:pt idx="0">
                  <c:v>減収▲50%</c:v>
                </c:pt>
                <c:pt idx="1">
                  <c:v>減収▲40%</c:v>
                </c:pt>
                <c:pt idx="2">
                  <c:v>減収▲30%</c:v>
                </c:pt>
                <c:pt idx="3">
                  <c:v>損益分岐点</c:v>
                </c:pt>
                <c:pt idx="4">
                  <c:v>減収▲20%</c:v>
                </c:pt>
                <c:pt idx="5">
                  <c:v>減収▲10%</c:v>
                </c:pt>
                <c:pt idx="6">
                  <c:v>計画値</c:v>
                </c:pt>
                <c:pt idx="7">
                  <c:v>増収+10%</c:v>
                </c:pt>
                <c:pt idx="8">
                  <c:v>増収+20%</c:v>
                </c:pt>
                <c:pt idx="9">
                  <c:v>増収+30%</c:v>
                </c:pt>
              </c:strCache>
            </c:strRef>
          </c:cat>
          <c:val>
            <c:numRef>
              <c:f>'事業報告（累計）'!$G$818:$P$818</c:f>
              <c:numCache>
                <c:formatCode>#,##0_ </c:formatCode>
                <c:ptCount val="10"/>
                <c:pt idx="0">
                  <c:v>498974</c:v>
                </c:pt>
                <c:pt idx="1">
                  <c:v>539024.79999999993</c:v>
                </c:pt>
                <c:pt idx="2">
                  <c:v>579075.6</c:v>
                </c:pt>
                <c:pt idx="3">
                  <c:v>607046.048926797</c:v>
                </c:pt>
                <c:pt idx="4">
                  <c:v>619126.4</c:v>
                </c:pt>
                <c:pt idx="5">
                  <c:v>659177.19999999995</c:v>
                </c:pt>
                <c:pt idx="6">
                  <c:v>699228</c:v>
                </c:pt>
                <c:pt idx="7">
                  <c:v>739278.8</c:v>
                </c:pt>
                <c:pt idx="8">
                  <c:v>779329.59999999986</c:v>
                </c:pt>
                <c:pt idx="9">
                  <c:v>819380.4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1C-4004-A1D8-8B742AFD9817}"/>
            </c:ext>
          </c:extLst>
        </c:ser>
        <c:ser>
          <c:idx val="2"/>
          <c:order val="2"/>
          <c:tx>
            <c:strRef>
              <c:f>'事業報告（累計）'!$F$829</c:f>
              <c:strCache>
                <c:ptCount val="1"/>
                <c:pt idx="0">
                  <c:v>固定費合計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'事業報告（累計）'!$G$816:$P$816</c:f>
              <c:strCache>
                <c:ptCount val="10"/>
                <c:pt idx="0">
                  <c:v>減収▲50%</c:v>
                </c:pt>
                <c:pt idx="1">
                  <c:v>減収▲40%</c:v>
                </c:pt>
                <c:pt idx="2">
                  <c:v>減収▲30%</c:v>
                </c:pt>
                <c:pt idx="3">
                  <c:v>損益分岐点</c:v>
                </c:pt>
                <c:pt idx="4">
                  <c:v>減収▲20%</c:v>
                </c:pt>
                <c:pt idx="5">
                  <c:v>減収▲10%</c:v>
                </c:pt>
                <c:pt idx="6">
                  <c:v>計画値</c:v>
                </c:pt>
                <c:pt idx="7">
                  <c:v>増収+10%</c:v>
                </c:pt>
                <c:pt idx="8">
                  <c:v>増収+20%</c:v>
                </c:pt>
                <c:pt idx="9">
                  <c:v>増収+30%</c:v>
                </c:pt>
              </c:strCache>
            </c:strRef>
          </c:cat>
          <c:val>
            <c:numRef>
              <c:f>'事業報告（累計）'!$G$829:$P$829</c:f>
              <c:numCache>
                <c:formatCode>#,##0_ </c:formatCode>
                <c:ptCount val="10"/>
                <c:pt idx="0">
                  <c:v>298720</c:v>
                </c:pt>
                <c:pt idx="1">
                  <c:v>298720</c:v>
                </c:pt>
                <c:pt idx="2">
                  <c:v>298720</c:v>
                </c:pt>
                <c:pt idx="3">
                  <c:v>298720</c:v>
                </c:pt>
                <c:pt idx="4">
                  <c:v>298720</c:v>
                </c:pt>
                <c:pt idx="5">
                  <c:v>298720</c:v>
                </c:pt>
                <c:pt idx="6">
                  <c:v>298720</c:v>
                </c:pt>
                <c:pt idx="7">
                  <c:v>298720</c:v>
                </c:pt>
                <c:pt idx="8">
                  <c:v>298720</c:v>
                </c:pt>
                <c:pt idx="9">
                  <c:v>298720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1C-4004-A1D8-8B742AFD9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657424"/>
        <c:axId val="935663984"/>
      </c:lineChart>
      <c:catAx>
        <c:axId val="93565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defRPr>
            </a:pPr>
            <a:endParaRPr lang="ja-JP"/>
          </a:p>
        </c:txPr>
        <c:crossAx val="935663984"/>
        <c:crosses val="autoZero"/>
        <c:auto val="1"/>
        <c:lblAlgn val="ctr"/>
        <c:lblOffset val="100"/>
        <c:noMultiLvlLbl val="0"/>
      </c:catAx>
      <c:valAx>
        <c:axId val="935663984"/>
        <c:scaling>
          <c:orientation val="minMax"/>
        </c:scaling>
        <c:delete val="0"/>
        <c:axPos val="l"/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defRPr>
            </a:pPr>
            <a:endParaRPr lang="ja-JP"/>
          </a:p>
        </c:txPr>
        <c:crossAx val="93565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Meiryo UI" panose="020B0604030504040204" pitchFamily="50" charset="-128"/>
          <a:ea typeface="Meiryo UI" panose="020B0604030504040204" pitchFamily="50" charset="-128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ＩＴ係　</a:t>
            </a:r>
            <a:r>
              <a:rPr lang="en-US" altLang="ja-JP"/>
              <a:t>【</a:t>
            </a:r>
            <a:r>
              <a:rPr lang="ja-JP" altLang="en-US"/>
              <a:t>売上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年初計画</c:v>
          </c:tx>
          <c:spPr>
            <a:solidFill>
              <a:srgbClr val="4991E1"/>
            </a:solidFill>
          </c:spPr>
          <c:invertIfNegative val="0"/>
          <c:cat>
            <c:strRef>
              <c:f>'[1]係別売上利益管理表（単月）'!$C$57:$N$57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'[1]係別売上利益管理表（単月）'!$C$58:$N$58</c:f>
              <c:numCache>
                <c:formatCode>General</c:formatCode>
                <c:ptCount val="12"/>
                <c:pt idx="0">
                  <c:v>35880</c:v>
                </c:pt>
                <c:pt idx="1">
                  <c:v>56940</c:v>
                </c:pt>
                <c:pt idx="2">
                  <c:v>38220</c:v>
                </c:pt>
                <c:pt idx="3">
                  <c:v>38220</c:v>
                </c:pt>
                <c:pt idx="4">
                  <c:v>53040</c:v>
                </c:pt>
                <c:pt idx="5">
                  <c:v>59280</c:v>
                </c:pt>
                <c:pt idx="6">
                  <c:v>36270</c:v>
                </c:pt>
                <c:pt idx="7">
                  <c:v>50700</c:v>
                </c:pt>
                <c:pt idx="8">
                  <c:v>35880</c:v>
                </c:pt>
                <c:pt idx="9">
                  <c:v>63960</c:v>
                </c:pt>
                <c:pt idx="10">
                  <c:v>41340</c:v>
                </c:pt>
                <c:pt idx="11">
                  <c:v>35880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8-4414-A9EC-E0A574BCB21C}"/>
            </c:ext>
          </c:extLst>
        </c:ser>
        <c:ser>
          <c:idx val="13"/>
          <c:order val="1"/>
          <c:tx>
            <c:strRef>
              <c:f>'[1]係別売上利益管理表（単月）'!$A$65</c:f>
              <c:strCache>
                <c:ptCount val="1"/>
                <c:pt idx="0">
                  <c:v>売上実績 IT</c:v>
                </c:pt>
              </c:strCache>
            </c:strRef>
          </c:tx>
          <c:spPr>
            <a:solidFill>
              <a:srgbClr val="C34309"/>
            </a:solidFill>
          </c:spPr>
          <c:invertIfNegative val="0"/>
          <c:cat>
            <c:strRef>
              <c:f>'[1]係別売上利益管理表（単月）'!$C$57:$N$57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'[1]係別売上利益管理表（単月）'!$C$67:$N$67</c:f>
              <c:numCache>
                <c:formatCode>General</c:formatCode>
                <c:ptCount val="12"/>
                <c:pt idx="0">
                  <c:v>13682</c:v>
                </c:pt>
                <c:pt idx="1">
                  <c:v>15901</c:v>
                </c:pt>
                <c:pt idx="2">
                  <c:v>35798</c:v>
                </c:pt>
                <c:pt idx="3">
                  <c:v>39517</c:v>
                </c:pt>
                <c:pt idx="4">
                  <c:v>60601</c:v>
                </c:pt>
                <c:pt idx="5">
                  <c:v>84492</c:v>
                </c:pt>
                <c:pt idx="6">
                  <c:v>63078</c:v>
                </c:pt>
                <c:pt idx="7">
                  <c:v>82234</c:v>
                </c:pt>
                <c:pt idx="8">
                  <c:v>45397</c:v>
                </c:pt>
                <c:pt idx="9">
                  <c:v>45932</c:v>
                </c:pt>
                <c:pt idx="10">
                  <c:v>10172</c:v>
                </c:pt>
                <c:pt idx="11">
                  <c:v>65389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A8-4414-A9EC-E0A574BCB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92418432"/>
        <c:axId val="92419968"/>
      </c:barChart>
      <c:catAx>
        <c:axId val="924184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2419968"/>
        <c:crosses val="autoZero"/>
        <c:auto val="1"/>
        <c:lblAlgn val="ctr"/>
        <c:lblOffset val="100"/>
        <c:noMultiLvlLbl val="0"/>
      </c:catAx>
      <c:valAx>
        <c:axId val="9241996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241843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ＩＴ係　</a:t>
            </a:r>
            <a:r>
              <a:rPr lang="en-US" altLang="ja-JP"/>
              <a:t>【</a:t>
            </a:r>
            <a:r>
              <a:rPr lang="ja-JP" altLang="en-US"/>
              <a:t>利益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年初計画利益</c:v>
          </c:tx>
          <c:invertIfNegative val="0"/>
          <c:cat>
            <c:strRef>
              <c:f>'[1]係別売上利益管理表（単月）'!$C$57:$N$57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'[1]係別売上利益管理表（単月）'!$C$61:$N$61</c:f>
              <c:numCache>
                <c:formatCode>General</c:formatCode>
                <c:ptCount val="12"/>
                <c:pt idx="0">
                  <c:v>-15588</c:v>
                </c:pt>
                <c:pt idx="1">
                  <c:v>-24590</c:v>
                </c:pt>
                <c:pt idx="2">
                  <c:v>-17500</c:v>
                </c:pt>
                <c:pt idx="3">
                  <c:v>-16994</c:v>
                </c:pt>
                <c:pt idx="4">
                  <c:v>-22923</c:v>
                </c:pt>
                <c:pt idx="5">
                  <c:v>-25590</c:v>
                </c:pt>
                <c:pt idx="6">
                  <c:v>-15755</c:v>
                </c:pt>
                <c:pt idx="7">
                  <c:v>-21923</c:v>
                </c:pt>
                <c:pt idx="8">
                  <c:v>-15588</c:v>
                </c:pt>
                <c:pt idx="9">
                  <c:v>-27590</c:v>
                </c:pt>
                <c:pt idx="10">
                  <c:v>-17922</c:v>
                </c:pt>
                <c:pt idx="11">
                  <c:v>-15588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9-4E04-8A62-F826ED7181C8}"/>
            </c:ext>
          </c:extLst>
        </c:ser>
        <c:ser>
          <c:idx val="1"/>
          <c:order val="1"/>
          <c:tx>
            <c:strRef>
              <c:f>'[1]係別売上利益管理表（単月）'!$A$70:$B$70</c:f>
              <c:strCache>
                <c:ptCount val="1"/>
                <c:pt idx="0">
                  <c:v>実績利益</c:v>
                </c:pt>
              </c:strCache>
            </c:strRef>
          </c:tx>
          <c:spPr>
            <a:solidFill>
              <a:srgbClr val="D84A0A"/>
            </a:solidFill>
          </c:spPr>
          <c:invertIfNegative val="0"/>
          <c:cat>
            <c:strRef>
              <c:f>'[1]係別売上利益管理表（単月）'!$C$57:$N$57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'[1]係別売上利益管理表（単月）'!$C$70:$N$70</c:f>
              <c:numCache>
                <c:formatCode>General</c:formatCode>
                <c:ptCount val="12"/>
                <c:pt idx="0">
                  <c:v>-11029</c:v>
                </c:pt>
                <c:pt idx="1">
                  <c:v>-12889</c:v>
                </c:pt>
                <c:pt idx="2">
                  <c:v>-20914</c:v>
                </c:pt>
                <c:pt idx="3">
                  <c:v>-25534</c:v>
                </c:pt>
                <c:pt idx="4">
                  <c:v>-28522</c:v>
                </c:pt>
                <c:pt idx="5">
                  <c:v>-32622</c:v>
                </c:pt>
                <c:pt idx="6">
                  <c:v>-27136</c:v>
                </c:pt>
                <c:pt idx="7">
                  <c:v>-34804</c:v>
                </c:pt>
                <c:pt idx="8">
                  <c:v>-26045</c:v>
                </c:pt>
                <c:pt idx="9">
                  <c:v>-24941</c:v>
                </c:pt>
                <c:pt idx="10">
                  <c:v>-11146</c:v>
                </c:pt>
                <c:pt idx="11">
                  <c:v>-38718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99-4E04-8A62-F826ED718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98592256"/>
        <c:axId val="98593792"/>
      </c:barChart>
      <c:catAx>
        <c:axId val="9859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98593792"/>
        <c:crosses val="autoZero"/>
        <c:auto val="1"/>
        <c:lblAlgn val="ctr"/>
        <c:lblOffset val="100"/>
        <c:noMultiLvlLbl val="0"/>
      </c:catAx>
      <c:valAx>
        <c:axId val="9859379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85922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計測係　</a:t>
            </a:r>
            <a:r>
              <a:rPr lang="en-US" altLang="ja-JP"/>
              <a:t>【</a:t>
            </a:r>
            <a:r>
              <a:rPr lang="ja-JP" altLang="en-US"/>
              <a:t>売上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237658589425422"/>
          <c:y val="0.20001158475880171"/>
          <c:w val="0.84098339025977797"/>
          <c:h val="0.57042736899266899"/>
        </c:manualLayout>
      </c:layout>
      <c:barChart>
        <c:barDir val="col"/>
        <c:grouping val="clustered"/>
        <c:varyColors val="0"/>
        <c:ser>
          <c:idx val="0"/>
          <c:order val="0"/>
          <c:tx>
            <c:v>年初計画</c:v>
          </c:tx>
          <c:invertIfNegative val="0"/>
          <c:cat>
            <c:strRef>
              <c:f>'[1]係別売上利益管理表（単月）'!$C$77:$N$77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'[1]係別売上利益管理表（単月）'!$C$78:$N$78</c:f>
              <c:numCache>
                <c:formatCode>General</c:formatCode>
                <c:ptCount val="12"/>
                <c:pt idx="0">
                  <c:v>21270</c:v>
                </c:pt>
                <c:pt idx="1">
                  <c:v>15060</c:v>
                </c:pt>
                <c:pt idx="2">
                  <c:v>47445</c:v>
                </c:pt>
                <c:pt idx="3">
                  <c:v>1260</c:v>
                </c:pt>
                <c:pt idx="4">
                  <c:v>740</c:v>
                </c:pt>
                <c:pt idx="5">
                  <c:v>46340</c:v>
                </c:pt>
                <c:pt idx="6">
                  <c:v>188940</c:v>
                </c:pt>
                <c:pt idx="7">
                  <c:v>8240</c:v>
                </c:pt>
                <c:pt idx="8">
                  <c:v>66000</c:v>
                </c:pt>
                <c:pt idx="9">
                  <c:v>7700</c:v>
                </c:pt>
                <c:pt idx="10">
                  <c:v>105500</c:v>
                </c:pt>
                <c:pt idx="11">
                  <c:v>185870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EC-4215-B30E-DE71FF4CB511}"/>
            </c:ext>
          </c:extLst>
        </c:ser>
        <c:ser>
          <c:idx val="1"/>
          <c:order val="1"/>
          <c:tx>
            <c:strRef>
              <c:f>'[1]係別売上利益管理表（単月）'!$A$85</c:f>
              <c:strCache>
                <c:ptCount val="1"/>
                <c:pt idx="0">
                  <c:v>売上実績 計測</c:v>
                </c:pt>
              </c:strCache>
            </c:strRef>
          </c:tx>
          <c:invertIfNegative val="0"/>
          <c:cat>
            <c:strRef>
              <c:f>'[1]係別売上利益管理表（単月）'!$C$77:$N$77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'[1]係別売上利益管理表（単月）'!$C$87:$N$87</c:f>
              <c:numCache>
                <c:formatCode>General</c:formatCode>
                <c:ptCount val="12"/>
                <c:pt idx="0">
                  <c:v>21389</c:v>
                </c:pt>
                <c:pt idx="1">
                  <c:v>5471</c:v>
                </c:pt>
                <c:pt idx="2">
                  <c:v>35688</c:v>
                </c:pt>
                <c:pt idx="3">
                  <c:v>33245</c:v>
                </c:pt>
                <c:pt idx="4">
                  <c:v>11717</c:v>
                </c:pt>
                <c:pt idx="5">
                  <c:v>117849</c:v>
                </c:pt>
                <c:pt idx="6">
                  <c:v>37106</c:v>
                </c:pt>
                <c:pt idx="7">
                  <c:v>119143</c:v>
                </c:pt>
                <c:pt idx="8">
                  <c:v>2870</c:v>
                </c:pt>
                <c:pt idx="9">
                  <c:v>2500</c:v>
                </c:pt>
                <c:pt idx="10">
                  <c:v>1140</c:v>
                </c:pt>
                <c:pt idx="11">
                  <c:v>242291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EC-4215-B30E-DE71FF4CB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98632448"/>
        <c:axId val="98633984"/>
      </c:barChart>
      <c:catAx>
        <c:axId val="986324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8633984"/>
        <c:crosses val="autoZero"/>
        <c:auto val="1"/>
        <c:lblAlgn val="ctr"/>
        <c:lblOffset val="100"/>
        <c:noMultiLvlLbl val="0"/>
      </c:catAx>
      <c:valAx>
        <c:axId val="9863398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863244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計測係　</a:t>
            </a:r>
            <a:r>
              <a:rPr lang="en-US" altLang="ja-JP"/>
              <a:t>【</a:t>
            </a:r>
            <a:r>
              <a:rPr lang="ja-JP" altLang="en-US"/>
              <a:t>利益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年初計画利益</c:v>
          </c:tx>
          <c:invertIfNegative val="0"/>
          <c:val>
            <c:numRef>
              <c:f>'[1]係別売上利益管理表（単月）'!$C$81:$N$81</c:f>
              <c:numCache>
                <c:formatCode>General</c:formatCode>
                <c:ptCount val="12"/>
                <c:pt idx="0">
                  <c:v>-25453</c:v>
                </c:pt>
                <c:pt idx="1">
                  <c:v>-26719</c:v>
                </c:pt>
                <c:pt idx="2">
                  <c:v>-38490</c:v>
                </c:pt>
                <c:pt idx="3">
                  <c:v>-12686</c:v>
                </c:pt>
                <c:pt idx="4">
                  <c:v>-11311</c:v>
                </c:pt>
                <c:pt idx="5">
                  <c:v>-30898</c:v>
                </c:pt>
                <c:pt idx="6">
                  <c:v>-64225</c:v>
                </c:pt>
                <c:pt idx="7">
                  <c:v>-15732</c:v>
                </c:pt>
                <c:pt idx="8">
                  <c:v>-32532</c:v>
                </c:pt>
                <c:pt idx="9">
                  <c:v>-12507</c:v>
                </c:pt>
                <c:pt idx="10">
                  <c:v>-62552</c:v>
                </c:pt>
                <c:pt idx="11">
                  <c:v>-68729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B-42B2-BB98-11941958E365}"/>
            </c:ext>
          </c:extLst>
        </c:ser>
        <c:ser>
          <c:idx val="1"/>
          <c:order val="1"/>
          <c:tx>
            <c:strRef>
              <c:f>'[1]係別売上利益管理表（単月）'!$A$85</c:f>
              <c:strCache>
                <c:ptCount val="1"/>
                <c:pt idx="0">
                  <c:v>売上実績 計測</c:v>
                </c:pt>
              </c:strCache>
            </c:strRef>
          </c:tx>
          <c:invertIfNegative val="0"/>
          <c:val>
            <c:numRef>
              <c:f>'[1]係別売上利益管理表（単月）'!$C$90:$N$90</c:f>
              <c:numCache>
                <c:formatCode>General</c:formatCode>
                <c:ptCount val="12"/>
                <c:pt idx="0">
                  <c:v>-18898</c:v>
                </c:pt>
                <c:pt idx="1">
                  <c:v>-34803</c:v>
                </c:pt>
                <c:pt idx="2">
                  <c:v>-24550</c:v>
                </c:pt>
                <c:pt idx="3">
                  <c:v>-34867</c:v>
                </c:pt>
                <c:pt idx="4">
                  <c:v>-14615</c:v>
                </c:pt>
                <c:pt idx="5">
                  <c:v>-59033</c:v>
                </c:pt>
                <c:pt idx="6">
                  <c:v>-19271</c:v>
                </c:pt>
                <c:pt idx="7">
                  <c:v>-53360</c:v>
                </c:pt>
                <c:pt idx="8">
                  <c:v>-12549</c:v>
                </c:pt>
                <c:pt idx="9">
                  <c:v>-3063</c:v>
                </c:pt>
                <c:pt idx="10">
                  <c:v>-2721</c:v>
                </c:pt>
                <c:pt idx="11">
                  <c:v>-106016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B-42B2-BB98-11941958E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98676736"/>
        <c:axId val="98678272"/>
      </c:barChart>
      <c:catAx>
        <c:axId val="98676736"/>
        <c:scaling>
          <c:orientation val="minMax"/>
        </c:scaling>
        <c:delete val="0"/>
        <c:axPos val="b"/>
        <c:majorTickMark val="none"/>
        <c:minorTickMark val="none"/>
        <c:tickLblPos val="nextTo"/>
        <c:crossAx val="98678272"/>
        <c:crosses val="autoZero"/>
        <c:auto val="1"/>
        <c:lblAlgn val="ctr"/>
        <c:lblOffset val="100"/>
        <c:noMultiLvlLbl val="0"/>
      </c:catAx>
      <c:valAx>
        <c:axId val="986782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867673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計装　</a:t>
            </a:r>
            <a:r>
              <a:rPr lang="en-US" altLang="ja-JP"/>
              <a:t>【</a:t>
            </a:r>
            <a:r>
              <a:rPr lang="ja-JP" altLang="en-US"/>
              <a:t>売上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'[1]係別売上利益管理表（単月）'!$A$95</c:f>
              <c:strCache>
                <c:ptCount val="1"/>
                <c:pt idx="0">
                  <c:v>売上計画 計装</c:v>
                </c:pt>
              </c:strCache>
            </c:strRef>
          </c:tx>
          <c:invertIfNegative val="0"/>
          <c:val>
            <c:numRef>
              <c:f>'[1]係別売上利益管理表（単月）'!$C$97:$N$97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E-4871-8996-54F6131AD608}"/>
            </c:ext>
          </c:extLst>
        </c:ser>
        <c:ser>
          <c:idx val="1"/>
          <c:order val="1"/>
          <c:tx>
            <c:strRef>
              <c:f>'[1]係別売上利益管理表（単月）'!$A$104</c:f>
              <c:strCache>
                <c:ptCount val="1"/>
                <c:pt idx="0">
                  <c:v>売上実績 計装</c:v>
                </c:pt>
              </c:strCache>
            </c:strRef>
          </c:tx>
          <c:invertIfNegative val="0"/>
          <c:val>
            <c:numRef>
              <c:f>'[1]係別売上利益管理表（単月）'!$C$106:$N$106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4E-4871-8996-54F6131AD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98696192"/>
        <c:axId val="99361536"/>
      </c:barChart>
      <c:catAx>
        <c:axId val="98696192"/>
        <c:scaling>
          <c:orientation val="minMax"/>
        </c:scaling>
        <c:delete val="0"/>
        <c:axPos val="b"/>
        <c:majorTickMark val="none"/>
        <c:minorTickMark val="none"/>
        <c:tickLblPos val="nextTo"/>
        <c:crossAx val="99361536"/>
        <c:crosses val="autoZero"/>
        <c:auto val="1"/>
        <c:lblAlgn val="ctr"/>
        <c:lblOffset val="100"/>
        <c:noMultiLvlLbl val="0"/>
      </c:catAx>
      <c:valAx>
        <c:axId val="993615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86961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計装　</a:t>
            </a:r>
            <a:r>
              <a:rPr lang="en-US" altLang="ja-JP"/>
              <a:t>【</a:t>
            </a:r>
            <a:r>
              <a:rPr lang="ja-JP" altLang="en-US"/>
              <a:t>利益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年初計画利益</c:v>
          </c:tx>
          <c:invertIfNegative val="0"/>
          <c:val>
            <c:numRef>
              <c:f>'[1]係別売上利益管理表（単月）'!$C$100:$N$100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4-4A4E-A403-25AE86B38775}"/>
            </c:ext>
          </c:extLst>
        </c:ser>
        <c:ser>
          <c:idx val="1"/>
          <c:order val="1"/>
          <c:tx>
            <c:strRef>
              <c:f>'[1]係別売上利益管理表（単月）'!$A$109:$B$109</c:f>
              <c:strCache>
                <c:ptCount val="1"/>
                <c:pt idx="0">
                  <c:v>実績利益</c:v>
                </c:pt>
              </c:strCache>
            </c:strRef>
          </c:tx>
          <c:invertIfNegative val="0"/>
          <c:val>
            <c:numRef>
              <c:f>'[1]係別売上利益管理表（単月）'!$C$109:$N$109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-1487</c:v>
                </c:pt>
                <c:pt idx="10">
                  <c:v>-1350</c:v>
                </c:pt>
                <c:pt idx="11">
                  <c:v>-1345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4-4A4E-A403-25AE86B38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99400704"/>
        <c:axId val="99402496"/>
      </c:barChart>
      <c:catAx>
        <c:axId val="99400704"/>
        <c:scaling>
          <c:orientation val="minMax"/>
        </c:scaling>
        <c:delete val="0"/>
        <c:axPos val="b"/>
        <c:majorTickMark val="none"/>
        <c:minorTickMark val="none"/>
        <c:tickLblPos val="nextTo"/>
        <c:crossAx val="99402496"/>
        <c:crosses val="autoZero"/>
        <c:auto val="1"/>
        <c:lblAlgn val="ctr"/>
        <c:lblOffset val="100"/>
        <c:noMultiLvlLbl val="0"/>
      </c:catAx>
      <c:valAx>
        <c:axId val="9940249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940070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ＩＴ係　</a:t>
            </a:r>
            <a:r>
              <a:rPr lang="en-US" altLang="ja-JP"/>
              <a:t>【</a:t>
            </a:r>
            <a:r>
              <a:rPr lang="ja-JP" altLang="en-US"/>
              <a:t>売上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'[1]係別売上利益管理表（累計）'!$A$56</c:f>
              <c:strCache>
                <c:ptCount val="1"/>
                <c:pt idx="0">
                  <c:v>売上計画 IT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diamond"/>
            <c:size val="8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strRef>
              <c:f>'[1]係別売上利益管理表（累計）'!$C$57:$N$57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'[1]係別売上利益管理表（累計）'!$C$58:$N$58</c:f>
              <c:numCache>
                <c:formatCode>General</c:formatCode>
                <c:ptCount val="12"/>
                <c:pt idx="0">
                  <c:v>35880</c:v>
                </c:pt>
                <c:pt idx="1">
                  <c:v>92820</c:v>
                </c:pt>
                <c:pt idx="2">
                  <c:v>131040</c:v>
                </c:pt>
                <c:pt idx="3">
                  <c:v>169260</c:v>
                </c:pt>
                <c:pt idx="4">
                  <c:v>222300</c:v>
                </c:pt>
                <c:pt idx="5">
                  <c:v>281580</c:v>
                </c:pt>
                <c:pt idx="6">
                  <c:v>317850</c:v>
                </c:pt>
                <c:pt idx="7">
                  <c:v>368550</c:v>
                </c:pt>
                <c:pt idx="8">
                  <c:v>404430</c:v>
                </c:pt>
                <c:pt idx="9">
                  <c:v>468390</c:v>
                </c:pt>
                <c:pt idx="10">
                  <c:v>509730</c:v>
                </c:pt>
                <c:pt idx="11">
                  <c:v>545610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A-428D-B89A-E69EA69B5B48}"/>
            </c:ext>
          </c:extLst>
        </c:ser>
        <c:ser>
          <c:idx val="0"/>
          <c:order val="1"/>
          <c:tx>
            <c:strRef>
              <c:f>'[1]係別売上利益管理表（累計）'!$A$65</c:f>
              <c:strCache>
                <c:ptCount val="1"/>
                <c:pt idx="0">
                  <c:v>売上実績 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strRef>
              <c:f>'[1]係別売上利益管理表（累計）'!$C$57:$N$57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'[1]係別売上利益管理表（累計）'!$C$67:$N$67</c:f>
              <c:numCache>
                <c:formatCode>General</c:formatCode>
                <c:ptCount val="12"/>
                <c:pt idx="0">
                  <c:v>13682</c:v>
                </c:pt>
                <c:pt idx="1">
                  <c:v>29583</c:v>
                </c:pt>
                <c:pt idx="2">
                  <c:v>65381</c:v>
                </c:pt>
                <c:pt idx="3">
                  <c:v>104898</c:v>
                </c:pt>
                <c:pt idx="4">
                  <c:v>165499</c:v>
                </c:pt>
                <c:pt idx="5">
                  <c:v>249991</c:v>
                </c:pt>
                <c:pt idx="6">
                  <c:v>313069</c:v>
                </c:pt>
                <c:pt idx="7">
                  <c:v>395303</c:v>
                </c:pt>
                <c:pt idx="8">
                  <c:v>440700</c:v>
                </c:pt>
                <c:pt idx="9">
                  <c:v>486632</c:v>
                </c:pt>
                <c:pt idx="10">
                  <c:v>496804</c:v>
                </c:pt>
                <c:pt idx="11">
                  <c:v>562193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A-428D-B89A-E69EA69B5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12512"/>
        <c:axId val="98922880"/>
      </c:lineChart>
      <c:catAx>
        <c:axId val="989125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8922880"/>
        <c:crosses val="autoZero"/>
        <c:auto val="1"/>
        <c:lblAlgn val="ctr"/>
        <c:lblOffset val="100"/>
        <c:noMultiLvlLbl val="0"/>
      </c:catAx>
      <c:valAx>
        <c:axId val="9892288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891251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ＩＴ係　</a:t>
            </a:r>
            <a:r>
              <a:rPr lang="en-US" altLang="ja-JP"/>
              <a:t>【</a:t>
            </a:r>
            <a:r>
              <a:rPr lang="ja-JP" altLang="en-US"/>
              <a:t>利益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計画利益</c:v>
          </c:tx>
          <c:spPr>
            <a:ln>
              <a:solidFill>
                <a:srgbClr val="4A9CE0"/>
              </a:solidFill>
            </a:ln>
          </c:spPr>
          <c:marker>
            <c:symbol val="diamond"/>
            <c:size val="8"/>
            <c:spPr>
              <a:solidFill>
                <a:srgbClr val="4991E1"/>
              </a:solidFill>
            </c:spPr>
          </c:marker>
          <c:cat>
            <c:strRef>
              <c:f>'[1]係別売上利益管理表（累計）'!$C$57:$N$57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'[1]係別売上利益管理表（累計）'!$C$61:$N$61</c:f>
              <c:numCache>
                <c:formatCode>General</c:formatCode>
                <c:ptCount val="12"/>
                <c:pt idx="0">
                  <c:v>-15588</c:v>
                </c:pt>
                <c:pt idx="1">
                  <c:v>-40178</c:v>
                </c:pt>
                <c:pt idx="2">
                  <c:v>-57678</c:v>
                </c:pt>
                <c:pt idx="3">
                  <c:v>-74672</c:v>
                </c:pt>
                <c:pt idx="4">
                  <c:v>-97595</c:v>
                </c:pt>
                <c:pt idx="5">
                  <c:v>-123185</c:v>
                </c:pt>
                <c:pt idx="6">
                  <c:v>-138940</c:v>
                </c:pt>
                <c:pt idx="7">
                  <c:v>-160863</c:v>
                </c:pt>
                <c:pt idx="8">
                  <c:v>-176451</c:v>
                </c:pt>
                <c:pt idx="9">
                  <c:v>-204041</c:v>
                </c:pt>
                <c:pt idx="10">
                  <c:v>-221963</c:v>
                </c:pt>
                <c:pt idx="11">
                  <c:v>-237551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8-4304-AAE9-AC8C4C5EF3BF}"/>
            </c:ext>
          </c:extLst>
        </c:ser>
        <c:ser>
          <c:idx val="13"/>
          <c:order val="1"/>
          <c:tx>
            <c:strRef>
              <c:f>'[1]係別売上利益管理表（累計）'!$A$70:$B$70</c:f>
              <c:strCache>
                <c:ptCount val="1"/>
                <c:pt idx="0">
                  <c:v>実績利益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strRef>
              <c:f>'[1]係別売上利益管理表（累計）'!$C$57:$N$57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'[1]係別売上利益管理表（累計）'!$C$70:$N$70</c:f>
              <c:numCache>
                <c:formatCode>General</c:formatCode>
                <c:ptCount val="12"/>
                <c:pt idx="0">
                  <c:v>-11029</c:v>
                </c:pt>
                <c:pt idx="1">
                  <c:v>-23918</c:v>
                </c:pt>
                <c:pt idx="2">
                  <c:v>-44832</c:v>
                </c:pt>
                <c:pt idx="3">
                  <c:v>-70366</c:v>
                </c:pt>
                <c:pt idx="4">
                  <c:v>-98888</c:v>
                </c:pt>
                <c:pt idx="5">
                  <c:v>-131510</c:v>
                </c:pt>
                <c:pt idx="6">
                  <c:v>-158646</c:v>
                </c:pt>
                <c:pt idx="7">
                  <c:v>-193450</c:v>
                </c:pt>
                <c:pt idx="8">
                  <c:v>-219495</c:v>
                </c:pt>
                <c:pt idx="9">
                  <c:v>-244436</c:v>
                </c:pt>
                <c:pt idx="10">
                  <c:v>-255582</c:v>
                </c:pt>
                <c:pt idx="11">
                  <c:v>-294300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8-4304-AAE9-AC8C4C5EF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48608"/>
        <c:axId val="98950528"/>
      </c:lineChart>
      <c:catAx>
        <c:axId val="989486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8950528"/>
        <c:crosses val="autoZero"/>
        <c:auto val="1"/>
        <c:lblAlgn val="ctr"/>
        <c:lblOffset val="100"/>
        <c:noMultiLvlLbl val="0"/>
      </c:catAx>
      <c:valAx>
        <c:axId val="9895052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894860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計測係　</a:t>
            </a:r>
            <a:r>
              <a:rPr lang="en-US" altLang="ja-JP"/>
              <a:t>【</a:t>
            </a:r>
            <a:r>
              <a:rPr lang="ja-JP" altLang="en-US"/>
              <a:t>売上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'[1]係別売上利益管理表（累計）'!$A$76</c:f>
              <c:strCache>
                <c:ptCount val="1"/>
                <c:pt idx="0">
                  <c:v>売上計画 計測</c:v>
                </c:pt>
              </c:strCache>
            </c:strRef>
          </c:tx>
          <c:marker>
            <c:symbol val="diamond"/>
            <c:size val="8"/>
          </c:marker>
          <c:cat>
            <c:strRef>
              <c:f>'[1]係別売上利益管理表（累計）'!$C$77:$N$77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'[1]係別売上利益管理表（累計）'!$C$78:$N$78</c:f>
              <c:numCache>
                <c:formatCode>General</c:formatCode>
                <c:ptCount val="12"/>
                <c:pt idx="0">
                  <c:v>21270</c:v>
                </c:pt>
                <c:pt idx="1">
                  <c:v>36330</c:v>
                </c:pt>
                <c:pt idx="2">
                  <c:v>83775</c:v>
                </c:pt>
                <c:pt idx="3">
                  <c:v>85035</c:v>
                </c:pt>
                <c:pt idx="4">
                  <c:v>85775</c:v>
                </c:pt>
                <c:pt idx="5">
                  <c:v>132115</c:v>
                </c:pt>
                <c:pt idx="6">
                  <c:v>321055</c:v>
                </c:pt>
                <c:pt idx="7">
                  <c:v>329295</c:v>
                </c:pt>
                <c:pt idx="8">
                  <c:v>395295</c:v>
                </c:pt>
                <c:pt idx="9">
                  <c:v>402995</c:v>
                </c:pt>
                <c:pt idx="10">
                  <c:v>508495</c:v>
                </c:pt>
                <c:pt idx="11">
                  <c:v>694365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5-4E3A-8D93-97B43613480C}"/>
            </c:ext>
          </c:extLst>
        </c:ser>
        <c:ser>
          <c:idx val="1"/>
          <c:order val="1"/>
          <c:tx>
            <c:strRef>
              <c:f>'[1]係別売上利益管理表（累計）'!$A$85</c:f>
              <c:strCache>
                <c:ptCount val="1"/>
                <c:pt idx="0">
                  <c:v>売上実績 計測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strRef>
              <c:f>'[1]係別売上利益管理表（累計）'!$C$77:$N$77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'[1]係別売上利益管理表（累計）'!$C$87:$N$87</c:f>
              <c:numCache>
                <c:formatCode>General</c:formatCode>
                <c:ptCount val="12"/>
                <c:pt idx="0">
                  <c:v>21389</c:v>
                </c:pt>
                <c:pt idx="1">
                  <c:v>26860</c:v>
                </c:pt>
                <c:pt idx="2">
                  <c:v>62548</c:v>
                </c:pt>
                <c:pt idx="3">
                  <c:v>95793</c:v>
                </c:pt>
                <c:pt idx="4">
                  <c:v>107510</c:v>
                </c:pt>
                <c:pt idx="5">
                  <c:v>225359</c:v>
                </c:pt>
                <c:pt idx="6">
                  <c:v>262465</c:v>
                </c:pt>
                <c:pt idx="7">
                  <c:v>381608</c:v>
                </c:pt>
                <c:pt idx="8">
                  <c:v>384478</c:v>
                </c:pt>
                <c:pt idx="9">
                  <c:v>386978</c:v>
                </c:pt>
                <c:pt idx="10">
                  <c:v>388118</c:v>
                </c:pt>
                <c:pt idx="11">
                  <c:v>630409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5-4E3A-8D93-97B436134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11136"/>
        <c:axId val="97213056"/>
      </c:lineChart>
      <c:catAx>
        <c:axId val="972111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7213056"/>
        <c:crosses val="autoZero"/>
        <c:auto val="1"/>
        <c:lblAlgn val="ctr"/>
        <c:lblOffset val="100"/>
        <c:noMultiLvlLbl val="0"/>
      </c:catAx>
      <c:valAx>
        <c:axId val="9721305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721113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計測係　</a:t>
            </a:r>
            <a:r>
              <a:rPr lang="en-US" altLang="ja-JP"/>
              <a:t>【</a:t>
            </a:r>
            <a:r>
              <a:rPr lang="ja-JP" altLang="en-US"/>
              <a:t>利益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'[1]係別売上利益管理表（累計）'!$A$81:$B$81</c:f>
              <c:strCache>
                <c:ptCount val="1"/>
                <c:pt idx="0">
                  <c:v>計画利益</c:v>
                </c:pt>
              </c:strCache>
            </c:strRef>
          </c:tx>
          <c:spPr>
            <a:ln>
              <a:solidFill>
                <a:srgbClr val="4991E1"/>
              </a:solidFill>
            </a:ln>
          </c:spPr>
          <c:marker>
            <c:symbol val="diamond"/>
            <c:size val="8"/>
            <c:spPr>
              <a:solidFill>
                <a:srgbClr val="4991E1"/>
              </a:solidFill>
            </c:spPr>
          </c:marker>
          <c:cat>
            <c:strRef>
              <c:f>'[1]係別売上利益管理表（累計）'!$C$86:$N$86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'[1]係別売上利益管理表（累計）'!$C$81:$N$81</c:f>
              <c:numCache>
                <c:formatCode>General</c:formatCode>
                <c:ptCount val="12"/>
                <c:pt idx="0">
                  <c:v>-25453</c:v>
                </c:pt>
                <c:pt idx="1">
                  <c:v>-52172</c:v>
                </c:pt>
                <c:pt idx="2">
                  <c:v>-90662</c:v>
                </c:pt>
                <c:pt idx="3">
                  <c:v>-103348</c:v>
                </c:pt>
                <c:pt idx="4">
                  <c:v>-114659</c:v>
                </c:pt>
                <c:pt idx="5">
                  <c:v>-145557</c:v>
                </c:pt>
                <c:pt idx="6">
                  <c:v>-209782</c:v>
                </c:pt>
                <c:pt idx="7">
                  <c:v>-225514</c:v>
                </c:pt>
                <c:pt idx="8">
                  <c:v>-258046</c:v>
                </c:pt>
                <c:pt idx="9">
                  <c:v>-270553</c:v>
                </c:pt>
                <c:pt idx="10">
                  <c:v>-333105</c:v>
                </c:pt>
                <c:pt idx="11">
                  <c:v>-401834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0-44B5-939F-1CA8EC9873FC}"/>
            </c:ext>
          </c:extLst>
        </c:ser>
        <c:ser>
          <c:idx val="1"/>
          <c:order val="1"/>
          <c:tx>
            <c:strRef>
              <c:f>'[1]係別売上利益管理表（累計）'!$A$90:$B$90</c:f>
              <c:strCache>
                <c:ptCount val="1"/>
                <c:pt idx="0">
                  <c:v>実績利益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strRef>
              <c:f>'[1]係別売上利益管理表（累計）'!$C$86:$N$86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'[1]係別売上利益管理表（累計）'!$C$90:$N$90</c:f>
              <c:numCache>
                <c:formatCode>General</c:formatCode>
                <c:ptCount val="12"/>
                <c:pt idx="0">
                  <c:v>-18898</c:v>
                </c:pt>
                <c:pt idx="1">
                  <c:v>-53701</c:v>
                </c:pt>
                <c:pt idx="2">
                  <c:v>-78251</c:v>
                </c:pt>
                <c:pt idx="3">
                  <c:v>-113118</c:v>
                </c:pt>
                <c:pt idx="4">
                  <c:v>-127733</c:v>
                </c:pt>
                <c:pt idx="5">
                  <c:v>-186766</c:v>
                </c:pt>
                <c:pt idx="6">
                  <c:v>-206037</c:v>
                </c:pt>
                <c:pt idx="7">
                  <c:v>-259397</c:v>
                </c:pt>
                <c:pt idx="8">
                  <c:v>-271946</c:v>
                </c:pt>
                <c:pt idx="9">
                  <c:v>-275009</c:v>
                </c:pt>
                <c:pt idx="10">
                  <c:v>-277730</c:v>
                </c:pt>
                <c:pt idx="11">
                  <c:v>-383746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0-44B5-939F-1CA8EC987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22208"/>
        <c:axId val="99424128"/>
      </c:lineChart>
      <c:catAx>
        <c:axId val="994222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9424128"/>
        <c:crosses val="autoZero"/>
        <c:auto val="1"/>
        <c:lblAlgn val="ctr"/>
        <c:lblOffset val="100"/>
        <c:noMultiLvlLbl val="0"/>
      </c:catAx>
      <c:valAx>
        <c:axId val="9942412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942220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計装係　</a:t>
            </a:r>
            <a:r>
              <a:rPr lang="en-US" altLang="ja-JP"/>
              <a:t>【</a:t>
            </a:r>
            <a:r>
              <a:rPr lang="ja-JP" altLang="en-US"/>
              <a:t>売上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'[1]係別売上利益管理表（累計）'!$A$95</c:f>
              <c:strCache>
                <c:ptCount val="1"/>
                <c:pt idx="0">
                  <c:v>売上計画 計装</c:v>
                </c:pt>
              </c:strCache>
            </c:strRef>
          </c:tx>
          <c:marker>
            <c:symbol val="diamond"/>
            <c:size val="8"/>
            <c:spPr>
              <a:ln>
                <a:solidFill>
                  <a:schemeClr val="tx2"/>
                </a:solidFill>
              </a:ln>
            </c:spPr>
          </c:marker>
          <c:cat>
            <c:strRef>
              <c:f>'[1]係別売上利益管理表（累計）'!$C$96:$N$96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'[1]係別売上利益管理表（累計）'!$C$97:$N$97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A2-4304-A102-C976D2C8C32D}"/>
            </c:ext>
          </c:extLst>
        </c:ser>
        <c:ser>
          <c:idx val="1"/>
          <c:order val="1"/>
          <c:tx>
            <c:strRef>
              <c:f>'[1]係別売上利益管理表（累計）'!$A$104</c:f>
              <c:strCache>
                <c:ptCount val="1"/>
                <c:pt idx="0">
                  <c:v>売上実績 計装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strRef>
              <c:f>'[1]係別売上利益管理表（累計）'!$C$96:$N$96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'[1]係別売上利益管理表（累計）'!$C$106:$N$106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A2-4304-A102-C976D2C8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62144"/>
        <c:axId val="99464320"/>
      </c:lineChart>
      <c:catAx>
        <c:axId val="994621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9464320"/>
        <c:crosses val="autoZero"/>
        <c:auto val="1"/>
        <c:lblAlgn val="ctr"/>
        <c:lblOffset val="100"/>
        <c:noMultiLvlLbl val="0"/>
      </c:catAx>
      <c:valAx>
        <c:axId val="9946432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946214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計装係　</a:t>
            </a:r>
            <a:r>
              <a:rPr lang="en-US" altLang="ja-JP"/>
              <a:t>【</a:t>
            </a:r>
            <a:r>
              <a:rPr lang="ja-JP" altLang="en-US"/>
              <a:t>利益</a:t>
            </a:r>
            <a:r>
              <a:rPr lang="en-US" altLang="ja-JP"/>
              <a:t>】</a:t>
            </a:r>
            <a:endParaRPr lang="ja-JP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'[1]係別売上利益管理表（累計）'!$A$100:$B$100</c:f>
              <c:strCache>
                <c:ptCount val="1"/>
                <c:pt idx="0">
                  <c:v>計画利益</c:v>
                </c:pt>
              </c:strCache>
            </c:strRef>
          </c:tx>
          <c:marker>
            <c:symbol val="diamond"/>
            <c:size val="8"/>
          </c:marker>
          <c:cat>
            <c:strRef>
              <c:f>'[1]係別売上利益管理表（累計）'!$C$105:$N$105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'[1]係別売上利益管理表（累計）'!$C$100:$N$100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6-41BD-B428-9B9827D84270}"/>
            </c:ext>
          </c:extLst>
        </c:ser>
        <c:ser>
          <c:idx val="1"/>
          <c:order val="1"/>
          <c:tx>
            <c:strRef>
              <c:f>'[1]係別売上利益管理表（累計）'!$A$109:$B$109</c:f>
              <c:strCache>
                <c:ptCount val="1"/>
                <c:pt idx="0">
                  <c:v>実績利益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strRef>
              <c:f>'[1]係別売上利益管理表（累計）'!$C$105:$N$105</c:f>
              <c:strCache>
                <c:ptCount val="12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  <c:pt idx="9">
                  <c:v>1月</c:v>
                </c:pt>
                <c:pt idx="10">
                  <c:v>2月</c:v>
                </c:pt>
                <c:pt idx="11">
                  <c:v>3月</c:v>
                </c:pt>
              </c:strCache>
            </c:strRef>
          </c:cat>
          <c:val>
            <c:numRef>
              <c:f>'[1]係別売上利益管理表（累計）'!$C$109:$N$109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-106</c:v>
                </c:pt>
                <c:pt idx="6">
                  <c:v>-106</c:v>
                </c:pt>
                <c:pt idx="7">
                  <c:v>-106</c:v>
                </c:pt>
                <c:pt idx="8">
                  <c:v>-106</c:v>
                </c:pt>
                <c:pt idx="9">
                  <c:v>-1593</c:v>
                </c:pt>
                <c:pt idx="10">
                  <c:v>-2943</c:v>
                </c:pt>
                <c:pt idx="11">
                  <c:v>-4288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6-41BD-B428-9B9827D84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551488"/>
        <c:axId val="99557760"/>
      </c:lineChart>
      <c:catAx>
        <c:axId val="995514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9557760"/>
        <c:crosses val="autoZero"/>
        <c:auto val="1"/>
        <c:lblAlgn val="ctr"/>
        <c:lblOffset val="100"/>
        <c:noMultiLvlLbl val="0"/>
      </c:catAx>
      <c:valAx>
        <c:axId val="9955776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955148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defRPr>
            </a:pPr>
            <a:r>
              <a:rPr lang="ja-JP" altLang="en-US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年間売上　</a:t>
            </a:r>
            <a:r>
              <a:rPr lang="en-US" altLang="ja-JP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782,818</a:t>
            </a:r>
            <a:r>
              <a:rPr lang="ja-JP" altLang="en-US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　</a:t>
            </a:r>
            <a:r>
              <a:rPr lang="ja-JP" altLang="en-US" sz="1100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千円</a:t>
            </a:r>
            <a:r>
              <a:rPr lang="ja-JP" altLang="en-US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 </a:t>
            </a:r>
          </a:p>
        </c:rich>
      </c:tx>
      <c:layout>
        <c:manualLayout>
          <c:xMode val="edge"/>
          <c:yMode val="edge"/>
          <c:x val="8.4764953161342652E-2"/>
          <c:y val="3.2240790045129253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'[1]係別売上利益管理表（累計）'!$Q$3</c:f>
              <c:strCache>
                <c:ptCount val="1"/>
                <c:pt idx="0">
                  <c:v>売上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'[1]係別売上利益管理表（累計）'!$P$4:$P$6</c:f>
              <c:strCache>
                <c:ptCount val="3"/>
                <c:pt idx="0">
                  <c:v>ＩＴ</c:v>
                </c:pt>
                <c:pt idx="1">
                  <c:v>計測</c:v>
                </c:pt>
                <c:pt idx="2">
                  <c:v>計装</c:v>
                </c:pt>
              </c:strCache>
            </c:strRef>
          </c:cat>
          <c:val>
            <c:numRef>
              <c:f>'[1]係別売上利益管理表（累計）'!$Q$4:$Q$6</c:f>
              <c:numCache>
                <c:formatCode>General</c:formatCode>
                <c:ptCount val="3"/>
                <c:pt idx="0">
                  <c:v>562193</c:v>
                </c:pt>
                <c:pt idx="1">
                  <c:v>630409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F-4786-9194-777706B5E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>
        <c:manualLayout>
          <c:xMode val="edge"/>
          <c:yMode val="edge"/>
          <c:x val="0.61698077374474536"/>
          <c:y val="0.23183143773694956"/>
          <c:w val="0.1002289652817788"/>
          <c:h val="0.2601858041126154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defRPr>
            </a:pPr>
            <a:r>
              <a:rPr lang="ja-JP" altLang="en-US" b="1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年間利益　</a:t>
            </a:r>
            <a:r>
              <a:rPr lang="en-US" altLang="ja-JP" sz="1800" b="1" i="0" u="none" strike="noStrike" baseline="0"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253,181</a:t>
            </a:r>
            <a:r>
              <a:rPr lang="en-US" altLang="ja-JP" b="1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 </a:t>
            </a:r>
            <a:r>
              <a:rPr lang="ja-JP" altLang="en-US" sz="1100" b="1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千円</a:t>
            </a:r>
            <a:endParaRPr lang="ja-JP" altLang="en-US" sz="800" b="1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c:rich>
      </c:tx>
      <c:layout>
        <c:manualLayout>
          <c:xMode val="edge"/>
          <c:yMode val="edge"/>
          <c:x val="0.26369444444444445"/>
          <c:y val="3.2407407407407406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'[1]係別売上利益管理表（累計）'!$R$3</c:f>
              <c:strCache>
                <c:ptCount val="1"/>
                <c:pt idx="0">
                  <c:v>利益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'[1]係別売上利益管理表（累計）'!$P$4:$P$6</c:f>
              <c:strCache>
                <c:ptCount val="3"/>
                <c:pt idx="0">
                  <c:v>ＩＴ</c:v>
                </c:pt>
                <c:pt idx="1">
                  <c:v>計測</c:v>
                </c:pt>
                <c:pt idx="2">
                  <c:v>計装</c:v>
                </c:pt>
              </c:strCache>
            </c:strRef>
          </c:cat>
          <c:val>
            <c:numRef>
              <c:f>'[1]係別売上利益管理表（累計）'!$R$4:$R$6</c:f>
              <c:numCache>
                <c:formatCode>General</c:formatCode>
                <c:ptCount val="3"/>
                <c:pt idx="0">
                  <c:v>-294300</c:v>
                </c:pt>
                <c:pt idx="1">
                  <c:v>-383746</c:v>
                </c:pt>
                <c:pt idx="2">
                  <c:v>-4288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3-44AE-962C-6D125BA8F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4170975503062122"/>
          <c:y val="0.26423884514435697"/>
          <c:w val="0.1002289652817788"/>
          <c:h val="0.2601858041126154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26640419947507"/>
          <c:y val="0.24862502160901168"/>
          <c:w val="0.54745341207349085"/>
          <c:h val="0.63539501004567001"/>
        </c:manualLayout>
      </c:layout>
      <c:lineChart>
        <c:grouping val="standard"/>
        <c:varyColors val="0"/>
        <c:ser>
          <c:idx val="1"/>
          <c:order val="0"/>
          <c:tx>
            <c:strRef>
              <c:f>[1]利益率推移!$C$3</c:f>
              <c:strCache>
                <c:ptCount val="1"/>
                <c:pt idx="0">
                  <c:v>売上</c:v>
                </c:pt>
              </c:strCache>
            </c:strRef>
          </c:tx>
          <c:cat>
            <c:numRef>
              <c:f>[1]利益率推移!$B$4:$B$15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[1]利益率推移!$C$4:$C$15</c:f>
              <c:numCache>
                <c:formatCode>General</c:formatCode>
                <c:ptCount val="12"/>
                <c:pt idx="0">
                  <c:v>565425</c:v>
                </c:pt>
                <c:pt idx="1">
                  <c:v>458946</c:v>
                </c:pt>
                <c:pt idx="2">
                  <c:v>346405</c:v>
                </c:pt>
                <c:pt idx="3">
                  <c:v>614405</c:v>
                </c:pt>
                <c:pt idx="4">
                  <c:v>663870</c:v>
                </c:pt>
                <c:pt idx="5">
                  <c:v>514011</c:v>
                </c:pt>
                <c:pt idx="6">
                  <c:v>576864</c:v>
                </c:pt>
                <c:pt idx="7">
                  <c:v>625378</c:v>
                </c:pt>
                <c:pt idx="8">
                  <c:v>547447</c:v>
                </c:pt>
                <c:pt idx="9">
                  <c:v>578347</c:v>
                </c:pt>
                <c:pt idx="10">
                  <c:v>663825</c:v>
                </c:pt>
                <c:pt idx="11">
                  <c:v>663630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1-4FAD-AA29-CFCE75C2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39968"/>
        <c:axId val="101141504"/>
      </c:lineChart>
      <c:lineChart>
        <c:grouping val="standard"/>
        <c:varyColors val="0"/>
        <c:ser>
          <c:idx val="2"/>
          <c:order val="1"/>
          <c:tx>
            <c:strRef>
              <c:f>[1]利益率推移!$E$3</c:f>
              <c:strCache>
                <c:ptCount val="1"/>
                <c:pt idx="0">
                  <c:v>利益率</c:v>
                </c:pt>
              </c:strCache>
            </c:strRef>
          </c:tx>
          <c:cat>
            <c:numRef>
              <c:f>[1]利益率推移!$B$7:$B$15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[1]利益率推移!$E$4:$E$15</c:f>
              <c:numCache>
                <c:formatCode>General</c:formatCode>
                <c:ptCount val="12"/>
                <c:pt idx="0">
                  <c:v>6.434982535261087E-2</c:v>
                </c:pt>
                <c:pt idx="1">
                  <c:v>4.0274890727885197E-2</c:v>
                </c:pt>
                <c:pt idx="2">
                  <c:v>1.4439745384737518E-2</c:v>
                </c:pt>
                <c:pt idx="3">
                  <c:v>0.15643915658238458</c:v>
                </c:pt>
                <c:pt idx="4">
                  <c:v>0.17950351725488423</c:v>
                </c:pt>
                <c:pt idx="5">
                  <c:v>0.17129399954475683</c:v>
                </c:pt>
                <c:pt idx="6">
                  <c:v>0.13586217895379155</c:v>
                </c:pt>
                <c:pt idx="7">
                  <c:v>0.15785492933873593</c:v>
                </c:pt>
                <c:pt idx="8">
                  <c:v>9.7616755594605503E-2</c:v>
                </c:pt>
                <c:pt idx="9">
                  <c:v>5.0315813862611893E-2</c:v>
                </c:pt>
                <c:pt idx="10">
                  <c:v>7.6057695928896926E-2</c:v>
                </c:pt>
                <c:pt idx="11">
                  <c:v>0.15984358754125039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1-4FAD-AA29-CFCE75C2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44832"/>
        <c:axId val="101143296"/>
      </c:lineChart>
      <c:catAx>
        <c:axId val="101139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1141504"/>
        <c:crosses val="autoZero"/>
        <c:auto val="1"/>
        <c:lblAlgn val="ctr"/>
        <c:lblOffset val="100"/>
        <c:noMultiLvlLbl val="0"/>
      </c:catAx>
      <c:valAx>
        <c:axId val="101141504"/>
        <c:scaling>
          <c:orientation val="minMax"/>
          <c:max val="100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139968"/>
        <c:crosses val="autoZero"/>
        <c:crossBetween val="between"/>
      </c:valAx>
      <c:valAx>
        <c:axId val="101143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01144832"/>
        <c:crosses val="max"/>
        <c:crossBetween val="between"/>
      </c:valAx>
      <c:catAx>
        <c:axId val="101144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1143296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txPr>
        <a:bodyPr/>
        <a:lstStyle/>
        <a:p>
          <a:pPr>
            <a:defRPr sz="12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905</xdr:colOff>
      <xdr:row>1</xdr:row>
      <xdr:rowOff>38100</xdr:rowOff>
    </xdr:from>
    <xdr:to>
      <xdr:col>12</xdr:col>
      <xdr:colOff>355599</xdr:colOff>
      <xdr:row>11</xdr:row>
      <xdr:rowOff>163286</xdr:rowOff>
    </xdr:to>
    <xdr:graphicFrame macro="">
      <xdr:nvGraphicFramePr>
        <xdr:cNvPr id="12" name="グラフ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400048</xdr:colOff>
      <xdr:row>1</xdr:row>
      <xdr:rowOff>38100</xdr:rowOff>
    </xdr:from>
    <xdr:to>
      <xdr:col>20</xdr:col>
      <xdr:colOff>914399</xdr:colOff>
      <xdr:row>11</xdr:row>
      <xdr:rowOff>163286</xdr:rowOff>
    </xdr:to>
    <xdr:graphicFrame macro="">
      <xdr:nvGraphicFramePr>
        <xdr:cNvPr id="14" name="グラフ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653141</xdr:colOff>
      <xdr:row>12</xdr:row>
      <xdr:rowOff>13608</xdr:rowOff>
    </xdr:from>
    <xdr:to>
      <xdr:col>22</xdr:col>
      <xdr:colOff>571499</xdr:colOff>
      <xdr:row>14</xdr:row>
      <xdr:rowOff>27214</xdr:rowOff>
    </xdr:to>
    <xdr:sp macro="" textlink="">
      <xdr:nvSpPr>
        <xdr:cNvPr id="5" name="正方形/長方形 4"/>
        <xdr:cNvSpPr/>
      </xdr:nvSpPr>
      <xdr:spPr bwMode="auto">
        <a:xfrm>
          <a:off x="14531066" y="2642508"/>
          <a:ext cx="1747158" cy="451756"/>
        </a:xfrm>
        <a:prstGeom prst="rect">
          <a:avLst/>
        </a:prstGeom>
        <a:solidFill>
          <a:srgbClr val="00FFFF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  <a:extLst/>
      </xdr:spPr>
      <xdr:txBody>
        <a:bodyPr wrap="square" lIns="18288" tIns="0" rIns="0" bIns="0" rtlCol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4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2020</a:t>
          </a:r>
          <a:r>
            <a:rPr kumimoji="1" lang="ja-JP" altLang="en-US" sz="24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年度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0.00573</cdr:x>
      <cdr:y>0.00341</cdr:y>
    </cdr:from>
    <cdr:to>
      <cdr:x>0.16162</cdr:x>
      <cdr:y>0.11939</cdr:y>
    </cdr:to>
    <cdr:sp macro="" textlink="">
      <cdr:nvSpPr>
        <cdr:cNvPr id="2" name="テキスト ボックス 1"/>
        <cdr:cNvSpPr txBox="1"/>
      </cdr:nvSpPr>
      <cdr:spPr>
        <a:xfrm xmlns:a="http://schemas.openxmlformats.org/drawingml/2006/main">
          <a:off x="42420" y="7851"/>
          <a:ext cx="1154103" cy="2670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【</a:t>
          </a:r>
          <a:r>
            <a:rPr lang="ja-JP" altLang="en-US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単位：千円</a:t>
          </a:r>
          <a:r>
            <a:rPr lang="en-US" altLang="ja-JP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】</a:t>
          </a:r>
          <a:endParaRPr lang="ja-JP" altLang="en-US" sz="105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0.01135</cdr:x>
      <cdr:y>0.01365</cdr:y>
    </cdr:from>
    <cdr:to>
      <cdr:x>0.18603</cdr:x>
      <cdr:y>0.1058</cdr:y>
    </cdr:to>
    <cdr:sp macro="" textlink="">
      <cdr:nvSpPr>
        <cdr:cNvPr id="2" name="テキスト ボックス 1"/>
        <cdr:cNvSpPr txBox="1"/>
      </cdr:nvSpPr>
      <cdr:spPr>
        <a:xfrm xmlns:a="http://schemas.openxmlformats.org/drawingml/2006/main">
          <a:off x="82552" y="50800"/>
          <a:ext cx="12700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【</a:t>
          </a:r>
          <a:r>
            <a:rPr lang="ja-JP" altLang="en-US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単位：千円</a:t>
          </a:r>
          <a:r>
            <a:rPr lang="en-US" altLang="ja-JP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】</a:t>
          </a:r>
          <a:endParaRPr lang="ja-JP" altLang="en-US" sz="105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905</xdr:colOff>
      <xdr:row>1</xdr:row>
      <xdr:rowOff>68036</xdr:rowOff>
    </xdr:from>
    <xdr:to>
      <xdr:col>12</xdr:col>
      <xdr:colOff>279399</xdr:colOff>
      <xdr:row>11</xdr:row>
      <xdr:rowOff>163286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335641</xdr:colOff>
      <xdr:row>1</xdr:row>
      <xdr:rowOff>50800</xdr:rowOff>
    </xdr:from>
    <xdr:to>
      <xdr:col>20</xdr:col>
      <xdr:colOff>883556</xdr:colOff>
      <xdr:row>11</xdr:row>
      <xdr:rowOff>163286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693962</xdr:colOff>
      <xdr:row>12</xdr:row>
      <xdr:rowOff>108858</xdr:rowOff>
    </xdr:from>
    <xdr:to>
      <xdr:col>23</xdr:col>
      <xdr:colOff>40820</xdr:colOff>
      <xdr:row>14</xdr:row>
      <xdr:rowOff>122464</xdr:rowOff>
    </xdr:to>
    <xdr:sp macro="" textlink="">
      <xdr:nvSpPr>
        <xdr:cNvPr id="6" name="正方形/長方形 5"/>
        <xdr:cNvSpPr/>
      </xdr:nvSpPr>
      <xdr:spPr bwMode="auto">
        <a:xfrm>
          <a:off x="14609987" y="2737758"/>
          <a:ext cx="1747158" cy="451756"/>
        </a:xfrm>
        <a:prstGeom prst="rect">
          <a:avLst/>
        </a:prstGeom>
        <a:solidFill>
          <a:srgbClr val="00FFFF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  <a:extLst/>
      </xdr:spPr>
      <xdr:txBody>
        <a:bodyPr wrap="square" lIns="18288" tIns="0" rIns="0" bIns="0" rtlCol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4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2020</a:t>
          </a:r>
          <a:r>
            <a:rPr kumimoji="1" lang="ja-JP" altLang="en-US" sz="24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年度</a:t>
          </a:r>
        </a:p>
      </xdr:txBody>
    </xdr:sp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473528</xdr:colOff>
      <xdr:row>303</xdr:row>
      <xdr:rowOff>9524</xdr:rowOff>
    </xdr:to>
    <xdr:sp macro="" textlink="">
      <xdr:nvSpPr>
        <xdr:cNvPr id="5" name="AutoShape 7"/>
        <xdr:cNvSpPr>
          <a:spLocks noChangeAspect="1" noChangeArrowheads="1"/>
        </xdr:cNvSpPr>
      </xdr:nvSpPr>
      <xdr:spPr bwMode="auto">
        <a:xfrm>
          <a:off x="3962400" y="15354300"/>
          <a:ext cx="2340428" cy="3295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473528</xdr:colOff>
      <xdr:row>303</xdr:row>
      <xdr:rowOff>9524</xdr:rowOff>
    </xdr:to>
    <xdr:sp macro="" textlink="">
      <xdr:nvSpPr>
        <xdr:cNvPr id="7" name="AutoShape 7"/>
        <xdr:cNvSpPr>
          <a:spLocks noChangeAspect="1" noChangeArrowheads="1"/>
        </xdr:cNvSpPr>
      </xdr:nvSpPr>
      <xdr:spPr bwMode="auto">
        <a:xfrm>
          <a:off x="3962400" y="15354300"/>
          <a:ext cx="2340428" cy="3295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473528</xdr:colOff>
      <xdr:row>303</xdr:row>
      <xdr:rowOff>9524</xdr:rowOff>
    </xdr:to>
    <xdr:sp macro="" textlink="">
      <xdr:nvSpPr>
        <xdr:cNvPr id="8" name="AutoShape 7"/>
        <xdr:cNvSpPr>
          <a:spLocks noChangeAspect="1" noChangeArrowheads="1"/>
        </xdr:cNvSpPr>
      </xdr:nvSpPr>
      <xdr:spPr bwMode="auto">
        <a:xfrm>
          <a:off x="3962400" y="15354300"/>
          <a:ext cx="2340428" cy="3295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473528</xdr:colOff>
      <xdr:row>303</xdr:row>
      <xdr:rowOff>9524</xdr:rowOff>
    </xdr:to>
    <xdr:sp macro="" textlink="">
      <xdr:nvSpPr>
        <xdr:cNvPr id="9" name="AutoShape 7"/>
        <xdr:cNvSpPr>
          <a:spLocks noChangeAspect="1" noChangeArrowheads="1"/>
        </xdr:cNvSpPr>
      </xdr:nvSpPr>
      <xdr:spPr bwMode="auto">
        <a:xfrm>
          <a:off x="4076700" y="15354300"/>
          <a:ext cx="2340428" cy="3295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473528</xdr:colOff>
      <xdr:row>303</xdr:row>
      <xdr:rowOff>9524</xdr:rowOff>
    </xdr:to>
    <xdr:sp macro="" textlink="">
      <xdr:nvSpPr>
        <xdr:cNvPr id="10" name="AutoShape 7"/>
        <xdr:cNvSpPr>
          <a:spLocks noChangeAspect="1" noChangeArrowheads="1"/>
        </xdr:cNvSpPr>
      </xdr:nvSpPr>
      <xdr:spPr bwMode="auto">
        <a:xfrm>
          <a:off x="4076700" y="15354300"/>
          <a:ext cx="2340428" cy="3295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473528</xdr:colOff>
      <xdr:row>303</xdr:row>
      <xdr:rowOff>9524</xdr:rowOff>
    </xdr:to>
    <xdr:sp macro="" textlink="">
      <xdr:nvSpPr>
        <xdr:cNvPr id="11" name="AutoShape 7"/>
        <xdr:cNvSpPr>
          <a:spLocks noChangeAspect="1" noChangeArrowheads="1"/>
        </xdr:cNvSpPr>
      </xdr:nvSpPr>
      <xdr:spPr bwMode="auto">
        <a:xfrm>
          <a:off x="4076700" y="15354300"/>
          <a:ext cx="2340428" cy="3295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473528</xdr:colOff>
      <xdr:row>303</xdr:row>
      <xdr:rowOff>9524</xdr:rowOff>
    </xdr:to>
    <xdr:sp macro="" textlink="">
      <xdr:nvSpPr>
        <xdr:cNvPr id="12" name="AutoShape 7"/>
        <xdr:cNvSpPr>
          <a:spLocks noChangeAspect="1" noChangeArrowheads="1"/>
        </xdr:cNvSpPr>
      </xdr:nvSpPr>
      <xdr:spPr bwMode="auto">
        <a:xfrm>
          <a:off x="4076700" y="15354300"/>
          <a:ext cx="2340428" cy="3295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473528</xdr:colOff>
      <xdr:row>303</xdr:row>
      <xdr:rowOff>9524</xdr:rowOff>
    </xdr:to>
    <xdr:sp macro="" textlink="">
      <xdr:nvSpPr>
        <xdr:cNvPr id="13" name="AutoShape 7"/>
        <xdr:cNvSpPr>
          <a:spLocks noChangeAspect="1" noChangeArrowheads="1"/>
        </xdr:cNvSpPr>
      </xdr:nvSpPr>
      <xdr:spPr bwMode="auto">
        <a:xfrm>
          <a:off x="4076700" y="15354300"/>
          <a:ext cx="2340428" cy="3295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473528</xdr:colOff>
      <xdr:row>303</xdr:row>
      <xdr:rowOff>9524</xdr:rowOff>
    </xdr:to>
    <xdr:sp macro="" textlink="">
      <xdr:nvSpPr>
        <xdr:cNvPr id="14" name="AutoShape 7"/>
        <xdr:cNvSpPr>
          <a:spLocks noChangeAspect="1" noChangeArrowheads="1"/>
        </xdr:cNvSpPr>
      </xdr:nvSpPr>
      <xdr:spPr bwMode="auto">
        <a:xfrm>
          <a:off x="4076700" y="15354300"/>
          <a:ext cx="2340428" cy="3295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473528</xdr:colOff>
      <xdr:row>303</xdr:row>
      <xdr:rowOff>9524</xdr:rowOff>
    </xdr:to>
    <xdr:sp macro="" textlink="">
      <xdr:nvSpPr>
        <xdr:cNvPr id="15" name="AutoShape 7"/>
        <xdr:cNvSpPr>
          <a:spLocks noChangeAspect="1" noChangeArrowheads="1"/>
        </xdr:cNvSpPr>
      </xdr:nvSpPr>
      <xdr:spPr bwMode="auto">
        <a:xfrm>
          <a:off x="4076700" y="15354300"/>
          <a:ext cx="2340428" cy="3295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27213</xdr:colOff>
      <xdr:row>797</xdr:row>
      <xdr:rowOff>190499</xdr:rowOff>
    </xdr:from>
    <xdr:to>
      <xdr:col>16</xdr:col>
      <xdr:colOff>108857</xdr:colOff>
      <xdr:row>814</xdr:row>
      <xdr:rowOff>95247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0.14975</cdr:x>
      <cdr:y>0.11377</cdr:y>
    </cdr:to>
    <cdr:sp macro="" textlink="">
      <cdr:nvSpPr>
        <cdr:cNvPr id="2" name="テキスト ボックス 1"/>
        <cdr:cNvSpPr txBox="1"/>
      </cdr:nvSpPr>
      <cdr:spPr>
        <a:xfrm xmlns:a="http://schemas.openxmlformats.org/drawingml/2006/main">
          <a:off x="0" y="0"/>
          <a:ext cx="1101273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【</a:t>
          </a:r>
          <a:r>
            <a:rPr lang="ja-JP" altLang="en-US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単位：千円</a:t>
          </a:r>
          <a:r>
            <a:rPr lang="en-US" altLang="ja-JP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】</a:t>
          </a:r>
          <a:endParaRPr lang="ja-JP" altLang="en-US" sz="105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0.00273</cdr:x>
      <cdr:y>0</cdr:y>
    </cdr:from>
    <cdr:to>
      <cdr:x>0.17743</cdr:x>
      <cdr:y>0.09286</cdr:y>
    </cdr:to>
    <cdr:sp macro="" textlink="">
      <cdr:nvSpPr>
        <cdr:cNvPr id="2" name="テキスト ボックス 1"/>
        <cdr:cNvSpPr txBox="1"/>
      </cdr:nvSpPr>
      <cdr:spPr>
        <a:xfrm xmlns:a="http://schemas.openxmlformats.org/drawingml/2006/main">
          <a:off x="19052" y="0"/>
          <a:ext cx="1219200" cy="330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【</a:t>
          </a:r>
          <a:r>
            <a:rPr lang="ja-JP" altLang="en-US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単位</a:t>
          </a:r>
          <a:r>
            <a:rPr lang="en-US" altLang="ja-JP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:</a:t>
          </a:r>
          <a:r>
            <a:rPr lang="ja-JP" altLang="en-US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千円</a:t>
          </a:r>
          <a:r>
            <a:rPr lang="en-US" altLang="ja-JP" sz="105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】</a:t>
          </a:r>
          <a:endParaRPr lang="ja-JP" altLang="en-US" sz="105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180975</xdr:colOff>
      <xdr:row>16</xdr:row>
      <xdr:rowOff>9525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390525</xdr:colOff>
      <xdr:row>0</xdr:row>
      <xdr:rowOff>9525</xdr:rowOff>
    </xdr:from>
    <xdr:to>
      <xdr:col>14</xdr:col>
      <xdr:colOff>161925</xdr:colOff>
      <xdr:row>16</xdr:row>
      <xdr:rowOff>9525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18</xdr:row>
      <xdr:rowOff>19050</xdr:rowOff>
    </xdr:from>
    <xdr:to>
      <xdr:col>7</xdr:col>
      <xdr:colOff>180975</xdr:colOff>
      <xdr:row>34</xdr:row>
      <xdr:rowOff>19050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390525</xdr:colOff>
      <xdr:row>18</xdr:row>
      <xdr:rowOff>19050</xdr:rowOff>
    </xdr:from>
    <xdr:to>
      <xdr:col>14</xdr:col>
      <xdr:colOff>161925</xdr:colOff>
      <xdr:row>34</xdr:row>
      <xdr:rowOff>19050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57150</xdr:colOff>
      <xdr:row>36</xdr:row>
      <xdr:rowOff>0</xdr:rowOff>
    </xdr:from>
    <xdr:to>
      <xdr:col>7</xdr:col>
      <xdr:colOff>180975</xdr:colOff>
      <xdr:row>52</xdr:row>
      <xdr:rowOff>0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390525</xdr:colOff>
      <xdr:row>36</xdr:row>
      <xdr:rowOff>0</xdr:rowOff>
    </xdr:from>
    <xdr:to>
      <xdr:col>14</xdr:col>
      <xdr:colOff>161925</xdr:colOff>
      <xdr:row>52</xdr:row>
      <xdr:rowOff>0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0.60592</cdr:x>
      <cdr:y>0</cdr:y>
    </cdr:from>
    <cdr:to>
      <cdr:x>0.74616</cdr:x>
      <cdr:y>0</cdr:y>
    </cdr:to>
    <cdr:cxnSp macro="">
      <cdr:nvCxnSpPr>
        <cdr:cNvPr id="5" name="直線コネクタ 4"/>
        <cdr:cNvCxnSpPr/>
      </cdr:nvCxnSpPr>
      <cdr:spPr bwMode="auto">
        <a:xfrm xmlns:a="http://schemas.openxmlformats.org/drawingml/2006/main" flipV="1">
          <a:off x="2898805" y="0"/>
          <a:ext cx="670925" cy="0"/>
        </a:xfrm>
        <a:prstGeom xmlns:a="http://schemas.openxmlformats.org/drawingml/2006/main" prst="line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317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ash"/>
          <a:round/>
          <a:headEnd type="none" w="med" len="med"/>
          <a:tailEnd type="none" w="med" len="med"/>
        </a:ln>
        <a:effectLst xmlns:a="http://schemas.openxmlformats.org/drawingml/2006/main"/>
        <a:extLst xmlns:a="http://schemas.openxmlformats.org/drawingml/2006/main"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</cdr:cxnSp>
  </cdr:relSizeAnchor>
  <cdr:relSizeAnchor xmlns:cdr="http://schemas.openxmlformats.org/drawingml/2006/chartDrawing">
    <cdr:from>
      <cdr:x>0.58468</cdr:x>
      <cdr:y>0</cdr:y>
    </cdr:from>
    <cdr:to>
      <cdr:x>0.72492</cdr:x>
      <cdr:y>0</cdr:y>
    </cdr:to>
    <cdr:cxnSp macro="">
      <cdr:nvCxnSpPr>
        <cdr:cNvPr id="6" name="直線コネクタ 5"/>
        <cdr:cNvCxnSpPr/>
      </cdr:nvCxnSpPr>
      <cdr:spPr bwMode="auto">
        <a:xfrm xmlns:a="http://schemas.openxmlformats.org/drawingml/2006/main" flipV="1">
          <a:off x="2797149" y="0"/>
          <a:ext cx="670926" cy="0"/>
        </a:xfrm>
        <a:prstGeom xmlns:a="http://schemas.openxmlformats.org/drawingml/2006/main" prst="line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317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ash"/>
          <a:round/>
          <a:headEnd type="none" w="med" len="med"/>
          <a:tailEnd type="none" w="med" len="med"/>
        </a:ln>
        <a:effectLst xmlns:a="http://schemas.openxmlformats.org/drawingml/2006/main"/>
        <a:extLst xmlns:a="http://schemas.openxmlformats.org/drawingml/2006/main"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180975</xdr:colOff>
      <xdr:row>16</xdr:row>
      <xdr:rowOff>9525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390525</xdr:colOff>
      <xdr:row>0</xdr:row>
      <xdr:rowOff>9525</xdr:rowOff>
    </xdr:from>
    <xdr:to>
      <xdr:col>14</xdr:col>
      <xdr:colOff>161925</xdr:colOff>
      <xdr:row>16</xdr:row>
      <xdr:rowOff>9525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18</xdr:row>
      <xdr:rowOff>19050</xdr:rowOff>
    </xdr:from>
    <xdr:to>
      <xdr:col>7</xdr:col>
      <xdr:colOff>180975</xdr:colOff>
      <xdr:row>34</xdr:row>
      <xdr:rowOff>19050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390525</xdr:colOff>
      <xdr:row>18</xdr:row>
      <xdr:rowOff>19050</xdr:rowOff>
    </xdr:from>
    <xdr:to>
      <xdr:col>14</xdr:col>
      <xdr:colOff>161925</xdr:colOff>
      <xdr:row>34</xdr:row>
      <xdr:rowOff>19050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57150</xdr:colOff>
      <xdr:row>36</xdr:row>
      <xdr:rowOff>0</xdr:rowOff>
    </xdr:from>
    <xdr:to>
      <xdr:col>7</xdr:col>
      <xdr:colOff>180975</xdr:colOff>
      <xdr:row>52</xdr:row>
      <xdr:rowOff>0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390525</xdr:colOff>
      <xdr:row>36</xdr:row>
      <xdr:rowOff>0</xdr:rowOff>
    </xdr:from>
    <xdr:to>
      <xdr:col>14</xdr:col>
      <xdr:colOff>161925</xdr:colOff>
      <xdr:row>52</xdr:row>
      <xdr:rowOff>0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241300</xdr:colOff>
      <xdr:row>14</xdr:row>
      <xdr:rowOff>82549</xdr:rowOff>
    </xdr:from>
    <xdr:to>
      <xdr:col>22</xdr:col>
      <xdr:colOff>12700</xdr:colOff>
      <xdr:row>29</xdr:row>
      <xdr:rowOff>158749</xdr:rowOff>
    </xdr:to>
    <xdr:graphicFrame macro="">
      <xdr:nvGraphicFramePr>
        <xdr:cNvPr id="8" name="グラフ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165100</xdr:colOff>
      <xdr:row>14</xdr:row>
      <xdr:rowOff>95249</xdr:rowOff>
    </xdr:from>
    <xdr:to>
      <xdr:col>26</xdr:col>
      <xdr:colOff>622300</xdr:colOff>
      <xdr:row>29</xdr:row>
      <xdr:rowOff>171449</xdr:rowOff>
    </xdr:to>
    <xdr:graphicFrame macro="">
      <xdr:nvGraphicFramePr>
        <xdr:cNvPr id="9" name="グラフ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18</xdr:row>
      <xdr:rowOff>61911</xdr:rowOff>
    </xdr:from>
    <xdr:to>
      <xdr:col>9</xdr:col>
      <xdr:colOff>638175</xdr:colOff>
      <xdr:row>40</xdr:row>
      <xdr:rowOff>9524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0.17708</cdr:x>
      <cdr:y>0.0525</cdr:y>
    </cdr:from>
    <cdr:to>
      <cdr:x>0.76042</cdr:x>
      <cdr:y>0.12932</cdr:y>
    </cdr:to>
    <cdr:sp macro="" textlink="">
      <cdr:nvSpPr>
        <cdr:cNvPr id="2" name="テキスト ボックス 1"/>
        <cdr:cNvSpPr txBox="1"/>
      </cdr:nvSpPr>
      <cdr:spPr>
        <a:xfrm xmlns:a="http://schemas.openxmlformats.org/drawingml/2006/main">
          <a:off x="809625" y="195264"/>
          <a:ext cx="266700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ja-JP" altLang="en-US" sz="1400" b="1"/>
            <a:t>省エネ・ＩＴ　売上・利益率推移</a:t>
          </a:r>
        </a:p>
      </cdr:txBody>
    </cdr:sp>
  </cdr:relSizeAnchor>
  <cdr:relSizeAnchor xmlns:cdr="http://schemas.openxmlformats.org/drawingml/2006/chartDrawing">
    <cdr:from>
      <cdr:x>0.2242</cdr:x>
      <cdr:y>0.26248</cdr:y>
    </cdr:from>
    <cdr:to>
      <cdr:x>0.28253</cdr:x>
      <cdr:y>0.53137</cdr:y>
    </cdr:to>
    <cdr:sp macro="" textlink="">
      <cdr:nvSpPr>
        <cdr:cNvPr id="3" name="円/楕円 2"/>
        <cdr:cNvSpPr/>
      </cdr:nvSpPr>
      <cdr:spPr>
        <a:xfrm xmlns:a="http://schemas.openxmlformats.org/drawingml/2006/main">
          <a:off x="1289863" y="976298"/>
          <a:ext cx="335578" cy="100014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0.64455</cdr:x>
      <cdr:y>0.33419</cdr:y>
    </cdr:from>
    <cdr:to>
      <cdr:x>0.70289</cdr:x>
      <cdr:y>0.55698</cdr:y>
    </cdr:to>
    <cdr:sp macro="" textlink="">
      <cdr:nvSpPr>
        <cdr:cNvPr id="4" name="円/楕円 3"/>
        <cdr:cNvSpPr/>
      </cdr:nvSpPr>
      <cdr:spPr>
        <a:xfrm xmlns:a="http://schemas.openxmlformats.org/drawingml/2006/main">
          <a:off x="3708143" y="1243014"/>
          <a:ext cx="335636" cy="828671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0.7</cdr:x>
      <cdr:y>0.16005</cdr:y>
    </cdr:from>
    <cdr:to>
      <cdr:x>0.91042</cdr:x>
      <cdr:y>0.23688</cdr:y>
    </cdr:to>
    <cdr:sp macro="" textlink="">
      <cdr:nvSpPr>
        <cdr:cNvPr id="5" name="テキスト ボックス 4"/>
        <cdr:cNvSpPr txBox="1"/>
      </cdr:nvSpPr>
      <cdr:spPr>
        <a:xfrm xmlns:a="http://schemas.openxmlformats.org/drawingml/2006/main">
          <a:off x="3200400" y="595314"/>
          <a:ext cx="9620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ja-JP" altLang="en-US" sz="1050"/>
            <a:t>利益率</a:t>
          </a:r>
        </a:p>
      </cdr:txBody>
    </cdr:sp>
  </cdr:relSizeAnchor>
  <cdr:relSizeAnchor xmlns:cdr="http://schemas.openxmlformats.org/drawingml/2006/chartDrawing">
    <cdr:from>
      <cdr:x>0.01458</cdr:x>
      <cdr:y>0.16005</cdr:y>
    </cdr:from>
    <cdr:to>
      <cdr:x>0.21875</cdr:x>
      <cdr:y>0.23688</cdr:y>
    </cdr:to>
    <cdr:sp macro="" textlink="">
      <cdr:nvSpPr>
        <cdr:cNvPr id="6" name="テキスト ボックス 5"/>
        <cdr:cNvSpPr txBox="1"/>
      </cdr:nvSpPr>
      <cdr:spPr>
        <a:xfrm xmlns:a="http://schemas.openxmlformats.org/drawingml/2006/main">
          <a:off x="66676" y="595314"/>
          <a:ext cx="93345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ja-JP" altLang="en-US" sz="1050"/>
            <a:t>売上　千円</a:t>
          </a:r>
        </a:p>
      </cdr:txBody>
    </cdr:sp>
  </cdr:relSizeAnchor>
  <cdr:relSizeAnchor xmlns:cdr="http://schemas.openxmlformats.org/drawingml/2006/chartDrawing">
    <cdr:from>
      <cdr:x>0.15894</cdr:x>
      <cdr:y>0.45967</cdr:y>
    </cdr:from>
    <cdr:to>
      <cdr:x>0.69868</cdr:x>
      <cdr:y>0.45967</cdr:y>
    </cdr:to>
    <cdr:cxnSp macro="">
      <cdr:nvCxnSpPr>
        <cdr:cNvPr id="7" name="直線コネクタ 6"/>
        <cdr:cNvCxnSpPr/>
      </cdr:nvCxnSpPr>
      <cdr:spPr>
        <a:xfrm xmlns:a="http://schemas.openxmlformats.org/drawingml/2006/main">
          <a:off x="914400" y="1709749"/>
          <a:ext cx="3105150" cy="0"/>
        </a:xfrm>
        <a:prstGeom xmlns:a="http://schemas.openxmlformats.org/drawingml/2006/main" prst="line">
          <a:avLst/>
        </a:prstGeom>
        <a:ln xmlns:a="http://schemas.openxmlformats.org/drawingml/2006/main" w="1587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0.57998</cdr:x>
      <cdr:y>0.41357</cdr:y>
    </cdr:from>
    <cdr:to>
      <cdr:x>0.63832</cdr:x>
      <cdr:y>0.68246</cdr:y>
    </cdr:to>
    <cdr:sp macro="" textlink="">
      <cdr:nvSpPr>
        <cdr:cNvPr id="11" name="円/楕円 10"/>
        <cdr:cNvSpPr/>
      </cdr:nvSpPr>
      <cdr:spPr>
        <a:xfrm xmlns:a="http://schemas.openxmlformats.org/drawingml/2006/main">
          <a:off x="3336668" y="1538289"/>
          <a:ext cx="335636" cy="1000125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017_&#30465;&#12456;&#12493;&#65321;&#65332;&#12477;&#12522;&#12517;&#12540;&#12471;&#12519;&#12531;&#37096;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0011_&#28246;&#35199;&#21205;&#21147;&#12475;&#12531;&#12479;&#1254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JIG_MT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事業報告（単月）"/>
      <sheetName val="事業報告（累計）"/>
      <sheetName val="前年実績"/>
      <sheetName val="工数管理表"/>
      <sheetName val="W300_JIG_MTB"/>
      <sheetName val="SW300_JIG_MTB"/>
      <sheetName val="係別売上利益管理表（単月）"/>
      <sheetName val="係別売上利益管理表（累計）"/>
      <sheetName val="利益率推移"/>
      <sheetName val="→係別"/>
      <sheetName val="【修計】省ITソリュ部まとめ"/>
      <sheetName val="【修計】IT係(FW) "/>
      <sheetName val="【修計】計測係(FV) "/>
      <sheetName val="【修計】計装係(FN）"/>
      <sheetName val="【年計】省ITソリュ部まとめ"/>
      <sheetName val="【年計】IT係(FW)"/>
      <sheetName val="【年計】計測係(FV)"/>
      <sheetName val="【年計】計装係(FN)"/>
      <sheetName val="W800_JIG_MTBJC"/>
      <sheetName val="W800_JIG_MIKOMI"/>
    </sheetNames>
    <sheetDataSet>
      <sheetData sheetId="0"/>
      <sheetData sheetId="1"/>
      <sheetData sheetId="2"/>
      <sheetData sheetId="3"/>
      <sheetData sheetId="4"/>
      <sheetData sheetId="5"/>
      <sheetData sheetId="6">
        <row r="57">
          <cell r="C57" t="str">
            <v>4月</v>
          </cell>
          <cell r="D57" t="str">
            <v>5月</v>
          </cell>
          <cell r="E57" t="str">
            <v>6月</v>
          </cell>
          <cell r="F57" t="str">
            <v>7月</v>
          </cell>
          <cell r="G57" t="str">
            <v>8月</v>
          </cell>
          <cell r="H57" t="str">
            <v>9月</v>
          </cell>
          <cell r="I57" t="str">
            <v>10月</v>
          </cell>
          <cell r="J57" t="str">
            <v>11月</v>
          </cell>
          <cell r="K57" t="str">
            <v>12月</v>
          </cell>
          <cell r="L57" t="str">
            <v>1月</v>
          </cell>
          <cell r="M57" t="str">
            <v>2月</v>
          </cell>
          <cell r="N57" t="str">
            <v>3月</v>
          </cell>
        </row>
        <row r="58">
          <cell r="C58">
            <v>35880</v>
          </cell>
          <cell r="D58">
            <v>56940</v>
          </cell>
          <cell r="E58">
            <v>38220</v>
          </cell>
          <cell r="F58">
            <v>38220</v>
          </cell>
          <cell r="G58">
            <v>53040</v>
          </cell>
          <cell r="H58">
            <v>59280</v>
          </cell>
          <cell r="I58">
            <v>36270</v>
          </cell>
          <cell r="J58">
            <v>50700</v>
          </cell>
          <cell r="K58">
            <v>35880</v>
          </cell>
          <cell r="L58">
            <v>63960</v>
          </cell>
          <cell r="M58">
            <v>41340</v>
          </cell>
          <cell r="N58">
            <v>35880</v>
          </cell>
        </row>
        <row r="59">
          <cell r="C59">
            <v>5468</v>
          </cell>
          <cell r="D59">
            <v>8530</v>
          </cell>
          <cell r="E59">
            <v>6263</v>
          </cell>
          <cell r="F59">
            <v>6011</v>
          </cell>
          <cell r="G59">
            <v>7963</v>
          </cell>
          <cell r="H59">
            <v>8870</v>
          </cell>
          <cell r="I59">
            <v>5525</v>
          </cell>
          <cell r="J59">
            <v>7623</v>
          </cell>
          <cell r="K59">
            <v>5468</v>
          </cell>
          <cell r="L59">
            <v>9550</v>
          </cell>
          <cell r="M59">
            <v>6262</v>
          </cell>
          <cell r="N59">
            <v>5468</v>
          </cell>
        </row>
        <row r="60">
          <cell r="C60">
            <v>46000</v>
          </cell>
          <cell r="D60">
            <v>73000</v>
          </cell>
          <cell r="E60">
            <v>49457</v>
          </cell>
          <cell r="F60">
            <v>49203</v>
          </cell>
          <cell r="G60">
            <v>68000</v>
          </cell>
          <cell r="H60">
            <v>76000</v>
          </cell>
          <cell r="I60">
            <v>46500</v>
          </cell>
          <cell r="J60">
            <v>65000</v>
          </cell>
          <cell r="K60">
            <v>46000</v>
          </cell>
          <cell r="L60">
            <v>82000</v>
          </cell>
          <cell r="M60">
            <v>53000</v>
          </cell>
          <cell r="N60">
            <v>46000</v>
          </cell>
        </row>
        <row r="61">
          <cell r="C61">
            <v>-15588</v>
          </cell>
          <cell r="D61">
            <v>-24590</v>
          </cell>
          <cell r="E61">
            <v>-17500</v>
          </cell>
          <cell r="F61">
            <v>-16994</v>
          </cell>
          <cell r="G61">
            <v>-22923</v>
          </cell>
          <cell r="H61">
            <v>-25590</v>
          </cell>
          <cell r="I61">
            <v>-15755</v>
          </cell>
          <cell r="J61">
            <v>-21923</v>
          </cell>
          <cell r="K61">
            <v>-15588</v>
          </cell>
          <cell r="L61">
            <v>-27590</v>
          </cell>
          <cell r="M61">
            <v>-17922</v>
          </cell>
          <cell r="N61">
            <v>-15588</v>
          </cell>
        </row>
        <row r="65">
          <cell r="A65" t="str">
            <v>売上実績 IT</v>
          </cell>
        </row>
        <row r="67">
          <cell r="C67">
            <v>13682</v>
          </cell>
          <cell r="D67">
            <v>15901</v>
          </cell>
          <cell r="E67">
            <v>35798</v>
          </cell>
          <cell r="F67">
            <v>39517</v>
          </cell>
          <cell r="G67">
            <v>60601</v>
          </cell>
          <cell r="H67">
            <v>84492</v>
          </cell>
          <cell r="I67">
            <v>63078</v>
          </cell>
          <cell r="J67">
            <v>82234</v>
          </cell>
          <cell r="K67">
            <v>45397</v>
          </cell>
          <cell r="L67">
            <v>45932</v>
          </cell>
          <cell r="M67">
            <v>10172</v>
          </cell>
          <cell r="N67">
            <v>65389</v>
          </cell>
        </row>
        <row r="68">
          <cell r="C68">
            <v>3130</v>
          </cell>
          <cell r="D68">
            <v>3870</v>
          </cell>
          <cell r="E68">
            <v>6287</v>
          </cell>
          <cell r="F68">
            <v>6815</v>
          </cell>
          <cell r="G68">
            <v>5571</v>
          </cell>
          <cell r="H68">
            <v>8649</v>
          </cell>
          <cell r="I68">
            <v>5559</v>
          </cell>
          <cell r="J68">
            <v>7444</v>
          </cell>
          <cell r="K68">
            <v>7603</v>
          </cell>
          <cell r="L68">
            <v>6931</v>
          </cell>
          <cell r="M68">
            <v>2476</v>
          </cell>
          <cell r="N68">
            <v>10669</v>
          </cell>
        </row>
        <row r="69">
          <cell r="C69">
            <v>21581</v>
          </cell>
          <cell r="D69">
            <v>24920</v>
          </cell>
          <cell r="E69">
            <v>50425</v>
          </cell>
          <cell r="F69">
            <v>58236</v>
          </cell>
          <cell r="G69">
            <v>83552</v>
          </cell>
          <cell r="H69">
            <v>108465</v>
          </cell>
          <cell r="I69">
            <v>84655</v>
          </cell>
          <cell r="J69">
            <v>109594</v>
          </cell>
          <cell r="K69">
            <v>63839</v>
          </cell>
          <cell r="L69">
            <v>63942</v>
          </cell>
          <cell r="M69">
            <v>18842</v>
          </cell>
          <cell r="N69">
            <v>93438</v>
          </cell>
        </row>
        <row r="70">
          <cell r="A70" t="str">
            <v>実績利益</v>
          </cell>
          <cell r="C70">
            <v>-11029</v>
          </cell>
          <cell r="D70">
            <v>-12889</v>
          </cell>
          <cell r="E70">
            <v>-20914</v>
          </cell>
          <cell r="F70">
            <v>-25534</v>
          </cell>
          <cell r="G70">
            <v>-28522</v>
          </cell>
          <cell r="H70">
            <v>-32622</v>
          </cell>
          <cell r="I70">
            <v>-27136</v>
          </cell>
          <cell r="J70">
            <v>-34804</v>
          </cell>
          <cell r="K70">
            <v>-26045</v>
          </cell>
          <cell r="L70">
            <v>-24941</v>
          </cell>
          <cell r="M70">
            <v>-11146</v>
          </cell>
          <cell r="N70">
            <v>-38718</v>
          </cell>
        </row>
        <row r="77">
          <cell r="C77" t="str">
            <v>4月</v>
          </cell>
          <cell r="D77" t="str">
            <v>5月</v>
          </cell>
          <cell r="E77" t="str">
            <v>6月</v>
          </cell>
          <cell r="F77" t="str">
            <v>7月</v>
          </cell>
          <cell r="G77" t="str">
            <v>8月</v>
          </cell>
          <cell r="H77" t="str">
            <v>9月</v>
          </cell>
          <cell r="I77" t="str">
            <v>10月</v>
          </cell>
          <cell r="J77" t="str">
            <v>11月</v>
          </cell>
          <cell r="K77" t="str">
            <v>12月</v>
          </cell>
          <cell r="L77" t="str">
            <v>1月</v>
          </cell>
          <cell r="M77" t="str">
            <v>2月</v>
          </cell>
          <cell r="N77" t="str">
            <v>3月</v>
          </cell>
        </row>
        <row r="78">
          <cell r="C78">
            <v>21270</v>
          </cell>
          <cell r="D78">
            <v>15060</v>
          </cell>
          <cell r="E78">
            <v>47445</v>
          </cell>
          <cell r="F78">
            <v>1260</v>
          </cell>
          <cell r="G78">
            <v>740</v>
          </cell>
          <cell r="H78">
            <v>46340</v>
          </cell>
          <cell r="I78">
            <v>188940</v>
          </cell>
          <cell r="J78">
            <v>8240</v>
          </cell>
          <cell r="K78">
            <v>66000</v>
          </cell>
          <cell r="L78">
            <v>7700</v>
          </cell>
          <cell r="M78">
            <v>105500</v>
          </cell>
          <cell r="N78">
            <v>185870</v>
          </cell>
        </row>
        <row r="79">
          <cell r="C79">
            <v>7385</v>
          </cell>
          <cell r="D79">
            <v>8966</v>
          </cell>
          <cell r="E79">
            <v>12911</v>
          </cell>
          <cell r="F79">
            <v>2652</v>
          </cell>
          <cell r="G79">
            <v>2251</v>
          </cell>
          <cell r="H79">
            <v>9491</v>
          </cell>
          <cell r="I79">
            <v>5918</v>
          </cell>
          <cell r="J79">
            <v>4425</v>
          </cell>
          <cell r="K79">
            <v>6044</v>
          </cell>
          <cell r="L79">
            <v>2755</v>
          </cell>
          <cell r="M79">
            <v>21730</v>
          </cell>
          <cell r="N79">
            <v>9478</v>
          </cell>
        </row>
        <row r="80">
          <cell r="C80">
            <v>39338</v>
          </cell>
          <cell r="D80">
            <v>32813</v>
          </cell>
          <cell r="E80">
            <v>73024</v>
          </cell>
          <cell r="F80">
            <v>11294</v>
          </cell>
          <cell r="G80">
            <v>9800</v>
          </cell>
          <cell r="H80">
            <v>67747</v>
          </cell>
          <cell r="I80">
            <v>247247</v>
          </cell>
          <cell r="J80">
            <v>19547</v>
          </cell>
          <cell r="K80">
            <v>92488</v>
          </cell>
          <cell r="L80">
            <v>17452</v>
          </cell>
          <cell r="M80">
            <v>146322</v>
          </cell>
          <cell r="N80">
            <v>245121</v>
          </cell>
        </row>
        <row r="81">
          <cell r="C81">
            <v>-25453</v>
          </cell>
          <cell r="D81">
            <v>-26719</v>
          </cell>
          <cell r="E81">
            <v>-38490</v>
          </cell>
          <cell r="F81">
            <v>-12686</v>
          </cell>
          <cell r="G81">
            <v>-11311</v>
          </cell>
          <cell r="H81">
            <v>-30898</v>
          </cell>
          <cell r="I81">
            <v>-64225</v>
          </cell>
          <cell r="J81">
            <v>-15732</v>
          </cell>
          <cell r="K81">
            <v>-32532</v>
          </cell>
          <cell r="L81">
            <v>-12507</v>
          </cell>
          <cell r="M81">
            <v>-62552</v>
          </cell>
          <cell r="N81">
            <v>-68729</v>
          </cell>
        </row>
        <row r="85">
          <cell r="A85" t="str">
            <v>売上実績 計測</v>
          </cell>
        </row>
        <row r="87">
          <cell r="C87">
            <v>21389</v>
          </cell>
          <cell r="D87">
            <v>5471</v>
          </cell>
          <cell r="E87">
            <v>35688</v>
          </cell>
          <cell r="F87">
            <v>33245</v>
          </cell>
          <cell r="G87">
            <v>11717</v>
          </cell>
          <cell r="H87">
            <v>117849</v>
          </cell>
          <cell r="I87">
            <v>37106</v>
          </cell>
          <cell r="J87">
            <v>119143</v>
          </cell>
          <cell r="K87">
            <v>2870</v>
          </cell>
          <cell r="L87">
            <v>2500</v>
          </cell>
          <cell r="M87">
            <v>1140</v>
          </cell>
          <cell r="N87">
            <v>242291</v>
          </cell>
        </row>
        <row r="88">
          <cell r="C88">
            <v>2893</v>
          </cell>
          <cell r="D88">
            <v>14039</v>
          </cell>
          <cell r="E88">
            <v>6256</v>
          </cell>
          <cell r="F88">
            <v>11046</v>
          </cell>
          <cell r="G88">
            <v>2275</v>
          </cell>
          <cell r="H88">
            <v>11083</v>
          </cell>
          <cell r="I88">
            <v>2976</v>
          </cell>
          <cell r="J88">
            <v>10636</v>
          </cell>
          <cell r="K88">
            <v>2346</v>
          </cell>
          <cell r="L88">
            <v>696</v>
          </cell>
          <cell r="M88">
            <v>1356</v>
          </cell>
          <cell r="N88">
            <v>21750</v>
          </cell>
        </row>
        <row r="89">
          <cell r="C89">
            <v>37394</v>
          </cell>
          <cell r="D89">
            <v>26235</v>
          </cell>
          <cell r="E89">
            <v>53982</v>
          </cell>
          <cell r="F89">
            <v>57066</v>
          </cell>
          <cell r="G89">
            <v>24057</v>
          </cell>
          <cell r="H89">
            <v>165799</v>
          </cell>
          <cell r="I89">
            <v>53401</v>
          </cell>
          <cell r="J89">
            <v>161867</v>
          </cell>
          <cell r="K89">
            <v>13073</v>
          </cell>
          <cell r="L89">
            <v>4867</v>
          </cell>
          <cell r="M89">
            <v>2505</v>
          </cell>
          <cell r="N89">
            <v>326557</v>
          </cell>
        </row>
        <row r="90">
          <cell r="C90">
            <v>-18898</v>
          </cell>
          <cell r="D90">
            <v>-34803</v>
          </cell>
          <cell r="E90">
            <v>-24550</v>
          </cell>
          <cell r="F90">
            <v>-34867</v>
          </cell>
          <cell r="G90">
            <v>-14615</v>
          </cell>
          <cell r="H90">
            <v>-59033</v>
          </cell>
          <cell r="I90">
            <v>-19271</v>
          </cell>
          <cell r="J90">
            <v>-53360</v>
          </cell>
          <cell r="K90">
            <v>-12549</v>
          </cell>
          <cell r="L90">
            <v>-3063</v>
          </cell>
          <cell r="M90">
            <v>-2721</v>
          </cell>
          <cell r="N90">
            <v>-106016</v>
          </cell>
        </row>
        <row r="95">
          <cell r="A95" t="str">
            <v>売上計画 計装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4">
          <cell r="A104" t="str">
            <v>売上実績 計装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106</v>
          </cell>
          <cell r="I107">
            <v>0</v>
          </cell>
          <cell r="J107">
            <v>0</v>
          </cell>
          <cell r="K107">
            <v>0</v>
          </cell>
          <cell r="L107">
            <v>1487</v>
          </cell>
          <cell r="M107">
            <v>1350</v>
          </cell>
          <cell r="N107">
            <v>1345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実績利益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-106</v>
          </cell>
          <cell r="I109">
            <v>0</v>
          </cell>
          <cell r="J109">
            <v>0</v>
          </cell>
          <cell r="K109">
            <v>0</v>
          </cell>
          <cell r="L109">
            <v>-1487</v>
          </cell>
          <cell r="M109">
            <v>-1350</v>
          </cell>
          <cell r="N109">
            <v>-1345</v>
          </cell>
        </row>
      </sheetData>
      <sheetData sheetId="7">
        <row r="3">
          <cell r="Q3" t="str">
            <v>売上</v>
          </cell>
          <cell r="R3" t="str">
            <v>利益</v>
          </cell>
        </row>
        <row r="4">
          <cell r="P4" t="str">
            <v>ＩＴ</v>
          </cell>
          <cell r="Q4">
            <v>562193</v>
          </cell>
          <cell r="R4">
            <v>-294300</v>
          </cell>
        </row>
        <row r="5">
          <cell r="P5" t="str">
            <v>計測</v>
          </cell>
          <cell r="Q5">
            <v>630409</v>
          </cell>
          <cell r="R5">
            <v>-383746</v>
          </cell>
        </row>
        <row r="6">
          <cell r="P6" t="str">
            <v>計装</v>
          </cell>
          <cell r="Q6">
            <v>0</v>
          </cell>
          <cell r="R6">
            <v>-4288</v>
          </cell>
        </row>
        <row r="56">
          <cell r="A56" t="str">
            <v>売上計画 IT</v>
          </cell>
        </row>
        <row r="57">
          <cell r="C57" t="str">
            <v>4月</v>
          </cell>
          <cell r="D57" t="str">
            <v>5月</v>
          </cell>
          <cell r="E57" t="str">
            <v>6月</v>
          </cell>
          <cell r="F57" t="str">
            <v>7月</v>
          </cell>
          <cell r="G57" t="str">
            <v>8月</v>
          </cell>
          <cell r="H57" t="str">
            <v>9月</v>
          </cell>
          <cell r="I57" t="str">
            <v>10月</v>
          </cell>
          <cell r="J57" t="str">
            <v>11月</v>
          </cell>
          <cell r="K57" t="str">
            <v>12月</v>
          </cell>
          <cell r="L57" t="str">
            <v>1月</v>
          </cell>
          <cell r="M57" t="str">
            <v>2月</v>
          </cell>
          <cell r="N57" t="str">
            <v>3月</v>
          </cell>
        </row>
        <row r="58">
          <cell r="C58">
            <v>35880</v>
          </cell>
          <cell r="D58">
            <v>92820</v>
          </cell>
          <cell r="E58">
            <v>131040</v>
          </cell>
          <cell r="F58">
            <v>169260</v>
          </cell>
          <cell r="G58">
            <v>222300</v>
          </cell>
          <cell r="H58">
            <v>281580</v>
          </cell>
          <cell r="I58">
            <v>317850</v>
          </cell>
          <cell r="J58">
            <v>368550</v>
          </cell>
          <cell r="K58">
            <v>404430</v>
          </cell>
          <cell r="L58">
            <v>468390</v>
          </cell>
          <cell r="M58">
            <v>509730</v>
          </cell>
          <cell r="N58">
            <v>545610</v>
          </cell>
        </row>
        <row r="61">
          <cell r="C61">
            <v>-15588</v>
          </cell>
          <cell r="D61">
            <v>-40178</v>
          </cell>
          <cell r="E61">
            <v>-57678</v>
          </cell>
          <cell r="F61">
            <v>-74672</v>
          </cell>
          <cell r="G61">
            <v>-97595</v>
          </cell>
          <cell r="H61">
            <v>-123185</v>
          </cell>
          <cell r="I61">
            <v>-138940</v>
          </cell>
          <cell r="J61">
            <v>-160863</v>
          </cell>
          <cell r="K61">
            <v>-176451</v>
          </cell>
          <cell r="L61">
            <v>-204041</v>
          </cell>
          <cell r="M61">
            <v>-221963</v>
          </cell>
          <cell r="N61">
            <v>-237551</v>
          </cell>
        </row>
        <row r="65">
          <cell r="A65" t="str">
            <v>売上実績 IT</v>
          </cell>
        </row>
        <row r="67">
          <cell r="C67">
            <v>13682</v>
          </cell>
          <cell r="D67">
            <v>29583</v>
          </cell>
          <cell r="E67">
            <v>65381</v>
          </cell>
          <cell r="F67">
            <v>104898</v>
          </cell>
          <cell r="G67">
            <v>165499</v>
          </cell>
          <cell r="H67">
            <v>249991</v>
          </cell>
          <cell r="I67">
            <v>313069</v>
          </cell>
          <cell r="J67">
            <v>395303</v>
          </cell>
          <cell r="K67">
            <v>440700</v>
          </cell>
          <cell r="L67">
            <v>486632</v>
          </cell>
          <cell r="M67">
            <v>496804</v>
          </cell>
          <cell r="N67">
            <v>562193</v>
          </cell>
        </row>
        <row r="70">
          <cell r="A70" t="str">
            <v>実績利益</v>
          </cell>
          <cell r="C70">
            <v>-11029</v>
          </cell>
          <cell r="D70">
            <v>-23918</v>
          </cell>
          <cell r="E70">
            <v>-44832</v>
          </cell>
          <cell r="F70">
            <v>-70366</v>
          </cell>
          <cell r="G70">
            <v>-98888</v>
          </cell>
          <cell r="H70">
            <v>-131510</v>
          </cell>
          <cell r="I70">
            <v>-158646</v>
          </cell>
          <cell r="J70">
            <v>-193450</v>
          </cell>
          <cell r="K70">
            <v>-219495</v>
          </cell>
          <cell r="L70">
            <v>-244436</v>
          </cell>
          <cell r="M70">
            <v>-255582</v>
          </cell>
          <cell r="N70">
            <v>-294300</v>
          </cell>
        </row>
        <row r="76">
          <cell r="A76" t="str">
            <v>売上計画 計測</v>
          </cell>
        </row>
        <row r="77">
          <cell r="C77" t="str">
            <v>4月</v>
          </cell>
          <cell r="D77" t="str">
            <v>5月</v>
          </cell>
          <cell r="E77" t="str">
            <v>6月</v>
          </cell>
          <cell r="F77" t="str">
            <v>7月</v>
          </cell>
          <cell r="G77" t="str">
            <v>8月</v>
          </cell>
          <cell r="H77" t="str">
            <v>9月</v>
          </cell>
          <cell r="I77" t="str">
            <v>10月</v>
          </cell>
          <cell r="J77" t="str">
            <v>11月</v>
          </cell>
          <cell r="K77" t="str">
            <v>12月</v>
          </cell>
          <cell r="L77" t="str">
            <v>1月</v>
          </cell>
          <cell r="M77" t="str">
            <v>2月</v>
          </cell>
          <cell r="N77" t="str">
            <v>3月</v>
          </cell>
        </row>
        <row r="78">
          <cell r="C78">
            <v>21270</v>
          </cell>
          <cell r="D78">
            <v>36330</v>
          </cell>
          <cell r="E78">
            <v>83775</v>
          </cell>
          <cell r="F78">
            <v>85035</v>
          </cell>
          <cell r="G78">
            <v>85775</v>
          </cell>
          <cell r="H78">
            <v>132115</v>
          </cell>
          <cell r="I78">
            <v>321055</v>
          </cell>
          <cell r="J78">
            <v>329295</v>
          </cell>
          <cell r="K78">
            <v>395295</v>
          </cell>
          <cell r="L78">
            <v>402995</v>
          </cell>
          <cell r="M78">
            <v>508495</v>
          </cell>
          <cell r="N78">
            <v>694365</v>
          </cell>
        </row>
        <row r="81">
          <cell r="A81" t="str">
            <v>計画利益</v>
          </cell>
          <cell r="C81">
            <v>-25453</v>
          </cell>
          <cell r="D81">
            <v>-52172</v>
          </cell>
          <cell r="E81">
            <v>-90662</v>
          </cell>
          <cell r="F81">
            <v>-103348</v>
          </cell>
          <cell r="G81">
            <v>-114659</v>
          </cell>
          <cell r="H81">
            <v>-145557</v>
          </cell>
          <cell r="I81">
            <v>-209782</v>
          </cell>
          <cell r="J81">
            <v>-225514</v>
          </cell>
          <cell r="K81">
            <v>-258046</v>
          </cell>
          <cell r="L81">
            <v>-270553</v>
          </cell>
          <cell r="M81">
            <v>-333105</v>
          </cell>
          <cell r="N81">
            <v>-401834</v>
          </cell>
        </row>
        <row r="85">
          <cell r="A85" t="str">
            <v>売上実績 計測</v>
          </cell>
        </row>
        <row r="86">
          <cell r="C86" t="str">
            <v>4月</v>
          </cell>
          <cell r="D86" t="str">
            <v>5月</v>
          </cell>
          <cell r="E86" t="str">
            <v>6月</v>
          </cell>
          <cell r="F86" t="str">
            <v>7月</v>
          </cell>
          <cell r="G86" t="str">
            <v>8月</v>
          </cell>
          <cell r="H86" t="str">
            <v>9月</v>
          </cell>
          <cell r="I86" t="str">
            <v>10月</v>
          </cell>
          <cell r="J86" t="str">
            <v>11月</v>
          </cell>
          <cell r="K86" t="str">
            <v>12月</v>
          </cell>
          <cell r="L86" t="str">
            <v>1月</v>
          </cell>
          <cell r="M86" t="str">
            <v>2月</v>
          </cell>
          <cell r="N86" t="str">
            <v>3月</v>
          </cell>
        </row>
        <row r="87">
          <cell r="C87">
            <v>21389</v>
          </cell>
          <cell r="D87">
            <v>26860</v>
          </cell>
          <cell r="E87">
            <v>62548</v>
          </cell>
          <cell r="F87">
            <v>95793</v>
          </cell>
          <cell r="G87">
            <v>107510</v>
          </cell>
          <cell r="H87">
            <v>225359</v>
          </cell>
          <cell r="I87">
            <v>262465</v>
          </cell>
          <cell r="J87">
            <v>381608</v>
          </cell>
          <cell r="K87">
            <v>384478</v>
          </cell>
          <cell r="L87">
            <v>386978</v>
          </cell>
          <cell r="M87">
            <v>388118</v>
          </cell>
          <cell r="N87">
            <v>630409</v>
          </cell>
        </row>
        <row r="90">
          <cell r="A90" t="str">
            <v>実績利益</v>
          </cell>
          <cell r="C90">
            <v>-18898</v>
          </cell>
          <cell r="D90">
            <v>-53701</v>
          </cell>
          <cell r="E90">
            <v>-78251</v>
          </cell>
          <cell r="F90">
            <v>-113118</v>
          </cell>
          <cell r="G90">
            <v>-127733</v>
          </cell>
          <cell r="H90">
            <v>-186766</v>
          </cell>
          <cell r="I90">
            <v>-206037</v>
          </cell>
          <cell r="J90">
            <v>-259397</v>
          </cell>
          <cell r="K90">
            <v>-271946</v>
          </cell>
          <cell r="L90">
            <v>-275009</v>
          </cell>
          <cell r="M90">
            <v>-277730</v>
          </cell>
          <cell r="N90">
            <v>-383746</v>
          </cell>
        </row>
        <row r="95">
          <cell r="A95" t="str">
            <v>売上計画 計装</v>
          </cell>
        </row>
        <row r="96">
          <cell r="C96" t="str">
            <v>4月</v>
          </cell>
          <cell r="D96" t="str">
            <v>5月</v>
          </cell>
          <cell r="E96" t="str">
            <v>6月</v>
          </cell>
          <cell r="F96" t="str">
            <v>7月</v>
          </cell>
          <cell r="G96" t="str">
            <v>8月</v>
          </cell>
          <cell r="H96" t="str">
            <v>9月</v>
          </cell>
          <cell r="I96" t="str">
            <v>10月</v>
          </cell>
          <cell r="J96" t="str">
            <v>11月</v>
          </cell>
          <cell r="K96" t="str">
            <v>12月</v>
          </cell>
          <cell r="L96" t="str">
            <v>1月</v>
          </cell>
          <cell r="M96" t="str">
            <v>2月</v>
          </cell>
          <cell r="N96" t="str">
            <v>3月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100">
          <cell r="A100" t="str">
            <v>計画利益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4">
          <cell r="A104" t="str">
            <v>売上実績 計装</v>
          </cell>
        </row>
        <row r="105">
          <cell r="C105" t="str">
            <v>4月</v>
          </cell>
          <cell r="D105" t="str">
            <v>5月</v>
          </cell>
          <cell r="E105" t="str">
            <v>6月</v>
          </cell>
          <cell r="F105" t="str">
            <v>7月</v>
          </cell>
          <cell r="G105" t="str">
            <v>8月</v>
          </cell>
          <cell r="H105" t="str">
            <v>9月</v>
          </cell>
          <cell r="I105" t="str">
            <v>10月</v>
          </cell>
          <cell r="J105" t="str">
            <v>11月</v>
          </cell>
          <cell r="K105" t="str">
            <v>12月</v>
          </cell>
          <cell r="L105" t="str">
            <v>1月</v>
          </cell>
          <cell r="M105" t="str">
            <v>2月</v>
          </cell>
          <cell r="N105" t="str">
            <v>3月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9">
          <cell r="A109" t="str">
            <v>実績利益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-106</v>
          </cell>
          <cell r="I109">
            <v>-106</v>
          </cell>
          <cell r="J109">
            <v>-106</v>
          </cell>
          <cell r="K109">
            <v>-106</v>
          </cell>
          <cell r="L109">
            <v>-1593</v>
          </cell>
          <cell r="M109">
            <v>-2943</v>
          </cell>
          <cell r="N109">
            <v>-4288</v>
          </cell>
        </row>
      </sheetData>
      <sheetData sheetId="8">
        <row r="3">
          <cell r="C3" t="str">
            <v>売上</v>
          </cell>
          <cell r="E3" t="str">
            <v>利益率</v>
          </cell>
        </row>
        <row r="4">
          <cell r="B4">
            <v>2007</v>
          </cell>
          <cell r="C4">
            <v>565425</v>
          </cell>
          <cell r="E4">
            <v>6.434982535261087E-2</v>
          </cell>
        </row>
        <row r="5">
          <cell r="B5">
            <v>2008</v>
          </cell>
          <cell r="C5">
            <v>458946</v>
          </cell>
          <cell r="E5">
            <v>4.0274890727885197E-2</v>
          </cell>
        </row>
        <row r="6">
          <cell r="B6">
            <v>2009</v>
          </cell>
          <cell r="C6">
            <v>346405</v>
          </cell>
          <cell r="E6">
            <v>1.4439745384737518E-2</v>
          </cell>
        </row>
        <row r="7">
          <cell r="B7">
            <v>2010</v>
          </cell>
          <cell r="C7">
            <v>614405</v>
          </cell>
          <cell r="E7">
            <v>0.15643915658238458</v>
          </cell>
        </row>
        <row r="8">
          <cell r="B8">
            <v>2011</v>
          </cell>
          <cell r="C8">
            <v>663870</v>
          </cell>
          <cell r="E8">
            <v>0.17950351725488423</v>
          </cell>
        </row>
        <row r="9">
          <cell r="B9">
            <v>2012</v>
          </cell>
          <cell r="C9">
            <v>514011</v>
          </cell>
          <cell r="E9">
            <v>0.17129399954475683</v>
          </cell>
        </row>
        <row r="10">
          <cell r="B10">
            <v>2013</v>
          </cell>
          <cell r="C10">
            <v>576864</v>
          </cell>
          <cell r="E10">
            <v>0.13586217895379155</v>
          </cell>
        </row>
        <row r="11">
          <cell r="B11">
            <v>2014</v>
          </cell>
          <cell r="C11">
            <v>625378</v>
          </cell>
          <cell r="E11">
            <v>0.15785492933873593</v>
          </cell>
        </row>
        <row r="12">
          <cell r="B12">
            <v>2015</v>
          </cell>
          <cell r="C12">
            <v>547447</v>
          </cell>
          <cell r="E12">
            <v>9.7616755594605503E-2</v>
          </cell>
        </row>
        <row r="13">
          <cell r="B13">
            <v>2016</v>
          </cell>
          <cell r="C13">
            <v>578347</v>
          </cell>
          <cell r="E13">
            <v>5.0315813862611893E-2</v>
          </cell>
        </row>
        <row r="14">
          <cell r="B14">
            <v>2017</v>
          </cell>
          <cell r="C14">
            <v>663825</v>
          </cell>
          <cell r="E14">
            <v>7.6057695928896926E-2</v>
          </cell>
        </row>
        <row r="15">
          <cell r="B15">
            <v>2018</v>
          </cell>
          <cell r="C15">
            <v>663630</v>
          </cell>
          <cell r="E15">
            <v>0.15984358754125039</v>
          </cell>
        </row>
      </sheetData>
      <sheetData sheetId="9"/>
      <sheetData sheetId="10"/>
      <sheetData sheetId="11"/>
      <sheetData sheetId="12"/>
      <sheetData sheetId="13"/>
      <sheetData sheetId="14"/>
      <sheetData sheetId="15">
        <row r="49">
          <cell r="F49">
            <v>35880</v>
          </cell>
          <cell r="G49">
            <v>13682</v>
          </cell>
          <cell r="I49">
            <v>56940</v>
          </cell>
          <cell r="J49">
            <v>15901</v>
          </cell>
          <cell r="O49">
            <v>38220</v>
          </cell>
          <cell r="P49">
            <v>35798</v>
          </cell>
          <cell r="U49">
            <v>38220</v>
          </cell>
          <cell r="V49">
            <v>39517</v>
          </cell>
          <cell r="AA49">
            <v>53040</v>
          </cell>
          <cell r="AB49">
            <v>60601</v>
          </cell>
          <cell r="AG49">
            <v>59280</v>
          </cell>
          <cell r="AH49">
            <v>84492</v>
          </cell>
          <cell r="AM49">
            <v>36270</v>
          </cell>
          <cell r="AN49">
            <v>63078</v>
          </cell>
          <cell r="AS49">
            <v>50700</v>
          </cell>
          <cell r="AT49">
            <v>82234</v>
          </cell>
          <cell r="AY49">
            <v>35880</v>
          </cell>
          <cell r="AZ49">
            <v>45397</v>
          </cell>
          <cell r="BE49">
            <v>63960</v>
          </cell>
          <cell r="BF49">
            <v>45932</v>
          </cell>
          <cell r="BK49">
            <v>41340</v>
          </cell>
          <cell r="BL49">
            <v>10172</v>
          </cell>
          <cell r="BQ49">
            <v>35880</v>
          </cell>
          <cell r="BR49">
            <v>65389</v>
          </cell>
        </row>
        <row r="50">
          <cell r="F50">
            <v>5468</v>
          </cell>
          <cell r="G50">
            <v>3130</v>
          </cell>
          <cell r="I50">
            <v>8530</v>
          </cell>
          <cell r="J50">
            <v>3870</v>
          </cell>
          <cell r="O50">
            <v>6263</v>
          </cell>
          <cell r="P50">
            <v>6287</v>
          </cell>
          <cell r="U50">
            <v>6011</v>
          </cell>
          <cell r="V50">
            <v>6815</v>
          </cell>
          <cell r="AA50">
            <v>7963</v>
          </cell>
          <cell r="AB50">
            <v>5571</v>
          </cell>
          <cell r="AG50">
            <v>8870</v>
          </cell>
          <cell r="AH50">
            <v>8649</v>
          </cell>
          <cell r="AM50">
            <v>5525</v>
          </cell>
          <cell r="AN50">
            <v>5559</v>
          </cell>
          <cell r="AS50">
            <v>7623</v>
          </cell>
          <cell r="AT50">
            <v>7444</v>
          </cell>
          <cell r="AY50">
            <v>5468</v>
          </cell>
          <cell r="AZ50">
            <v>7603</v>
          </cell>
          <cell r="BE50">
            <v>9550</v>
          </cell>
          <cell r="BF50">
            <v>6931</v>
          </cell>
          <cell r="BK50">
            <v>6262</v>
          </cell>
          <cell r="BL50">
            <v>2476</v>
          </cell>
          <cell r="BQ50">
            <v>5468</v>
          </cell>
          <cell r="BR50">
            <v>10669</v>
          </cell>
        </row>
        <row r="51">
          <cell r="F51">
            <v>46000</v>
          </cell>
          <cell r="G51">
            <v>21581</v>
          </cell>
          <cell r="I51">
            <v>73000</v>
          </cell>
          <cell r="J51">
            <v>24920</v>
          </cell>
          <cell r="O51">
            <v>49457</v>
          </cell>
          <cell r="P51">
            <v>50425</v>
          </cell>
          <cell r="U51">
            <v>49203</v>
          </cell>
          <cell r="V51">
            <v>58236</v>
          </cell>
          <cell r="AA51">
            <v>68000</v>
          </cell>
          <cell r="AB51">
            <v>83552</v>
          </cell>
          <cell r="AG51">
            <v>76000</v>
          </cell>
          <cell r="AH51">
            <v>108465</v>
          </cell>
          <cell r="AM51">
            <v>46500</v>
          </cell>
          <cell r="AN51">
            <v>84655</v>
          </cell>
          <cell r="AS51">
            <v>65000</v>
          </cell>
          <cell r="AT51">
            <v>109594</v>
          </cell>
          <cell r="AY51">
            <v>46000</v>
          </cell>
          <cell r="AZ51">
            <v>63839</v>
          </cell>
          <cell r="BE51">
            <v>82000</v>
          </cell>
          <cell r="BF51">
            <v>63942</v>
          </cell>
          <cell r="BK51">
            <v>53000</v>
          </cell>
          <cell r="BL51">
            <v>18842</v>
          </cell>
          <cell r="BQ51">
            <v>46000</v>
          </cell>
          <cell r="BR51">
            <v>93438</v>
          </cell>
        </row>
        <row r="53">
          <cell r="F53">
            <v>-15588</v>
          </cell>
          <cell r="G53">
            <v>-11029</v>
          </cell>
          <cell r="I53">
            <v>-24590</v>
          </cell>
          <cell r="J53">
            <v>-12889</v>
          </cell>
          <cell r="O53">
            <v>-17500</v>
          </cell>
          <cell r="P53">
            <v>-20914</v>
          </cell>
          <cell r="U53">
            <v>-16994</v>
          </cell>
          <cell r="V53">
            <v>-25534</v>
          </cell>
          <cell r="AA53">
            <v>-22923</v>
          </cell>
          <cell r="AB53">
            <v>-28522</v>
          </cell>
          <cell r="AG53">
            <v>-25590</v>
          </cell>
          <cell r="AH53">
            <v>-32622</v>
          </cell>
          <cell r="AM53">
            <v>-15755</v>
          </cell>
          <cell r="AN53">
            <v>-27136</v>
          </cell>
          <cell r="AS53">
            <v>-21923</v>
          </cell>
          <cell r="AT53">
            <v>-34804</v>
          </cell>
          <cell r="AY53">
            <v>-15588</v>
          </cell>
          <cell r="AZ53">
            <v>-26045</v>
          </cell>
          <cell r="BE53">
            <v>-27590</v>
          </cell>
          <cell r="BF53">
            <v>-24941</v>
          </cell>
          <cell r="BK53">
            <v>-17922</v>
          </cell>
          <cell r="BL53">
            <v>-11146</v>
          </cell>
          <cell r="BQ53">
            <v>-15588</v>
          </cell>
          <cell r="BR53">
            <v>-38718</v>
          </cell>
        </row>
        <row r="54">
          <cell r="F54">
            <v>-0.43444816053511703</v>
          </cell>
          <cell r="G54">
            <v>-0.80609560005847103</v>
          </cell>
          <cell r="I54">
            <v>-0.43185809624165789</v>
          </cell>
          <cell r="J54">
            <v>-0.81057795107225961</v>
          </cell>
          <cell r="L54">
            <v>-0.43285929756517993</v>
          </cell>
          <cell r="M54">
            <v>-0.80850488456207958</v>
          </cell>
          <cell r="O54">
            <v>-0.45787545787545786</v>
          </cell>
          <cell r="P54">
            <v>-0.58422258226716572</v>
          </cell>
          <cell r="R54">
            <v>-0.44015567765567765</v>
          </cell>
          <cell r="S54">
            <v>-0.68570379773940437</v>
          </cell>
          <cell r="U54">
            <v>-0.44463631606488752</v>
          </cell>
          <cell r="V54">
            <v>-0.64615228888832654</v>
          </cell>
          <cell r="X54">
            <v>-0.44116743471582182</v>
          </cell>
          <cell r="Y54">
            <v>-0.67080401914240495</v>
          </cell>
          <cell r="AB54">
            <v>-0.47065229946700549</v>
          </cell>
          <cell r="AD54">
            <v>-0.43902384165542058</v>
          </cell>
          <cell r="AE54">
            <v>-0.59751418437573645</v>
          </cell>
          <cell r="AG54">
            <v>-0.43168016194331982</v>
          </cell>
          <cell r="AH54">
            <v>-0.38609572503905693</v>
          </cell>
          <cell r="AJ54">
            <v>-0.43747780382129414</v>
          </cell>
          <cell r="AK54">
            <v>-0.5260589381217724</v>
          </cell>
          <cell r="AM54">
            <v>-0.43438103115522469</v>
          </cell>
          <cell r="AN54">
            <v>-0.43019753321284759</v>
          </cell>
          <cell r="AP54">
            <v>-0.43712442976246657</v>
          </cell>
          <cell r="AQ54">
            <v>-0.506744519578751</v>
          </cell>
          <cell r="AS54">
            <v>-0.43240631163708088</v>
          </cell>
          <cell r="AT54">
            <v>-0.42323126687258311</v>
          </cell>
          <cell r="AV54">
            <v>-0.43647537647537649</v>
          </cell>
          <cell r="AW54">
            <v>-0.48937144418332268</v>
          </cell>
          <cell r="AY54">
            <v>-0.43444816053511703</v>
          </cell>
          <cell r="AZ54">
            <v>-0.57371632486728197</v>
          </cell>
          <cell r="BB54">
            <v>-0.43629552703805358</v>
          </cell>
          <cell r="BC54">
            <v>-0.49805990469707284</v>
          </cell>
          <cell r="BE54">
            <v>-0.43136335209505944</v>
          </cell>
          <cell r="BF54">
            <v>-0.54299834538012715</v>
          </cell>
          <cell r="BH54">
            <v>-0.43562202438139158</v>
          </cell>
          <cell r="BI54">
            <v>-0.50230153380788767</v>
          </cell>
          <cell r="BK54">
            <v>-0.43352685050798256</v>
          </cell>
          <cell r="BL54">
            <v>-1.0957530475815966</v>
          </cell>
          <cell r="BN54">
            <v>-0.43545210209326507</v>
          </cell>
          <cell r="BO54">
            <v>-0.51445237961047008</v>
          </cell>
          <cell r="BQ54">
            <v>-0.43444816053511703</v>
          </cell>
          <cell r="BR54">
            <v>-0.59211794032635456</v>
          </cell>
          <cell r="BT54">
            <v>-0.43538608163340115</v>
          </cell>
          <cell r="BU54">
            <v>-0.52348570686579166</v>
          </cell>
        </row>
      </sheetData>
      <sheetData sheetId="16">
        <row r="49">
          <cell r="F49">
            <v>21270</v>
          </cell>
          <cell r="G49">
            <v>21389</v>
          </cell>
          <cell r="I49">
            <v>15060</v>
          </cell>
          <cell r="J49">
            <v>5471</v>
          </cell>
          <cell r="O49">
            <v>47445</v>
          </cell>
          <cell r="P49">
            <v>35688</v>
          </cell>
          <cell r="U49">
            <v>1260</v>
          </cell>
          <cell r="V49">
            <v>33245</v>
          </cell>
          <cell r="AA49">
            <v>740</v>
          </cell>
          <cell r="AB49">
            <v>11717</v>
          </cell>
          <cell r="AG49">
            <v>46340</v>
          </cell>
          <cell r="AH49">
            <v>117849</v>
          </cell>
          <cell r="AM49">
            <v>188940</v>
          </cell>
          <cell r="AN49">
            <v>37106</v>
          </cell>
          <cell r="AS49">
            <v>8240</v>
          </cell>
          <cell r="AT49">
            <v>119143</v>
          </cell>
          <cell r="AY49">
            <v>66000</v>
          </cell>
          <cell r="AZ49">
            <v>2870</v>
          </cell>
          <cell r="BE49">
            <v>7700</v>
          </cell>
          <cell r="BF49">
            <v>2500</v>
          </cell>
          <cell r="BK49">
            <v>105500</v>
          </cell>
          <cell r="BL49">
            <v>1140</v>
          </cell>
          <cell r="BQ49">
            <v>185870</v>
          </cell>
          <cell r="BR49">
            <v>242291</v>
          </cell>
        </row>
        <row r="50">
          <cell r="F50">
            <v>7385</v>
          </cell>
          <cell r="G50">
            <v>2893</v>
          </cell>
          <cell r="I50">
            <v>8966</v>
          </cell>
          <cell r="J50">
            <v>14039</v>
          </cell>
          <cell r="O50">
            <v>12911</v>
          </cell>
          <cell r="P50">
            <v>6256</v>
          </cell>
          <cell r="U50">
            <v>2652</v>
          </cell>
          <cell r="V50">
            <v>11046</v>
          </cell>
          <cell r="AA50">
            <v>2251</v>
          </cell>
          <cell r="AB50">
            <v>2275</v>
          </cell>
          <cell r="AG50">
            <v>9491</v>
          </cell>
          <cell r="AH50">
            <v>11083</v>
          </cell>
          <cell r="AM50">
            <v>5918</v>
          </cell>
          <cell r="AN50">
            <v>2976</v>
          </cell>
          <cell r="AS50">
            <v>4425</v>
          </cell>
          <cell r="AT50">
            <v>10636</v>
          </cell>
          <cell r="AY50">
            <v>6044</v>
          </cell>
          <cell r="AZ50">
            <v>2346</v>
          </cell>
          <cell r="BE50">
            <v>2755</v>
          </cell>
          <cell r="BF50">
            <v>696</v>
          </cell>
          <cell r="BK50">
            <v>21730</v>
          </cell>
          <cell r="BL50">
            <v>1356</v>
          </cell>
          <cell r="BQ50">
            <v>9478</v>
          </cell>
          <cell r="BR50">
            <v>21750</v>
          </cell>
        </row>
        <row r="51">
          <cell r="F51">
            <v>39338</v>
          </cell>
          <cell r="G51">
            <v>37394</v>
          </cell>
          <cell r="I51">
            <v>32813</v>
          </cell>
          <cell r="J51">
            <v>26235</v>
          </cell>
          <cell r="O51">
            <v>73024</v>
          </cell>
          <cell r="P51">
            <v>53982</v>
          </cell>
          <cell r="U51">
            <v>11294</v>
          </cell>
          <cell r="V51">
            <v>57066</v>
          </cell>
          <cell r="AA51">
            <v>9800</v>
          </cell>
          <cell r="AB51">
            <v>24057</v>
          </cell>
          <cell r="AG51">
            <v>67747</v>
          </cell>
          <cell r="AH51">
            <v>165799</v>
          </cell>
          <cell r="AM51">
            <v>247247</v>
          </cell>
          <cell r="AN51">
            <v>53401</v>
          </cell>
          <cell r="AS51">
            <v>19547</v>
          </cell>
          <cell r="AT51">
            <v>161867</v>
          </cell>
          <cell r="AY51">
            <v>92488</v>
          </cell>
          <cell r="AZ51">
            <v>13073</v>
          </cell>
          <cell r="BE51">
            <v>17452</v>
          </cell>
          <cell r="BF51">
            <v>4867</v>
          </cell>
          <cell r="BK51">
            <v>146322</v>
          </cell>
          <cell r="BL51">
            <v>2505</v>
          </cell>
          <cell r="BQ51">
            <v>245121</v>
          </cell>
          <cell r="BR51">
            <v>326557</v>
          </cell>
        </row>
        <row r="53">
          <cell r="F53">
            <v>-25453</v>
          </cell>
          <cell r="G53">
            <v>-18898</v>
          </cell>
          <cell r="I53">
            <v>-26719</v>
          </cell>
          <cell r="J53">
            <v>-34803</v>
          </cell>
          <cell r="O53">
            <v>-38490</v>
          </cell>
          <cell r="P53">
            <v>-24550</v>
          </cell>
          <cell r="U53">
            <v>-12686</v>
          </cell>
          <cell r="V53">
            <v>-34867</v>
          </cell>
          <cell r="AA53">
            <v>-11311</v>
          </cell>
          <cell r="AB53">
            <v>-14615</v>
          </cell>
          <cell r="AG53">
            <v>-30898</v>
          </cell>
          <cell r="AH53">
            <v>-59033</v>
          </cell>
          <cell r="AM53">
            <v>-64225</v>
          </cell>
          <cell r="AN53">
            <v>-19271</v>
          </cell>
          <cell r="AS53">
            <v>-15732</v>
          </cell>
          <cell r="AT53">
            <v>-53360</v>
          </cell>
          <cell r="AY53">
            <v>-32532</v>
          </cell>
          <cell r="AZ53">
            <v>-12549</v>
          </cell>
          <cell r="BE53">
            <v>-12507</v>
          </cell>
          <cell r="BF53">
            <v>-3063</v>
          </cell>
          <cell r="BK53">
            <v>-62552</v>
          </cell>
          <cell r="BL53">
            <v>-2721</v>
          </cell>
          <cell r="BQ53">
            <v>-68729</v>
          </cell>
          <cell r="BR53">
            <v>-106016</v>
          </cell>
        </row>
        <row r="54">
          <cell r="F54">
            <v>-1.1966619652092148</v>
          </cell>
          <cell r="G54">
            <v>-0.88353826733367624</v>
          </cell>
          <cell r="I54">
            <v>-1.7741699867197875</v>
          </cell>
          <cell r="J54">
            <v>-6.3613598976421128</v>
          </cell>
          <cell r="L54">
            <v>-1.4360583539774292</v>
          </cell>
          <cell r="M54">
            <v>-1.9992926284437826</v>
          </cell>
          <cell r="O54">
            <v>-0.81125513752766365</v>
          </cell>
          <cell r="P54">
            <v>-0.68790629903609057</v>
          </cell>
          <cell r="R54">
            <v>-1.0822082960310355</v>
          </cell>
          <cell r="S54">
            <v>-1.2510551896143762</v>
          </cell>
          <cell r="U54">
            <v>-10.068253968253968</v>
          </cell>
          <cell r="V54">
            <v>-1.0487892916228003</v>
          </cell>
          <cell r="X54">
            <v>-1.2153583818427707</v>
          </cell>
          <cell r="Y54">
            <v>-1.1808587266292945</v>
          </cell>
          <cell r="AA54">
            <v>-15.285135135135135</v>
          </cell>
          <cell r="AB54">
            <v>-1.2473329350516345</v>
          </cell>
          <cell r="AD54">
            <v>-1.3367414747886914</v>
          </cell>
          <cell r="AE54">
            <v>-1.1881034322388615</v>
          </cell>
          <cell r="AG54">
            <v>-0.66676737160120847</v>
          </cell>
          <cell r="AH54">
            <v>-0.50092066967051052</v>
          </cell>
          <cell r="AJ54">
            <v>-1.1017446921242857</v>
          </cell>
          <cell r="AK54">
            <v>-0.82874879636491106</v>
          </cell>
          <cell r="AM54">
            <v>-0.33992272679157404</v>
          </cell>
          <cell r="AN54">
            <v>-0.51934997035519859</v>
          </cell>
          <cell r="AP54">
            <v>-0.65341452399121647</v>
          </cell>
          <cell r="AQ54">
            <v>-0.7850075248128322</v>
          </cell>
          <cell r="AS54">
            <v>-1.9092233009708739</v>
          </cell>
          <cell r="AT54">
            <v>-0.44786517042545515</v>
          </cell>
          <cell r="AV54">
            <v>-0.68483882233255899</v>
          </cell>
          <cell r="AW54">
            <v>-0.67974727993123829</v>
          </cell>
          <cell r="AY54">
            <v>-0.49290909090909091</v>
          </cell>
          <cell r="AZ54">
            <v>-4.3724738675958186</v>
          </cell>
          <cell r="BB54">
            <v>-0.65279348334787946</v>
          </cell>
          <cell r="BC54">
            <v>-0.70731225193639169</v>
          </cell>
          <cell r="BE54">
            <v>-1.6242857142857143</v>
          </cell>
          <cell r="BF54">
            <v>-1.2252000000000001</v>
          </cell>
          <cell r="BH54">
            <v>-0.67135572401642696</v>
          </cell>
          <cell r="BI54">
            <v>-0.71065797022052934</v>
          </cell>
          <cell r="BK54">
            <v>-0.59290995260663504</v>
          </cell>
          <cell r="BL54">
            <v>-2.3868421052631579</v>
          </cell>
          <cell r="BN54">
            <v>-0.65508018761246423</v>
          </cell>
          <cell r="BO54">
            <v>-0.71558134381811722</v>
          </cell>
          <cell r="BQ54">
            <v>-0.36976919352235432</v>
          </cell>
          <cell r="BR54">
            <v>-0.43755649198690832</v>
          </cell>
          <cell r="BT54">
            <v>-0.57870716409957301</v>
          </cell>
          <cell r="BU54">
            <v>-0.60872544649584637</v>
          </cell>
        </row>
      </sheetData>
      <sheetData sheetId="17">
        <row r="49">
          <cell r="F49">
            <v>0</v>
          </cell>
          <cell r="G49">
            <v>0</v>
          </cell>
          <cell r="I49">
            <v>0</v>
          </cell>
          <cell r="J49">
            <v>0</v>
          </cell>
          <cell r="O49">
            <v>0</v>
          </cell>
          <cell r="P49">
            <v>0</v>
          </cell>
          <cell r="U49">
            <v>0</v>
          </cell>
          <cell r="V49">
            <v>0</v>
          </cell>
          <cell r="AA49">
            <v>0</v>
          </cell>
          <cell r="AB49">
            <v>0</v>
          </cell>
          <cell r="AG49">
            <v>0</v>
          </cell>
          <cell r="AH49">
            <v>0</v>
          </cell>
          <cell r="AM49">
            <v>0</v>
          </cell>
          <cell r="AN49">
            <v>0</v>
          </cell>
          <cell r="AS49">
            <v>0</v>
          </cell>
          <cell r="AT49">
            <v>0</v>
          </cell>
          <cell r="AY49">
            <v>0</v>
          </cell>
          <cell r="AZ49">
            <v>0</v>
          </cell>
          <cell r="BE49">
            <v>0</v>
          </cell>
          <cell r="BF49">
            <v>0</v>
          </cell>
          <cell r="BK49">
            <v>0</v>
          </cell>
          <cell r="BL49">
            <v>0</v>
          </cell>
          <cell r="BQ49">
            <v>0</v>
          </cell>
          <cell r="BR49">
            <v>0</v>
          </cell>
        </row>
        <row r="50">
          <cell r="F50">
            <v>0</v>
          </cell>
          <cell r="G50">
            <v>0</v>
          </cell>
          <cell r="I50">
            <v>0</v>
          </cell>
          <cell r="J50">
            <v>0</v>
          </cell>
          <cell r="O50">
            <v>0</v>
          </cell>
          <cell r="P50">
            <v>0</v>
          </cell>
          <cell r="U50">
            <v>0</v>
          </cell>
          <cell r="V50">
            <v>0</v>
          </cell>
          <cell r="AA50">
            <v>0</v>
          </cell>
          <cell r="AB50">
            <v>0</v>
          </cell>
          <cell r="AG50">
            <v>0</v>
          </cell>
          <cell r="AH50">
            <v>106</v>
          </cell>
          <cell r="AM50">
            <v>0</v>
          </cell>
          <cell r="AN50">
            <v>0</v>
          </cell>
          <cell r="AS50">
            <v>0</v>
          </cell>
          <cell r="AT50">
            <v>0</v>
          </cell>
          <cell r="AY50">
            <v>0</v>
          </cell>
          <cell r="AZ50">
            <v>0</v>
          </cell>
          <cell r="BE50">
            <v>0</v>
          </cell>
          <cell r="BF50">
            <v>1487</v>
          </cell>
          <cell r="BK50">
            <v>0</v>
          </cell>
          <cell r="BL50">
            <v>1350</v>
          </cell>
          <cell r="BQ50">
            <v>0</v>
          </cell>
          <cell r="BR50">
            <v>1345</v>
          </cell>
        </row>
        <row r="51">
          <cell r="F51">
            <v>0</v>
          </cell>
          <cell r="G51">
            <v>0</v>
          </cell>
          <cell r="I51">
            <v>0</v>
          </cell>
          <cell r="J51">
            <v>0</v>
          </cell>
          <cell r="O51">
            <v>0</v>
          </cell>
          <cell r="P51">
            <v>0</v>
          </cell>
          <cell r="U51">
            <v>0</v>
          </cell>
          <cell r="V51">
            <v>0</v>
          </cell>
          <cell r="AA51">
            <v>0</v>
          </cell>
          <cell r="AB51">
            <v>0</v>
          </cell>
          <cell r="AG51">
            <v>0</v>
          </cell>
          <cell r="AH51">
            <v>0</v>
          </cell>
          <cell r="AM51">
            <v>0</v>
          </cell>
          <cell r="AN51">
            <v>0</v>
          </cell>
          <cell r="AS51">
            <v>0</v>
          </cell>
          <cell r="AT51">
            <v>0</v>
          </cell>
          <cell r="AY51">
            <v>0</v>
          </cell>
          <cell r="AZ51">
            <v>0</v>
          </cell>
          <cell r="BE51">
            <v>0</v>
          </cell>
          <cell r="BF51">
            <v>0</v>
          </cell>
          <cell r="BK51">
            <v>0</v>
          </cell>
          <cell r="BL51">
            <v>0</v>
          </cell>
          <cell r="BQ51">
            <v>0</v>
          </cell>
          <cell r="BR51">
            <v>0</v>
          </cell>
        </row>
        <row r="53">
          <cell r="F53">
            <v>0</v>
          </cell>
          <cell r="G53">
            <v>0</v>
          </cell>
          <cell r="I53">
            <v>0</v>
          </cell>
          <cell r="J53">
            <v>0</v>
          </cell>
          <cell r="O53">
            <v>0</v>
          </cell>
          <cell r="P53">
            <v>0</v>
          </cell>
          <cell r="U53">
            <v>0</v>
          </cell>
          <cell r="V53">
            <v>0</v>
          </cell>
          <cell r="AA53">
            <v>0</v>
          </cell>
          <cell r="AB53">
            <v>0</v>
          </cell>
          <cell r="AG53">
            <v>0</v>
          </cell>
          <cell r="AH53">
            <v>-106</v>
          </cell>
          <cell r="AM53">
            <v>0</v>
          </cell>
          <cell r="AN53">
            <v>0</v>
          </cell>
          <cell r="AS53">
            <v>0</v>
          </cell>
          <cell r="AT53">
            <v>0</v>
          </cell>
          <cell r="AY53">
            <v>0</v>
          </cell>
          <cell r="AZ53">
            <v>0</v>
          </cell>
          <cell r="BE53">
            <v>0</v>
          </cell>
          <cell r="BF53">
            <v>-1487</v>
          </cell>
          <cell r="BK53">
            <v>0</v>
          </cell>
          <cell r="BL53">
            <v>-1350</v>
          </cell>
          <cell r="BQ53">
            <v>0</v>
          </cell>
          <cell r="BR53">
            <v>-1345</v>
          </cell>
        </row>
        <row r="54">
          <cell r="F54" t="e">
            <v>#DIV/0!</v>
          </cell>
          <cell r="G54" t="e">
            <v>#DIV/0!</v>
          </cell>
          <cell r="I54" t="e">
            <v>#DIV/0!</v>
          </cell>
          <cell r="J54" t="e">
            <v>#DIV/0!</v>
          </cell>
          <cell r="L54" t="e">
            <v>#DIV/0!</v>
          </cell>
          <cell r="M54" t="e">
            <v>#DIV/0!</v>
          </cell>
          <cell r="O54" t="e">
            <v>#DIV/0!</v>
          </cell>
          <cell r="P54" t="e">
            <v>#DIV/0!</v>
          </cell>
          <cell r="R54" t="e">
            <v>#DIV/0!</v>
          </cell>
          <cell r="S54" t="e">
            <v>#DIV/0!</v>
          </cell>
          <cell r="U54" t="e">
            <v>#DIV/0!</v>
          </cell>
          <cell r="V54" t="e">
            <v>#DIV/0!</v>
          </cell>
          <cell r="X54" t="e">
            <v>#DIV/0!</v>
          </cell>
          <cell r="Y54" t="e">
            <v>#DIV/0!</v>
          </cell>
          <cell r="AA54" t="e">
            <v>#DIV/0!</v>
          </cell>
          <cell r="AB54" t="e">
            <v>#DIV/0!</v>
          </cell>
          <cell r="AD54" t="e">
            <v>#DIV/0!</v>
          </cell>
          <cell r="AE54" t="e">
            <v>#DIV/0!</v>
          </cell>
          <cell r="AG54" t="e">
            <v>#DIV/0!</v>
          </cell>
          <cell r="AH54" t="e">
            <v>#DIV/0!</v>
          </cell>
          <cell r="AJ54" t="e">
            <v>#DIV/0!</v>
          </cell>
          <cell r="AK54" t="e">
            <v>#DIV/0!</v>
          </cell>
          <cell r="AM54" t="e">
            <v>#DIV/0!</v>
          </cell>
          <cell r="AN54" t="e">
            <v>#DIV/0!</v>
          </cell>
          <cell r="AP54" t="e">
            <v>#DIV/0!</v>
          </cell>
          <cell r="AQ54" t="e">
            <v>#DIV/0!</v>
          </cell>
          <cell r="AS54" t="e">
            <v>#DIV/0!</v>
          </cell>
          <cell r="AT54" t="e">
            <v>#DIV/0!</v>
          </cell>
          <cell r="AV54" t="e">
            <v>#DIV/0!</v>
          </cell>
          <cell r="AW54" t="e">
            <v>#DIV/0!</v>
          </cell>
          <cell r="AY54" t="e">
            <v>#DIV/0!</v>
          </cell>
          <cell r="AZ54" t="e">
            <v>#DIV/0!</v>
          </cell>
          <cell r="BB54" t="e">
            <v>#DIV/0!</v>
          </cell>
          <cell r="BC54" t="e">
            <v>#DIV/0!</v>
          </cell>
          <cell r="BE54" t="e">
            <v>#DIV/0!</v>
          </cell>
          <cell r="BF54" t="e">
            <v>#DIV/0!</v>
          </cell>
          <cell r="BH54" t="e">
            <v>#DIV/0!</v>
          </cell>
          <cell r="BI54" t="e">
            <v>#DIV/0!</v>
          </cell>
          <cell r="BK54" t="e">
            <v>#DIV/0!</v>
          </cell>
          <cell r="BL54" t="e">
            <v>#DIV/0!</v>
          </cell>
          <cell r="BN54" t="e">
            <v>#DIV/0!</v>
          </cell>
          <cell r="BO54" t="e">
            <v>#DIV/0!</v>
          </cell>
          <cell r="BQ54" t="e">
            <v>#DIV/0!</v>
          </cell>
          <cell r="BR54" t="e">
            <v>#DIV/0!</v>
          </cell>
          <cell r="BT54" t="e">
            <v>#DIV/0!</v>
          </cell>
          <cell r="BU54" t="e">
            <v>#DIV/0!</v>
          </cell>
        </row>
      </sheetData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事業報告（単月）"/>
      <sheetName val="事業報告（累計）"/>
      <sheetName val="工数管理表"/>
      <sheetName val="【年計】センターまとめ"/>
      <sheetName val="【年計】部付(KB)"/>
      <sheetName val="【年計】総括(BA)"/>
      <sheetName val="【年計】豊橋係(FJ)"/>
      <sheetName val="【年計】1係(BC)"/>
      <sheetName val="【年計】2係(BD)"/>
      <sheetName val="【年計】工事係(BE)"/>
      <sheetName val="前年実績"/>
      <sheetName val="W300_JIG_MTB"/>
      <sheetName val="SW300_JIG_MTB"/>
      <sheetName val="【修計】センターまとめ"/>
      <sheetName val="【修計】部付(KB)"/>
      <sheetName val="【修計】総括(BA)"/>
      <sheetName val="【修計】豊橋係(FJ)"/>
      <sheetName val="【修計】1係(BC)"/>
      <sheetName val="【修計】2係(BD)"/>
      <sheetName val="【修計】工事係(BE)"/>
      <sheetName val="W800_JIG_MTBJC"/>
      <sheetName val="SW800_JIG_MTBJ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D1" t="str">
            <v>6月</v>
          </cell>
        </row>
        <row r="2">
          <cell r="B2">
            <v>2</v>
          </cell>
          <cell r="C2">
            <v>2</v>
          </cell>
          <cell r="E2">
            <v>2</v>
          </cell>
          <cell r="F2">
            <v>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定FLG"/>
      <sheetName val="W300_JIG_MTBJC"/>
      <sheetName val="SW300_JIG_MTBJC"/>
      <sheetName val="W300_JIG_MTP"/>
      <sheetName val="SW300_JIG_MTP"/>
      <sheetName val="W300_MIKOMI"/>
      <sheetName val="SW300_MIKOMI"/>
      <sheetName val="W500_JIG_MTBJC"/>
      <sheetName val="SW500_JIG_MTBJC"/>
      <sheetName val="W602_JKOUSU"/>
      <sheetName val="SW602_JKOUSU"/>
      <sheetName val="W603_KKOUSU"/>
      <sheetName val="SW603_KKOUSU"/>
      <sheetName val="W800_JIG_MIKOMI"/>
      <sheetName val="SW800_JIG_MIKOMI"/>
      <sheetName val="W800_JIG_MTBJC"/>
      <sheetName val="SW800_JIG_MTBJC"/>
      <sheetName val="★売上・利益見込み"/>
    </sheetNames>
    <sheetDataSet>
      <sheetData sheetId="0">
        <row r="2">
          <cell r="A2" t="str">
            <v>確定Flg</v>
          </cell>
          <cell r="B2">
            <v>2</v>
          </cell>
          <cell r="C2">
            <v>2</v>
          </cell>
          <cell r="D2">
            <v>2</v>
          </cell>
          <cell r="E2">
            <v>2</v>
          </cell>
          <cell r="F2">
            <v>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</row>
        <row r="7">
          <cell r="A7">
            <v>6300</v>
          </cell>
          <cell r="B7">
            <v>4500</v>
          </cell>
          <cell r="C7">
            <v>2980</v>
          </cell>
        </row>
      </sheetData>
      <sheetData sheetId="1">
        <row r="75">
          <cell r="A75" t="str">
            <v>10</v>
          </cell>
        </row>
        <row r="171">
          <cell r="A171" t="str">
            <v>18</v>
          </cell>
          <cell r="B171" t="str">
            <v>SL</v>
          </cell>
          <cell r="C171" t="str">
            <v>01_売上高</v>
          </cell>
          <cell r="D171">
            <v>46423</v>
          </cell>
          <cell r="E171">
            <v>23149</v>
          </cell>
          <cell r="F171">
            <v>75001</v>
          </cell>
          <cell r="G171">
            <v>19769</v>
          </cell>
          <cell r="H171">
            <v>14845</v>
          </cell>
          <cell r="I171">
            <v>197768</v>
          </cell>
          <cell r="J171">
            <v>126284</v>
          </cell>
          <cell r="K171">
            <v>21418</v>
          </cell>
          <cell r="L171">
            <v>36252</v>
          </cell>
          <cell r="M171">
            <v>66549</v>
          </cell>
          <cell r="N171">
            <v>13316</v>
          </cell>
          <cell r="O171">
            <v>103147</v>
          </cell>
          <cell r="P171">
            <v>60600</v>
          </cell>
          <cell r="Q171">
            <v>30172</v>
          </cell>
          <cell r="R171">
            <v>75497</v>
          </cell>
          <cell r="S171">
            <v>43780</v>
          </cell>
          <cell r="T171">
            <v>30658</v>
          </cell>
          <cell r="U171">
            <v>132506</v>
          </cell>
          <cell r="V171">
            <v>124550</v>
          </cell>
          <cell r="W171">
            <v>30118</v>
          </cell>
          <cell r="X171">
            <v>30836</v>
          </cell>
          <cell r="Y171">
            <v>109559</v>
          </cell>
          <cell r="Z171">
            <v>39086</v>
          </cell>
          <cell r="AA171">
            <v>79578</v>
          </cell>
        </row>
        <row r="172">
          <cell r="A172" t="str">
            <v>18</v>
          </cell>
          <cell r="B172" t="str">
            <v>SL</v>
          </cell>
          <cell r="C172" t="str">
            <v>02_原材料費</v>
          </cell>
          <cell r="D172">
            <v>3143</v>
          </cell>
          <cell r="E172">
            <v>7079</v>
          </cell>
          <cell r="F172">
            <v>62833</v>
          </cell>
          <cell r="G172">
            <v>16987</v>
          </cell>
          <cell r="H172">
            <v>18545</v>
          </cell>
          <cell r="I172">
            <v>117200</v>
          </cell>
          <cell r="J172">
            <v>1727</v>
          </cell>
          <cell r="K172">
            <v>2866</v>
          </cell>
          <cell r="L172">
            <v>9292</v>
          </cell>
          <cell r="M172">
            <v>13543</v>
          </cell>
          <cell r="N172">
            <v>2850</v>
          </cell>
          <cell r="O172">
            <v>29009</v>
          </cell>
          <cell r="P172">
            <v>26659</v>
          </cell>
          <cell r="Q172">
            <v>12140</v>
          </cell>
          <cell r="R172">
            <v>35387</v>
          </cell>
          <cell r="S172">
            <v>14439</v>
          </cell>
          <cell r="T172">
            <v>12888</v>
          </cell>
          <cell r="U172">
            <v>82814</v>
          </cell>
          <cell r="V172">
            <v>59100</v>
          </cell>
          <cell r="W172">
            <v>12480</v>
          </cell>
          <cell r="X172">
            <v>12785</v>
          </cell>
          <cell r="Y172">
            <v>64900</v>
          </cell>
          <cell r="Z172">
            <v>19885</v>
          </cell>
          <cell r="AA172">
            <v>22984</v>
          </cell>
        </row>
        <row r="173">
          <cell r="A173" t="str">
            <v>18</v>
          </cell>
          <cell r="B173" t="str">
            <v>SL</v>
          </cell>
          <cell r="C173" t="str">
            <v>05_原材費完成原価</v>
          </cell>
          <cell r="D173">
            <v>13228</v>
          </cell>
          <cell r="E173">
            <v>2460</v>
          </cell>
          <cell r="F173">
            <v>906</v>
          </cell>
          <cell r="G173">
            <v>1985</v>
          </cell>
          <cell r="H173">
            <v>1432</v>
          </cell>
          <cell r="I173">
            <v>43568</v>
          </cell>
          <cell r="J173">
            <v>46081</v>
          </cell>
          <cell r="K173">
            <v>80</v>
          </cell>
          <cell r="L173">
            <v>29</v>
          </cell>
          <cell r="M173">
            <v>1359</v>
          </cell>
          <cell r="N173">
            <v>264</v>
          </cell>
          <cell r="O173">
            <v>9710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</row>
        <row r="174">
          <cell r="A174" t="str">
            <v>18</v>
          </cell>
          <cell r="B174" t="str">
            <v>SL</v>
          </cell>
          <cell r="C174" t="str">
            <v>06_原材費未成原価</v>
          </cell>
          <cell r="D174">
            <v>-1437</v>
          </cell>
          <cell r="E174">
            <v>-6303</v>
          </cell>
          <cell r="F174">
            <v>-21479</v>
          </cell>
          <cell r="G174">
            <v>-16190</v>
          </cell>
          <cell r="H174">
            <v>-17486</v>
          </cell>
          <cell r="I174">
            <v>-34794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</row>
        <row r="175">
          <cell r="A175" t="str">
            <v>18</v>
          </cell>
          <cell r="B175" t="str">
            <v>SL</v>
          </cell>
          <cell r="C175" t="str">
            <v>10_定外労務費</v>
          </cell>
          <cell r="D175">
            <v>1709</v>
          </cell>
          <cell r="E175">
            <v>856</v>
          </cell>
          <cell r="F175">
            <v>273</v>
          </cell>
          <cell r="G175">
            <v>476</v>
          </cell>
          <cell r="H175">
            <v>834</v>
          </cell>
          <cell r="I175">
            <v>1311</v>
          </cell>
          <cell r="J175">
            <v>1305</v>
          </cell>
          <cell r="K175">
            <v>1276</v>
          </cell>
          <cell r="L175">
            <v>1276</v>
          </cell>
          <cell r="M175">
            <v>1276</v>
          </cell>
          <cell r="N175">
            <v>1276</v>
          </cell>
          <cell r="O175">
            <v>1288</v>
          </cell>
          <cell r="P175">
            <v>1305</v>
          </cell>
          <cell r="Q175">
            <v>1305</v>
          </cell>
          <cell r="R175">
            <v>1305</v>
          </cell>
          <cell r="S175">
            <v>1305</v>
          </cell>
          <cell r="T175">
            <v>1305</v>
          </cell>
          <cell r="U175">
            <v>1311</v>
          </cell>
          <cell r="V175">
            <v>1305</v>
          </cell>
          <cell r="W175">
            <v>1276</v>
          </cell>
          <cell r="X175">
            <v>1276</v>
          </cell>
          <cell r="Y175">
            <v>1276</v>
          </cell>
          <cell r="Z175">
            <v>1276</v>
          </cell>
          <cell r="AA175">
            <v>1288</v>
          </cell>
        </row>
        <row r="176">
          <cell r="A176" t="str">
            <v>18</v>
          </cell>
          <cell r="B176" t="str">
            <v>SL</v>
          </cell>
          <cell r="C176" t="str">
            <v>10_定内労務費</v>
          </cell>
          <cell r="D176">
            <v>17779</v>
          </cell>
          <cell r="E176">
            <v>18427</v>
          </cell>
          <cell r="F176">
            <v>16987</v>
          </cell>
          <cell r="G176">
            <v>16540</v>
          </cell>
          <cell r="H176">
            <v>17372</v>
          </cell>
          <cell r="I176">
            <v>18643</v>
          </cell>
          <cell r="J176">
            <v>20083</v>
          </cell>
          <cell r="K176">
            <v>20155</v>
          </cell>
          <cell r="L176">
            <v>20083</v>
          </cell>
          <cell r="M176">
            <v>20155</v>
          </cell>
          <cell r="N176">
            <v>20083</v>
          </cell>
          <cell r="O176">
            <v>20155</v>
          </cell>
          <cell r="P176">
            <v>18571</v>
          </cell>
          <cell r="Q176">
            <v>18859</v>
          </cell>
          <cell r="R176">
            <v>18571</v>
          </cell>
          <cell r="S176">
            <v>18607</v>
          </cell>
          <cell r="T176">
            <v>18787</v>
          </cell>
          <cell r="U176">
            <v>18643</v>
          </cell>
          <cell r="V176">
            <v>20083</v>
          </cell>
          <cell r="W176">
            <v>20155</v>
          </cell>
          <cell r="X176">
            <v>20083</v>
          </cell>
          <cell r="Y176">
            <v>20155</v>
          </cell>
          <cell r="Z176">
            <v>20083</v>
          </cell>
          <cell r="AA176">
            <v>20155</v>
          </cell>
        </row>
        <row r="177">
          <cell r="A177" t="str">
            <v>18</v>
          </cell>
          <cell r="B177" t="str">
            <v>SL</v>
          </cell>
          <cell r="C177" t="str">
            <v>12_労務費完成原価</v>
          </cell>
          <cell r="D177">
            <v>5805</v>
          </cell>
          <cell r="E177">
            <v>3749</v>
          </cell>
          <cell r="F177">
            <v>6022</v>
          </cell>
          <cell r="G177">
            <v>3070</v>
          </cell>
          <cell r="H177">
            <v>1473</v>
          </cell>
          <cell r="I177">
            <v>22463</v>
          </cell>
          <cell r="J177">
            <v>18575</v>
          </cell>
          <cell r="K177">
            <v>910</v>
          </cell>
          <cell r="L177">
            <v>1165</v>
          </cell>
          <cell r="M177">
            <v>3109</v>
          </cell>
          <cell r="N177">
            <v>368</v>
          </cell>
          <cell r="O177">
            <v>4511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</row>
        <row r="178">
          <cell r="A178" t="str">
            <v>18</v>
          </cell>
          <cell r="B178" t="str">
            <v>SL</v>
          </cell>
          <cell r="C178" t="str">
            <v>13_労務費未成原価</v>
          </cell>
          <cell r="D178">
            <v>-10817</v>
          </cell>
          <cell r="E178">
            <v>-7394</v>
          </cell>
          <cell r="F178">
            <v>-7105</v>
          </cell>
          <cell r="G178">
            <v>-11645</v>
          </cell>
          <cell r="H178">
            <v>-11974</v>
          </cell>
          <cell r="I178">
            <v>-7901</v>
          </cell>
          <cell r="J178">
            <v>-333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1806</v>
          </cell>
          <cell r="Q178">
            <v>-2670</v>
          </cell>
          <cell r="R178">
            <v>4092</v>
          </cell>
          <cell r="S178">
            <v>-2484</v>
          </cell>
          <cell r="T178">
            <v>-3594</v>
          </cell>
          <cell r="U178">
            <v>3390</v>
          </cell>
          <cell r="V178">
            <v>17454</v>
          </cell>
          <cell r="W178">
            <v>-10926</v>
          </cell>
          <cell r="X178">
            <v>-6678</v>
          </cell>
          <cell r="Y178">
            <v>8964</v>
          </cell>
          <cell r="Z178">
            <v>-8340</v>
          </cell>
          <cell r="AA178">
            <v>7500</v>
          </cell>
        </row>
        <row r="179">
          <cell r="A179" t="str">
            <v>18</v>
          </cell>
          <cell r="B179" t="str">
            <v>SL</v>
          </cell>
          <cell r="C179" t="str">
            <v>15_一般経費</v>
          </cell>
          <cell r="D179">
            <v>239</v>
          </cell>
          <cell r="E179">
            <v>170</v>
          </cell>
          <cell r="F179">
            <v>198</v>
          </cell>
          <cell r="G179">
            <v>175</v>
          </cell>
          <cell r="H179">
            <v>190</v>
          </cell>
          <cell r="I179">
            <v>682</v>
          </cell>
          <cell r="J179">
            <v>282</v>
          </cell>
          <cell r="K179">
            <v>287</v>
          </cell>
          <cell r="L179">
            <v>692</v>
          </cell>
          <cell r="M179">
            <v>282</v>
          </cell>
          <cell r="N179">
            <v>282</v>
          </cell>
          <cell r="O179">
            <v>682</v>
          </cell>
          <cell r="P179">
            <v>282</v>
          </cell>
          <cell r="Q179">
            <v>287</v>
          </cell>
          <cell r="R179">
            <v>692</v>
          </cell>
          <cell r="S179">
            <v>282</v>
          </cell>
          <cell r="T179">
            <v>282</v>
          </cell>
          <cell r="U179">
            <v>682</v>
          </cell>
          <cell r="V179">
            <v>282</v>
          </cell>
          <cell r="W179">
            <v>287</v>
          </cell>
          <cell r="X179">
            <v>692</v>
          </cell>
          <cell r="Y179">
            <v>282</v>
          </cell>
          <cell r="Z179">
            <v>282</v>
          </cell>
          <cell r="AA179">
            <v>682</v>
          </cell>
        </row>
        <row r="180">
          <cell r="A180" t="str">
            <v>18</v>
          </cell>
          <cell r="B180" t="str">
            <v>SL</v>
          </cell>
          <cell r="C180" t="str">
            <v>16_投資経費</v>
          </cell>
          <cell r="D180">
            <v>0</v>
          </cell>
          <cell r="E180">
            <v>0</v>
          </cell>
          <cell r="F180">
            <v>720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  <row r="181">
          <cell r="A181" t="str">
            <v>18</v>
          </cell>
          <cell r="B181" t="str">
            <v>SL</v>
          </cell>
          <cell r="C181" t="str">
            <v>21_償却費</v>
          </cell>
          <cell r="D181">
            <v>130</v>
          </cell>
          <cell r="E181">
            <v>130</v>
          </cell>
          <cell r="F181">
            <v>130</v>
          </cell>
          <cell r="G181">
            <v>130</v>
          </cell>
          <cell r="H181">
            <v>189</v>
          </cell>
          <cell r="I181">
            <v>162</v>
          </cell>
          <cell r="J181">
            <v>195</v>
          </cell>
          <cell r="K181">
            <v>195</v>
          </cell>
          <cell r="L181">
            <v>195</v>
          </cell>
          <cell r="M181">
            <v>195</v>
          </cell>
          <cell r="N181">
            <v>195</v>
          </cell>
          <cell r="O181">
            <v>195</v>
          </cell>
          <cell r="P181">
            <v>162</v>
          </cell>
          <cell r="Q181">
            <v>162</v>
          </cell>
          <cell r="R181">
            <v>162</v>
          </cell>
          <cell r="S181">
            <v>162</v>
          </cell>
          <cell r="T181">
            <v>162</v>
          </cell>
          <cell r="U181">
            <v>162</v>
          </cell>
          <cell r="V181">
            <v>195</v>
          </cell>
          <cell r="W181">
            <v>195</v>
          </cell>
          <cell r="X181">
            <v>195</v>
          </cell>
          <cell r="Y181">
            <v>195</v>
          </cell>
          <cell r="Z181">
            <v>195</v>
          </cell>
          <cell r="AA181">
            <v>195</v>
          </cell>
        </row>
        <row r="182">
          <cell r="A182" t="str">
            <v>18</v>
          </cell>
          <cell r="B182" t="str">
            <v>SL</v>
          </cell>
          <cell r="C182" t="str">
            <v>40_全社配賦</v>
          </cell>
          <cell r="D182">
            <v>4901</v>
          </cell>
          <cell r="E182">
            <v>4901</v>
          </cell>
          <cell r="F182">
            <v>4901</v>
          </cell>
          <cell r="G182">
            <v>4901</v>
          </cell>
          <cell r="H182">
            <v>4901</v>
          </cell>
          <cell r="I182">
            <v>4901</v>
          </cell>
          <cell r="J182">
            <v>4901</v>
          </cell>
          <cell r="K182">
            <v>4901</v>
          </cell>
          <cell r="L182">
            <v>4901</v>
          </cell>
          <cell r="M182">
            <v>4901</v>
          </cell>
          <cell r="N182">
            <v>4901</v>
          </cell>
          <cell r="O182">
            <v>4901</v>
          </cell>
          <cell r="P182">
            <v>4901</v>
          </cell>
          <cell r="Q182">
            <v>4901</v>
          </cell>
          <cell r="R182">
            <v>4901</v>
          </cell>
          <cell r="S182">
            <v>4901</v>
          </cell>
          <cell r="T182">
            <v>4901</v>
          </cell>
          <cell r="U182">
            <v>4901</v>
          </cell>
          <cell r="V182">
            <v>4901</v>
          </cell>
          <cell r="W182">
            <v>4901</v>
          </cell>
          <cell r="X182">
            <v>4901</v>
          </cell>
          <cell r="Y182">
            <v>4901</v>
          </cell>
          <cell r="Z182">
            <v>4901</v>
          </cell>
          <cell r="AA182">
            <v>4901</v>
          </cell>
        </row>
      </sheetData>
      <sheetData sheetId="2">
        <row r="75">
          <cell r="A75" t="str">
            <v>10</v>
          </cell>
        </row>
        <row r="171">
          <cell r="A171" t="str">
            <v>18</v>
          </cell>
          <cell r="B171" t="str">
            <v>SL</v>
          </cell>
          <cell r="C171" t="str">
            <v>01_売上高</v>
          </cell>
          <cell r="D171">
            <v>46423</v>
          </cell>
          <cell r="E171">
            <v>23149</v>
          </cell>
          <cell r="F171">
            <v>75001</v>
          </cell>
          <cell r="G171">
            <v>19769</v>
          </cell>
          <cell r="H171">
            <v>14845</v>
          </cell>
          <cell r="I171">
            <v>197768</v>
          </cell>
          <cell r="J171">
            <v>126284</v>
          </cell>
          <cell r="K171">
            <v>21418</v>
          </cell>
          <cell r="L171">
            <v>36252</v>
          </cell>
          <cell r="M171">
            <v>66549</v>
          </cell>
          <cell r="N171">
            <v>13316</v>
          </cell>
          <cell r="O171">
            <v>103147</v>
          </cell>
          <cell r="P171">
            <v>60600</v>
          </cell>
          <cell r="Q171">
            <v>30172</v>
          </cell>
          <cell r="R171">
            <v>75497</v>
          </cell>
          <cell r="S171">
            <v>43780</v>
          </cell>
          <cell r="T171">
            <v>30658</v>
          </cell>
          <cell r="U171">
            <v>132506</v>
          </cell>
          <cell r="V171">
            <v>124550</v>
          </cell>
          <cell r="W171">
            <v>30118</v>
          </cell>
          <cell r="X171">
            <v>30836</v>
          </cell>
          <cell r="Y171">
            <v>109559</v>
          </cell>
          <cell r="Z171">
            <v>39086</v>
          </cell>
          <cell r="AA171">
            <v>79578</v>
          </cell>
        </row>
        <row r="172">
          <cell r="A172" t="str">
            <v>18</v>
          </cell>
          <cell r="B172" t="str">
            <v>SL</v>
          </cell>
          <cell r="C172" t="str">
            <v>02_原材料費</v>
          </cell>
          <cell r="D172">
            <v>3143</v>
          </cell>
          <cell r="E172">
            <v>7079</v>
          </cell>
          <cell r="F172">
            <v>62833</v>
          </cell>
          <cell r="G172">
            <v>16987</v>
          </cell>
          <cell r="H172">
            <v>18545</v>
          </cell>
          <cell r="I172">
            <v>117200</v>
          </cell>
          <cell r="J172">
            <v>1727</v>
          </cell>
          <cell r="K172">
            <v>2866</v>
          </cell>
          <cell r="L172">
            <v>9292</v>
          </cell>
          <cell r="M172">
            <v>13543</v>
          </cell>
          <cell r="N172">
            <v>2850</v>
          </cell>
          <cell r="O172">
            <v>29009</v>
          </cell>
          <cell r="P172">
            <v>26659</v>
          </cell>
          <cell r="Q172">
            <v>12140</v>
          </cell>
          <cell r="R172">
            <v>35387</v>
          </cell>
          <cell r="S172">
            <v>14439</v>
          </cell>
          <cell r="T172">
            <v>12888</v>
          </cell>
          <cell r="U172">
            <v>82814</v>
          </cell>
          <cell r="V172">
            <v>59100</v>
          </cell>
          <cell r="W172">
            <v>12480</v>
          </cell>
          <cell r="X172">
            <v>12785</v>
          </cell>
          <cell r="Y172">
            <v>64900</v>
          </cell>
          <cell r="Z172">
            <v>19885</v>
          </cell>
          <cell r="AA172">
            <v>22984</v>
          </cell>
        </row>
        <row r="173">
          <cell r="A173" t="str">
            <v>18</v>
          </cell>
          <cell r="B173" t="str">
            <v>SL</v>
          </cell>
          <cell r="C173" t="str">
            <v>05_原材費完成原価</v>
          </cell>
          <cell r="D173">
            <v>13228</v>
          </cell>
          <cell r="E173">
            <v>2460</v>
          </cell>
          <cell r="F173">
            <v>906</v>
          </cell>
          <cell r="G173">
            <v>1985</v>
          </cell>
          <cell r="H173">
            <v>1432</v>
          </cell>
          <cell r="I173">
            <v>43568</v>
          </cell>
          <cell r="J173">
            <v>46081</v>
          </cell>
          <cell r="K173">
            <v>80</v>
          </cell>
          <cell r="L173">
            <v>29</v>
          </cell>
          <cell r="M173">
            <v>1359</v>
          </cell>
          <cell r="N173">
            <v>264</v>
          </cell>
          <cell r="O173">
            <v>9710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</row>
        <row r="174">
          <cell r="A174" t="str">
            <v>18</v>
          </cell>
          <cell r="B174" t="str">
            <v>SL</v>
          </cell>
          <cell r="C174" t="str">
            <v>06_原材費未成原価</v>
          </cell>
          <cell r="D174">
            <v>-1437</v>
          </cell>
          <cell r="E174">
            <v>-6303</v>
          </cell>
          <cell r="F174">
            <v>-21479</v>
          </cell>
          <cell r="G174">
            <v>-16190</v>
          </cell>
          <cell r="H174">
            <v>-17486</v>
          </cell>
          <cell r="I174">
            <v>-34794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</row>
        <row r="175">
          <cell r="A175" t="str">
            <v>18</v>
          </cell>
          <cell r="B175" t="str">
            <v>SL</v>
          </cell>
          <cell r="C175" t="str">
            <v>10_定外労務費</v>
          </cell>
          <cell r="D175">
            <v>1709</v>
          </cell>
          <cell r="E175">
            <v>856</v>
          </cell>
          <cell r="F175">
            <v>273</v>
          </cell>
          <cell r="G175">
            <v>476</v>
          </cell>
          <cell r="H175">
            <v>834</v>
          </cell>
          <cell r="I175">
            <v>1311</v>
          </cell>
          <cell r="J175">
            <v>1305</v>
          </cell>
          <cell r="K175">
            <v>1276</v>
          </cell>
          <cell r="L175">
            <v>1276</v>
          </cell>
          <cell r="M175">
            <v>1276</v>
          </cell>
          <cell r="N175">
            <v>1276</v>
          </cell>
          <cell r="O175">
            <v>1288</v>
          </cell>
          <cell r="P175">
            <v>1305</v>
          </cell>
          <cell r="Q175">
            <v>1305</v>
          </cell>
          <cell r="R175">
            <v>1305</v>
          </cell>
          <cell r="S175">
            <v>1305</v>
          </cell>
          <cell r="T175">
            <v>1305</v>
          </cell>
          <cell r="U175">
            <v>1311</v>
          </cell>
          <cell r="V175">
            <v>1305</v>
          </cell>
          <cell r="W175">
            <v>1276</v>
          </cell>
          <cell r="X175">
            <v>1276</v>
          </cell>
          <cell r="Y175">
            <v>1276</v>
          </cell>
          <cell r="Z175">
            <v>1276</v>
          </cell>
          <cell r="AA175">
            <v>1288</v>
          </cell>
        </row>
        <row r="176">
          <cell r="A176" t="str">
            <v>18</v>
          </cell>
          <cell r="B176" t="str">
            <v>SL</v>
          </cell>
          <cell r="C176" t="str">
            <v>10_定内労務費</v>
          </cell>
          <cell r="D176">
            <v>17779</v>
          </cell>
          <cell r="E176">
            <v>18427</v>
          </cell>
          <cell r="F176">
            <v>16987</v>
          </cell>
          <cell r="G176">
            <v>16540</v>
          </cell>
          <cell r="H176">
            <v>17372</v>
          </cell>
          <cell r="I176">
            <v>18643</v>
          </cell>
          <cell r="J176">
            <v>20083</v>
          </cell>
          <cell r="K176">
            <v>20155</v>
          </cell>
          <cell r="L176">
            <v>20083</v>
          </cell>
          <cell r="M176">
            <v>20155</v>
          </cell>
          <cell r="N176">
            <v>20083</v>
          </cell>
          <cell r="O176">
            <v>20155</v>
          </cell>
          <cell r="P176">
            <v>18571</v>
          </cell>
          <cell r="Q176">
            <v>18859</v>
          </cell>
          <cell r="R176">
            <v>18571</v>
          </cell>
          <cell r="S176">
            <v>18607</v>
          </cell>
          <cell r="T176">
            <v>18787</v>
          </cell>
          <cell r="U176">
            <v>18643</v>
          </cell>
          <cell r="V176">
            <v>20083</v>
          </cell>
          <cell r="W176">
            <v>20155</v>
          </cell>
          <cell r="X176">
            <v>20083</v>
          </cell>
          <cell r="Y176">
            <v>20155</v>
          </cell>
          <cell r="Z176">
            <v>20083</v>
          </cell>
          <cell r="AA176">
            <v>20155</v>
          </cell>
        </row>
        <row r="177">
          <cell r="A177" t="str">
            <v>18</v>
          </cell>
          <cell r="B177" t="str">
            <v>SL</v>
          </cell>
          <cell r="C177" t="str">
            <v>12_労務費完成原価</v>
          </cell>
          <cell r="D177">
            <v>5805</v>
          </cell>
          <cell r="E177">
            <v>3749</v>
          </cell>
          <cell r="F177">
            <v>6022</v>
          </cell>
          <cell r="G177">
            <v>3070</v>
          </cell>
          <cell r="H177">
            <v>1473</v>
          </cell>
          <cell r="I177">
            <v>22463</v>
          </cell>
          <cell r="J177">
            <v>18575</v>
          </cell>
          <cell r="K177">
            <v>910</v>
          </cell>
          <cell r="L177">
            <v>1165</v>
          </cell>
          <cell r="M177">
            <v>3109</v>
          </cell>
          <cell r="N177">
            <v>368</v>
          </cell>
          <cell r="O177">
            <v>4511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</row>
        <row r="178">
          <cell r="A178" t="str">
            <v>18</v>
          </cell>
          <cell r="B178" t="str">
            <v>SL</v>
          </cell>
          <cell r="C178" t="str">
            <v>13_労務費未成原価</v>
          </cell>
          <cell r="D178">
            <v>-10817</v>
          </cell>
          <cell r="E178">
            <v>-7394</v>
          </cell>
          <cell r="F178">
            <v>-7105</v>
          </cell>
          <cell r="G178">
            <v>-11645</v>
          </cell>
          <cell r="H178">
            <v>-11974</v>
          </cell>
          <cell r="I178">
            <v>-7901</v>
          </cell>
          <cell r="J178">
            <v>-333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1806</v>
          </cell>
          <cell r="Q178">
            <v>-2670</v>
          </cell>
          <cell r="R178">
            <v>4092</v>
          </cell>
          <cell r="S178">
            <v>-2484</v>
          </cell>
          <cell r="T178">
            <v>-3594</v>
          </cell>
          <cell r="U178">
            <v>3390</v>
          </cell>
          <cell r="V178">
            <v>17454</v>
          </cell>
          <cell r="W178">
            <v>-10926</v>
          </cell>
          <cell r="X178">
            <v>-6678</v>
          </cell>
          <cell r="Y178">
            <v>8964</v>
          </cell>
          <cell r="Z178">
            <v>-8340</v>
          </cell>
          <cell r="AA178">
            <v>7500</v>
          </cell>
        </row>
        <row r="179">
          <cell r="A179" t="str">
            <v>18</v>
          </cell>
          <cell r="B179" t="str">
            <v>SL</v>
          </cell>
          <cell r="C179" t="str">
            <v>15_一般経費</v>
          </cell>
          <cell r="D179">
            <v>239</v>
          </cell>
          <cell r="E179">
            <v>170</v>
          </cell>
          <cell r="F179">
            <v>198</v>
          </cell>
          <cell r="G179">
            <v>175</v>
          </cell>
          <cell r="H179">
            <v>190</v>
          </cell>
          <cell r="I179">
            <v>682</v>
          </cell>
          <cell r="J179">
            <v>282</v>
          </cell>
          <cell r="K179">
            <v>287</v>
          </cell>
          <cell r="L179">
            <v>692</v>
          </cell>
          <cell r="M179">
            <v>282</v>
          </cell>
          <cell r="N179">
            <v>282</v>
          </cell>
          <cell r="O179">
            <v>682</v>
          </cell>
          <cell r="P179">
            <v>282</v>
          </cell>
          <cell r="Q179">
            <v>287</v>
          </cell>
          <cell r="R179">
            <v>692</v>
          </cell>
          <cell r="S179">
            <v>282</v>
          </cell>
          <cell r="T179">
            <v>282</v>
          </cell>
          <cell r="U179">
            <v>682</v>
          </cell>
          <cell r="V179">
            <v>282</v>
          </cell>
          <cell r="W179">
            <v>287</v>
          </cell>
          <cell r="X179">
            <v>692</v>
          </cell>
          <cell r="Y179">
            <v>282</v>
          </cell>
          <cell r="Z179">
            <v>282</v>
          </cell>
          <cell r="AA179">
            <v>682</v>
          </cell>
        </row>
        <row r="180">
          <cell r="A180" t="str">
            <v>18</v>
          </cell>
          <cell r="B180" t="str">
            <v>SL</v>
          </cell>
          <cell r="C180" t="str">
            <v>16_投資経費</v>
          </cell>
          <cell r="D180">
            <v>0</v>
          </cell>
          <cell r="E180">
            <v>0</v>
          </cell>
          <cell r="F180">
            <v>720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  <row r="181">
          <cell r="A181" t="str">
            <v>18</v>
          </cell>
          <cell r="B181" t="str">
            <v>SL</v>
          </cell>
          <cell r="C181" t="str">
            <v>21_償却費</v>
          </cell>
          <cell r="D181">
            <v>130</v>
          </cell>
          <cell r="E181">
            <v>130</v>
          </cell>
          <cell r="F181">
            <v>130</v>
          </cell>
          <cell r="G181">
            <v>130</v>
          </cell>
          <cell r="H181">
            <v>189</v>
          </cell>
          <cell r="I181">
            <v>162</v>
          </cell>
          <cell r="J181">
            <v>195</v>
          </cell>
          <cell r="K181">
            <v>195</v>
          </cell>
          <cell r="L181">
            <v>195</v>
          </cell>
          <cell r="M181">
            <v>195</v>
          </cell>
          <cell r="N181">
            <v>195</v>
          </cell>
          <cell r="O181">
            <v>195</v>
          </cell>
          <cell r="P181">
            <v>162</v>
          </cell>
          <cell r="Q181">
            <v>162</v>
          </cell>
          <cell r="R181">
            <v>162</v>
          </cell>
          <cell r="S181">
            <v>162</v>
          </cell>
          <cell r="T181">
            <v>162</v>
          </cell>
          <cell r="U181">
            <v>162</v>
          </cell>
          <cell r="V181">
            <v>195</v>
          </cell>
          <cell r="W181">
            <v>195</v>
          </cell>
          <cell r="X181">
            <v>195</v>
          </cell>
          <cell r="Y181">
            <v>195</v>
          </cell>
          <cell r="Z181">
            <v>195</v>
          </cell>
          <cell r="AA181">
            <v>195</v>
          </cell>
        </row>
        <row r="182">
          <cell r="A182" t="str">
            <v>18</v>
          </cell>
          <cell r="B182" t="str">
            <v>SL</v>
          </cell>
          <cell r="C182" t="str">
            <v>40_全社配賦</v>
          </cell>
          <cell r="D182">
            <v>4901</v>
          </cell>
          <cell r="E182">
            <v>4901</v>
          </cell>
          <cell r="F182">
            <v>4901</v>
          </cell>
          <cell r="G182">
            <v>4901</v>
          </cell>
          <cell r="H182">
            <v>4901</v>
          </cell>
          <cell r="I182">
            <v>4901</v>
          </cell>
          <cell r="J182">
            <v>4901</v>
          </cell>
          <cell r="K182">
            <v>4901</v>
          </cell>
          <cell r="L182">
            <v>4901</v>
          </cell>
          <cell r="M182">
            <v>4901</v>
          </cell>
          <cell r="N182">
            <v>4901</v>
          </cell>
          <cell r="O182">
            <v>4901</v>
          </cell>
          <cell r="P182">
            <v>4901</v>
          </cell>
          <cell r="Q182">
            <v>4901</v>
          </cell>
          <cell r="R182">
            <v>4901</v>
          </cell>
          <cell r="S182">
            <v>4901</v>
          </cell>
          <cell r="T182">
            <v>4901</v>
          </cell>
          <cell r="U182">
            <v>4901</v>
          </cell>
          <cell r="V182">
            <v>4901</v>
          </cell>
          <cell r="W182">
            <v>4901</v>
          </cell>
          <cell r="X182">
            <v>4901</v>
          </cell>
          <cell r="Y182">
            <v>4901</v>
          </cell>
          <cell r="Z182">
            <v>4901</v>
          </cell>
          <cell r="AA182">
            <v>4901</v>
          </cell>
        </row>
      </sheetData>
      <sheetData sheetId="3">
        <row r="93">
          <cell r="B93" t="str">
            <v>NI</v>
          </cell>
        </row>
        <row r="213">
          <cell r="B213" t="str">
            <v>SL</v>
          </cell>
          <cell r="C213" t="str">
            <v>1</v>
          </cell>
          <cell r="D213" t="str">
            <v>01.売上高</v>
          </cell>
          <cell r="E213">
            <v>5657</v>
          </cell>
          <cell r="F213">
            <v>5494</v>
          </cell>
          <cell r="G213">
            <v>3009</v>
          </cell>
          <cell r="H213">
            <v>6185</v>
          </cell>
          <cell r="I213">
            <v>3622</v>
          </cell>
          <cell r="J213">
            <v>4108</v>
          </cell>
          <cell r="K213">
            <v>5477</v>
          </cell>
          <cell r="L213">
            <v>5098</v>
          </cell>
          <cell r="M213">
            <v>4806</v>
          </cell>
          <cell r="N213">
            <v>5469</v>
          </cell>
          <cell r="O213">
            <v>5416</v>
          </cell>
          <cell r="P213">
            <v>6728</v>
          </cell>
          <cell r="Q213">
            <v>5657</v>
          </cell>
          <cell r="R213">
            <v>5494</v>
          </cell>
          <cell r="S213">
            <v>3009</v>
          </cell>
          <cell r="T213">
            <v>6185</v>
          </cell>
          <cell r="U213">
            <v>3622</v>
          </cell>
          <cell r="V213">
            <v>4108</v>
          </cell>
          <cell r="W213">
            <v>5477</v>
          </cell>
          <cell r="X213">
            <v>5098</v>
          </cell>
          <cell r="Y213">
            <v>4806</v>
          </cell>
          <cell r="Z213">
            <v>5469</v>
          </cell>
          <cell r="AA213">
            <v>5416</v>
          </cell>
          <cell r="AB213">
            <v>6728</v>
          </cell>
        </row>
        <row r="214">
          <cell r="B214" t="str">
            <v>SL</v>
          </cell>
          <cell r="C214" t="str">
            <v>1</v>
          </cell>
          <cell r="D214" t="str">
            <v>02.原材料費</v>
          </cell>
          <cell r="E214">
            <v>1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</row>
        <row r="215">
          <cell r="B215" t="str">
            <v>SL</v>
          </cell>
          <cell r="C215" t="str">
            <v>1</v>
          </cell>
          <cell r="D215" t="str">
            <v>03.労務費</v>
          </cell>
          <cell r="E215">
            <v>6403</v>
          </cell>
          <cell r="F215">
            <v>4220</v>
          </cell>
          <cell r="G215">
            <v>5909</v>
          </cell>
          <cell r="H215">
            <v>6052</v>
          </cell>
          <cell r="I215">
            <v>2961</v>
          </cell>
          <cell r="J215">
            <v>3670</v>
          </cell>
          <cell r="K215">
            <v>52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5002</v>
          </cell>
          <cell r="R215">
            <v>4845</v>
          </cell>
          <cell r="S215">
            <v>2696</v>
          </cell>
          <cell r="T215">
            <v>5380</v>
          </cell>
          <cell r="U215">
            <v>3169</v>
          </cell>
          <cell r="V215">
            <v>3679</v>
          </cell>
          <cell r="W215">
            <v>4662</v>
          </cell>
          <cell r="X215">
            <v>4309</v>
          </cell>
          <cell r="Y215">
            <v>4038</v>
          </cell>
          <cell r="Z215">
            <v>4656</v>
          </cell>
          <cell r="AA215">
            <v>4605</v>
          </cell>
          <cell r="AB215">
            <v>5828</v>
          </cell>
        </row>
        <row r="216">
          <cell r="B216" t="str">
            <v>SL</v>
          </cell>
          <cell r="C216" t="str">
            <v>2</v>
          </cell>
          <cell r="D216" t="str">
            <v>01.売上高</v>
          </cell>
          <cell r="E216">
            <v>0</v>
          </cell>
          <cell r="F216">
            <v>0</v>
          </cell>
          <cell r="G216">
            <v>305</v>
          </cell>
          <cell r="H216">
            <v>545</v>
          </cell>
          <cell r="I216">
            <v>313</v>
          </cell>
          <cell r="J216">
            <v>318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318</v>
          </cell>
          <cell r="R216">
            <v>318</v>
          </cell>
          <cell r="S216">
            <v>318</v>
          </cell>
          <cell r="T216">
            <v>318</v>
          </cell>
          <cell r="U216">
            <v>318</v>
          </cell>
          <cell r="V216">
            <v>318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</row>
        <row r="217">
          <cell r="B217" t="str">
            <v>SL</v>
          </cell>
          <cell r="C217" t="str">
            <v>2</v>
          </cell>
          <cell r="D217" t="str">
            <v>02.原材料費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</row>
        <row r="218">
          <cell r="B218" t="str">
            <v>SL</v>
          </cell>
          <cell r="C218" t="str">
            <v>2</v>
          </cell>
          <cell r="D218" t="str">
            <v>03.労務費</v>
          </cell>
          <cell r="E218">
            <v>0</v>
          </cell>
          <cell r="F218">
            <v>0</v>
          </cell>
          <cell r="G218">
            <v>302</v>
          </cell>
          <cell r="H218">
            <v>540</v>
          </cell>
          <cell r="I218">
            <v>310</v>
          </cell>
          <cell r="J218">
            <v>310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315</v>
          </cell>
          <cell r="R218">
            <v>315</v>
          </cell>
          <cell r="S218">
            <v>315</v>
          </cell>
          <cell r="T218">
            <v>315</v>
          </cell>
          <cell r="U218">
            <v>315</v>
          </cell>
          <cell r="V218">
            <v>315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</row>
        <row r="219">
          <cell r="B219" t="str">
            <v>SL</v>
          </cell>
          <cell r="C219" t="str">
            <v>3</v>
          </cell>
          <cell r="D219" t="str">
            <v>01.売上高</v>
          </cell>
          <cell r="E219">
            <v>459</v>
          </cell>
          <cell r="F219">
            <v>6510</v>
          </cell>
          <cell r="G219">
            <v>6547</v>
          </cell>
          <cell r="H219">
            <v>6786</v>
          </cell>
          <cell r="I219">
            <v>8697</v>
          </cell>
          <cell r="J219">
            <v>88822</v>
          </cell>
          <cell r="K219">
            <v>93658</v>
          </cell>
          <cell r="L219">
            <v>4490</v>
          </cell>
          <cell r="M219">
            <v>15180</v>
          </cell>
          <cell r="N219">
            <v>48930</v>
          </cell>
          <cell r="O219">
            <v>7900</v>
          </cell>
          <cell r="P219">
            <v>58019</v>
          </cell>
          <cell r="Q219">
            <v>448</v>
          </cell>
          <cell r="R219">
            <v>5680</v>
          </cell>
          <cell r="S219">
            <v>7860</v>
          </cell>
          <cell r="T219">
            <v>21577</v>
          </cell>
          <cell r="U219">
            <v>7918</v>
          </cell>
          <cell r="V219">
            <v>67990</v>
          </cell>
          <cell r="W219">
            <v>87383</v>
          </cell>
          <cell r="X219">
            <v>2800</v>
          </cell>
          <cell r="Y219">
            <v>9830</v>
          </cell>
          <cell r="Z219">
            <v>76380</v>
          </cell>
          <cell r="AA219">
            <v>14870</v>
          </cell>
          <cell r="AB219">
            <v>50800</v>
          </cell>
        </row>
        <row r="220">
          <cell r="B220" t="str">
            <v>SL</v>
          </cell>
          <cell r="C220" t="str">
            <v>3</v>
          </cell>
          <cell r="D220" t="str">
            <v>02.原材料費</v>
          </cell>
          <cell r="E220">
            <v>0</v>
          </cell>
          <cell r="F220">
            <v>516</v>
          </cell>
          <cell r="G220">
            <v>1359</v>
          </cell>
          <cell r="H220">
            <v>117</v>
          </cell>
          <cell r="I220">
            <v>1066</v>
          </cell>
          <cell r="J220">
            <v>58758</v>
          </cell>
          <cell r="K220">
            <v>36691</v>
          </cell>
          <cell r="L220">
            <v>798</v>
          </cell>
          <cell r="M220">
            <v>3400</v>
          </cell>
          <cell r="N220">
            <v>11296</v>
          </cell>
          <cell r="O220">
            <v>3114</v>
          </cell>
          <cell r="P220">
            <v>22296</v>
          </cell>
          <cell r="Q220">
            <v>0</v>
          </cell>
          <cell r="R220">
            <v>360</v>
          </cell>
          <cell r="S220">
            <v>1140</v>
          </cell>
          <cell r="T220">
            <v>4866</v>
          </cell>
          <cell r="U220">
            <v>1568</v>
          </cell>
          <cell r="V220">
            <v>46127</v>
          </cell>
          <cell r="W220">
            <v>41160</v>
          </cell>
          <cell r="X220">
            <v>240</v>
          </cell>
          <cell r="Y220">
            <v>3360</v>
          </cell>
          <cell r="Z220">
            <v>51270</v>
          </cell>
          <cell r="AA220">
            <v>8400</v>
          </cell>
          <cell r="AB220">
            <v>14050</v>
          </cell>
        </row>
        <row r="221">
          <cell r="B221" t="str">
            <v>SL</v>
          </cell>
          <cell r="C221" t="str">
            <v>3</v>
          </cell>
          <cell r="D221" t="str">
            <v>03.労務費</v>
          </cell>
          <cell r="E221">
            <v>384</v>
          </cell>
          <cell r="F221">
            <v>4647</v>
          </cell>
          <cell r="G221">
            <v>4098</v>
          </cell>
          <cell r="H221">
            <v>4474</v>
          </cell>
          <cell r="I221">
            <v>4230</v>
          </cell>
          <cell r="J221">
            <v>12556</v>
          </cell>
          <cell r="K221">
            <v>10949</v>
          </cell>
          <cell r="L221">
            <v>63</v>
          </cell>
          <cell r="M221">
            <v>279</v>
          </cell>
          <cell r="N221">
            <v>1893</v>
          </cell>
          <cell r="O221">
            <v>211</v>
          </cell>
          <cell r="P221">
            <v>9</v>
          </cell>
          <cell r="Q221">
            <v>391</v>
          </cell>
          <cell r="R221">
            <v>4586</v>
          </cell>
          <cell r="S221">
            <v>5676</v>
          </cell>
          <cell r="T221">
            <v>13192</v>
          </cell>
          <cell r="U221">
            <v>5267</v>
          </cell>
          <cell r="V221">
            <v>13079</v>
          </cell>
          <cell r="W221">
            <v>27903</v>
          </cell>
          <cell r="X221">
            <v>2274</v>
          </cell>
          <cell r="Y221">
            <v>5153</v>
          </cell>
          <cell r="Z221">
            <v>15504</v>
          </cell>
          <cell r="AA221">
            <v>5128</v>
          </cell>
          <cell r="AB221">
            <v>19889</v>
          </cell>
        </row>
        <row r="222">
          <cell r="B222" t="str">
            <v>SL</v>
          </cell>
          <cell r="C222" t="str">
            <v>4</v>
          </cell>
          <cell r="D222" t="str">
            <v>01.売上高</v>
          </cell>
          <cell r="E222">
            <v>2165</v>
          </cell>
          <cell r="F222">
            <v>4780</v>
          </cell>
          <cell r="G222">
            <v>4409</v>
          </cell>
          <cell r="H222">
            <v>5923</v>
          </cell>
          <cell r="I222">
            <v>1850</v>
          </cell>
          <cell r="J222">
            <v>78180</v>
          </cell>
          <cell r="K222">
            <v>22734</v>
          </cell>
          <cell r="L222">
            <v>11830</v>
          </cell>
          <cell r="M222">
            <v>15150</v>
          </cell>
          <cell r="N222">
            <v>9000</v>
          </cell>
          <cell r="O222">
            <v>0</v>
          </cell>
          <cell r="P222">
            <v>38400</v>
          </cell>
          <cell r="Q222">
            <v>16207</v>
          </cell>
          <cell r="R222">
            <v>18680</v>
          </cell>
          <cell r="S222">
            <v>10870</v>
          </cell>
          <cell r="T222">
            <v>15700</v>
          </cell>
          <cell r="U222">
            <v>18800</v>
          </cell>
          <cell r="V222">
            <v>41100</v>
          </cell>
          <cell r="W222">
            <v>31690</v>
          </cell>
          <cell r="X222">
            <v>18890</v>
          </cell>
          <cell r="Y222">
            <v>16200</v>
          </cell>
          <cell r="Z222">
            <v>24560</v>
          </cell>
          <cell r="AA222">
            <v>18800</v>
          </cell>
          <cell r="AB222">
            <v>12180</v>
          </cell>
        </row>
        <row r="223">
          <cell r="B223" t="str">
            <v>SL</v>
          </cell>
          <cell r="C223" t="str">
            <v>4</v>
          </cell>
          <cell r="D223" t="str">
            <v>02.原材料費</v>
          </cell>
          <cell r="E223">
            <v>1128</v>
          </cell>
          <cell r="F223">
            <v>1956</v>
          </cell>
          <cell r="G223">
            <v>617</v>
          </cell>
          <cell r="H223">
            <v>2665</v>
          </cell>
          <cell r="I223">
            <v>1427</v>
          </cell>
          <cell r="J223">
            <v>52513</v>
          </cell>
          <cell r="K223">
            <v>11085</v>
          </cell>
          <cell r="L223">
            <v>2148</v>
          </cell>
          <cell r="M223">
            <v>5920</v>
          </cell>
          <cell r="N223">
            <v>3600</v>
          </cell>
          <cell r="O223">
            <v>0</v>
          </cell>
          <cell r="P223">
            <v>16340</v>
          </cell>
          <cell r="Q223">
            <v>10650</v>
          </cell>
          <cell r="R223">
            <v>11780</v>
          </cell>
          <cell r="S223">
            <v>5905</v>
          </cell>
          <cell r="T223">
            <v>9573</v>
          </cell>
          <cell r="U223">
            <v>11320</v>
          </cell>
          <cell r="V223">
            <v>25000</v>
          </cell>
          <cell r="W223">
            <v>17940</v>
          </cell>
          <cell r="X223">
            <v>10680</v>
          </cell>
          <cell r="Y223">
            <v>9425</v>
          </cell>
          <cell r="Z223">
            <v>13630</v>
          </cell>
          <cell r="AA223">
            <v>11485</v>
          </cell>
          <cell r="AB223">
            <v>7260</v>
          </cell>
        </row>
        <row r="224">
          <cell r="B224" t="str">
            <v>SL</v>
          </cell>
          <cell r="C224" t="str">
            <v>4</v>
          </cell>
          <cell r="D224" t="str">
            <v>03.労務費</v>
          </cell>
          <cell r="E224">
            <v>1075</v>
          </cell>
          <cell r="F224">
            <v>2122</v>
          </cell>
          <cell r="G224">
            <v>2986</v>
          </cell>
          <cell r="H224">
            <v>2474</v>
          </cell>
          <cell r="I224">
            <v>324</v>
          </cell>
          <cell r="J224">
            <v>17066</v>
          </cell>
          <cell r="K224">
            <v>8342</v>
          </cell>
          <cell r="L224">
            <v>825</v>
          </cell>
          <cell r="M224">
            <v>776</v>
          </cell>
          <cell r="N224">
            <v>165</v>
          </cell>
          <cell r="O224">
            <v>0</v>
          </cell>
          <cell r="P224">
            <v>4592</v>
          </cell>
          <cell r="Q224">
            <v>2766</v>
          </cell>
          <cell r="R224">
            <v>4082</v>
          </cell>
          <cell r="S224">
            <v>3030</v>
          </cell>
          <cell r="T224">
            <v>3364</v>
          </cell>
          <cell r="U224">
            <v>3459</v>
          </cell>
          <cell r="V224">
            <v>6584</v>
          </cell>
          <cell r="W224">
            <v>9198</v>
          </cell>
          <cell r="X224">
            <v>5229</v>
          </cell>
          <cell r="Y224">
            <v>4536</v>
          </cell>
          <cell r="Z224">
            <v>7157</v>
          </cell>
          <cell r="AA224">
            <v>4662</v>
          </cell>
          <cell r="AB224">
            <v>2930</v>
          </cell>
        </row>
        <row r="225">
          <cell r="B225" t="str">
            <v>SL</v>
          </cell>
          <cell r="C225" t="str">
            <v>5</v>
          </cell>
          <cell r="D225" t="str">
            <v>01.売上高</v>
          </cell>
          <cell r="E225">
            <v>38142</v>
          </cell>
          <cell r="F225">
            <v>6365</v>
          </cell>
          <cell r="G225">
            <v>60731</v>
          </cell>
          <cell r="H225">
            <v>330</v>
          </cell>
          <cell r="I225">
            <v>363</v>
          </cell>
          <cell r="J225">
            <v>26340</v>
          </cell>
          <cell r="K225">
            <v>4415</v>
          </cell>
          <cell r="L225">
            <v>0</v>
          </cell>
          <cell r="M225">
            <v>1117</v>
          </cell>
          <cell r="N225">
            <v>3150</v>
          </cell>
          <cell r="O225">
            <v>0</v>
          </cell>
          <cell r="P225">
            <v>0</v>
          </cell>
          <cell r="Q225">
            <v>37970</v>
          </cell>
          <cell r="R225">
            <v>0</v>
          </cell>
          <cell r="S225">
            <v>53440</v>
          </cell>
          <cell r="T225">
            <v>0</v>
          </cell>
          <cell r="U225">
            <v>0</v>
          </cell>
          <cell r="V225">
            <v>18990</v>
          </cell>
          <cell r="W225">
            <v>0</v>
          </cell>
          <cell r="X225">
            <v>3330</v>
          </cell>
          <cell r="Y225">
            <v>0</v>
          </cell>
          <cell r="Z225">
            <v>3150</v>
          </cell>
          <cell r="AA225">
            <v>0</v>
          </cell>
          <cell r="AB225">
            <v>9870</v>
          </cell>
        </row>
        <row r="226">
          <cell r="B226" t="str">
            <v>SL</v>
          </cell>
          <cell r="C226" t="str">
            <v>5</v>
          </cell>
          <cell r="D226" t="str">
            <v>02.原材料費</v>
          </cell>
          <cell r="E226">
            <v>13805</v>
          </cell>
          <cell r="F226">
            <v>756</v>
          </cell>
          <cell r="G226">
            <v>40283</v>
          </cell>
          <cell r="H226">
            <v>0</v>
          </cell>
          <cell r="I226">
            <v>0</v>
          </cell>
          <cell r="J226">
            <v>14703</v>
          </cell>
          <cell r="K226">
            <v>32</v>
          </cell>
          <cell r="L226">
            <v>0</v>
          </cell>
          <cell r="M226">
            <v>0</v>
          </cell>
          <cell r="N226">
            <v>6</v>
          </cell>
          <cell r="O226">
            <v>0</v>
          </cell>
          <cell r="P226">
            <v>0</v>
          </cell>
          <cell r="Q226">
            <v>16009</v>
          </cell>
          <cell r="R226">
            <v>0</v>
          </cell>
          <cell r="S226">
            <v>28342</v>
          </cell>
          <cell r="T226">
            <v>0</v>
          </cell>
          <cell r="U226">
            <v>0</v>
          </cell>
          <cell r="V226">
            <v>11687</v>
          </cell>
          <cell r="W226">
            <v>0</v>
          </cell>
          <cell r="X226">
            <v>1560</v>
          </cell>
          <cell r="Y226">
            <v>0</v>
          </cell>
          <cell r="Z226">
            <v>0</v>
          </cell>
          <cell r="AA226">
            <v>0</v>
          </cell>
          <cell r="AB226">
            <v>1674</v>
          </cell>
        </row>
        <row r="227">
          <cell r="B227" t="str">
            <v>SL</v>
          </cell>
          <cell r="C227" t="str">
            <v>5</v>
          </cell>
          <cell r="D227" t="str">
            <v>03.労務費</v>
          </cell>
          <cell r="E227">
            <v>14012</v>
          </cell>
          <cell r="F227">
            <v>3907</v>
          </cell>
          <cell r="G227">
            <v>8781</v>
          </cell>
          <cell r="H227">
            <v>214</v>
          </cell>
          <cell r="I227">
            <v>258</v>
          </cell>
          <cell r="J227">
            <v>5320</v>
          </cell>
          <cell r="K227">
            <v>80</v>
          </cell>
          <cell r="L227">
            <v>0</v>
          </cell>
          <cell r="M227">
            <v>0</v>
          </cell>
          <cell r="N227">
            <v>1186</v>
          </cell>
          <cell r="O227">
            <v>0</v>
          </cell>
          <cell r="P227">
            <v>0</v>
          </cell>
          <cell r="Q227">
            <v>15889</v>
          </cell>
          <cell r="R227">
            <v>0</v>
          </cell>
          <cell r="S227">
            <v>16034</v>
          </cell>
          <cell r="T227">
            <v>0</v>
          </cell>
          <cell r="U227">
            <v>0</v>
          </cell>
          <cell r="V227">
            <v>4574</v>
          </cell>
          <cell r="W227">
            <v>0</v>
          </cell>
          <cell r="X227">
            <v>1228</v>
          </cell>
          <cell r="Y227">
            <v>0</v>
          </cell>
          <cell r="Z227">
            <v>2407</v>
          </cell>
          <cell r="AA227">
            <v>0</v>
          </cell>
          <cell r="AB227">
            <v>4977</v>
          </cell>
        </row>
      </sheetData>
      <sheetData sheetId="4">
        <row r="93">
          <cell r="B93" t="str">
            <v>NI</v>
          </cell>
        </row>
        <row r="213">
          <cell r="B213" t="str">
            <v>SL</v>
          </cell>
          <cell r="C213" t="str">
            <v>1</v>
          </cell>
          <cell r="D213" t="str">
            <v>01.売上高</v>
          </cell>
          <cell r="E213">
            <v>5657</v>
          </cell>
          <cell r="F213">
            <v>5494</v>
          </cell>
          <cell r="G213">
            <v>3009</v>
          </cell>
          <cell r="H213">
            <v>6185</v>
          </cell>
          <cell r="I213">
            <v>3622</v>
          </cell>
          <cell r="J213">
            <v>4108</v>
          </cell>
          <cell r="K213">
            <v>5477</v>
          </cell>
          <cell r="L213">
            <v>5098</v>
          </cell>
          <cell r="M213">
            <v>4806</v>
          </cell>
          <cell r="N213">
            <v>5469</v>
          </cell>
          <cell r="O213">
            <v>5416</v>
          </cell>
          <cell r="P213">
            <v>6728</v>
          </cell>
          <cell r="Q213">
            <v>5657</v>
          </cell>
          <cell r="R213">
            <v>5494</v>
          </cell>
          <cell r="S213">
            <v>3009</v>
          </cell>
          <cell r="T213">
            <v>6185</v>
          </cell>
          <cell r="U213">
            <v>3622</v>
          </cell>
          <cell r="V213">
            <v>4108</v>
          </cell>
          <cell r="W213">
            <v>5477</v>
          </cell>
          <cell r="X213">
            <v>5098</v>
          </cell>
          <cell r="Y213">
            <v>4806</v>
          </cell>
          <cell r="Z213">
            <v>5469</v>
          </cell>
          <cell r="AA213">
            <v>5416</v>
          </cell>
          <cell r="AB213">
            <v>6728</v>
          </cell>
        </row>
        <row r="214">
          <cell r="B214" t="str">
            <v>SL</v>
          </cell>
          <cell r="C214" t="str">
            <v>1</v>
          </cell>
          <cell r="D214" t="str">
            <v>02.原材料費</v>
          </cell>
          <cell r="E214">
            <v>1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</row>
        <row r="215">
          <cell r="B215" t="str">
            <v>SL</v>
          </cell>
          <cell r="C215" t="str">
            <v>1</v>
          </cell>
          <cell r="D215" t="str">
            <v>03.労務費</v>
          </cell>
          <cell r="E215">
            <v>6403</v>
          </cell>
          <cell r="F215">
            <v>4220</v>
          </cell>
          <cell r="G215">
            <v>5909</v>
          </cell>
          <cell r="H215">
            <v>6052</v>
          </cell>
          <cell r="I215">
            <v>2961</v>
          </cell>
          <cell r="J215">
            <v>3670</v>
          </cell>
          <cell r="K215">
            <v>52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5002</v>
          </cell>
          <cell r="R215">
            <v>4845</v>
          </cell>
          <cell r="S215">
            <v>2696</v>
          </cell>
          <cell r="T215">
            <v>5380</v>
          </cell>
          <cell r="U215">
            <v>3169</v>
          </cell>
          <cell r="V215">
            <v>3679</v>
          </cell>
          <cell r="W215">
            <v>4662</v>
          </cell>
          <cell r="X215">
            <v>4309</v>
          </cell>
          <cell r="Y215">
            <v>4038</v>
          </cell>
          <cell r="Z215">
            <v>4656</v>
          </cell>
          <cell r="AA215">
            <v>4605</v>
          </cell>
          <cell r="AB215">
            <v>5828</v>
          </cell>
        </row>
        <row r="216">
          <cell r="B216" t="str">
            <v>SL</v>
          </cell>
          <cell r="C216" t="str">
            <v>2</v>
          </cell>
          <cell r="D216" t="str">
            <v>01.売上高</v>
          </cell>
          <cell r="E216">
            <v>0</v>
          </cell>
          <cell r="F216">
            <v>0</v>
          </cell>
          <cell r="G216">
            <v>305</v>
          </cell>
          <cell r="H216">
            <v>545</v>
          </cell>
          <cell r="I216">
            <v>313</v>
          </cell>
          <cell r="J216">
            <v>318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318</v>
          </cell>
          <cell r="R216">
            <v>318</v>
          </cell>
          <cell r="S216">
            <v>318</v>
          </cell>
          <cell r="T216">
            <v>318</v>
          </cell>
          <cell r="U216">
            <v>318</v>
          </cell>
          <cell r="V216">
            <v>318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</row>
        <row r="217">
          <cell r="B217" t="str">
            <v>SL</v>
          </cell>
          <cell r="C217" t="str">
            <v>2</v>
          </cell>
          <cell r="D217" t="str">
            <v>02.原材料費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</row>
        <row r="218">
          <cell r="B218" t="str">
            <v>SL</v>
          </cell>
          <cell r="C218" t="str">
            <v>2</v>
          </cell>
          <cell r="D218" t="str">
            <v>03.労務費</v>
          </cell>
          <cell r="E218">
            <v>0</v>
          </cell>
          <cell r="F218">
            <v>0</v>
          </cell>
          <cell r="G218">
            <v>302</v>
          </cell>
          <cell r="H218">
            <v>540</v>
          </cell>
          <cell r="I218">
            <v>310</v>
          </cell>
          <cell r="J218">
            <v>310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315</v>
          </cell>
          <cell r="R218">
            <v>315</v>
          </cell>
          <cell r="S218">
            <v>315</v>
          </cell>
          <cell r="T218">
            <v>315</v>
          </cell>
          <cell r="U218">
            <v>315</v>
          </cell>
          <cell r="V218">
            <v>315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</row>
        <row r="219">
          <cell r="B219" t="str">
            <v>SL</v>
          </cell>
          <cell r="C219" t="str">
            <v>3</v>
          </cell>
          <cell r="D219" t="str">
            <v>01.売上高</v>
          </cell>
          <cell r="E219">
            <v>459</v>
          </cell>
          <cell r="F219">
            <v>6510</v>
          </cell>
          <cell r="G219">
            <v>6547</v>
          </cell>
          <cell r="H219">
            <v>6786</v>
          </cell>
          <cell r="I219">
            <v>8697</v>
          </cell>
          <cell r="J219">
            <v>88822</v>
          </cell>
          <cell r="K219">
            <v>93658</v>
          </cell>
          <cell r="L219">
            <v>4490</v>
          </cell>
          <cell r="M219">
            <v>15180</v>
          </cell>
          <cell r="N219">
            <v>48930</v>
          </cell>
          <cell r="O219">
            <v>7900</v>
          </cell>
          <cell r="P219">
            <v>58019</v>
          </cell>
          <cell r="Q219">
            <v>448</v>
          </cell>
          <cell r="R219">
            <v>5680</v>
          </cell>
          <cell r="S219">
            <v>7860</v>
          </cell>
          <cell r="T219">
            <v>21577</v>
          </cell>
          <cell r="U219">
            <v>7918</v>
          </cell>
          <cell r="V219">
            <v>67990</v>
          </cell>
          <cell r="W219">
            <v>87383</v>
          </cell>
          <cell r="X219">
            <v>2800</v>
          </cell>
          <cell r="Y219">
            <v>9830</v>
          </cell>
          <cell r="Z219">
            <v>76380</v>
          </cell>
          <cell r="AA219">
            <v>14870</v>
          </cell>
          <cell r="AB219">
            <v>50800</v>
          </cell>
        </row>
        <row r="220">
          <cell r="B220" t="str">
            <v>SL</v>
          </cell>
          <cell r="C220" t="str">
            <v>3</v>
          </cell>
          <cell r="D220" t="str">
            <v>02.原材料費</v>
          </cell>
          <cell r="E220">
            <v>0</v>
          </cell>
          <cell r="F220">
            <v>516</v>
          </cell>
          <cell r="G220">
            <v>1359</v>
          </cell>
          <cell r="H220">
            <v>117</v>
          </cell>
          <cell r="I220">
            <v>1066</v>
          </cell>
          <cell r="J220">
            <v>58758</v>
          </cell>
          <cell r="K220">
            <v>36691</v>
          </cell>
          <cell r="L220">
            <v>798</v>
          </cell>
          <cell r="M220">
            <v>3400</v>
          </cell>
          <cell r="N220">
            <v>11296</v>
          </cell>
          <cell r="O220">
            <v>3114</v>
          </cell>
          <cell r="P220">
            <v>22296</v>
          </cell>
          <cell r="Q220">
            <v>0</v>
          </cell>
          <cell r="R220">
            <v>360</v>
          </cell>
          <cell r="S220">
            <v>1140</v>
          </cell>
          <cell r="T220">
            <v>4866</v>
          </cell>
          <cell r="U220">
            <v>1568</v>
          </cell>
          <cell r="V220">
            <v>46127</v>
          </cell>
          <cell r="W220">
            <v>41160</v>
          </cell>
          <cell r="X220">
            <v>240</v>
          </cell>
          <cell r="Y220">
            <v>3360</v>
          </cell>
          <cell r="Z220">
            <v>51270</v>
          </cell>
          <cell r="AA220">
            <v>8400</v>
          </cell>
          <cell r="AB220">
            <v>14050</v>
          </cell>
        </row>
        <row r="221">
          <cell r="B221" t="str">
            <v>SL</v>
          </cell>
          <cell r="C221" t="str">
            <v>3</v>
          </cell>
          <cell r="D221" t="str">
            <v>03.労務費</v>
          </cell>
          <cell r="E221">
            <v>384</v>
          </cell>
          <cell r="F221">
            <v>4647</v>
          </cell>
          <cell r="G221">
            <v>4098</v>
          </cell>
          <cell r="H221">
            <v>4474</v>
          </cell>
          <cell r="I221">
            <v>4230</v>
          </cell>
          <cell r="J221">
            <v>12556</v>
          </cell>
          <cell r="K221">
            <v>10949</v>
          </cell>
          <cell r="L221">
            <v>63</v>
          </cell>
          <cell r="M221">
            <v>279</v>
          </cell>
          <cell r="N221">
            <v>1893</v>
          </cell>
          <cell r="O221">
            <v>211</v>
          </cell>
          <cell r="P221">
            <v>9</v>
          </cell>
          <cell r="Q221">
            <v>391</v>
          </cell>
          <cell r="R221">
            <v>4586</v>
          </cell>
          <cell r="S221">
            <v>5676</v>
          </cell>
          <cell r="T221">
            <v>13192</v>
          </cell>
          <cell r="U221">
            <v>5267</v>
          </cell>
          <cell r="V221">
            <v>13079</v>
          </cell>
          <cell r="W221">
            <v>27903</v>
          </cell>
          <cell r="X221">
            <v>2274</v>
          </cell>
          <cell r="Y221">
            <v>5153</v>
          </cell>
          <cell r="Z221">
            <v>15504</v>
          </cell>
          <cell r="AA221">
            <v>5128</v>
          </cell>
          <cell r="AB221">
            <v>19889</v>
          </cell>
        </row>
        <row r="222">
          <cell r="B222" t="str">
            <v>SL</v>
          </cell>
          <cell r="C222" t="str">
            <v>4</v>
          </cell>
          <cell r="D222" t="str">
            <v>01.売上高</v>
          </cell>
          <cell r="E222">
            <v>2165</v>
          </cell>
          <cell r="F222">
            <v>4780</v>
          </cell>
          <cell r="G222">
            <v>4409</v>
          </cell>
          <cell r="H222">
            <v>5923</v>
          </cell>
          <cell r="I222">
            <v>1850</v>
          </cell>
          <cell r="J222">
            <v>78180</v>
          </cell>
          <cell r="K222">
            <v>22734</v>
          </cell>
          <cell r="L222">
            <v>11830</v>
          </cell>
          <cell r="M222">
            <v>15150</v>
          </cell>
          <cell r="N222">
            <v>9000</v>
          </cell>
          <cell r="O222">
            <v>0</v>
          </cell>
          <cell r="P222">
            <v>38400</v>
          </cell>
          <cell r="Q222">
            <v>16207</v>
          </cell>
          <cell r="R222">
            <v>18680</v>
          </cell>
          <cell r="S222">
            <v>10870</v>
          </cell>
          <cell r="T222">
            <v>15700</v>
          </cell>
          <cell r="U222">
            <v>18800</v>
          </cell>
          <cell r="V222">
            <v>41100</v>
          </cell>
          <cell r="W222">
            <v>31690</v>
          </cell>
          <cell r="X222">
            <v>18890</v>
          </cell>
          <cell r="Y222">
            <v>16200</v>
          </cell>
          <cell r="Z222">
            <v>24560</v>
          </cell>
          <cell r="AA222">
            <v>18800</v>
          </cell>
          <cell r="AB222">
            <v>12180</v>
          </cell>
        </row>
        <row r="223">
          <cell r="B223" t="str">
            <v>SL</v>
          </cell>
          <cell r="C223" t="str">
            <v>4</v>
          </cell>
          <cell r="D223" t="str">
            <v>02.原材料費</v>
          </cell>
          <cell r="E223">
            <v>1128</v>
          </cell>
          <cell r="F223">
            <v>1956</v>
          </cell>
          <cell r="G223">
            <v>617</v>
          </cell>
          <cell r="H223">
            <v>2665</v>
          </cell>
          <cell r="I223">
            <v>1427</v>
          </cell>
          <cell r="J223">
            <v>52513</v>
          </cell>
          <cell r="K223">
            <v>11085</v>
          </cell>
          <cell r="L223">
            <v>2148</v>
          </cell>
          <cell r="M223">
            <v>5920</v>
          </cell>
          <cell r="N223">
            <v>3600</v>
          </cell>
          <cell r="O223">
            <v>0</v>
          </cell>
          <cell r="P223">
            <v>16340</v>
          </cell>
          <cell r="Q223">
            <v>10650</v>
          </cell>
          <cell r="R223">
            <v>11780</v>
          </cell>
          <cell r="S223">
            <v>5905</v>
          </cell>
          <cell r="T223">
            <v>9573</v>
          </cell>
          <cell r="U223">
            <v>11320</v>
          </cell>
          <cell r="V223">
            <v>25000</v>
          </cell>
          <cell r="W223">
            <v>17940</v>
          </cell>
          <cell r="X223">
            <v>10680</v>
          </cell>
          <cell r="Y223">
            <v>9425</v>
          </cell>
          <cell r="Z223">
            <v>13630</v>
          </cell>
          <cell r="AA223">
            <v>11485</v>
          </cell>
          <cell r="AB223">
            <v>7260</v>
          </cell>
        </row>
        <row r="224">
          <cell r="B224" t="str">
            <v>SL</v>
          </cell>
          <cell r="C224" t="str">
            <v>4</v>
          </cell>
          <cell r="D224" t="str">
            <v>03.労務費</v>
          </cell>
          <cell r="E224">
            <v>1075</v>
          </cell>
          <cell r="F224">
            <v>2122</v>
          </cell>
          <cell r="G224">
            <v>2986</v>
          </cell>
          <cell r="H224">
            <v>2474</v>
          </cell>
          <cell r="I224">
            <v>324</v>
          </cell>
          <cell r="J224">
            <v>17066</v>
          </cell>
          <cell r="K224">
            <v>8342</v>
          </cell>
          <cell r="L224">
            <v>825</v>
          </cell>
          <cell r="M224">
            <v>776</v>
          </cell>
          <cell r="N224">
            <v>165</v>
          </cell>
          <cell r="O224">
            <v>0</v>
          </cell>
          <cell r="P224">
            <v>4592</v>
          </cell>
          <cell r="Q224">
            <v>2766</v>
          </cell>
          <cell r="R224">
            <v>4082</v>
          </cell>
          <cell r="S224">
            <v>3030</v>
          </cell>
          <cell r="T224">
            <v>3364</v>
          </cell>
          <cell r="U224">
            <v>3459</v>
          </cell>
          <cell r="V224">
            <v>6584</v>
          </cell>
          <cell r="W224">
            <v>9198</v>
          </cell>
          <cell r="X224">
            <v>5229</v>
          </cell>
          <cell r="Y224">
            <v>4536</v>
          </cell>
          <cell r="Z224">
            <v>7157</v>
          </cell>
          <cell r="AA224">
            <v>4662</v>
          </cell>
          <cell r="AB224">
            <v>2930</v>
          </cell>
        </row>
        <row r="225">
          <cell r="B225" t="str">
            <v>SL</v>
          </cell>
          <cell r="C225" t="str">
            <v>5</v>
          </cell>
          <cell r="D225" t="str">
            <v>01.売上高</v>
          </cell>
          <cell r="E225">
            <v>38142</v>
          </cell>
          <cell r="F225">
            <v>6365</v>
          </cell>
          <cell r="G225">
            <v>60731</v>
          </cell>
          <cell r="H225">
            <v>330</v>
          </cell>
          <cell r="I225">
            <v>363</v>
          </cell>
          <cell r="J225">
            <v>26340</v>
          </cell>
          <cell r="K225">
            <v>4415</v>
          </cell>
          <cell r="L225">
            <v>0</v>
          </cell>
          <cell r="M225">
            <v>1117</v>
          </cell>
          <cell r="N225">
            <v>3150</v>
          </cell>
          <cell r="O225">
            <v>0</v>
          </cell>
          <cell r="P225">
            <v>0</v>
          </cell>
          <cell r="Q225">
            <v>37970</v>
          </cell>
          <cell r="R225">
            <v>0</v>
          </cell>
          <cell r="S225">
            <v>53440</v>
          </cell>
          <cell r="T225">
            <v>0</v>
          </cell>
          <cell r="U225">
            <v>0</v>
          </cell>
          <cell r="V225">
            <v>18990</v>
          </cell>
          <cell r="W225">
            <v>0</v>
          </cell>
          <cell r="X225">
            <v>3330</v>
          </cell>
          <cell r="Y225">
            <v>0</v>
          </cell>
          <cell r="Z225">
            <v>3150</v>
          </cell>
          <cell r="AA225">
            <v>0</v>
          </cell>
          <cell r="AB225">
            <v>9870</v>
          </cell>
        </row>
        <row r="226">
          <cell r="B226" t="str">
            <v>SL</v>
          </cell>
          <cell r="C226" t="str">
            <v>5</v>
          </cell>
          <cell r="D226" t="str">
            <v>02.原材料費</v>
          </cell>
          <cell r="E226">
            <v>13805</v>
          </cell>
          <cell r="F226">
            <v>756</v>
          </cell>
          <cell r="G226">
            <v>40283</v>
          </cell>
          <cell r="H226">
            <v>0</v>
          </cell>
          <cell r="I226">
            <v>0</v>
          </cell>
          <cell r="J226">
            <v>14703</v>
          </cell>
          <cell r="K226">
            <v>32</v>
          </cell>
          <cell r="L226">
            <v>0</v>
          </cell>
          <cell r="M226">
            <v>0</v>
          </cell>
          <cell r="N226">
            <v>6</v>
          </cell>
          <cell r="O226">
            <v>0</v>
          </cell>
          <cell r="P226">
            <v>0</v>
          </cell>
          <cell r="Q226">
            <v>16009</v>
          </cell>
          <cell r="R226">
            <v>0</v>
          </cell>
          <cell r="S226">
            <v>28342</v>
          </cell>
          <cell r="T226">
            <v>0</v>
          </cell>
          <cell r="U226">
            <v>0</v>
          </cell>
          <cell r="V226">
            <v>11687</v>
          </cell>
          <cell r="W226">
            <v>0</v>
          </cell>
          <cell r="X226">
            <v>1560</v>
          </cell>
          <cell r="Y226">
            <v>0</v>
          </cell>
          <cell r="Z226">
            <v>0</v>
          </cell>
          <cell r="AA226">
            <v>0</v>
          </cell>
          <cell r="AB226">
            <v>1674</v>
          </cell>
        </row>
        <row r="227">
          <cell r="B227" t="str">
            <v>SL</v>
          </cell>
          <cell r="C227" t="str">
            <v>5</v>
          </cell>
          <cell r="D227" t="str">
            <v>03.労務費</v>
          </cell>
          <cell r="E227">
            <v>14012</v>
          </cell>
          <cell r="F227">
            <v>3907</v>
          </cell>
          <cell r="G227">
            <v>8781</v>
          </cell>
          <cell r="H227">
            <v>214</v>
          </cell>
          <cell r="I227">
            <v>258</v>
          </cell>
          <cell r="J227">
            <v>5320</v>
          </cell>
          <cell r="K227">
            <v>80</v>
          </cell>
          <cell r="L227">
            <v>0</v>
          </cell>
          <cell r="M227">
            <v>0</v>
          </cell>
          <cell r="N227">
            <v>1186</v>
          </cell>
          <cell r="O227">
            <v>0</v>
          </cell>
          <cell r="P227">
            <v>0</v>
          </cell>
          <cell r="Q227">
            <v>15889</v>
          </cell>
          <cell r="R227">
            <v>0</v>
          </cell>
          <cell r="S227">
            <v>16034</v>
          </cell>
          <cell r="T227">
            <v>0</v>
          </cell>
          <cell r="U227">
            <v>0</v>
          </cell>
          <cell r="V227">
            <v>4574</v>
          </cell>
          <cell r="W227">
            <v>0</v>
          </cell>
          <cell r="X227">
            <v>1228</v>
          </cell>
          <cell r="Y227">
            <v>0</v>
          </cell>
          <cell r="Z227">
            <v>2407</v>
          </cell>
          <cell r="AA227">
            <v>0</v>
          </cell>
          <cell r="AB227">
            <v>4977</v>
          </cell>
        </row>
      </sheetData>
      <sheetData sheetId="5">
        <row r="17">
          <cell r="A17" t="str">
            <v>1 引き合い</v>
          </cell>
          <cell r="B17">
            <v>18</v>
          </cell>
          <cell r="C17" t="str">
            <v>省エネソリュ</v>
          </cell>
          <cell r="D17"/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Q17" t="str">
            <v>1 引き合い</v>
          </cell>
          <cell r="R17">
            <v>18</v>
          </cell>
          <cell r="S17" t="str">
            <v>省エネソリュ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34">
          <cell r="A34" t="str">
            <v>2見積提出</v>
          </cell>
          <cell r="B34">
            <v>18</v>
          </cell>
          <cell r="C34" t="str">
            <v>省エネソリュ</v>
          </cell>
          <cell r="D34"/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144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 t="str">
            <v>2見積提出</v>
          </cell>
          <cell r="R34">
            <v>18</v>
          </cell>
          <cell r="S34" t="str">
            <v>省エネソリュ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100.8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51">
          <cell r="A51" t="str">
            <v>3その他見込み</v>
          </cell>
          <cell r="B51">
            <v>18</v>
          </cell>
          <cell r="C51" t="str">
            <v>省エネソリュ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 t="str">
            <v>3その他見込み</v>
          </cell>
          <cell r="R51">
            <v>18</v>
          </cell>
          <cell r="S51" t="str">
            <v>省エネソリュ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68">
          <cell r="A68" t="str">
            <v>4その他</v>
          </cell>
          <cell r="B68">
            <v>18</v>
          </cell>
          <cell r="C68" t="str">
            <v>省エネソリュ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 t="str">
            <v>4その他</v>
          </cell>
          <cell r="R68">
            <v>18</v>
          </cell>
          <cell r="S68" t="str">
            <v>省エネソリュ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103">
          <cell r="A103" t="str">
            <v>完成労務費見込み</v>
          </cell>
          <cell r="B103" t="str">
            <v>15</v>
          </cell>
          <cell r="C103" t="str">
            <v>省エネソリュ</v>
          </cell>
          <cell r="D103"/>
          <cell r="E103"/>
          <cell r="F103"/>
          <cell r="G103"/>
          <cell r="H103"/>
          <cell r="I103"/>
          <cell r="J103"/>
          <cell r="K103"/>
          <cell r="L103"/>
          <cell r="M103"/>
          <cell r="N103"/>
          <cell r="O103"/>
        </row>
        <row r="126">
          <cell r="A126" t="str">
            <v>仕掛労務費</v>
          </cell>
          <cell r="B126" t="str">
            <v>15</v>
          </cell>
          <cell r="C126" t="str">
            <v>省エネソリュ</v>
          </cell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</row>
      </sheetData>
      <sheetData sheetId="6">
        <row r="17">
          <cell r="A17" t="str">
            <v>1 引き合い</v>
          </cell>
          <cell r="B17" t="str">
            <v>18</v>
          </cell>
          <cell r="C17" t="str">
            <v>省エネソリュ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Q17" t="str">
            <v>1 引き合い</v>
          </cell>
          <cell r="R17">
            <v>18</v>
          </cell>
          <cell r="S17" t="str">
            <v>省エネソリュ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34">
          <cell r="A34" t="str">
            <v>2見積提出</v>
          </cell>
          <cell r="B34" t="str">
            <v>18</v>
          </cell>
          <cell r="C34" t="str">
            <v>省エネソリュ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144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 t="str">
            <v>2見積提出</v>
          </cell>
          <cell r="R34">
            <v>18</v>
          </cell>
          <cell r="S34" t="str">
            <v>省エネソリュ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100.8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51">
          <cell r="A51" t="str">
            <v>3その他見込み</v>
          </cell>
          <cell r="B51" t="str">
            <v>15</v>
          </cell>
          <cell r="C51" t="str">
            <v>省エネソリュ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 t="str">
            <v>3その他見込み</v>
          </cell>
          <cell r="R51">
            <v>18</v>
          </cell>
          <cell r="S51" t="str">
            <v>省エネソリュ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68">
          <cell r="A68" t="str">
            <v>4その他</v>
          </cell>
          <cell r="B68" t="str">
            <v>15</v>
          </cell>
          <cell r="C68" t="str">
            <v>省エネソリュ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 t="str">
            <v>4その他</v>
          </cell>
          <cell r="R68">
            <v>18</v>
          </cell>
          <cell r="S68" t="str">
            <v>省エネソリュ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103">
          <cell r="A103" t="str">
            <v>完成労務費見込み</v>
          </cell>
          <cell r="B103" t="str">
            <v>15</v>
          </cell>
          <cell r="C103" t="str">
            <v>省エネソリュ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26">
          <cell r="A126" t="str">
            <v>仕掛労務費</v>
          </cell>
          <cell r="B126" t="str">
            <v>15</v>
          </cell>
          <cell r="C126" t="str">
            <v>省エネソリュ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</sheetData>
      <sheetData sheetId="7"/>
      <sheetData sheetId="8"/>
      <sheetData sheetId="9">
        <row r="27">
          <cell r="A27" t="str">
            <v>10</v>
          </cell>
        </row>
        <row r="59">
          <cell r="A59" t="str">
            <v>18</v>
          </cell>
          <cell r="B59" t="str">
            <v>SL</v>
          </cell>
          <cell r="C59" t="str">
            <v>1</v>
          </cell>
          <cell r="D59">
            <v>1005.3499999999999</v>
          </cell>
          <cell r="E59">
            <v>624.20000000000005</v>
          </cell>
          <cell r="F59">
            <v>985.60000000000014</v>
          </cell>
          <cell r="G59">
            <v>960.69999999999993</v>
          </cell>
          <cell r="H59">
            <v>446</v>
          </cell>
          <cell r="I59">
            <v>622</v>
          </cell>
          <cell r="J59">
            <v>13.2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794</v>
          </cell>
          <cell r="Q59">
            <v>769</v>
          </cell>
          <cell r="R59">
            <v>428</v>
          </cell>
          <cell r="S59">
            <v>854</v>
          </cell>
          <cell r="T59">
            <v>503</v>
          </cell>
          <cell r="U59">
            <v>584</v>
          </cell>
          <cell r="V59">
            <v>756</v>
          </cell>
          <cell r="W59">
            <v>700</v>
          </cell>
          <cell r="X59">
            <v>657</v>
          </cell>
          <cell r="Y59">
            <v>755</v>
          </cell>
          <cell r="Z59">
            <v>747</v>
          </cell>
          <cell r="AA59">
            <v>941</v>
          </cell>
        </row>
        <row r="60">
          <cell r="A60" t="str">
            <v>18</v>
          </cell>
          <cell r="B60" t="str">
            <v>SL</v>
          </cell>
          <cell r="C60" t="str">
            <v>5</v>
          </cell>
          <cell r="D60">
            <v>3294.55</v>
          </cell>
          <cell r="E60">
            <v>2293.85</v>
          </cell>
          <cell r="F60">
            <v>2674.15</v>
          </cell>
          <cell r="G60">
            <v>2570.85</v>
          </cell>
          <cell r="H60">
            <v>2540.15</v>
          </cell>
          <cell r="I60">
            <v>3061.95</v>
          </cell>
          <cell r="J60">
            <v>131.5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3023</v>
          </cell>
          <cell r="Q60">
            <v>1376</v>
          </cell>
          <cell r="R60">
            <v>3927</v>
          </cell>
          <cell r="S60">
            <v>2628</v>
          </cell>
          <cell r="T60">
            <v>1385</v>
          </cell>
          <cell r="U60">
            <v>3847</v>
          </cell>
          <cell r="V60">
            <v>5889</v>
          </cell>
          <cell r="W60">
            <v>1386</v>
          </cell>
          <cell r="X60">
            <v>1538</v>
          </cell>
          <cell r="Y60">
            <v>3979</v>
          </cell>
          <cell r="Z60">
            <v>1554</v>
          </cell>
          <cell r="AA60">
            <v>4412</v>
          </cell>
        </row>
        <row r="61">
          <cell r="A61" t="str">
            <v>18</v>
          </cell>
          <cell r="B61" t="str">
            <v>SL</v>
          </cell>
          <cell r="C61" t="str">
            <v>6</v>
          </cell>
          <cell r="D61">
            <v>891.4</v>
          </cell>
          <cell r="E61">
            <v>566.79999999999995</v>
          </cell>
          <cell r="F61">
            <v>835.1</v>
          </cell>
          <cell r="G61">
            <v>993.05</v>
          </cell>
          <cell r="H61">
            <v>645.70000000000005</v>
          </cell>
          <cell r="I61">
            <v>612.9</v>
          </cell>
          <cell r="J61">
            <v>37.049999999999997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1485</v>
          </cell>
          <cell r="Q61">
            <v>1131</v>
          </cell>
          <cell r="R61">
            <v>1440</v>
          </cell>
          <cell r="S61">
            <v>1451</v>
          </cell>
          <cell r="T61">
            <v>1165</v>
          </cell>
          <cell r="U61">
            <v>1147</v>
          </cell>
          <cell r="V61">
            <v>1378</v>
          </cell>
          <cell r="W61">
            <v>959</v>
          </cell>
          <cell r="X61">
            <v>1119</v>
          </cell>
          <cell r="Y61">
            <v>997</v>
          </cell>
          <cell r="Z61">
            <v>958</v>
          </cell>
          <cell r="AA61">
            <v>1245</v>
          </cell>
        </row>
        <row r="62">
          <cell r="A62" t="str">
            <v>18</v>
          </cell>
          <cell r="B62" t="str">
            <v>SL</v>
          </cell>
          <cell r="C62" t="str">
            <v>9</v>
          </cell>
          <cell r="D62">
            <v>428.9</v>
          </cell>
          <cell r="E62">
            <v>496.9</v>
          </cell>
          <cell r="F62">
            <v>538.70000000000005</v>
          </cell>
          <cell r="G62">
            <v>690.6</v>
          </cell>
          <cell r="H62">
            <v>349.9</v>
          </cell>
          <cell r="I62">
            <v>311.10000000000002</v>
          </cell>
          <cell r="J62">
            <v>32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491</v>
          </cell>
          <cell r="Q62">
            <v>379</v>
          </cell>
          <cell r="R62">
            <v>380</v>
          </cell>
          <cell r="S62">
            <v>377</v>
          </cell>
          <cell r="T62">
            <v>449</v>
          </cell>
          <cell r="U62">
            <v>481</v>
          </cell>
          <cell r="V62">
            <v>428</v>
          </cell>
          <cell r="W62">
            <v>434</v>
          </cell>
          <cell r="X62">
            <v>408</v>
          </cell>
          <cell r="Y62">
            <v>368</v>
          </cell>
          <cell r="Z62">
            <v>420</v>
          </cell>
          <cell r="AA62">
            <v>420</v>
          </cell>
        </row>
      </sheetData>
      <sheetData sheetId="10">
        <row r="27">
          <cell r="A27" t="str">
            <v>10</v>
          </cell>
        </row>
        <row r="59">
          <cell r="A59" t="str">
            <v>18</v>
          </cell>
          <cell r="B59" t="str">
            <v>SL</v>
          </cell>
          <cell r="C59" t="str">
            <v>1</v>
          </cell>
          <cell r="D59">
            <v>1005.3499999999999</v>
          </cell>
          <cell r="E59">
            <v>624.20000000000005</v>
          </cell>
          <cell r="F59">
            <v>985.60000000000014</v>
          </cell>
          <cell r="G59">
            <v>960.69999999999993</v>
          </cell>
          <cell r="H59">
            <v>446</v>
          </cell>
          <cell r="I59">
            <v>622</v>
          </cell>
          <cell r="J59">
            <v>13.2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794</v>
          </cell>
          <cell r="Q59">
            <v>769</v>
          </cell>
          <cell r="R59">
            <v>428</v>
          </cell>
          <cell r="S59">
            <v>854</v>
          </cell>
          <cell r="T59">
            <v>503</v>
          </cell>
          <cell r="U59">
            <v>584</v>
          </cell>
          <cell r="V59">
            <v>756</v>
          </cell>
          <cell r="W59">
            <v>700</v>
          </cell>
          <cell r="X59">
            <v>657</v>
          </cell>
          <cell r="Y59">
            <v>755</v>
          </cell>
          <cell r="Z59">
            <v>747</v>
          </cell>
          <cell r="AA59">
            <v>941</v>
          </cell>
        </row>
        <row r="60">
          <cell r="A60" t="str">
            <v>18</v>
          </cell>
          <cell r="B60" t="str">
            <v>SL</v>
          </cell>
          <cell r="C60" t="str">
            <v>5</v>
          </cell>
          <cell r="D60">
            <v>3294.55</v>
          </cell>
          <cell r="E60">
            <v>2293.85</v>
          </cell>
          <cell r="F60">
            <v>2674.15</v>
          </cell>
          <cell r="G60">
            <v>2570.85</v>
          </cell>
          <cell r="H60">
            <v>2540.15</v>
          </cell>
          <cell r="I60">
            <v>3061.95</v>
          </cell>
          <cell r="J60">
            <v>131.5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3023</v>
          </cell>
          <cell r="Q60">
            <v>1376</v>
          </cell>
          <cell r="R60">
            <v>3927</v>
          </cell>
          <cell r="S60">
            <v>2628</v>
          </cell>
          <cell r="T60">
            <v>1385</v>
          </cell>
          <cell r="U60">
            <v>3847</v>
          </cell>
          <cell r="V60">
            <v>5889</v>
          </cell>
          <cell r="W60">
            <v>1386</v>
          </cell>
          <cell r="X60">
            <v>1538</v>
          </cell>
          <cell r="Y60">
            <v>3979</v>
          </cell>
          <cell r="Z60">
            <v>1554</v>
          </cell>
          <cell r="AA60">
            <v>4412</v>
          </cell>
        </row>
        <row r="61">
          <cell r="A61" t="str">
            <v>18</v>
          </cell>
          <cell r="B61" t="str">
            <v>SL</v>
          </cell>
          <cell r="C61" t="str">
            <v>6</v>
          </cell>
          <cell r="D61">
            <v>891.4</v>
          </cell>
          <cell r="E61">
            <v>566.79999999999995</v>
          </cell>
          <cell r="F61">
            <v>835.1</v>
          </cell>
          <cell r="G61">
            <v>993.05</v>
          </cell>
          <cell r="H61">
            <v>645.70000000000005</v>
          </cell>
          <cell r="I61">
            <v>612.9</v>
          </cell>
          <cell r="J61">
            <v>37.049999999999997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1485</v>
          </cell>
          <cell r="Q61">
            <v>1131</v>
          </cell>
          <cell r="R61">
            <v>1440</v>
          </cell>
          <cell r="S61">
            <v>1451</v>
          </cell>
          <cell r="T61">
            <v>1165</v>
          </cell>
          <cell r="U61">
            <v>1147</v>
          </cell>
          <cell r="V61">
            <v>1378</v>
          </cell>
          <cell r="W61">
            <v>959</v>
          </cell>
          <cell r="X61">
            <v>1119</v>
          </cell>
          <cell r="Y61">
            <v>997</v>
          </cell>
          <cell r="Z61">
            <v>958</v>
          </cell>
          <cell r="AA61">
            <v>1245</v>
          </cell>
        </row>
        <row r="62">
          <cell r="A62" t="str">
            <v>18</v>
          </cell>
          <cell r="B62" t="str">
            <v>SL</v>
          </cell>
          <cell r="C62" t="str">
            <v>9</v>
          </cell>
          <cell r="D62">
            <v>428.9</v>
          </cell>
          <cell r="E62">
            <v>496.9</v>
          </cell>
          <cell r="F62">
            <v>538.70000000000005</v>
          </cell>
          <cell r="G62">
            <v>690.6</v>
          </cell>
          <cell r="H62">
            <v>349.9</v>
          </cell>
          <cell r="I62">
            <v>311.10000000000002</v>
          </cell>
          <cell r="J62">
            <v>32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491</v>
          </cell>
          <cell r="Q62">
            <v>379</v>
          </cell>
          <cell r="R62">
            <v>380</v>
          </cell>
          <cell r="S62">
            <v>377</v>
          </cell>
          <cell r="T62">
            <v>449</v>
          </cell>
          <cell r="U62">
            <v>481</v>
          </cell>
          <cell r="V62">
            <v>428</v>
          </cell>
          <cell r="W62">
            <v>434</v>
          </cell>
          <cell r="X62">
            <v>408</v>
          </cell>
          <cell r="Y62">
            <v>368</v>
          </cell>
          <cell r="Z62">
            <v>420</v>
          </cell>
          <cell r="AA62">
            <v>420</v>
          </cell>
        </row>
      </sheetData>
      <sheetData sheetId="11">
        <row r="15">
          <cell r="A15" t="str">
            <v>10</v>
          </cell>
        </row>
        <row r="31">
          <cell r="A31" t="str">
            <v>18</v>
          </cell>
          <cell r="B31" t="str">
            <v>SL</v>
          </cell>
          <cell r="C31" t="str">
            <v>1</v>
          </cell>
          <cell r="D31">
            <v>-176</v>
          </cell>
          <cell r="E31">
            <v>-128</v>
          </cell>
          <cell r="F31">
            <v>-352</v>
          </cell>
          <cell r="G31">
            <v>-276</v>
          </cell>
          <cell r="H31">
            <v>-128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 t="str">
            <v>18</v>
          </cell>
          <cell r="B32" t="str">
            <v>SL</v>
          </cell>
          <cell r="C32" t="str">
            <v>2</v>
          </cell>
          <cell r="D32">
            <v>-352</v>
          </cell>
          <cell r="E32">
            <v>-256</v>
          </cell>
          <cell r="F32">
            <v>-352</v>
          </cell>
          <cell r="G32">
            <v>-373</v>
          </cell>
          <cell r="H32">
            <v>-256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-352</v>
          </cell>
          <cell r="Q32">
            <v>-288</v>
          </cell>
          <cell r="R32">
            <v>-352</v>
          </cell>
          <cell r="S32">
            <v>-344</v>
          </cell>
          <cell r="T32">
            <v>-304</v>
          </cell>
          <cell r="U32">
            <v>-336</v>
          </cell>
          <cell r="V32">
            <v>-16</v>
          </cell>
          <cell r="W32">
            <v>0</v>
          </cell>
          <cell r="X32">
            <v>-16</v>
          </cell>
          <cell r="Y32">
            <v>0</v>
          </cell>
          <cell r="Z32">
            <v>-16</v>
          </cell>
          <cell r="AA32">
            <v>0</v>
          </cell>
        </row>
      </sheetData>
      <sheetData sheetId="12">
        <row r="15">
          <cell r="A15" t="str">
            <v>10</v>
          </cell>
        </row>
        <row r="31">
          <cell r="A31" t="str">
            <v>18</v>
          </cell>
          <cell r="B31" t="str">
            <v>SL</v>
          </cell>
          <cell r="C31" t="str">
            <v>1</v>
          </cell>
          <cell r="D31">
            <v>-176</v>
          </cell>
          <cell r="E31">
            <v>-128</v>
          </cell>
          <cell r="F31">
            <v>-352</v>
          </cell>
          <cell r="G31">
            <v>-276</v>
          </cell>
          <cell r="H31">
            <v>-128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 t="str">
            <v>18</v>
          </cell>
          <cell r="B32" t="str">
            <v>SL</v>
          </cell>
          <cell r="C32" t="str">
            <v>2</v>
          </cell>
          <cell r="D32">
            <v>-352</v>
          </cell>
          <cell r="E32">
            <v>-256</v>
          </cell>
          <cell r="F32">
            <v>-352</v>
          </cell>
          <cell r="G32">
            <v>-373</v>
          </cell>
          <cell r="H32">
            <v>-256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-352</v>
          </cell>
          <cell r="Q32">
            <v>-288</v>
          </cell>
          <cell r="R32">
            <v>-352</v>
          </cell>
          <cell r="S32">
            <v>-344</v>
          </cell>
          <cell r="T32">
            <v>-304</v>
          </cell>
          <cell r="U32">
            <v>-336</v>
          </cell>
          <cell r="V32">
            <v>-16</v>
          </cell>
          <cell r="W32">
            <v>0</v>
          </cell>
          <cell r="X32">
            <v>-16</v>
          </cell>
          <cell r="Y32">
            <v>0</v>
          </cell>
          <cell r="Z32">
            <v>-16</v>
          </cell>
          <cell r="AA32">
            <v>0</v>
          </cell>
        </row>
      </sheetData>
      <sheetData sheetId="13">
        <row r="83">
          <cell r="A83" t="str">
            <v>NI</v>
          </cell>
        </row>
        <row r="98">
          <cell r="A98" t="str">
            <v>SL</v>
          </cell>
          <cell r="B98" t="str">
            <v>FV</v>
          </cell>
          <cell r="C98" t="str">
            <v>1_売上高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144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SL</v>
          </cell>
          <cell r="B99" t="str">
            <v>FV</v>
          </cell>
          <cell r="C99" t="str">
            <v>2_原材料費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101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SL</v>
          </cell>
          <cell r="B100" t="str">
            <v>FV</v>
          </cell>
          <cell r="C100" t="str">
            <v>3_社内原価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29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SL</v>
          </cell>
          <cell r="B101" t="str">
            <v>FW</v>
          </cell>
          <cell r="C101" t="str">
            <v>1_売上高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SL</v>
          </cell>
          <cell r="B102" t="str">
            <v>FW</v>
          </cell>
          <cell r="C102" t="str">
            <v>2_原材料費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SL</v>
          </cell>
          <cell r="B103" t="str">
            <v>FW</v>
          </cell>
          <cell r="C103" t="str">
            <v>3_社内原価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</sheetData>
      <sheetData sheetId="14">
        <row r="83">
          <cell r="A83" t="str">
            <v>NI</v>
          </cell>
        </row>
        <row r="98">
          <cell r="A98" t="str">
            <v>SL</v>
          </cell>
          <cell r="B98" t="str">
            <v>FV</v>
          </cell>
          <cell r="C98" t="str">
            <v>1_売上高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144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SL</v>
          </cell>
          <cell r="B99" t="str">
            <v>FV</v>
          </cell>
          <cell r="C99" t="str">
            <v>2_原材料費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101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SL</v>
          </cell>
          <cell r="B100" t="str">
            <v>FV</v>
          </cell>
          <cell r="C100" t="str">
            <v>3_社内原価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29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SL</v>
          </cell>
          <cell r="B101" t="str">
            <v>FW</v>
          </cell>
          <cell r="C101" t="str">
            <v>1_売上高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SL</v>
          </cell>
          <cell r="B102" t="str">
            <v>FW</v>
          </cell>
          <cell r="C102" t="str">
            <v>2_原材料費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SL</v>
          </cell>
          <cell r="B103" t="str">
            <v>FW</v>
          </cell>
          <cell r="C103" t="str">
            <v>3_社内原価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</sheetData>
      <sheetData sheetId="15">
        <row r="422">
          <cell r="A422" t="str">
            <v>10</v>
          </cell>
        </row>
        <row r="954">
          <cell r="A954" t="str">
            <v>18</v>
          </cell>
          <cell r="B954" t="str">
            <v>46</v>
          </cell>
          <cell r="C954" t="str">
            <v>SL</v>
          </cell>
          <cell r="D954" t="str">
            <v>FW</v>
          </cell>
          <cell r="E954" t="str">
            <v>00_1フルタイム</v>
          </cell>
          <cell r="F954">
            <v>13</v>
          </cell>
          <cell r="G954">
            <v>12</v>
          </cell>
          <cell r="H954">
            <v>13</v>
          </cell>
          <cell r="I954">
            <v>12</v>
          </cell>
          <cell r="J954">
            <v>13</v>
          </cell>
          <cell r="K954">
            <v>11</v>
          </cell>
          <cell r="L954">
            <v>13</v>
          </cell>
          <cell r="M954">
            <v>11</v>
          </cell>
          <cell r="N954">
            <v>13</v>
          </cell>
          <cell r="O954">
            <v>11</v>
          </cell>
          <cell r="P954">
            <v>13</v>
          </cell>
          <cell r="Q954">
            <v>0</v>
          </cell>
          <cell r="R954">
            <v>14</v>
          </cell>
          <cell r="S954">
            <v>0</v>
          </cell>
          <cell r="T954">
            <v>14</v>
          </cell>
          <cell r="U954">
            <v>0</v>
          </cell>
          <cell r="V954">
            <v>14</v>
          </cell>
          <cell r="W954">
            <v>0</v>
          </cell>
          <cell r="X954">
            <v>14</v>
          </cell>
          <cell r="Y954">
            <v>0</v>
          </cell>
          <cell r="Z954">
            <v>14</v>
          </cell>
          <cell r="AA954">
            <v>0</v>
          </cell>
          <cell r="AB954">
            <v>14</v>
          </cell>
          <cell r="AC954">
            <v>0</v>
          </cell>
        </row>
        <row r="955">
          <cell r="A955" t="str">
            <v>18</v>
          </cell>
          <cell r="B955" t="str">
            <v>46</v>
          </cell>
          <cell r="C955" t="str">
            <v>SL</v>
          </cell>
          <cell r="D955" t="str">
            <v>FW</v>
          </cell>
          <cell r="E955" t="str">
            <v>00_2新人</v>
          </cell>
          <cell r="F955">
            <v>1</v>
          </cell>
          <cell r="G955">
            <v>1</v>
          </cell>
          <cell r="H955">
            <v>1</v>
          </cell>
          <cell r="I955">
            <v>1</v>
          </cell>
          <cell r="J955">
            <v>1</v>
          </cell>
          <cell r="K955">
            <v>1</v>
          </cell>
          <cell r="L955">
            <v>1</v>
          </cell>
          <cell r="M955">
            <v>1</v>
          </cell>
          <cell r="N955">
            <v>1</v>
          </cell>
          <cell r="O955">
            <v>1</v>
          </cell>
          <cell r="P955">
            <v>1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 t="str">
            <v>18</v>
          </cell>
          <cell r="B956" t="str">
            <v>46</v>
          </cell>
          <cell r="C956" t="str">
            <v>SL</v>
          </cell>
          <cell r="D956" t="str">
            <v>FW</v>
          </cell>
          <cell r="E956" t="str">
            <v>00_3中途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 t="str">
            <v>18</v>
          </cell>
          <cell r="B957" t="str">
            <v>46</v>
          </cell>
          <cell r="C957" t="str">
            <v>SL</v>
          </cell>
          <cell r="D957" t="str">
            <v>FW</v>
          </cell>
          <cell r="E957" t="str">
            <v>00_4休職者</v>
          </cell>
          <cell r="F957">
            <v>0</v>
          </cell>
          <cell r="G957">
            <v>1</v>
          </cell>
          <cell r="H957">
            <v>0</v>
          </cell>
          <cell r="I957">
            <v>1</v>
          </cell>
          <cell r="J957">
            <v>0</v>
          </cell>
          <cell r="K957">
            <v>2</v>
          </cell>
          <cell r="L957">
            <v>0</v>
          </cell>
          <cell r="M957">
            <v>2</v>
          </cell>
          <cell r="N957">
            <v>0</v>
          </cell>
          <cell r="O957">
            <v>1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 t="str">
            <v>18</v>
          </cell>
          <cell r="B958" t="str">
            <v>46</v>
          </cell>
          <cell r="C958" t="str">
            <v>SL</v>
          </cell>
          <cell r="D958" t="str">
            <v>FW</v>
          </cell>
          <cell r="E958" t="str">
            <v>00_5短時間パート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1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 t="str">
            <v>18</v>
          </cell>
          <cell r="B959" t="str">
            <v>46</v>
          </cell>
          <cell r="C959" t="str">
            <v>SL</v>
          </cell>
          <cell r="D959" t="str">
            <v>FW</v>
          </cell>
          <cell r="E959" t="str">
            <v>01_1売上高</v>
          </cell>
          <cell r="F959">
            <v>1877</v>
          </cell>
          <cell r="G959">
            <v>1877</v>
          </cell>
          <cell r="H959">
            <v>1917</v>
          </cell>
          <cell r="I959">
            <v>1917</v>
          </cell>
          <cell r="J959">
            <v>756</v>
          </cell>
          <cell r="K959">
            <v>756</v>
          </cell>
          <cell r="L959">
            <v>2711</v>
          </cell>
          <cell r="M959">
            <v>2711</v>
          </cell>
          <cell r="N959">
            <v>1462</v>
          </cell>
          <cell r="O959">
            <v>1462</v>
          </cell>
          <cell r="P959">
            <v>1026</v>
          </cell>
          <cell r="Q959">
            <v>1026</v>
          </cell>
          <cell r="R959">
            <v>2408</v>
          </cell>
          <cell r="S959">
            <v>2408</v>
          </cell>
          <cell r="T959">
            <v>2400</v>
          </cell>
          <cell r="U959">
            <v>2400</v>
          </cell>
          <cell r="V959">
            <v>2400</v>
          </cell>
          <cell r="W959">
            <v>2400</v>
          </cell>
          <cell r="X959">
            <v>2400</v>
          </cell>
          <cell r="Y959">
            <v>2400</v>
          </cell>
          <cell r="Z959">
            <v>2408</v>
          </cell>
          <cell r="AA959">
            <v>2408</v>
          </cell>
          <cell r="AB959">
            <v>2408</v>
          </cell>
          <cell r="AC959">
            <v>2408</v>
          </cell>
        </row>
        <row r="960">
          <cell r="A960" t="str">
            <v>18</v>
          </cell>
          <cell r="B960" t="str">
            <v>46</v>
          </cell>
          <cell r="C960" t="str">
            <v>SL</v>
          </cell>
          <cell r="D960" t="str">
            <v>FW</v>
          </cell>
          <cell r="E960" t="str">
            <v>01_2原材料費</v>
          </cell>
          <cell r="F960">
            <v>0</v>
          </cell>
          <cell r="G960">
            <v>1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 t="str">
            <v>18</v>
          </cell>
          <cell r="B961" t="str">
            <v>46</v>
          </cell>
          <cell r="C961" t="str">
            <v>SL</v>
          </cell>
          <cell r="D961" t="str">
            <v>FW</v>
          </cell>
          <cell r="E961" t="str">
            <v>01_3社内原価</v>
          </cell>
          <cell r="F961">
            <v>1486</v>
          </cell>
          <cell r="G961">
            <v>2257</v>
          </cell>
          <cell r="H961">
            <v>1520</v>
          </cell>
          <cell r="I961">
            <v>1372</v>
          </cell>
          <cell r="J961">
            <v>598</v>
          </cell>
          <cell r="K961">
            <v>2934</v>
          </cell>
          <cell r="L961">
            <v>2147</v>
          </cell>
          <cell r="M961">
            <v>2668</v>
          </cell>
          <cell r="N961">
            <v>1159</v>
          </cell>
          <cell r="O961">
            <v>1194</v>
          </cell>
          <cell r="P961">
            <v>812</v>
          </cell>
          <cell r="Q961">
            <v>1147</v>
          </cell>
          <cell r="R961">
            <v>1909</v>
          </cell>
          <cell r="S961">
            <v>0</v>
          </cell>
          <cell r="T961">
            <v>1903</v>
          </cell>
          <cell r="U961">
            <v>0</v>
          </cell>
          <cell r="V961">
            <v>1903</v>
          </cell>
          <cell r="W961">
            <v>0</v>
          </cell>
          <cell r="X961">
            <v>1903</v>
          </cell>
          <cell r="Y961">
            <v>0</v>
          </cell>
          <cell r="Z961">
            <v>1910</v>
          </cell>
          <cell r="AA961">
            <v>0</v>
          </cell>
          <cell r="AB961">
            <v>1910</v>
          </cell>
          <cell r="AC961">
            <v>0</v>
          </cell>
        </row>
        <row r="962">
          <cell r="A962" t="str">
            <v>18</v>
          </cell>
          <cell r="B962" t="str">
            <v>46</v>
          </cell>
          <cell r="C962" t="str">
            <v>SL</v>
          </cell>
          <cell r="D962" t="str">
            <v>FW</v>
          </cell>
          <cell r="E962" t="str">
            <v>02_1売上高</v>
          </cell>
          <cell r="F962">
            <v>318</v>
          </cell>
          <cell r="G962">
            <v>0</v>
          </cell>
          <cell r="H962">
            <v>318</v>
          </cell>
          <cell r="I962">
            <v>0</v>
          </cell>
          <cell r="J962">
            <v>318</v>
          </cell>
          <cell r="K962">
            <v>305</v>
          </cell>
          <cell r="L962">
            <v>318</v>
          </cell>
          <cell r="M962">
            <v>388</v>
          </cell>
          <cell r="N962">
            <v>318</v>
          </cell>
          <cell r="O962">
            <v>305</v>
          </cell>
          <cell r="P962">
            <v>318</v>
          </cell>
          <cell r="Q962">
            <v>318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 t="str">
            <v>18</v>
          </cell>
          <cell r="B963" t="str">
            <v>46</v>
          </cell>
          <cell r="C963" t="str">
            <v>SL</v>
          </cell>
          <cell r="D963" t="str">
            <v>FW</v>
          </cell>
          <cell r="E963" t="str">
            <v>02_2原材料費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</row>
        <row r="964">
          <cell r="A964" t="str">
            <v>18</v>
          </cell>
          <cell r="B964" t="str">
            <v>46</v>
          </cell>
          <cell r="C964" t="str">
            <v>SL</v>
          </cell>
          <cell r="D964" t="str">
            <v>FW</v>
          </cell>
          <cell r="E964" t="str">
            <v>02_3社内原価</v>
          </cell>
          <cell r="F964">
            <v>315</v>
          </cell>
          <cell r="G964">
            <v>0</v>
          </cell>
          <cell r="H964">
            <v>315</v>
          </cell>
          <cell r="I964">
            <v>0</v>
          </cell>
          <cell r="J964">
            <v>315</v>
          </cell>
          <cell r="K964">
            <v>302</v>
          </cell>
          <cell r="L964">
            <v>315</v>
          </cell>
          <cell r="M964">
            <v>384</v>
          </cell>
          <cell r="N964">
            <v>315</v>
          </cell>
          <cell r="O964">
            <v>302</v>
          </cell>
          <cell r="P964">
            <v>315</v>
          </cell>
          <cell r="Q964">
            <v>310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</row>
        <row r="965">
          <cell r="A965" t="str">
            <v>18</v>
          </cell>
          <cell r="B965" t="str">
            <v>46</v>
          </cell>
          <cell r="C965" t="str">
            <v>SL</v>
          </cell>
          <cell r="D965" t="str">
            <v>FW</v>
          </cell>
          <cell r="E965" t="str">
            <v>03_1売上高</v>
          </cell>
          <cell r="F965">
            <v>48</v>
          </cell>
          <cell r="G965">
            <v>459</v>
          </cell>
          <cell r="H965">
            <v>1220</v>
          </cell>
          <cell r="I965">
            <v>2045</v>
          </cell>
          <cell r="J965">
            <v>1950</v>
          </cell>
          <cell r="K965">
            <v>2852</v>
          </cell>
          <cell r="L965">
            <v>15337</v>
          </cell>
          <cell r="M965">
            <v>532</v>
          </cell>
          <cell r="N965">
            <v>2738</v>
          </cell>
          <cell r="O965">
            <v>3919</v>
          </cell>
          <cell r="P965">
            <v>65380</v>
          </cell>
          <cell r="Q965">
            <v>86438</v>
          </cell>
          <cell r="R965">
            <v>83273</v>
          </cell>
          <cell r="S965">
            <v>88100</v>
          </cell>
          <cell r="T965">
            <v>0</v>
          </cell>
          <cell r="U965">
            <v>1460</v>
          </cell>
          <cell r="V965">
            <v>6000</v>
          </cell>
          <cell r="W965">
            <v>8576</v>
          </cell>
          <cell r="X965">
            <v>70330</v>
          </cell>
          <cell r="Y965">
            <v>41097</v>
          </cell>
          <cell r="Z965">
            <v>6590</v>
          </cell>
          <cell r="AA965">
            <v>120</v>
          </cell>
          <cell r="AB965">
            <v>48800</v>
          </cell>
          <cell r="AC965">
            <v>56619</v>
          </cell>
        </row>
        <row r="966">
          <cell r="A966" t="str">
            <v>18</v>
          </cell>
          <cell r="B966" t="str">
            <v>46</v>
          </cell>
          <cell r="C966" t="str">
            <v>SL</v>
          </cell>
          <cell r="D966" t="str">
            <v>FW</v>
          </cell>
          <cell r="E966" t="str">
            <v>03_2原材料費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1351</v>
          </cell>
          <cell r="L966">
            <v>4266</v>
          </cell>
          <cell r="M966">
            <v>98</v>
          </cell>
          <cell r="N966">
            <v>848</v>
          </cell>
          <cell r="O966">
            <v>1047</v>
          </cell>
          <cell r="P966">
            <v>44927</v>
          </cell>
          <cell r="Q966">
            <v>58749</v>
          </cell>
          <cell r="R966">
            <v>40560</v>
          </cell>
          <cell r="S966">
            <v>35682</v>
          </cell>
          <cell r="T966">
            <v>0</v>
          </cell>
          <cell r="U966">
            <v>0</v>
          </cell>
          <cell r="V966">
            <v>3000</v>
          </cell>
          <cell r="W966">
            <v>3400</v>
          </cell>
          <cell r="X966">
            <v>48570</v>
          </cell>
          <cell r="Y966">
            <v>8675</v>
          </cell>
          <cell r="Z966">
            <v>5040</v>
          </cell>
          <cell r="AA966">
            <v>0</v>
          </cell>
          <cell r="AB966">
            <v>13570</v>
          </cell>
          <cell r="AC966">
            <v>22296</v>
          </cell>
        </row>
        <row r="967">
          <cell r="A967" t="str">
            <v>18</v>
          </cell>
          <cell r="B967" t="str">
            <v>46</v>
          </cell>
          <cell r="C967" t="str">
            <v>SL</v>
          </cell>
          <cell r="D967" t="str">
            <v>FW</v>
          </cell>
          <cell r="E967" t="str">
            <v>03_3社内原価</v>
          </cell>
          <cell r="F967">
            <v>38</v>
          </cell>
          <cell r="G967">
            <v>384</v>
          </cell>
          <cell r="H967">
            <v>952</v>
          </cell>
          <cell r="I967">
            <v>1472</v>
          </cell>
          <cell r="J967">
            <v>1436</v>
          </cell>
          <cell r="K967">
            <v>862</v>
          </cell>
          <cell r="L967">
            <v>8190</v>
          </cell>
          <cell r="M967">
            <v>376</v>
          </cell>
          <cell r="N967">
            <v>1304</v>
          </cell>
          <cell r="O967">
            <v>1906</v>
          </cell>
          <cell r="P967">
            <v>11831</v>
          </cell>
          <cell r="Q967">
            <v>10336</v>
          </cell>
          <cell r="R967">
            <v>24790</v>
          </cell>
          <cell r="S967">
            <v>9863</v>
          </cell>
          <cell r="T967">
            <v>0</v>
          </cell>
          <cell r="U967">
            <v>0</v>
          </cell>
          <cell r="V967">
            <v>2079</v>
          </cell>
          <cell r="W967">
            <v>186</v>
          </cell>
          <cell r="X967">
            <v>12524</v>
          </cell>
          <cell r="Y967">
            <v>791</v>
          </cell>
          <cell r="Z967">
            <v>756</v>
          </cell>
          <cell r="AA967">
            <v>0</v>
          </cell>
          <cell r="AB967">
            <v>18541</v>
          </cell>
          <cell r="AC967">
            <v>9</v>
          </cell>
        </row>
        <row r="968">
          <cell r="A968" t="str">
            <v>18</v>
          </cell>
          <cell r="B968" t="str">
            <v>46</v>
          </cell>
          <cell r="C968" t="str">
            <v>SL</v>
          </cell>
          <cell r="D968" t="str">
            <v>FW</v>
          </cell>
          <cell r="E968" t="str">
            <v>04_1売上高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2531</v>
          </cell>
          <cell r="L968">
            <v>0</v>
          </cell>
          <cell r="M968">
            <v>248</v>
          </cell>
          <cell r="N968">
            <v>0</v>
          </cell>
          <cell r="O968">
            <v>0</v>
          </cell>
          <cell r="P968">
            <v>0</v>
          </cell>
          <cell r="Q968">
            <v>1887</v>
          </cell>
          <cell r="R968">
            <v>0</v>
          </cell>
          <cell r="S968">
            <v>141</v>
          </cell>
          <cell r="T968">
            <v>0</v>
          </cell>
          <cell r="U968">
            <v>4310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 t="str">
            <v>18</v>
          </cell>
          <cell r="B969" t="str">
            <v>46</v>
          </cell>
          <cell r="C969" t="str">
            <v>SL</v>
          </cell>
          <cell r="D969" t="str">
            <v>FW</v>
          </cell>
          <cell r="E969" t="str">
            <v>04_2原材料費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72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1266</v>
          </cell>
          <cell r="R969">
            <v>0</v>
          </cell>
          <cell r="S969">
            <v>27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 t="str">
            <v>18</v>
          </cell>
          <cell r="B970" t="str">
            <v>46</v>
          </cell>
          <cell r="C970" t="str">
            <v>SL</v>
          </cell>
          <cell r="D970" t="str">
            <v>FW</v>
          </cell>
          <cell r="E970" t="str">
            <v>04_3社内原価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1959</v>
          </cell>
          <cell r="L970">
            <v>0</v>
          </cell>
          <cell r="M970">
            <v>227</v>
          </cell>
          <cell r="N970">
            <v>0</v>
          </cell>
          <cell r="O970">
            <v>0</v>
          </cell>
          <cell r="P970">
            <v>0</v>
          </cell>
          <cell r="Q970">
            <v>353</v>
          </cell>
          <cell r="R970">
            <v>0</v>
          </cell>
          <cell r="S970">
            <v>189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 t="str">
            <v>18</v>
          </cell>
          <cell r="B971" t="str">
            <v>46</v>
          </cell>
          <cell r="C971" t="str">
            <v>SL</v>
          </cell>
          <cell r="D971" t="str">
            <v>FW</v>
          </cell>
          <cell r="E971" t="str">
            <v>05_1売上高</v>
          </cell>
          <cell r="F971">
            <v>37970</v>
          </cell>
          <cell r="G971">
            <v>38064</v>
          </cell>
          <cell r="H971">
            <v>0</v>
          </cell>
          <cell r="I971">
            <v>6365</v>
          </cell>
          <cell r="J971">
            <v>52470</v>
          </cell>
          <cell r="K971">
            <v>56120</v>
          </cell>
          <cell r="L971">
            <v>0</v>
          </cell>
          <cell r="M971">
            <v>330</v>
          </cell>
          <cell r="N971">
            <v>0</v>
          </cell>
          <cell r="O971">
            <v>363</v>
          </cell>
          <cell r="P971">
            <v>18990</v>
          </cell>
          <cell r="Q971">
            <v>22527</v>
          </cell>
          <cell r="R971">
            <v>0</v>
          </cell>
          <cell r="S971">
            <v>4265</v>
          </cell>
          <cell r="T971">
            <v>3330</v>
          </cell>
          <cell r="U971">
            <v>0</v>
          </cell>
          <cell r="V971">
            <v>0</v>
          </cell>
          <cell r="W971">
            <v>1116</v>
          </cell>
          <cell r="X971">
            <v>3150</v>
          </cell>
          <cell r="Y971">
            <v>3150</v>
          </cell>
          <cell r="Z971">
            <v>0</v>
          </cell>
          <cell r="AA971">
            <v>0</v>
          </cell>
          <cell r="AB971">
            <v>9870</v>
          </cell>
          <cell r="AC971">
            <v>0</v>
          </cell>
        </row>
        <row r="972">
          <cell r="A972" t="str">
            <v>18</v>
          </cell>
          <cell r="B972" t="str">
            <v>46</v>
          </cell>
          <cell r="C972" t="str">
            <v>SL</v>
          </cell>
          <cell r="D972" t="str">
            <v>FW</v>
          </cell>
          <cell r="E972" t="str">
            <v>05_2原材料費</v>
          </cell>
          <cell r="F972">
            <v>16009</v>
          </cell>
          <cell r="G972">
            <v>13776</v>
          </cell>
          <cell r="H972">
            <v>0</v>
          </cell>
          <cell r="I972">
            <v>756</v>
          </cell>
          <cell r="J972">
            <v>27861</v>
          </cell>
          <cell r="K972">
            <v>39449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11687</v>
          </cell>
          <cell r="Q972">
            <v>11853</v>
          </cell>
          <cell r="R972">
            <v>0</v>
          </cell>
          <cell r="S972">
            <v>0</v>
          </cell>
          <cell r="T972">
            <v>1560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6</v>
          </cell>
          <cell r="Z972">
            <v>0</v>
          </cell>
          <cell r="AA972">
            <v>0</v>
          </cell>
          <cell r="AB972">
            <v>1674</v>
          </cell>
          <cell r="AC972">
            <v>0</v>
          </cell>
        </row>
        <row r="973">
          <cell r="A973" t="str">
            <v>18</v>
          </cell>
          <cell r="B973" t="str">
            <v>46</v>
          </cell>
          <cell r="C973" t="str">
            <v>SL</v>
          </cell>
          <cell r="D973" t="str">
            <v>FW</v>
          </cell>
          <cell r="E973" t="str">
            <v>05_3社内原価</v>
          </cell>
          <cell r="F973">
            <v>15889</v>
          </cell>
          <cell r="G973">
            <v>13993</v>
          </cell>
          <cell r="H973">
            <v>0</v>
          </cell>
          <cell r="I973">
            <v>3907</v>
          </cell>
          <cell r="J973">
            <v>15681</v>
          </cell>
          <cell r="K973">
            <v>5893</v>
          </cell>
          <cell r="L973">
            <v>0</v>
          </cell>
          <cell r="M973">
            <v>214</v>
          </cell>
          <cell r="N973">
            <v>0</v>
          </cell>
          <cell r="O973">
            <v>258</v>
          </cell>
          <cell r="P973">
            <v>4574</v>
          </cell>
          <cell r="Q973">
            <v>5073</v>
          </cell>
          <cell r="R973">
            <v>0</v>
          </cell>
          <cell r="S973">
            <v>60</v>
          </cell>
          <cell r="T973">
            <v>1228</v>
          </cell>
          <cell r="U973">
            <v>0</v>
          </cell>
          <cell r="V973">
            <v>0</v>
          </cell>
          <cell r="W973">
            <v>0</v>
          </cell>
          <cell r="X973">
            <v>2407</v>
          </cell>
          <cell r="Y973">
            <v>1186</v>
          </cell>
          <cell r="Z973">
            <v>0</v>
          </cell>
          <cell r="AA973">
            <v>0</v>
          </cell>
          <cell r="AB973">
            <v>4977</v>
          </cell>
          <cell r="AC973">
            <v>0</v>
          </cell>
        </row>
        <row r="974">
          <cell r="A974" t="str">
            <v>18</v>
          </cell>
          <cell r="B974" t="str">
            <v>46</v>
          </cell>
          <cell r="C974" t="str">
            <v>SL</v>
          </cell>
          <cell r="D974" t="str">
            <v>FW</v>
          </cell>
          <cell r="E974" t="str">
            <v>11_定内労務費</v>
          </cell>
          <cell r="F974">
            <v>8938</v>
          </cell>
          <cell r="G974">
            <v>8146</v>
          </cell>
          <cell r="H974">
            <v>9010</v>
          </cell>
          <cell r="I974">
            <v>8578</v>
          </cell>
          <cell r="J974">
            <v>8938</v>
          </cell>
          <cell r="K974">
            <v>7354</v>
          </cell>
          <cell r="L974">
            <v>9010</v>
          </cell>
          <cell r="M974">
            <v>7638</v>
          </cell>
          <cell r="N974">
            <v>8938</v>
          </cell>
          <cell r="O974">
            <v>8218</v>
          </cell>
          <cell r="P974">
            <v>9010</v>
          </cell>
          <cell r="Q974">
            <v>9010</v>
          </cell>
          <cell r="R974">
            <v>9658</v>
          </cell>
          <cell r="S974">
            <v>9658</v>
          </cell>
          <cell r="T974">
            <v>9730</v>
          </cell>
          <cell r="U974">
            <v>9730</v>
          </cell>
          <cell r="V974">
            <v>9658</v>
          </cell>
          <cell r="W974">
            <v>9658</v>
          </cell>
          <cell r="X974">
            <v>9730</v>
          </cell>
          <cell r="Y974">
            <v>9730</v>
          </cell>
          <cell r="Z974">
            <v>9658</v>
          </cell>
          <cell r="AA974">
            <v>9658</v>
          </cell>
          <cell r="AB974">
            <v>9730</v>
          </cell>
          <cell r="AC974">
            <v>9730</v>
          </cell>
        </row>
        <row r="975">
          <cell r="A975" t="str">
            <v>18</v>
          </cell>
          <cell r="B975" t="str">
            <v>46</v>
          </cell>
          <cell r="C975" t="str">
            <v>SL</v>
          </cell>
          <cell r="D975" t="str">
            <v>FW</v>
          </cell>
          <cell r="E975" t="str">
            <v>13_定外労務費</v>
          </cell>
          <cell r="F975">
            <v>536</v>
          </cell>
          <cell r="G975">
            <v>784</v>
          </cell>
          <cell r="H975">
            <v>536</v>
          </cell>
          <cell r="I975">
            <v>384</v>
          </cell>
          <cell r="J975">
            <v>536</v>
          </cell>
          <cell r="K975">
            <v>135</v>
          </cell>
          <cell r="L975">
            <v>536</v>
          </cell>
          <cell r="M975">
            <v>237</v>
          </cell>
          <cell r="N975">
            <v>536</v>
          </cell>
          <cell r="O975">
            <v>595</v>
          </cell>
          <cell r="P975">
            <v>536</v>
          </cell>
          <cell r="Q975">
            <v>536</v>
          </cell>
          <cell r="R975">
            <v>536</v>
          </cell>
          <cell r="S975">
            <v>536</v>
          </cell>
          <cell r="T975">
            <v>507</v>
          </cell>
          <cell r="U975">
            <v>507</v>
          </cell>
          <cell r="V975">
            <v>507</v>
          </cell>
          <cell r="W975">
            <v>507</v>
          </cell>
          <cell r="X975">
            <v>507</v>
          </cell>
          <cell r="Y975">
            <v>507</v>
          </cell>
          <cell r="Z975">
            <v>507</v>
          </cell>
          <cell r="AA975">
            <v>507</v>
          </cell>
          <cell r="AB975">
            <v>504</v>
          </cell>
          <cell r="AC975">
            <v>504</v>
          </cell>
        </row>
        <row r="976">
          <cell r="A976" t="str">
            <v>18</v>
          </cell>
          <cell r="B976" t="str">
            <v>46</v>
          </cell>
          <cell r="C976" t="str">
            <v>SL</v>
          </cell>
          <cell r="D976" t="str">
            <v>FW</v>
          </cell>
          <cell r="E976" t="str">
            <v>14_全社配賦費</v>
          </cell>
          <cell r="F976">
            <v>2366</v>
          </cell>
          <cell r="G976">
            <v>2366</v>
          </cell>
          <cell r="H976">
            <v>2366</v>
          </cell>
          <cell r="I976">
            <v>2366</v>
          </cell>
          <cell r="J976">
            <v>2366</v>
          </cell>
          <cell r="K976">
            <v>2366</v>
          </cell>
          <cell r="L976">
            <v>2366</v>
          </cell>
          <cell r="M976">
            <v>2366</v>
          </cell>
          <cell r="N976">
            <v>2366</v>
          </cell>
          <cell r="O976">
            <v>2366</v>
          </cell>
          <cell r="P976">
            <v>2366</v>
          </cell>
          <cell r="Q976">
            <v>2366</v>
          </cell>
          <cell r="R976">
            <v>2366</v>
          </cell>
          <cell r="S976">
            <v>2366</v>
          </cell>
          <cell r="T976">
            <v>2366</v>
          </cell>
          <cell r="U976">
            <v>2366</v>
          </cell>
          <cell r="V976">
            <v>2366</v>
          </cell>
          <cell r="W976">
            <v>2366</v>
          </cell>
          <cell r="X976">
            <v>2366</v>
          </cell>
          <cell r="Y976">
            <v>2366</v>
          </cell>
          <cell r="Z976">
            <v>2366</v>
          </cell>
          <cell r="AA976">
            <v>2366</v>
          </cell>
          <cell r="AB976">
            <v>2366</v>
          </cell>
          <cell r="AC976">
            <v>2366</v>
          </cell>
        </row>
        <row r="977">
          <cell r="A977" t="str">
            <v>18</v>
          </cell>
          <cell r="B977" t="str">
            <v>46</v>
          </cell>
          <cell r="C977" t="str">
            <v>SL</v>
          </cell>
          <cell r="D977" t="str">
            <v>FW</v>
          </cell>
          <cell r="E977" t="str">
            <v>16_未成完成労務費</v>
          </cell>
          <cell r="F977">
            <v>4908</v>
          </cell>
          <cell r="G977">
            <v>3051</v>
          </cell>
          <cell r="H977">
            <v>-5880</v>
          </cell>
          <cell r="I977">
            <v>-1653</v>
          </cell>
          <cell r="J977">
            <v>5616</v>
          </cell>
          <cell r="K977">
            <v>184</v>
          </cell>
          <cell r="L977">
            <v>-1986</v>
          </cell>
          <cell r="M977">
            <v>-6820</v>
          </cell>
          <cell r="N977">
            <v>-5430</v>
          </cell>
          <cell r="O977">
            <v>-5512</v>
          </cell>
          <cell r="P977">
            <v>4476</v>
          </cell>
          <cell r="Q977">
            <v>4972</v>
          </cell>
          <cell r="R977">
            <v>14874</v>
          </cell>
          <cell r="S977">
            <v>10580</v>
          </cell>
          <cell r="T977">
            <v>-8898</v>
          </cell>
          <cell r="U977">
            <v>0</v>
          </cell>
          <cell r="V977">
            <v>-6624</v>
          </cell>
          <cell r="W977">
            <v>177</v>
          </cell>
          <cell r="X977">
            <v>5616</v>
          </cell>
          <cell r="Y977">
            <v>1883</v>
          </cell>
          <cell r="Z977">
            <v>-9612</v>
          </cell>
          <cell r="AA977">
            <v>0</v>
          </cell>
          <cell r="AB977">
            <v>11460</v>
          </cell>
          <cell r="AC977">
            <v>234</v>
          </cell>
        </row>
        <row r="978">
          <cell r="A978" t="str">
            <v>18</v>
          </cell>
          <cell r="B978" t="str">
            <v>46</v>
          </cell>
          <cell r="C978" t="str">
            <v>SL</v>
          </cell>
          <cell r="D978" t="str">
            <v>FW</v>
          </cell>
          <cell r="E978" t="str">
            <v>21_契約工数</v>
          </cell>
          <cell r="F978">
            <v>2814</v>
          </cell>
          <cell r="G978">
            <v>2099.9</v>
          </cell>
          <cell r="H978">
            <v>442</v>
          </cell>
          <cell r="I978">
            <v>1347</v>
          </cell>
          <cell r="J978">
            <v>2862</v>
          </cell>
          <cell r="K978">
            <v>1740.6</v>
          </cell>
          <cell r="L978">
            <v>1691</v>
          </cell>
          <cell r="M978">
            <v>1750.85</v>
          </cell>
          <cell r="N978">
            <v>441</v>
          </cell>
          <cell r="O978">
            <v>1509</v>
          </cell>
          <cell r="P978">
            <v>2783</v>
          </cell>
          <cell r="Q978">
            <v>1826.25</v>
          </cell>
          <cell r="R978">
            <v>4238</v>
          </cell>
          <cell r="S978">
            <v>45.5</v>
          </cell>
          <cell r="T978">
            <v>497</v>
          </cell>
          <cell r="U978">
            <v>0</v>
          </cell>
          <cell r="V978">
            <v>632</v>
          </cell>
          <cell r="W978">
            <v>0</v>
          </cell>
          <cell r="X978">
            <v>2672</v>
          </cell>
          <cell r="Y978">
            <v>0</v>
          </cell>
          <cell r="Z978">
            <v>423</v>
          </cell>
          <cell r="AA978">
            <v>0</v>
          </cell>
          <cell r="AB978">
            <v>4036</v>
          </cell>
          <cell r="AC978">
            <v>0</v>
          </cell>
        </row>
        <row r="979">
          <cell r="A979" t="str">
            <v>18</v>
          </cell>
          <cell r="B979" t="str">
            <v>46</v>
          </cell>
          <cell r="C979" t="str">
            <v>SL</v>
          </cell>
          <cell r="D979" t="str">
            <v>FW</v>
          </cell>
          <cell r="E979" t="str">
            <v>22_契約外工数</v>
          </cell>
          <cell r="F979">
            <v>648</v>
          </cell>
          <cell r="G979">
            <v>574</v>
          </cell>
          <cell r="H979">
            <v>550</v>
          </cell>
          <cell r="I979">
            <v>580.5</v>
          </cell>
          <cell r="J979">
            <v>718</v>
          </cell>
          <cell r="K979">
            <v>712.75</v>
          </cell>
          <cell r="L979">
            <v>734</v>
          </cell>
          <cell r="M979">
            <v>885.35</v>
          </cell>
          <cell r="N979">
            <v>626</v>
          </cell>
          <cell r="O979">
            <v>509.5</v>
          </cell>
          <cell r="P979">
            <v>607</v>
          </cell>
          <cell r="Q979">
            <v>426.25</v>
          </cell>
          <cell r="R979">
            <v>885</v>
          </cell>
          <cell r="S979">
            <v>20.5</v>
          </cell>
          <cell r="T979">
            <v>542</v>
          </cell>
          <cell r="U979">
            <v>0</v>
          </cell>
          <cell r="V979">
            <v>562</v>
          </cell>
          <cell r="W979">
            <v>0</v>
          </cell>
          <cell r="X979">
            <v>450</v>
          </cell>
          <cell r="Y979">
            <v>0</v>
          </cell>
          <cell r="Z979">
            <v>385</v>
          </cell>
          <cell r="AA979">
            <v>0</v>
          </cell>
          <cell r="AB979">
            <v>619</v>
          </cell>
          <cell r="AC979">
            <v>0</v>
          </cell>
        </row>
        <row r="980">
          <cell r="A980" t="str">
            <v>18</v>
          </cell>
          <cell r="B980" t="str">
            <v>46</v>
          </cell>
          <cell r="C980" t="str">
            <v>SL</v>
          </cell>
          <cell r="D980" t="str">
            <v>FW</v>
          </cell>
          <cell r="E980" t="str">
            <v>23_会社負担工数</v>
          </cell>
          <cell r="F980">
            <v>-176</v>
          </cell>
          <cell r="G980">
            <v>-352</v>
          </cell>
          <cell r="H980">
            <v>-160</v>
          </cell>
          <cell r="I980">
            <v>-256</v>
          </cell>
          <cell r="J980">
            <v>-176</v>
          </cell>
          <cell r="K980">
            <v>-528</v>
          </cell>
          <cell r="L980">
            <v>-160</v>
          </cell>
          <cell r="M980">
            <v>-465</v>
          </cell>
          <cell r="N980">
            <v>-176</v>
          </cell>
          <cell r="O980">
            <v>-256</v>
          </cell>
          <cell r="P980">
            <v>-160</v>
          </cell>
          <cell r="Q980">
            <v>0</v>
          </cell>
          <cell r="R980">
            <v>-16</v>
          </cell>
          <cell r="S980">
            <v>0</v>
          </cell>
          <cell r="T980">
            <v>0</v>
          </cell>
          <cell r="U980">
            <v>0</v>
          </cell>
          <cell r="V980">
            <v>-16</v>
          </cell>
          <cell r="W980">
            <v>0</v>
          </cell>
          <cell r="X980">
            <v>0</v>
          </cell>
          <cell r="Y980">
            <v>0</v>
          </cell>
          <cell r="Z980">
            <v>-16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 t="str">
            <v>18</v>
          </cell>
          <cell r="B981" t="str">
            <v>46</v>
          </cell>
          <cell r="C981" t="str">
            <v>SL</v>
          </cell>
          <cell r="D981" t="str">
            <v>FW</v>
          </cell>
          <cell r="E981" t="str">
            <v>31_残業時間</v>
          </cell>
          <cell r="F981">
            <v>180</v>
          </cell>
          <cell r="G981">
            <v>263</v>
          </cell>
          <cell r="H981">
            <v>180</v>
          </cell>
          <cell r="I981">
            <v>129</v>
          </cell>
          <cell r="J981">
            <v>180</v>
          </cell>
          <cell r="K981">
            <v>45</v>
          </cell>
          <cell r="L981">
            <v>180</v>
          </cell>
          <cell r="M981">
            <v>80</v>
          </cell>
          <cell r="N981">
            <v>180</v>
          </cell>
          <cell r="O981">
            <v>200</v>
          </cell>
          <cell r="P981">
            <v>180</v>
          </cell>
          <cell r="Q981">
            <v>0</v>
          </cell>
          <cell r="R981">
            <v>180</v>
          </cell>
          <cell r="S981">
            <v>0</v>
          </cell>
          <cell r="T981">
            <v>170</v>
          </cell>
          <cell r="U981">
            <v>0</v>
          </cell>
          <cell r="V981">
            <v>170</v>
          </cell>
          <cell r="W981">
            <v>0</v>
          </cell>
          <cell r="X981">
            <v>170</v>
          </cell>
          <cell r="Y981">
            <v>0</v>
          </cell>
          <cell r="Z981">
            <v>170</v>
          </cell>
          <cell r="AA981">
            <v>0</v>
          </cell>
          <cell r="AB981">
            <v>169</v>
          </cell>
          <cell r="AC981">
            <v>0</v>
          </cell>
        </row>
        <row r="982">
          <cell r="A982" t="str">
            <v>18</v>
          </cell>
          <cell r="B982" t="str">
            <v>47</v>
          </cell>
          <cell r="C982" t="str">
            <v>SL</v>
          </cell>
          <cell r="D982" t="str">
            <v>FV</v>
          </cell>
          <cell r="E982" t="str">
            <v>00_1フルタイム</v>
          </cell>
          <cell r="F982">
            <v>14</v>
          </cell>
          <cell r="G982">
            <v>14</v>
          </cell>
          <cell r="H982">
            <v>14</v>
          </cell>
          <cell r="I982">
            <v>14</v>
          </cell>
          <cell r="J982">
            <v>14</v>
          </cell>
          <cell r="K982">
            <v>14</v>
          </cell>
          <cell r="L982">
            <v>14</v>
          </cell>
          <cell r="M982">
            <v>13</v>
          </cell>
          <cell r="N982">
            <v>14</v>
          </cell>
          <cell r="O982">
            <v>13</v>
          </cell>
          <cell r="P982">
            <v>14</v>
          </cell>
          <cell r="Q982">
            <v>0</v>
          </cell>
          <cell r="R982">
            <v>15</v>
          </cell>
          <cell r="S982">
            <v>0</v>
          </cell>
          <cell r="T982">
            <v>15</v>
          </cell>
          <cell r="U982">
            <v>0</v>
          </cell>
          <cell r="V982">
            <v>15</v>
          </cell>
          <cell r="W982">
            <v>0</v>
          </cell>
          <cell r="X982">
            <v>15</v>
          </cell>
          <cell r="Y982">
            <v>0</v>
          </cell>
          <cell r="Z982">
            <v>15</v>
          </cell>
          <cell r="AA982">
            <v>0</v>
          </cell>
          <cell r="AB982">
            <v>15</v>
          </cell>
          <cell r="AC982">
            <v>0</v>
          </cell>
        </row>
        <row r="983">
          <cell r="A983" t="str">
            <v>18</v>
          </cell>
          <cell r="B983" t="str">
            <v>47</v>
          </cell>
          <cell r="C983" t="str">
            <v>SL</v>
          </cell>
          <cell r="D983" t="str">
            <v>FV</v>
          </cell>
          <cell r="E983" t="str">
            <v>00_2新人</v>
          </cell>
          <cell r="F983">
            <v>1</v>
          </cell>
          <cell r="G983">
            <v>1</v>
          </cell>
          <cell r="H983">
            <v>1</v>
          </cell>
          <cell r="I983">
            <v>1</v>
          </cell>
          <cell r="J983">
            <v>1</v>
          </cell>
          <cell r="K983">
            <v>1</v>
          </cell>
          <cell r="L983">
            <v>1</v>
          </cell>
          <cell r="M983">
            <v>1</v>
          </cell>
          <cell r="N983">
            <v>1</v>
          </cell>
          <cell r="O983">
            <v>1</v>
          </cell>
          <cell r="P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</row>
        <row r="984">
          <cell r="A984" t="str">
            <v>18</v>
          </cell>
          <cell r="B984" t="str">
            <v>47</v>
          </cell>
          <cell r="C984" t="str">
            <v>SL</v>
          </cell>
          <cell r="D984" t="str">
            <v>FV</v>
          </cell>
          <cell r="E984" t="str">
            <v>00_3中途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 t="str">
            <v>18</v>
          </cell>
          <cell r="B985" t="str">
            <v>47</v>
          </cell>
          <cell r="C985" t="str">
            <v>SL</v>
          </cell>
          <cell r="D985" t="str">
            <v>FV</v>
          </cell>
          <cell r="E985" t="str">
            <v>00_4休職者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 t="str">
            <v>18</v>
          </cell>
          <cell r="B986" t="str">
            <v>47</v>
          </cell>
          <cell r="C986" t="str">
            <v>SL</v>
          </cell>
          <cell r="D986" t="str">
            <v>FV</v>
          </cell>
          <cell r="E986" t="str">
            <v>00_5短時間パート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 t="str">
            <v>18</v>
          </cell>
          <cell r="B987" t="str">
            <v>47</v>
          </cell>
          <cell r="C987" t="str">
            <v>SL</v>
          </cell>
          <cell r="D987" t="str">
            <v>FV</v>
          </cell>
          <cell r="E987" t="str">
            <v>01_1売上高</v>
          </cell>
          <cell r="F987">
            <v>3780</v>
          </cell>
          <cell r="G987">
            <v>3780</v>
          </cell>
          <cell r="H987">
            <v>3577</v>
          </cell>
          <cell r="I987">
            <v>3577</v>
          </cell>
          <cell r="J987">
            <v>2253</v>
          </cell>
          <cell r="K987">
            <v>2253</v>
          </cell>
          <cell r="L987">
            <v>3474</v>
          </cell>
          <cell r="M987">
            <v>3474</v>
          </cell>
          <cell r="N987">
            <v>2160</v>
          </cell>
          <cell r="O987">
            <v>2160</v>
          </cell>
          <cell r="P987">
            <v>3082</v>
          </cell>
          <cell r="Q987">
            <v>3082</v>
          </cell>
          <cell r="R987">
            <v>3069</v>
          </cell>
          <cell r="S987">
            <v>3069</v>
          </cell>
          <cell r="T987">
            <v>2698</v>
          </cell>
          <cell r="U987">
            <v>2698</v>
          </cell>
          <cell r="V987">
            <v>2406</v>
          </cell>
          <cell r="W987">
            <v>2406</v>
          </cell>
          <cell r="X987">
            <v>3069</v>
          </cell>
          <cell r="Y987">
            <v>3069</v>
          </cell>
          <cell r="Z987">
            <v>3008</v>
          </cell>
          <cell r="AA987">
            <v>3008</v>
          </cell>
          <cell r="AB987">
            <v>4320</v>
          </cell>
          <cell r="AC987">
            <v>4320</v>
          </cell>
        </row>
        <row r="988">
          <cell r="A988" t="str">
            <v>18</v>
          </cell>
          <cell r="B988" t="str">
            <v>47</v>
          </cell>
          <cell r="C988" t="str">
            <v>SL</v>
          </cell>
          <cell r="D988" t="str">
            <v>FV</v>
          </cell>
          <cell r="E988" t="str">
            <v>01_2原材料費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 t="str">
            <v>18</v>
          </cell>
          <cell r="B989" t="str">
            <v>47</v>
          </cell>
          <cell r="C989" t="str">
            <v>SL</v>
          </cell>
          <cell r="D989" t="str">
            <v>FV</v>
          </cell>
          <cell r="E989" t="str">
            <v>01_3社内原価</v>
          </cell>
          <cell r="F989">
            <v>3515</v>
          </cell>
          <cell r="G989">
            <v>4146</v>
          </cell>
          <cell r="H989">
            <v>3325</v>
          </cell>
          <cell r="I989">
            <v>2848</v>
          </cell>
          <cell r="J989">
            <v>2098</v>
          </cell>
          <cell r="K989">
            <v>2975</v>
          </cell>
          <cell r="L989">
            <v>3232</v>
          </cell>
          <cell r="M989">
            <v>3384</v>
          </cell>
          <cell r="N989">
            <v>2010</v>
          </cell>
          <cell r="O989">
            <v>1767</v>
          </cell>
          <cell r="P989">
            <v>2867</v>
          </cell>
          <cell r="Q989">
            <v>2523</v>
          </cell>
          <cell r="R989">
            <v>2756</v>
          </cell>
          <cell r="S989">
            <v>52</v>
          </cell>
          <cell r="T989">
            <v>2409</v>
          </cell>
          <cell r="U989">
            <v>0</v>
          </cell>
          <cell r="V989">
            <v>2138</v>
          </cell>
          <cell r="W989">
            <v>0</v>
          </cell>
          <cell r="X989">
            <v>2755</v>
          </cell>
          <cell r="Y989">
            <v>0</v>
          </cell>
          <cell r="Z989">
            <v>2699</v>
          </cell>
          <cell r="AA989">
            <v>0</v>
          </cell>
          <cell r="AB989">
            <v>3920</v>
          </cell>
          <cell r="AC989">
            <v>0</v>
          </cell>
        </row>
        <row r="990">
          <cell r="A990" t="str">
            <v>18</v>
          </cell>
          <cell r="B990" t="str">
            <v>47</v>
          </cell>
          <cell r="C990" t="str">
            <v>SL</v>
          </cell>
          <cell r="D990" t="str">
            <v>FV</v>
          </cell>
          <cell r="E990" t="str">
            <v>02_1売上高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157</v>
          </cell>
          <cell r="N990">
            <v>0</v>
          </cell>
          <cell r="O990">
            <v>8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 t="str">
            <v>18</v>
          </cell>
          <cell r="B991" t="str">
            <v>47</v>
          </cell>
          <cell r="C991" t="str">
            <v>SL</v>
          </cell>
          <cell r="D991" t="str">
            <v>FV</v>
          </cell>
          <cell r="E991" t="str">
            <v>02_2原材料費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 t="str">
            <v>18</v>
          </cell>
          <cell r="B992" t="str">
            <v>47</v>
          </cell>
          <cell r="C992" t="str">
            <v>SL</v>
          </cell>
          <cell r="D992" t="str">
            <v>FV</v>
          </cell>
          <cell r="E992" t="str">
            <v>02_3社内原価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156</v>
          </cell>
          <cell r="N992">
            <v>0</v>
          </cell>
          <cell r="O992">
            <v>8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 t="str">
            <v>18</v>
          </cell>
          <cell r="B993" t="str">
            <v>47</v>
          </cell>
          <cell r="C993" t="str">
            <v>SL</v>
          </cell>
          <cell r="D993" t="str">
            <v>FV</v>
          </cell>
          <cell r="E993" t="str">
            <v>03_1売上高</v>
          </cell>
          <cell r="F993">
            <v>400</v>
          </cell>
          <cell r="G993">
            <v>0</v>
          </cell>
          <cell r="H993">
            <v>4460</v>
          </cell>
          <cell r="I993">
            <v>4015</v>
          </cell>
          <cell r="J993">
            <v>5910</v>
          </cell>
          <cell r="K993">
            <v>3695</v>
          </cell>
          <cell r="L993">
            <v>6240</v>
          </cell>
          <cell r="M993">
            <v>6254</v>
          </cell>
          <cell r="N993">
            <v>5180</v>
          </cell>
          <cell r="O993">
            <v>4778</v>
          </cell>
          <cell r="P993">
            <v>2610</v>
          </cell>
          <cell r="Q993">
            <v>2384</v>
          </cell>
          <cell r="R993">
            <v>4110</v>
          </cell>
          <cell r="S993">
            <v>5558</v>
          </cell>
          <cell r="T993">
            <v>2800</v>
          </cell>
          <cell r="U993">
            <v>3030</v>
          </cell>
          <cell r="V993">
            <v>3830</v>
          </cell>
          <cell r="W993">
            <v>6604</v>
          </cell>
          <cell r="X993">
            <v>6050</v>
          </cell>
          <cell r="Y993">
            <v>7833</v>
          </cell>
          <cell r="Z993">
            <v>8280</v>
          </cell>
          <cell r="AA993">
            <v>7780</v>
          </cell>
          <cell r="AB993">
            <v>2000</v>
          </cell>
          <cell r="AC993">
            <v>1400</v>
          </cell>
        </row>
        <row r="994">
          <cell r="A994" t="str">
            <v>18</v>
          </cell>
          <cell r="B994" t="str">
            <v>47</v>
          </cell>
          <cell r="C994" t="str">
            <v>SL</v>
          </cell>
          <cell r="D994" t="str">
            <v>FV</v>
          </cell>
          <cell r="E994" t="str">
            <v>03_2原材料費</v>
          </cell>
          <cell r="F994">
            <v>0</v>
          </cell>
          <cell r="G994">
            <v>0</v>
          </cell>
          <cell r="H994">
            <v>360</v>
          </cell>
          <cell r="I994">
            <v>382</v>
          </cell>
          <cell r="J994">
            <v>1140</v>
          </cell>
          <cell r="K994">
            <v>8</v>
          </cell>
          <cell r="L994">
            <v>600</v>
          </cell>
          <cell r="M994">
            <v>19</v>
          </cell>
          <cell r="N994">
            <v>720</v>
          </cell>
          <cell r="O994">
            <v>19</v>
          </cell>
          <cell r="P994">
            <v>1200</v>
          </cell>
          <cell r="Q994">
            <v>9</v>
          </cell>
          <cell r="R994">
            <v>600</v>
          </cell>
          <cell r="S994">
            <v>1009</v>
          </cell>
          <cell r="T994">
            <v>240</v>
          </cell>
          <cell r="U994">
            <v>798</v>
          </cell>
          <cell r="V994">
            <v>360</v>
          </cell>
          <cell r="W994">
            <v>0</v>
          </cell>
          <cell r="X994">
            <v>2700</v>
          </cell>
          <cell r="Y994">
            <v>2621</v>
          </cell>
          <cell r="Z994">
            <v>3360</v>
          </cell>
          <cell r="AA994">
            <v>3114</v>
          </cell>
          <cell r="AB994">
            <v>480</v>
          </cell>
          <cell r="AC994">
            <v>0</v>
          </cell>
        </row>
        <row r="995">
          <cell r="A995" t="str">
            <v>18</v>
          </cell>
          <cell r="B995" t="str">
            <v>47</v>
          </cell>
          <cell r="C995" t="str">
            <v>SL</v>
          </cell>
          <cell r="D995" t="str">
            <v>FV</v>
          </cell>
          <cell r="E995" t="str">
            <v>03_3社内原価</v>
          </cell>
          <cell r="F995">
            <v>353</v>
          </cell>
          <cell r="G995">
            <v>0</v>
          </cell>
          <cell r="H995">
            <v>3633</v>
          </cell>
          <cell r="I995">
            <v>2878</v>
          </cell>
          <cell r="J995">
            <v>4240</v>
          </cell>
          <cell r="K995">
            <v>3236</v>
          </cell>
          <cell r="L995">
            <v>5002</v>
          </cell>
          <cell r="M995">
            <v>4098</v>
          </cell>
          <cell r="N995">
            <v>3962</v>
          </cell>
          <cell r="O995">
            <v>2324</v>
          </cell>
          <cell r="P995">
            <v>1248</v>
          </cell>
          <cell r="Q995">
            <v>2220</v>
          </cell>
          <cell r="R995">
            <v>3113</v>
          </cell>
          <cell r="S995">
            <v>1086</v>
          </cell>
          <cell r="T995">
            <v>2275</v>
          </cell>
          <cell r="U995">
            <v>63</v>
          </cell>
          <cell r="V995">
            <v>3074</v>
          </cell>
          <cell r="W995">
            <v>93</v>
          </cell>
          <cell r="X995">
            <v>2980</v>
          </cell>
          <cell r="Y995">
            <v>1102</v>
          </cell>
          <cell r="Z995">
            <v>4372</v>
          </cell>
          <cell r="AA995">
            <v>211</v>
          </cell>
          <cell r="AB995">
            <v>1349</v>
          </cell>
          <cell r="AC995">
            <v>0</v>
          </cell>
        </row>
        <row r="996">
          <cell r="A996" t="str">
            <v>18</v>
          </cell>
          <cell r="B996" t="str">
            <v>47</v>
          </cell>
          <cell r="C996" t="str">
            <v>SL</v>
          </cell>
          <cell r="D996" t="str">
            <v>FV</v>
          </cell>
          <cell r="E996" t="str">
            <v>04_1売上高</v>
          </cell>
          <cell r="F996">
            <v>16207</v>
          </cell>
          <cell r="G996">
            <v>2165</v>
          </cell>
          <cell r="H996">
            <v>18680</v>
          </cell>
          <cell r="I996">
            <v>4780</v>
          </cell>
          <cell r="J996">
            <v>10870</v>
          </cell>
          <cell r="K996">
            <v>1878</v>
          </cell>
          <cell r="L996">
            <v>15700</v>
          </cell>
          <cell r="M996">
            <v>5675</v>
          </cell>
          <cell r="N996">
            <v>18800</v>
          </cell>
          <cell r="O996">
            <v>1850</v>
          </cell>
          <cell r="P996">
            <v>41100</v>
          </cell>
          <cell r="Q996">
            <v>76293</v>
          </cell>
          <cell r="R996">
            <v>31690</v>
          </cell>
          <cell r="S996">
            <v>22593</v>
          </cell>
          <cell r="T996">
            <v>18890</v>
          </cell>
          <cell r="U996">
            <v>7520</v>
          </cell>
          <cell r="V996">
            <v>16200</v>
          </cell>
          <cell r="W996">
            <v>15150</v>
          </cell>
          <cell r="X996">
            <v>24560</v>
          </cell>
          <cell r="Y996">
            <v>9000</v>
          </cell>
          <cell r="Z996">
            <v>18800</v>
          </cell>
          <cell r="AA996">
            <v>0</v>
          </cell>
          <cell r="AB996">
            <v>12180</v>
          </cell>
          <cell r="AC996">
            <v>38400</v>
          </cell>
        </row>
        <row r="997">
          <cell r="A997" t="str">
            <v>18</v>
          </cell>
          <cell r="B997" t="str">
            <v>47</v>
          </cell>
          <cell r="C997" t="str">
            <v>SL</v>
          </cell>
          <cell r="D997" t="str">
            <v>FV</v>
          </cell>
          <cell r="E997" t="str">
            <v>04_2原材料費</v>
          </cell>
          <cell r="F997">
            <v>10650</v>
          </cell>
          <cell r="G997">
            <v>1128</v>
          </cell>
          <cell r="H997">
            <v>11780</v>
          </cell>
          <cell r="I997">
            <v>1956</v>
          </cell>
          <cell r="J997">
            <v>5905</v>
          </cell>
          <cell r="K997">
            <v>545</v>
          </cell>
          <cell r="L997">
            <v>9573</v>
          </cell>
          <cell r="M997">
            <v>2665</v>
          </cell>
          <cell r="N997">
            <v>11320</v>
          </cell>
          <cell r="O997">
            <v>1427</v>
          </cell>
          <cell r="P997">
            <v>25000</v>
          </cell>
          <cell r="Q997">
            <v>51247</v>
          </cell>
          <cell r="R997">
            <v>17940</v>
          </cell>
          <cell r="S997">
            <v>11058</v>
          </cell>
          <cell r="T997">
            <v>10680</v>
          </cell>
          <cell r="U997">
            <v>2148</v>
          </cell>
          <cell r="V997">
            <v>9425</v>
          </cell>
          <cell r="W997">
            <v>5920</v>
          </cell>
          <cell r="X997">
            <v>13630</v>
          </cell>
          <cell r="Y997">
            <v>3600</v>
          </cell>
          <cell r="Z997">
            <v>11485</v>
          </cell>
          <cell r="AA997">
            <v>0</v>
          </cell>
          <cell r="AB997">
            <v>7260</v>
          </cell>
          <cell r="AC997">
            <v>16340</v>
          </cell>
        </row>
        <row r="998">
          <cell r="A998" t="str">
            <v>18</v>
          </cell>
          <cell r="B998" t="str">
            <v>47</v>
          </cell>
          <cell r="C998" t="str">
            <v>SL</v>
          </cell>
          <cell r="D998" t="str">
            <v>FV</v>
          </cell>
          <cell r="E998" t="str">
            <v>04_3社内原価</v>
          </cell>
          <cell r="F998">
            <v>2766</v>
          </cell>
          <cell r="G998">
            <v>1075</v>
          </cell>
          <cell r="H998">
            <v>4082</v>
          </cell>
          <cell r="I998">
            <v>2122</v>
          </cell>
          <cell r="J998">
            <v>3030</v>
          </cell>
          <cell r="K998">
            <v>1027</v>
          </cell>
          <cell r="L998">
            <v>3364</v>
          </cell>
          <cell r="M998">
            <v>2247</v>
          </cell>
          <cell r="N998">
            <v>3458</v>
          </cell>
          <cell r="O998">
            <v>324</v>
          </cell>
          <cell r="P998">
            <v>6584</v>
          </cell>
          <cell r="Q998">
            <v>16713</v>
          </cell>
          <cell r="R998">
            <v>9198</v>
          </cell>
          <cell r="S998">
            <v>8153</v>
          </cell>
          <cell r="T998">
            <v>5229</v>
          </cell>
          <cell r="U998">
            <v>825</v>
          </cell>
          <cell r="V998">
            <v>4536</v>
          </cell>
          <cell r="W998">
            <v>720</v>
          </cell>
          <cell r="X998">
            <v>7157</v>
          </cell>
          <cell r="Y998">
            <v>165</v>
          </cell>
          <cell r="Z998">
            <v>4662</v>
          </cell>
          <cell r="AA998">
            <v>0</v>
          </cell>
          <cell r="AB998">
            <v>2930</v>
          </cell>
          <cell r="AC998">
            <v>4592</v>
          </cell>
        </row>
        <row r="999">
          <cell r="A999" t="str">
            <v>18</v>
          </cell>
          <cell r="B999" t="str">
            <v>47</v>
          </cell>
          <cell r="C999" t="str">
            <v>SL</v>
          </cell>
          <cell r="D999" t="str">
            <v>FV</v>
          </cell>
          <cell r="E999" t="str">
            <v>05_1売上高</v>
          </cell>
          <cell r="F999">
            <v>0</v>
          </cell>
          <cell r="G999">
            <v>78</v>
          </cell>
          <cell r="H999">
            <v>0</v>
          </cell>
          <cell r="I999">
            <v>0</v>
          </cell>
          <cell r="J999">
            <v>970</v>
          </cell>
          <cell r="K999">
            <v>4611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3813</v>
          </cell>
          <cell r="R999">
            <v>0</v>
          </cell>
          <cell r="S999">
            <v>150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 t="str">
            <v>18</v>
          </cell>
          <cell r="B1000" t="str">
            <v>47</v>
          </cell>
          <cell r="C1000" t="str">
            <v>SL</v>
          </cell>
          <cell r="D1000" t="str">
            <v>FV</v>
          </cell>
          <cell r="E1000" t="str">
            <v>05_2原材料費</v>
          </cell>
          <cell r="F1000">
            <v>0</v>
          </cell>
          <cell r="G1000">
            <v>29</v>
          </cell>
          <cell r="H1000">
            <v>0</v>
          </cell>
          <cell r="I1000">
            <v>0</v>
          </cell>
          <cell r="J1000">
            <v>481</v>
          </cell>
          <cell r="K1000">
            <v>834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2850</v>
          </cell>
          <cell r="R1000">
            <v>0</v>
          </cell>
          <cell r="S1000">
            <v>32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 t="str">
            <v>18</v>
          </cell>
          <cell r="B1001" t="str">
            <v>47</v>
          </cell>
          <cell r="C1001" t="str">
            <v>SL</v>
          </cell>
          <cell r="D1001" t="str">
            <v>FV</v>
          </cell>
          <cell r="E1001" t="str">
            <v>05_3社内原価</v>
          </cell>
          <cell r="F1001">
            <v>0</v>
          </cell>
          <cell r="G1001">
            <v>19</v>
          </cell>
          <cell r="H1001">
            <v>0</v>
          </cell>
          <cell r="I1001">
            <v>0</v>
          </cell>
          <cell r="J1001">
            <v>353</v>
          </cell>
          <cell r="K1001">
            <v>2888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247</v>
          </cell>
          <cell r="R1001">
            <v>0</v>
          </cell>
          <cell r="S1001">
            <v>20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 t="str">
            <v>18</v>
          </cell>
          <cell r="B1002" t="str">
            <v>47</v>
          </cell>
          <cell r="C1002" t="str">
            <v>SL</v>
          </cell>
          <cell r="D1002" t="str">
            <v>FV</v>
          </cell>
          <cell r="E1002" t="str">
            <v>11_定内労務費</v>
          </cell>
          <cell r="F1002">
            <v>9633</v>
          </cell>
          <cell r="G1002">
            <v>9633</v>
          </cell>
          <cell r="H1002">
            <v>9849</v>
          </cell>
          <cell r="I1002">
            <v>9849</v>
          </cell>
          <cell r="J1002">
            <v>9633</v>
          </cell>
          <cell r="K1002">
            <v>9633</v>
          </cell>
          <cell r="L1002">
            <v>9597</v>
          </cell>
          <cell r="M1002">
            <v>8902</v>
          </cell>
          <cell r="N1002">
            <v>9849</v>
          </cell>
          <cell r="O1002">
            <v>9154</v>
          </cell>
          <cell r="P1002">
            <v>9633</v>
          </cell>
          <cell r="Q1002">
            <v>9633</v>
          </cell>
          <cell r="R1002">
            <v>10425</v>
          </cell>
          <cell r="S1002">
            <v>10425</v>
          </cell>
          <cell r="T1002">
            <v>10425</v>
          </cell>
          <cell r="U1002">
            <v>10425</v>
          </cell>
          <cell r="V1002">
            <v>10425</v>
          </cell>
          <cell r="W1002">
            <v>10425</v>
          </cell>
          <cell r="X1002">
            <v>10425</v>
          </cell>
          <cell r="Y1002">
            <v>10425</v>
          </cell>
          <cell r="Z1002">
            <v>10425</v>
          </cell>
          <cell r="AA1002">
            <v>10425</v>
          </cell>
          <cell r="AB1002">
            <v>10425</v>
          </cell>
          <cell r="AC1002">
            <v>10425</v>
          </cell>
        </row>
        <row r="1003">
          <cell r="A1003" t="str">
            <v>18</v>
          </cell>
          <cell r="B1003" t="str">
            <v>47</v>
          </cell>
          <cell r="C1003" t="str">
            <v>SL</v>
          </cell>
          <cell r="D1003" t="str">
            <v>FV</v>
          </cell>
          <cell r="E1003" t="str">
            <v>13_定外労務費</v>
          </cell>
          <cell r="F1003">
            <v>769</v>
          </cell>
          <cell r="G1003">
            <v>925</v>
          </cell>
          <cell r="H1003">
            <v>769</v>
          </cell>
          <cell r="I1003">
            <v>472</v>
          </cell>
          <cell r="J1003">
            <v>769</v>
          </cell>
          <cell r="K1003">
            <v>139</v>
          </cell>
          <cell r="L1003">
            <v>769</v>
          </cell>
          <cell r="M1003">
            <v>239</v>
          </cell>
          <cell r="N1003">
            <v>769</v>
          </cell>
          <cell r="O1003">
            <v>239</v>
          </cell>
          <cell r="P1003">
            <v>775</v>
          </cell>
          <cell r="Q1003">
            <v>775</v>
          </cell>
          <cell r="R1003">
            <v>769</v>
          </cell>
          <cell r="S1003">
            <v>769</v>
          </cell>
          <cell r="T1003">
            <v>769</v>
          </cell>
          <cell r="U1003">
            <v>769</v>
          </cell>
          <cell r="V1003">
            <v>769</v>
          </cell>
          <cell r="W1003">
            <v>769</v>
          </cell>
          <cell r="X1003">
            <v>769</v>
          </cell>
          <cell r="Y1003">
            <v>769</v>
          </cell>
          <cell r="Z1003">
            <v>769</v>
          </cell>
          <cell r="AA1003">
            <v>769</v>
          </cell>
          <cell r="AB1003">
            <v>784</v>
          </cell>
          <cell r="AC1003">
            <v>784</v>
          </cell>
        </row>
        <row r="1004">
          <cell r="A1004" t="str">
            <v>18</v>
          </cell>
          <cell r="B1004" t="str">
            <v>47</v>
          </cell>
          <cell r="C1004" t="str">
            <v>SL</v>
          </cell>
          <cell r="D1004" t="str">
            <v>FV</v>
          </cell>
          <cell r="E1004" t="str">
            <v>14_全社配賦費</v>
          </cell>
          <cell r="F1004">
            <v>2535</v>
          </cell>
          <cell r="G1004">
            <v>2535</v>
          </cell>
          <cell r="H1004">
            <v>2535</v>
          </cell>
          <cell r="I1004">
            <v>2535</v>
          </cell>
          <cell r="J1004">
            <v>2535</v>
          </cell>
          <cell r="K1004">
            <v>2535</v>
          </cell>
          <cell r="L1004">
            <v>2535</v>
          </cell>
          <cell r="M1004">
            <v>2535</v>
          </cell>
          <cell r="N1004">
            <v>2535</v>
          </cell>
          <cell r="O1004">
            <v>2535</v>
          </cell>
          <cell r="P1004">
            <v>2535</v>
          </cell>
          <cell r="Q1004">
            <v>2535</v>
          </cell>
          <cell r="R1004">
            <v>2535</v>
          </cell>
          <cell r="S1004">
            <v>2535</v>
          </cell>
          <cell r="T1004">
            <v>2535</v>
          </cell>
          <cell r="U1004">
            <v>2535</v>
          </cell>
          <cell r="V1004">
            <v>2535</v>
          </cell>
          <cell r="W1004">
            <v>2535</v>
          </cell>
          <cell r="X1004">
            <v>2535</v>
          </cell>
          <cell r="Y1004">
            <v>2535</v>
          </cell>
          <cell r="Z1004">
            <v>2535</v>
          </cell>
          <cell r="AA1004">
            <v>2535</v>
          </cell>
          <cell r="AB1004">
            <v>2535</v>
          </cell>
          <cell r="AC1004">
            <v>2535</v>
          </cell>
        </row>
        <row r="1005">
          <cell r="A1005" t="str">
            <v>18</v>
          </cell>
          <cell r="B1005" t="str">
            <v>47</v>
          </cell>
          <cell r="C1005" t="str">
            <v>SL</v>
          </cell>
          <cell r="D1005" t="str">
            <v>FV</v>
          </cell>
          <cell r="E1005" t="str">
            <v>16_未成完成労務費</v>
          </cell>
          <cell r="F1005">
            <v>-3102</v>
          </cell>
          <cell r="G1005">
            <v>-8064</v>
          </cell>
          <cell r="H1005">
            <v>3210</v>
          </cell>
          <cell r="I1005">
            <v>-1991</v>
          </cell>
          <cell r="J1005">
            <v>-1524</v>
          </cell>
          <cell r="K1005">
            <v>-1268</v>
          </cell>
          <cell r="L1005">
            <v>-498</v>
          </cell>
          <cell r="M1005">
            <v>-1768</v>
          </cell>
          <cell r="N1005">
            <v>1836</v>
          </cell>
          <cell r="O1005">
            <v>-4988</v>
          </cell>
          <cell r="P1005">
            <v>-1086</v>
          </cell>
          <cell r="Q1005">
            <v>9591</v>
          </cell>
          <cell r="R1005">
            <v>2580</v>
          </cell>
          <cell r="S1005">
            <v>7664</v>
          </cell>
          <cell r="T1005">
            <v>-2028</v>
          </cell>
          <cell r="U1005">
            <v>911</v>
          </cell>
          <cell r="V1005">
            <v>-54</v>
          </cell>
          <cell r="W1005">
            <v>931</v>
          </cell>
          <cell r="X1005">
            <v>3348</v>
          </cell>
          <cell r="Y1005">
            <v>1226</v>
          </cell>
          <cell r="Z1005">
            <v>1272</v>
          </cell>
          <cell r="AA1005">
            <v>367</v>
          </cell>
          <cell r="AB1005">
            <v>-3960</v>
          </cell>
          <cell r="AC1005">
            <v>4278</v>
          </cell>
        </row>
        <row r="1006">
          <cell r="A1006" t="str">
            <v>18</v>
          </cell>
          <cell r="B1006" t="str">
            <v>47</v>
          </cell>
          <cell r="C1006" t="str">
            <v>SL</v>
          </cell>
          <cell r="D1006" t="str">
            <v>FV</v>
          </cell>
          <cell r="E1006" t="str">
            <v>21_契約工数</v>
          </cell>
          <cell r="F1006">
            <v>1053</v>
          </cell>
          <cell r="G1006">
            <v>2200</v>
          </cell>
          <cell r="H1006">
            <v>1753</v>
          </cell>
          <cell r="I1006">
            <v>1619.05</v>
          </cell>
          <cell r="J1006">
            <v>1543</v>
          </cell>
          <cell r="K1006">
            <v>1967.15</v>
          </cell>
          <cell r="L1006">
            <v>1841</v>
          </cell>
          <cell r="M1006">
            <v>1866.45</v>
          </cell>
          <cell r="N1006">
            <v>1497</v>
          </cell>
          <cell r="O1006">
            <v>1526.4</v>
          </cell>
          <cell r="P1006">
            <v>1698</v>
          </cell>
          <cell r="Q1006">
            <v>1906.95</v>
          </cell>
          <cell r="R1006">
            <v>2407</v>
          </cell>
          <cell r="S1006">
            <v>99.2</v>
          </cell>
          <cell r="T1006">
            <v>1589</v>
          </cell>
          <cell r="U1006">
            <v>0</v>
          </cell>
          <cell r="V1006">
            <v>1563</v>
          </cell>
          <cell r="W1006">
            <v>0</v>
          </cell>
          <cell r="X1006">
            <v>2062</v>
          </cell>
          <cell r="Y1006">
            <v>0</v>
          </cell>
          <cell r="Z1006">
            <v>1878</v>
          </cell>
          <cell r="AA1006">
            <v>0</v>
          </cell>
          <cell r="AB1006">
            <v>1317</v>
          </cell>
          <cell r="AC1006">
            <v>0</v>
          </cell>
        </row>
        <row r="1007">
          <cell r="A1007" t="str">
            <v>18</v>
          </cell>
          <cell r="B1007" t="str">
            <v>47</v>
          </cell>
          <cell r="C1007" t="str">
            <v>SL</v>
          </cell>
          <cell r="D1007" t="str">
            <v>FV</v>
          </cell>
          <cell r="E1007" t="str">
            <v>22_契約外工数</v>
          </cell>
          <cell r="F1007">
            <v>1016</v>
          </cell>
          <cell r="G1007">
            <v>746.3</v>
          </cell>
          <cell r="H1007">
            <v>759</v>
          </cell>
          <cell r="I1007">
            <v>483.2</v>
          </cell>
          <cell r="J1007">
            <v>839</v>
          </cell>
          <cell r="K1007">
            <v>661.05</v>
          </cell>
          <cell r="L1007">
            <v>870</v>
          </cell>
          <cell r="M1007">
            <v>798.3</v>
          </cell>
          <cell r="N1007">
            <v>752</v>
          </cell>
          <cell r="O1007">
            <v>486.1</v>
          </cell>
          <cell r="P1007">
            <v>792</v>
          </cell>
          <cell r="Q1007">
            <v>497.75</v>
          </cell>
          <cell r="R1007">
            <v>623</v>
          </cell>
          <cell r="S1007">
            <v>48.55</v>
          </cell>
          <cell r="T1007">
            <v>580</v>
          </cell>
          <cell r="U1007">
            <v>0</v>
          </cell>
          <cell r="V1007">
            <v>632</v>
          </cell>
          <cell r="W1007">
            <v>0</v>
          </cell>
          <cell r="X1007">
            <v>637</v>
          </cell>
          <cell r="Y1007">
            <v>0</v>
          </cell>
          <cell r="Z1007">
            <v>690</v>
          </cell>
          <cell r="AA1007">
            <v>0</v>
          </cell>
          <cell r="AB1007">
            <v>702</v>
          </cell>
          <cell r="AC1007">
            <v>0</v>
          </cell>
        </row>
        <row r="1008">
          <cell r="A1008" t="str">
            <v>18</v>
          </cell>
          <cell r="B1008" t="str">
            <v>47</v>
          </cell>
          <cell r="C1008" t="str">
            <v>SL</v>
          </cell>
          <cell r="D1008" t="str">
            <v>FV</v>
          </cell>
          <cell r="E1008" t="str">
            <v>23_会社負担工数</v>
          </cell>
          <cell r="F1008">
            <v>-176</v>
          </cell>
          <cell r="G1008">
            <v>-176</v>
          </cell>
          <cell r="H1008">
            <v>-128</v>
          </cell>
          <cell r="I1008">
            <v>-128</v>
          </cell>
          <cell r="J1008">
            <v>-176</v>
          </cell>
          <cell r="K1008">
            <v>-176</v>
          </cell>
          <cell r="L1008">
            <v>-184</v>
          </cell>
          <cell r="M1008">
            <v>-184</v>
          </cell>
          <cell r="N1008">
            <v>-128</v>
          </cell>
          <cell r="O1008">
            <v>-128</v>
          </cell>
          <cell r="P1008">
            <v>-176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 t="str">
            <v>18</v>
          </cell>
          <cell r="B1009" t="str">
            <v>47</v>
          </cell>
          <cell r="C1009" t="str">
            <v>SL</v>
          </cell>
          <cell r="D1009" t="str">
            <v>FV</v>
          </cell>
          <cell r="E1009" t="str">
            <v>31_残業時間</v>
          </cell>
          <cell r="F1009">
            <v>258</v>
          </cell>
          <cell r="G1009">
            <v>310</v>
          </cell>
          <cell r="H1009">
            <v>258</v>
          </cell>
          <cell r="I1009">
            <v>158</v>
          </cell>
          <cell r="J1009">
            <v>258</v>
          </cell>
          <cell r="K1009">
            <v>46</v>
          </cell>
          <cell r="L1009">
            <v>258</v>
          </cell>
          <cell r="M1009">
            <v>80</v>
          </cell>
          <cell r="N1009">
            <v>258</v>
          </cell>
          <cell r="O1009">
            <v>80</v>
          </cell>
          <cell r="P1009">
            <v>260</v>
          </cell>
          <cell r="Q1009">
            <v>0</v>
          </cell>
          <cell r="R1009">
            <v>258</v>
          </cell>
          <cell r="S1009">
            <v>0</v>
          </cell>
          <cell r="T1009">
            <v>258</v>
          </cell>
          <cell r="U1009">
            <v>0</v>
          </cell>
          <cell r="V1009">
            <v>258</v>
          </cell>
          <cell r="W1009">
            <v>0</v>
          </cell>
          <cell r="X1009">
            <v>258</v>
          </cell>
          <cell r="Y1009">
            <v>0</v>
          </cell>
          <cell r="Z1009">
            <v>258</v>
          </cell>
          <cell r="AA1009">
            <v>0</v>
          </cell>
          <cell r="AB1009">
            <v>263</v>
          </cell>
          <cell r="AC1009">
            <v>0</v>
          </cell>
        </row>
      </sheetData>
      <sheetData sheetId="16">
        <row r="422">
          <cell r="A422" t="str">
            <v>10</v>
          </cell>
        </row>
        <row r="954">
          <cell r="A954" t="str">
            <v>18</v>
          </cell>
          <cell r="B954" t="str">
            <v>46</v>
          </cell>
          <cell r="C954" t="str">
            <v>SL</v>
          </cell>
          <cell r="D954" t="str">
            <v>FW</v>
          </cell>
          <cell r="E954" t="str">
            <v>00_1フルタイム</v>
          </cell>
          <cell r="F954">
            <v>13</v>
          </cell>
          <cell r="G954">
            <v>12</v>
          </cell>
          <cell r="H954">
            <v>13</v>
          </cell>
          <cell r="I954">
            <v>12</v>
          </cell>
          <cell r="J954">
            <v>13</v>
          </cell>
          <cell r="K954">
            <v>11</v>
          </cell>
          <cell r="L954">
            <v>13</v>
          </cell>
          <cell r="M954">
            <v>11</v>
          </cell>
          <cell r="N954">
            <v>13</v>
          </cell>
          <cell r="O954">
            <v>11</v>
          </cell>
          <cell r="P954">
            <v>13</v>
          </cell>
          <cell r="Q954">
            <v>0</v>
          </cell>
          <cell r="R954">
            <v>14</v>
          </cell>
          <cell r="S954">
            <v>0</v>
          </cell>
          <cell r="T954">
            <v>14</v>
          </cell>
          <cell r="U954">
            <v>0</v>
          </cell>
          <cell r="V954">
            <v>14</v>
          </cell>
          <cell r="W954">
            <v>0</v>
          </cell>
          <cell r="X954">
            <v>14</v>
          </cell>
          <cell r="Y954">
            <v>0</v>
          </cell>
          <cell r="Z954">
            <v>14</v>
          </cell>
          <cell r="AA954">
            <v>0</v>
          </cell>
          <cell r="AB954">
            <v>14</v>
          </cell>
          <cell r="AC954">
            <v>0</v>
          </cell>
        </row>
        <row r="955">
          <cell r="A955" t="str">
            <v>18</v>
          </cell>
          <cell r="B955" t="str">
            <v>46</v>
          </cell>
          <cell r="C955" t="str">
            <v>SL</v>
          </cell>
          <cell r="D955" t="str">
            <v>FW</v>
          </cell>
          <cell r="E955" t="str">
            <v>00_2新人</v>
          </cell>
          <cell r="F955">
            <v>1</v>
          </cell>
          <cell r="G955">
            <v>1</v>
          </cell>
          <cell r="H955">
            <v>1</v>
          </cell>
          <cell r="I955">
            <v>1</v>
          </cell>
          <cell r="J955">
            <v>1</v>
          </cell>
          <cell r="K955">
            <v>1</v>
          </cell>
          <cell r="L955">
            <v>1</v>
          </cell>
          <cell r="M955">
            <v>1</v>
          </cell>
          <cell r="N955">
            <v>1</v>
          </cell>
          <cell r="O955">
            <v>1</v>
          </cell>
          <cell r="P955">
            <v>1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 t="str">
            <v>18</v>
          </cell>
          <cell r="B956" t="str">
            <v>46</v>
          </cell>
          <cell r="C956" t="str">
            <v>SL</v>
          </cell>
          <cell r="D956" t="str">
            <v>FW</v>
          </cell>
          <cell r="E956" t="str">
            <v>00_3中途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 t="str">
            <v>18</v>
          </cell>
          <cell r="B957" t="str">
            <v>46</v>
          </cell>
          <cell r="C957" t="str">
            <v>SL</v>
          </cell>
          <cell r="D957" t="str">
            <v>FW</v>
          </cell>
          <cell r="E957" t="str">
            <v>00_4休職者</v>
          </cell>
          <cell r="F957">
            <v>0</v>
          </cell>
          <cell r="G957">
            <v>1</v>
          </cell>
          <cell r="H957">
            <v>0</v>
          </cell>
          <cell r="I957">
            <v>1</v>
          </cell>
          <cell r="J957">
            <v>0</v>
          </cell>
          <cell r="K957">
            <v>2</v>
          </cell>
          <cell r="L957">
            <v>0</v>
          </cell>
          <cell r="M957">
            <v>2</v>
          </cell>
          <cell r="N957">
            <v>0</v>
          </cell>
          <cell r="O957">
            <v>1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 t="str">
            <v>18</v>
          </cell>
          <cell r="B958" t="str">
            <v>46</v>
          </cell>
          <cell r="C958" t="str">
            <v>SL</v>
          </cell>
          <cell r="D958" t="str">
            <v>FW</v>
          </cell>
          <cell r="E958" t="str">
            <v>00_5短時間パート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1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 t="str">
            <v>18</v>
          </cell>
          <cell r="B959" t="str">
            <v>46</v>
          </cell>
          <cell r="C959" t="str">
            <v>SL</v>
          </cell>
          <cell r="D959" t="str">
            <v>FW</v>
          </cell>
          <cell r="E959" t="str">
            <v>01_1売上高</v>
          </cell>
          <cell r="F959">
            <v>1877</v>
          </cell>
          <cell r="G959">
            <v>1877</v>
          </cell>
          <cell r="H959">
            <v>1917</v>
          </cell>
          <cell r="I959">
            <v>1917</v>
          </cell>
          <cell r="J959">
            <v>756</v>
          </cell>
          <cell r="K959">
            <v>756</v>
          </cell>
          <cell r="L959">
            <v>2711</v>
          </cell>
          <cell r="M959">
            <v>2711</v>
          </cell>
          <cell r="N959">
            <v>1462</v>
          </cell>
          <cell r="O959">
            <v>1462</v>
          </cell>
          <cell r="P959">
            <v>1026</v>
          </cell>
          <cell r="Q959">
            <v>1026</v>
          </cell>
          <cell r="R959">
            <v>2408</v>
          </cell>
          <cell r="S959">
            <v>2408</v>
          </cell>
          <cell r="T959">
            <v>2400</v>
          </cell>
          <cell r="U959">
            <v>2400</v>
          </cell>
          <cell r="V959">
            <v>2400</v>
          </cell>
          <cell r="W959">
            <v>2400</v>
          </cell>
          <cell r="X959">
            <v>2400</v>
          </cell>
          <cell r="Y959">
            <v>2400</v>
          </cell>
          <cell r="Z959">
            <v>2408</v>
          </cell>
          <cell r="AA959">
            <v>2408</v>
          </cell>
          <cell r="AB959">
            <v>2408</v>
          </cell>
          <cell r="AC959">
            <v>2408</v>
          </cell>
        </row>
        <row r="960">
          <cell r="A960" t="str">
            <v>18</v>
          </cell>
          <cell r="B960" t="str">
            <v>46</v>
          </cell>
          <cell r="C960" t="str">
            <v>SL</v>
          </cell>
          <cell r="D960" t="str">
            <v>FW</v>
          </cell>
          <cell r="E960" t="str">
            <v>01_2原材料費</v>
          </cell>
          <cell r="F960">
            <v>0</v>
          </cell>
          <cell r="G960">
            <v>1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 t="str">
            <v>18</v>
          </cell>
          <cell r="B961" t="str">
            <v>46</v>
          </cell>
          <cell r="C961" t="str">
            <v>SL</v>
          </cell>
          <cell r="D961" t="str">
            <v>FW</v>
          </cell>
          <cell r="E961" t="str">
            <v>01_3社内原価</v>
          </cell>
          <cell r="F961">
            <v>1486</v>
          </cell>
          <cell r="G961">
            <v>2257</v>
          </cell>
          <cell r="H961">
            <v>1520</v>
          </cell>
          <cell r="I961">
            <v>1372</v>
          </cell>
          <cell r="J961">
            <v>598</v>
          </cell>
          <cell r="K961">
            <v>2934</v>
          </cell>
          <cell r="L961">
            <v>2147</v>
          </cell>
          <cell r="M961">
            <v>2668</v>
          </cell>
          <cell r="N961">
            <v>1159</v>
          </cell>
          <cell r="O961">
            <v>1194</v>
          </cell>
          <cell r="P961">
            <v>812</v>
          </cell>
          <cell r="Q961">
            <v>1147</v>
          </cell>
          <cell r="R961">
            <v>1909</v>
          </cell>
          <cell r="S961">
            <v>0</v>
          </cell>
          <cell r="T961">
            <v>1903</v>
          </cell>
          <cell r="U961">
            <v>0</v>
          </cell>
          <cell r="V961">
            <v>1903</v>
          </cell>
          <cell r="W961">
            <v>0</v>
          </cell>
          <cell r="X961">
            <v>1903</v>
          </cell>
          <cell r="Y961">
            <v>0</v>
          </cell>
          <cell r="Z961">
            <v>1910</v>
          </cell>
          <cell r="AA961">
            <v>0</v>
          </cell>
          <cell r="AB961">
            <v>1910</v>
          </cell>
          <cell r="AC961">
            <v>0</v>
          </cell>
        </row>
        <row r="962">
          <cell r="A962" t="str">
            <v>18</v>
          </cell>
          <cell r="B962" t="str">
            <v>46</v>
          </cell>
          <cell r="C962" t="str">
            <v>SL</v>
          </cell>
          <cell r="D962" t="str">
            <v>FW</v>
          </cell>
          <cell r="E962" t="str">
            <v>02_1売上高</v>
          </cell>
          <cell r="F962">
            <v>318</v>
          </cell>
          <cell r="G962">
            <v>0</v>
          </cell>
          <cell r="H962">
            <v>318</v>
          </cell>
          <cell r="I962">
            <v>0</v>
          </cell>
          <cell r="J962">
            <v>318</v>
          </cell>
          <cell r="K962">
            <v>305</v>
          </cell>
          <cell r="L962">
            <v>318</v>
          </cell>
          <cell r="M962">
            <v>388</v>
          </cell>
          <cell r="N962">
            <v>318</v>
          </cell>
          <cell r="O962">
            <v>305</v>
          </cell>
          <cell r="P962">
            <v>318</v>
          </cell>
          <cell r="Q962">
            <v>318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 t="str">
            <v>18</v>
          </cell>
          <cell r="B963" t="str">
            <v>46</v>
          </cell>
          <cell r="C963" t="str">
            <v>SL</v>
          </cell>
          <cell r="D963" t="str">
            <v>FW</v>
          </cell>
          <cell r="E963" t="str">
            <v>02_2原材料費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</row>
        <row r="964">
          <cell r="A964" t="str">
            <v>18</v>
          </cell>
          <cell r="B964" t="str">
            <v>46</v>
          </cell>
          <cell r="C964" t="str">
            <v>SL</v>
          </cell>
          <cell r="D964" t="str">
            <v>FW</v>
          </cell>
          <cell r="E964" t="str">
            <v>02_3社内原価</v>
          </cell>
          <cell r="F964">
            <v>315</v>
          </cell>
          <cell r="G964">
            <v>0</v>
          </cell>
          <cell r="H964">
            <v>315</v>
          </cell>
          <cell r="I964">
            <v>0</v>
          </cell>
          <cell r="J964">
            <v>315</v>
          </cell>
          <cell r="K964">
            <v>302</v>
          </cell>
          <cell r="L964">
            <v>315</v>
          </cell>
          <cell r="M964">
            <v>384</v>
          </cell>
          <cell r="N964">
            <v>315</v>
          </cell>
          <cell r="O964">
            <v>302</v>
          </cell>
          <cell r="P964">
            <v>315</v>
          </cell>
          <cell r="Q964">
            <v>310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</row>
        <row r="965">
          <cell r="A965" t="str">
            <v>18</v>
          </cell>
          <cell r="B965" t="str">
            <v>46</v>
          </cell>
          <cell r="C965" t="str">
            <v>SL</v>
          </cell>
          <cell r="D965" t="str">
            <v>FW</v>
          </cell>
          <cell r="E965" t="str">
            <v>03_1売上高</v>
          </cell>
          <cell r="F965">
            <v>48</v>
          </cell>
          <cell r="G965">
            <v>459</v>
          </cell>
          <cell r="H965">
            <v>1220</v>
          </cell>
          <cell r="I965">
            <v>2045</v>
          </cell>
          <cell r="J965">
            <v>1950</v>
          </cell>
          <cell r="K965">
            <v>2852</v>
          </cell>
          <cell r="L965">
            <v>15337</v>
          </cell>
          <cell r="M965">
            <v>532</v>
          </cell>
          <cell r="N965">
            <v>2738</v>
          </cell>
          <cell r="O965">
            <v>3919</v>
          </cell>
          <cell r="P965">
            <v>65380</v>
          </cell>
          <cell r="Q965">
            <v>86438</v>
          </cell>
          <cell r="R965">
            <v>83273</v>
          </cell>
          <cell r="S965">
            <v>88100</v>
          </cell>
          <cell r="T965">
            <v>0</v>
          </cell>
          <cell r="U965">
            <v>1460</v>
          </cell>
          <cell r="V965">
            <v>6000</v>
          </cell>
          <cell r="W965">
            <v>8576</v>
          </cell>
          <cell r="X965">
            <v>70330</v>
          </cell>
          <cell r="Y965">
            <v>41097</v>
          </cell>
          <cell r="Z965">
            <v>6590</v>
          </cell>
          <cell r="AA965">
            <v>120</v>
          </cell>
          <cell r="AB965">
            <v>48800</v>
          </cell>
          <cell r="AC965">
            <v>56619</v>
          </cell>
        </row>
        <row r="966">
          <cell r="A966" t="str">
            <v>18</v>
          </cell>
          <cell r="B966" t="str">
            <v>46</v>
          </cell>
          <cell r="C966" t="str">
            <v>SL</v>
          </cell>
          <cell r="D966" t="str">
            <v>FW</v>
          </cell>
          <cell r="E966" t="str">
            <v>03_2原材料費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1351</v>
          </cell>
          <cell r="L966">
            <v>4266</v>
          </cell>
          <cell r="M966">
            <v>98</v>
          </cell>
          <cell r="N966">
            <v>848</v>
          </cell>
          <cell r="O966">
            <v>1047</v>
          </cell>
          <cell r="P966">
            <v>44927</v>
          </cell>
          <cell r="Q966">
            <v>58749</v>
          </cell>
          <cell r="R966">
            <v>40560</v>
          </cell>
          <cell r="S966">
            <v>35682</v>
          </cell>
          <cell r="T966">
            <v>0</v>
          </cell>
          <cell r="U966">
            <v>0</v>
          </cell>
          <cell r="V966">
            <v>3000</v>
          </cell>
          <cell r="W966">
            <v>3400</v>
          </cell>
          <cell r="X966">
            <v>48570</v>
          </cell>
          <cell r="Y966">
            <v>8675</v>
          </cell>
          <cell r="Z966">
            <v>5040</v>
          </cell>
          <cell r="AA966">
            <v>0</v>
          </cell>
          <cell r="AB966">
            <v>13570</v>
          </cell>
          <cell r="AC966">
            <v>22296</v>
          </cell>
        </row>
        <row r="967">
          <cell r="A967" t="str">
            <v>18</v>
          </cell>
          <cell r="B967" t="str">
            <v>46</v>
          </cell>
          <cell r="C967" t="str">
            <v>SL</v>
          </cell>
          <cell r="D967" t="str">
            <v>FW</v>
          </cell>
          <cell r="E967" t="str">
            <v>03_3社内原価</v>
          </cell>
          <cell r="F967">
            <v>38</v>
          </cell>
          <cell r="G967">
            <v>384</v>
          </cell>
          <cell r="H967">
            <v>952</v>
          </cell>
          <cell r="I967">
            <v>1472</v>
          </cell>
          <cell r="J967">
            <v>1436</v>
          </cell>
          <cell r="K967">
            <v>862</v>
          </cell>
          <cell r="L967">
            <v>8190</v>
          </cell>
          <cell r="M967">
            <v>376</v>
          </cell>
          <cell r="N967">
            <v>1304</v>
          </cell>
          <cell r="O967">
            <v>1906</v>
          </cell>
          <cell r="P967">
            <v>11831</v>
          </cell>
          <cell r="Q967">
            <v>10336</v>
          </cell>
          <cell r="R967">
            <v>24790</v>
          </cell>
          <cell r="S967">
            <v>9863</v>
          </cell>
          <cell r="T967">
            <v>0</v>
          </cell>
          <cell r="U967">
            <v>0</v>
          </cell>
          <cell r="V967">
            <v>2079</v>
          </cell>
          <cell r="W967">
            <v>186</v>
          </cell>
          <cell r="X967">
            <v>12524</v>
          </cell>
          <cell r="Y967">
            <v>791</v>
          </cell>
          <cell r="Z967">
            <v>756</v>
          </cell>
          <cell r="AA967">
            <v>0</v>
          </cell>
          <cell r="AB967">
            <v>18541</v>
          </cell>
          <cell r="AC967">
            <v>9</v>
          </cell>
        </row>
        <row r="968">
          <cell r="A968" t="str">
            <v>18</v>
          </cell>
          <cell r="B968" t="str">
            <v>46</v>
          </cell>
          <cell r="C968" t="str">
            <v>SL</v>
          </cell>
          <cell r="D968" t="str">
            <v>FW</v>
          </cell>
          <cell r="E968" t="str">
            <v>04_1売上高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2531</v>
          </cell>
          <cell r="L968">
            <v>0</v>
          </cell>
          <cell r="M968">
            <v>248</v>
          </cell>
          <cell r="N968">
            <v>0</v>
          </cell>
          <cell r="O968">
            <v>0</v>
          </cell>
          <cell r="P968">
            <v>0</v>
          </cell>
          <cell r="Q968">
            <v>1887</v>
          </cell>
          <cell r="R968">
            <v>0</v>
          </cell>
          <cell r="S968">
            <v>141</v>
          </cell>
          <cell r="T968">
            <v>0</v>
          </cell>
          <cell r="U968">
            <v>4310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 t="str">
            <v>18</v>
          </cell>
          <cell r="B969" t="str">
            <v>46</v>
          </cell>
          <cell r="C969" t="str">
            <v>SL</v>
          </cell>
          <cell r="D969" t="str">
            <v>FW</v>
          </cell>
          <cell r="E969" t="str">
            <v>04_2原材料費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72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1266</v>
          </cell>
          <cell r="R969">
            <v>0</v>
          </cell>
          <cell r="S969">
            <v>27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 t="str">
            <v>18</v>
          </cell>
          <cell r="B970" t="str">
            <v>46</v>
          </cell>
          <cell r="C970" t="str">
            <v>SL</v>
          </cell>
          <cell r="D970" t="str">
            <v>FW</v>
          </cell>
          <cell r="E970" t="str">
            <v>04_3社内原価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1959</v>
          </cell>
          <cell r="L970">
            <v>0</v>
          </cell>
          <cell r="M970">
            <v>227</v>
          </cell>
          <cell r="N970">
            <v>0</v>
          </cell>
          <cell r="O970">
            <v>0</v>
          </cell>
          <cell r="P970">
            <v>0</v>
          </cell>
          <cell r="Q970">
            <v>353</v>
          </cell>
          <cell r="R970">
            <v>0</v>
          </cell>
          <cell r="S970">
            <v>189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 t="str">
            <v>18</v>
          </cell>
          <cell r="B971" t="str">
            <v>46</v>
          </cell>
          <cell r="C971" t="str">
            <v>SL</v>
          </cell>
          <cell r="D971" t="str">
            <v>FW</v>
          </cell>
          <cell r="E971" t="str">
            <v>05_1売上高</v>
          </cell>
          <cell r="F971">
            <v>37970</v>
          </cell>
          <cell r="G971">
            <v>38064</v>
          </cell>
          <cell r="H971">
            <v>0</v>
          </cell>
          <cell r="I971">
            <v>6365</v>
          </cell>
          <cell r="J971">
            <v>52470</v>
          </cell>
          <cell r="K971">
            <v>56120</v>
          </cell>
          <cell r="L971">
            <v>0</v>
          </cell>
          <cell r="M971">
            <v>330</v>
          </cell>
          <cell r="N971">
            <v>0</v>
          </cell>
          <cell r="O971">
            <v>363</v>
          </cell>
          <cell r="P971">
            <v>18990</v>
          </cell>
          <cell r="Q971">
            <v>22527</v>
          </cell>
          <cell r="R971">
            <v>0</v>
          </cell>
          <cell r="S971">
            <v>4265</v>
          </cell>
          <cell r="T971">
            <v>3330</v>
          </cell>
          <cell r="U971">
            <v>0</v>
          </cell>
          <cell r="V971">
            <v>0</v>
          </cell>
          <cell r="W971">
            <v>1116</v>
          </cell>
          <cell r="X971">
            <v>3150</v>
          </cell>
          <cell r="Y971">
            <v>3150</v>
          </cell>
          <cell r="Z971">
            <v>0</v>
          </cell>
          <cell r="AA971">
            <v>0</v>
          </cell>
          <cell r="AB971">
            <v>9870</v>
          </cell>
          <cell r="AC971">
            <v>0</v>
          </cell>
        </row>
        <row r="972">
          <cell r="A972" t="str">
            <v>18</v>
          </cell>
          <cell r="B972" t="str">
            <v>46</v>
          </cell>
          <cell r="C972" t="str">
            <v>SL</v>
          </cell>
          <cell r="D972" t="str">
            <v>FW</v>
          </cell>
          <cell r="E972" t="str">
            <v>05_2原材料費</v>
          </cell>
          <cell r="F972">
            <v>16009</v>
          </cell>
          <cell r="G972">
            <v>13776</v>
          </cell>
          <cell r="H972">
            <v>0</v>
          </cell>
          <cell r="I972">
            <v>756</v>
          </cell>
          <cell r="J972">
            <v>27861</v>
          </cell>
          <cell r="K972">
            <v>39449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11687</v>
          </cell>
          <cell r="Q972">
            <v>11853</v>
          </cell>
          <cell r="R972">
            <v>0</v>
          </cell>
          <cell r="S972">
            <v>0</v>
          </cell>
          <cell r="T972">
            <v>1560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6</v>
          </cell>
          <cell r="Z972">
            <v>0</v>
          </cell>
          <cell r="AA972">
            <v>0</v>
          </cell>
          <cell r="AB972">
            <v>1674</v>
          </cell>
          <cell r="AC972">
            <v>0</v>
          </cell>
        </row>
        <row r="973">
          <cell r="A973" t="str">
            <v>18</v>
          </cell>
          <cell r="B973" t="str">
            <v>46</v>
          </cell>
          <cell r="C973" t="str">
            <v>SL</v>
          </cell>
          <cell r="D973" t="str">
            <v>FW</v>
          </cell>
          <cell r="E973" t="str">
            <v>05_3社内原価</v>
          </cell>
          <cell r="F973">
            <v>15889</v>
          </cell>
          <cell r="G973">
            <v>13993</v>
          </cell>
          <cell r="H973">
            <v>0</v>
          </cell>
          <cell r="I973">
            <v>3907</v>
          </cell>
          <cell r="J973">
            <v>15681</v>
          </cell>
          <cell r="K973">
            <v>5893</v>
          </cell>
          <cell r="L973">
            <v>0</v>
          </cell>
          <cell r="M973">
            <v>214</v>
          </cell>
          <cell r="N973">
            <v>0</v>
          </cell>
          <cell r="O973">
            <v>258</v>
          </cell>
          <cell r="P973">
            <v>4574</v>
          </cell>
          <cell r="Q973">
            <v>5073</v>
          </cell>
          <cell r="R973">
            <v>0</v>
          </cell>
          <cell r="S973">
            <v>60</v>
          </cell>
          <cell r="T973">
            <v>1228</v>
          </cell>
          <cell r="U973">
            <v>0</v>
          </cell>
          <cell r="V973">
            <v>0</v>
          </cell>
          <cell r="W973">
            <v>0</v>
          </cell>
          <cell r="X973">
            <v>2407</v>
          </cell>
          <cell r="Y973">
            <v>1186</v>
          </cell>
          <cell r="Z973">
            <v>0</v>
          </cell>
          <cell r="AA973">
            <v>0</v>
          </cell>
          <cell r="AB973">
            <v>4977</v>
          </cell>
          <cell r="AC973">
            <v>0</v>
          </cell>
        </row>
        <row r="974">
          <cell r="A974" t="str">
            <v>18</v>
          </cell>
          <cell r="B974" t="str">
            <v>46</v>
          </cell>
          <cell r="C974" t="str">
            <v>SL</v>
          </cell>
          <cell r="D974" t="str">
            <v>FW</v>
          </cell>
          <cell r="E974" t="str">
            <v>11_定内労務費</v>
          </cell>
          <cell r="F974">
            <v>8938</v>
          </cell>
          <cell r="G974">
            <v>8146</v>
          </cell>
          <cell r="H974">
            <v>9010</v>
          </cell>
          <cell r="I974">
            <v>8578</v>
          </cell>
          <cell r="J974">
            <v>8938</v>
          </cell>
          <cell r="K974">
            <v>7354</v>
          </cell>
          <cell r="L974">
            <v>9010</v>
          </cell>
          <cell r="M974">
            <v>7638</v>
          </cell>
          <cell r="N974">
            <v>8938</v>
          </cell>
          <cell r="O974">
            <v>8218</v>
          </cell>
          <cell r="P974">
            <v>9010</v>
          </cell>
          <cell r="Q974">
            <v>9010</v>
          </cell>
          <cell r="R974">
            <v>9658</v>
          </cell>
          <cell r="S974">
            <v>9658</v>
          </cell>
          <cell r="T974">
            <v>9730</v>
          </cell>
          <cell r="U974">
            <v>9730</v>
          </cell>
          <cell r="V974">
            <v>9658</v>
          </cell>
          <cell r="W974">
            <v>9658</v>
          </cell>
          <cell r="X974">
            <v>9730</v>
          </cell>
          <cell r="Y974">
            <v>9730</v>
          </cell>
          <cell r="Z974">
            <v>9658</v>
          </cell>
          <cell r="AA974">
            <v>9658</v>
          </cell>
          <cell r="AB974">
            <v>9730</v>
          </cell>
          <cell r="AC974">
            <v>9730</v>
          </cell>
        </row>
        <row r="975">
          <cell r="A975" t="str">
            <v>18</v>
          </cell>
          <cell r="B975" t="str">
            <v>46</v>
          </cell>
          <cell r="C975" t="str">
            <v>SL</v>
          </cell>
          <cell r="D975" t="str">
            <v>FW</v>
          </cell>
          <cell r="E975" t="str">
            <v>13_定外労務費</v>
          </cell>
          <cell r="F975">
            <v>536</v>
          </cell>
          <cell r="G975">
            <v>784</v>
          </cell>
          <cell r="H975">
            <v>536</v>
          </cell>
          <cell r="I975">
            <v>384</v>
          </cell>
          <cell r="J975">
            <v>536</v>
          </cell>
          <cell r="K975">
            <v>135</v>
          </cell>
          <cell r="L975">
            <v>536</v>
          </cell>
          <cell r="M975">
            <v>237</v>
          </cell>
          <cell r="N975">
            <v>536</v>
          </cell>
          <cell r="O975">
            <v>595</v>
          </cell>
          <cell r="P975">
            <v>536</v>
          </cell>
          <cell r="Q975">
            <v>536</v>
          </cell>
          <cell r="R975">
            <v>536</v>
          </cell>
          <cell r="S975">
            <v>536</v>
          </cell>
          <cell r="T975">
            <v>507</v>
          </cell>
          <cell r="U975">
            <v>507</v>
          </cell>
          <cell r="V975">
            <v>507</v>
          </cell>
          <cell r="W975">
            <v>507</v>
          </cell>
          <cell r="X975">
            <v>507</v>
          </cell>
          <cell r="Y975">
            <v>507</v>
          </cell>
          <cell r="Z975">
            <v>507</v>
          </cell>
          <cell r="AA975">
            <v>507</v>
          </cell>
          <cell r="AB975">
            <v>504</v>
          </cell>
          <cell r="AC975">
            <v>504</v>
          </cell>
        </row>
        <row r="976">
          <cell r="A976" t="str">
            <v>18</v>
          </cell>
          <cell r="B976" t="str">
            <v>46</v>
          </cell>
          <cell r="C976" t="str">
            <v>SL</v>
          </cell>
          <cell r="D976" t="str">
            <v>FW</v>
          </cell>
          <cell r="E976" t="str">
            <v>14_全社配賦費</v>
          </cell>
          <cell r="F976">
            <v>2366</v>
          </cell>
          <cell r="G976">
            <v>2366</v>
          </cell>
          <cell r="H976">
            <v>2366</v>
          </cell>
          <cell r="I976">
            <v>2366</v>
          </cell>
          <cell r="J976">
            <v>2366</v>
          </cell>
          <cell r="K976">
            <v>2366</v>
          </cell>
          <cell r="L976">
            <v>2366</v>
          </cell>
          <cell r="M976">
            <v>2366</v>
          </cell>
          <cell r="N976">
            <v>2366</v>
          </cell>
          <cell r="O976">
            <v>2366</v>
          </cell>
          <cell r="P976">
            <v>2366</v>
          </cell>
          <cell r="Q976">
            <v>2366</v>
          </cell>
          <cell r="R976">
            <v>2366</v>
          </cell>
          <cell r="S976">
            <v>2366</v>
          </cell>
          <cell r="T976">
            <v>2366</v>
          </cell>
          <cell r="U976">
            <v>2366</v>
          </cell>
          <cell r="V976">
            <v>2366</v>
          </cell>
          <cell r="W976">
            <v>2366</v>
          </cell>
          <cell r="X976">
            <v>2366</v>
          </cell>
          <cell r="Y976">
            <v>2366</v>
          </cell>
          <cell r="Z976">
            <v>2366</v>
          </cell>
          <cell r="AA976">
            <v>2366</v>
          </cell>
          <cell r="AB976">
            <v>2366</v>
          </cell>
          <cell r="AC976">
            <v>2366</v>
          </cell>
        </row>
        <row r="977">
          <cell r="A977" t="str">
            <v>18</v>
          </cell>
          <cell r="B977" t="str">
            <v>46</v>
          </cell>
          <cell r="C977" t="str">
            <v>SL</v>
          </cell>
          <cell r="D977" t="str">
            <v>FW</v>
          </cell>
          <cell r="E977" t="str">
            <v>16_未成完成労務費</v>
          </cell>
          <cell r="F977">
            <v>4908</v>
          </cell>
          <cell r="G977">
            <v>3051</v>
          </cell>
          <cell r="H977">
            <v>-5880</v>
          </cell>
          <cell r="I977">
            <v>-1653</v>
          </cell>
          <cell r="J977">
            <v>5616</v>
          </cell>
          <cell r="K977">
            <v>184</v>
          </cell>
          <cell r="L977">
            <v>-1986</v>
          </cell>
          <cell r="M977">
            <v>-6820</v>
          </cell>
          <cell r="N977">
            <v>-5430</v>
          </cell>
          <cell r="O977">
            <v>-5512</v>
          </cell>
          <cell r="P977">
            <v>4476</v>
          </cell>
          <cell r="Q977">
            <v>4972</v>
          </cell>
          <cell r="R977">
            <v>14874</v>
          </cell>
          <cell r="S977">
            <v>10580</v>
          </cell>
          <cell r="T977">
            <v>-8898</v>
          </cell>
          <cell r="U977">
            <v>0</v>
          </cell>
          <cell r="V977">
            <v>-6624</v>
          </cell>
          <cell r="W977">
            <v>177</v>
          </cell>
          <cell r="X977">
            <v>5616</v>
          </cell>
          <cell r="Y977">
            <v>1883</v>
          </cell>
          <cell r="Z977">
            <v>-9612</v>
          </cell>
          <cell r="AA977">
            <v>0</v>
          </cell>
          <cell r="AB977">
            <v>11460</v>
          </cell>
          <cell r="AC977">
            <v>234</v>
          </cell>
        </row>
        <row r="978">
          <cell r="A978" t="str">
            <v>18</v>
          </cell>
          <cell r="B978" t="str">
            <v>46</v>
          </cell>
          <cell r="C978" t="str">
            <v>SL</v>
          </cell>
          <cell r="D978" t="str">
            <v>FW</v>
          </cell>
          <cell r="E978" t="str">
            <v>21_契約工数</v>
          </cell>
          <cell r="F978">
            <v>2814</v>
          </cell>
          <cell r="G978">
            <v>2099.9</v>
          </cell>
          <cell r="H978">
            <v>442</v>
          </cell>
          <cell r="I978">
            <v>1347</v>
          </cell>
          <cell r="J978">
            <v>2862</v>
          </cell>
          <cell r="K978">
            <v>1740.6</v>
          </cell>
          <cell r="L978">
            <v>1691</v>
          </cell>
          <cell r="M978">
            <v>1750.85</v>
          </cell>
          <cell r="N978">
            <v>441</v>
          </cell>
          <cell r="O978">
            <v>1509</v>
          </cell>
          <cell r="P978">
            <v>2783</v>
          </cell>
          <cell r="Q978">
            <v>1826.25</v>
          </cell>
          <cell r="R978">
            <v>4238</v>
          </cell>
          <cell r="S978">
            <v>45.5</v>
          </cell>
          <cell r="T978">
            <v>497</v>
          </cell>
          <cell r="U978">
            <v>0</v>
          </cell>
          <cell r="V978">
            <v>632</v>
          </cell>
          <cell r="W978">
            <v>0</v>
          </cell>
          <cell r="X978">
            <v>2672</v>
          </cell>
          <cell r="Y978">
            <v>0</v>
          </cell>
          <cell r="Z978">
            <v>423</v>
          </cell>
          <cell r="AA978">
            <v>0</v>
          </cell>
          <cell r="AB978">
            <v>4036</v>
          </cell>
          <cell r="AC978">
            <v>0</v>
          </cell>
        </row>
        <row r="979">
          <cell r="A979" t="str">
            <v>18</v>
          </cell>
          <cell r="B979" t="str">
            <v>46</v>
          </cell>
          <cell r="C979" t="str">
            <v>SL</v>
          </cell>
          <cell r="D979" t="str">
            <v>FW</v>
          </cell>
          <cell r="E979" t="str">
            <v>22_契約外工数</v>
          </cell>
          <cell r="F979">
            <v>648</v>
          </cell>
          <cell r="G979">
            <v>574</v>
          </cell>
          <cell r="H979">
            <v>550</v>
          </cell>
          <cell r="I979">
            <v>580.5</v>
          </cell>
          <cell r="J979">
            <v>718</v>
          </cell>
          <cell r="K979">
            <v>712.75</v>
          </cell>
          <cell r="L979">
            <v>734</v>
          </cell>
          <cell r="M979">
            <v>885.35</v>
          </cell>
          <cell r="N979">
            <v>626</v>
          </cell>
          <cell r="O979">
            <v>509.5</v>
          </cell>
          <cell r="P979">
            <v>607</v>
          </cell>
          <cell r="Q979">
            <v>426.25</v>
          </cell>
          <cell r="R979">
            <v>885</v>
          </cell>
          <cell r="S979">
            <v>20.5</v>
          </cell>
          <cell r="T979">
            <v>542</v>
          </cell>
          <cell r="U979">
            <v>0</v>
          </cell>
          <cell r="V979">
            <v>562</v>
          </cell>
          <cell r="W979">
            <v>0</v>
          </cell>
          <cell r="X979">
            <v>450</v>
          </cell>
          <cell r="Y979">
            <v>0</v>
          </cell>
          <cell r="Z979">
            <v>385</v>
          </cell>
          <cell r="AA979">
            <v>0</v>
          </cell>
          <cell r="AB979">
            <v>619</v>
          </cell>
          <cell r="AC979">
            <v>0</v>
          </cell>
        </row>
        <row r="980">
          <cell r="A980" t="str">
            <v>18</v>
          </cell>
          <cell r="B980" t="str">
            <v>46</v>
          </cell>
          <cell r="C980" t="str">
            <v>SL</v>
          </cell>
          <cell r="D980" t="str">
            <v>FW</v>
          </cell>
          <cell r="E980" t="str">
            <v>23_会社負担工数</v>
          </cell>
          <cell r="F980">
            <v>-176</v>
          </cell>
          <cell r="G980">
            <v>-352</v>
          </cell>
          <cell r="H980">
            <v>-160</v>
          </cell>
          <cell r="I980">
            <v>-256</v>
          </cell>
          <cell r="J980">
            <v>-176</v>
          </cell>
          <cell r="K980">
            <v>-528</v>
          </cell>
          <cell r="L980">
            <v>-160</v>
          </cell>
          <cell r="M980">
            <v>-465</v>
          </cell>
          <cell r="N980">
            <v>-176</v>
          </cell>
          <cell r="O980">
            <v>-256</v>
          </cell>
          <cell r="P980">
            <v>-160</v>
          </cell>
          <cell r="Q980">
            <v>0</v>
          </cell>
          <cell r="R980">
            <v>-16</v>
          </cell>
          <cell r="S980">
            <v>0</v>
          </cell>
          <cell r="T980">
            <v>0</v>
          </cell>
          <cell r="U980">
            <v>0</v>
          </cell>
          <cell r="V980">
            <v>-16</v>
          </cell>
          <cell r="W980">
            <v>0</v>
          </cell>
          <cell r="X980">
            <v>0</v>
          </cell>
          <cell r="Y980">
            <v>0</v>
          </cell>
          <cell r="Z980">
            <v>-16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 t="str">
            <v>18</v>
          </cell>
          <cell r="B981" t="str">
            <v>46</v>
          </cell>
          <cell r="C981" t="str">
            <v>SL</v>
          </cell>
          <cell r="D981" t="str">
            <v>FW</v>
          </cell>
          <cell r="E981" t="str">
            <v>31_残業時間</v>
          </cell>
          <cell r="F981">
            <v>180</v>
          </cell>
          <cell r="G981">
            <v>263</v>
          </cell>
          <cell r="H981">
            <v>180</v>
          </cell>
          <cell r="I981">
            <v>129</v>
          </cell>
          <cell r="J981">
            <v>180</v>
          </cell>
          <cell r="K981">
            <v>45</v>
          </cell>
          <cell r="L981">
            <v>180</v>
          </cell>
          <cell r="M981">
            <v>80</v>
          </cell>
          <cell r="N981">
            <v>180</v>
          </cell>
          <cell r="O981">
            <v>200</v>
          </cell>
          <cell r="P981">
            <v>180</v>
          </cell>
          <cell r="Q981">
            <v>0</v>
          </cell>
          <cell r="R981">
            <v>180</v>
          </cell>
          <cell r="S981">
            <v>0</v>
          </cell>
          <cell r="T981">
            <v>170</v>
          </cell>
          <cell r="U981">
            <v>0</v>
          </cell>
          <cell r="V981">
            <v>170</v>
          </cell>
          <cell r="W981">
            <v>0</v>
          </cell>
          <cell r="X981">
            <v>170</v>
          </cell>
          <cell r="Y981">
            <v>0</v>
          </cell>
          <cell r="Z981">
            <v>170</v>
          </cell>
          <cell r="AA981">
            <v>0</v>
          </cell>
          <cell r="AB981">
            <v>169</v>
          </cell>
          <cell r="AC981">
            <v>0</v>
          </cell>
        </row>
        <row r="982">
          <cell r="A982" t="str">
            <v>18</v>
          </cell>
          <cell r="B982" t="str">
            <v>47</v>
          </cell>
          <cell r="C982" t="str">
            <v>SL</v>
          </cell>
          <cell r="D982" t="str">
            <v>FV</v>
          </cell>
          <cell r="E982" t="str">
            <v>00_1フルタイム</v>
          </cell>
          <cell r="F982">
            <v>14</v>
          </cell>
          <cell r="G982">
            <v>14</v>
          </cell>
          <cell r="H982">
            <v>14</v>
          </cell>
          <cell r="I982">
            <v>14</v>
          </cell>
          <cell r="J982">
            <v>14</v>
          </cell>
          <cell r="K982">
            <v>14</v>
          </cell>
          <cell r="L982">
            <v>14</v>
          </cell>
          <cell r="M982">
            <v>13</v>
          </cell>
          <cell r="N982">
            <v>14</v>
          </cell>
          <cell r="O982">
            <v>13</v>
          </cell>
          <cell r="P982">
            <v>14</v>
          </cell>
          <cell r="Q982">
            <v>0</v>
          </cell>
          <cell r="R982">
            <v>15</v>
          </cell>
          <cell r="S982">
            <v>0</v>
          </cell>
          <cell r="T982">
            <v>15</v>
          </cell>
          <cell r="U982">
            <v>0</v>
          </cell>
          <cell r="V982">
            <v>15</v>
          </cell>
          <cell r="W982">
            <v>0</v>
          </cell>
          <cell r="X982">
            <v>15</v>
          </cell>
          <cell r="Y982">
            <v>0</v>
          </cell>
          <cell r="Z982">
            <v>15</v>
          </cell>
          <cell r="AA982">
            <v>0</v>
          </cell>
          <cell r="AB982">
            <v>15</v>
          </cell>
          <cell r="AC982">
            <v>0</v>
          </cell>
        </row>
        <row r="983">
          <cell r="A983" t="str">
            <v>18</v>
          </cell>
          <cell r="B983" t="str">
            <v>47</v>
          </cell>
          <cell r="C983" t="str">
            <v>SL</v>
          </cell>
          <cell r="D983" t="str">
            <v>FV</v>
          </cell>
          <cell r="E983" t="str">
            <v>00_2新人</v>
          </cell>
          <cell r="F983">
            <v>1</v>
          </cell>
          <cell r="G983">
            <v>1</v>
          </cell>
          <cell r="H983">
            <v>1</v>
          </cell>
          <cell r="I983">
            <v>1</v>
          </cell>
          <cell r="J983">
            <v>1</v>
          </cell>
          <cell r="K983">
            <v>1</v>
          </cell>
          <cell r="L983">
            <v>1</v>
          </cell>
          <cell r="M983">
            <v>1</v>
          </cell>
          <cell r="N983">
            <v>1</v>
          </cell>
          <cell r="O983">
            <v>1</v>
          </cell>
          <cell r="P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</row>
        <row r="984">
          <cell r="A984" t="str">
            <v>18</v>
          </cell>
          <cell r="B984" t="str">
            <v>47</v>
          </cell>
          <cell r="C984" t="str">
            <v>SL</v>
          </cell>
          <cell r="D984" t="str">
            <v>FV</v>
          </cell>
          <cell r="E984" t="str">
            <v>00_3中途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 t="str">
            <v>18</v>
          </cell>
          <cell r="B985" t="str">
            <v>47</v>
          </cell>
          <cell r="C985" t="str">
            <v>SL</v>
          </cell>
          <cell r="D985" t="str">
            <v>FV</v>
          </cell>
          <cell r="E985" t="str">
            <v>00_4休職者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 t="str">
            <v>18</v>
          </cell>
          <cell r="B986" t="str">
            <v>47</v>
          </cell>
          <cell r="C986" t="str">
            <v>SL</v>
          </cell>
          <cell r="D986" t="str">
            <v>FV</v>
          </cell>
          <cell r="E986" t="str">
            <v>00_5短時間パート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 t="str">
            <v>18</v>
          </cell>
          <cell r="B987" t="str">
            <v>47</v>
          </cell>
          <cell r="C987" t="str">
            <v>SL</v>
          </cell>
          <cell r="D987" t="str">
            <v>FV</v>
          </cell>
          <cell r="E987" t="str">
            <v>01_1売上高</v>
          </cell>
          <cell r="F987">
            <v>3780</v>
          </cell>
          <cell r="G987">
            <v>3780</v>
          </cell>
          <cell r="H987">
            <v>3577</v>
          </cell>
          <cell r="I987">
            <v>3577</v>
          </cell>
          <cell r="J987">
            <v>2253</v>
          </cell>
          <cell r="K987">
            <v>2253</v>
          </cell>
          <cell r="L987">
            <v>3474</v>
          </cell>
          <cell r="M987">
            <v>3474</v>
          </cell>
          <cell r="N987">
            <v>2160</v>
          </cell>
          <cell r="O987">
            <v>2160</v>
          </cell>
          <cell r="P987">
            <v>3082</v>
          </cell>
          <cell r="Q987">
            <v>3082</v>
          </cell>
          <cell r="R987">
            <v>3069</v>
          </cell>
          <cell r="S987">
            <v>3069</v>
          </cell>
          <cell r="T987">
            <v>2698</v>
          </cell>
          <cell r="U987">
            <v>2698</v>
          </cell>
          <cell r="V987">
            <v>2406</v>
          </cell>
          <cell r="W987">
            <v>2406</v>
          </cell>
          <cell r="X987">
            <v>3069</v>
          </cell>
          <cell r="Y987">
            <v>3069</v>
          </cell>
          <cell r="Z987">
            <v>3008</v>
          </cell>
          <cell r="AA987">
            <v>3008</v>
          </cell>
          <cell r="AB987">
            <v>4320</v>
          </cell>
          <cell r="AC987">
            <v>4320</v>
          </cell>
        </row>
        <row r="988">
          <cell r="A988" t="str">
            <v>18</v>
          </cell>
          <cell r="B988" t="str">
            <v>47</v>
          </cell>
          <cell r="C988" t="str">
            <v>SL</v>
          </cell>
          <cell r="D988" t="str">
            <v>FV</v>
          </cell>
          <cell r="E988" t="str">
            <v>01_2原材料費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 t="str">
            <v>18</v>
          </cell>
          <cell r="B989" t="str">
            <v>47</v>
          </cell>
          <cell r="C989" t="str">
            <v>SL</v>
          </cell>
          <cell r="D989" t="str">
            <v>FV</v>
          </cell>
          <cell r="E989" t="str">
            <v>01_3社内原価</v>
          </cell>
          <cell r="F989">
            <v>3515</v>
          </cell>
          <cell r="G989">
            <v>4146</v>
          </cell>
          <cell r="H989">
            <v>3325</v>
          </cell>
          <cell r="I989">
            <v>2848</v>
          </cell>
          <cell r="J989">
            <v>2098</v>
          </cell>
          <cell r="K989">
            <v>2975</v>
          </cell>
          <cell r="L989">
            <v>3232</v>
          </cell>
          <cell r="M989">
            <v>3384</v>
          </cell>
          <cell r="N989">
            <v>2010</v>
          </cell>
          <cell r="O989">
            <v>1767</v>
          </cell>
          <cell r="P989">
            <v>2867</v>
          </cell>
          <cell r="Q989">
            <v>2523</v>
          </cell>
          <cell r="R989">
            <v>2756</v>
          </cell>
          <cell r="S989">
            <v>52</v>
          </cell>
          <cell r="T989">
            <v>2409</v>
          </cell>
          <cell r="U989">
            <v>0</v>
          </cell>
          <cell r="V989">
            <v>2138</v>
          </cell>
          <cell r="W989">
            <v>0</v>
          </cell>
          <cell r="X989">
            <v>2755</v>
          </cell>
          <cell r="Y989">
            <v>0</v>
          </cell>
          <cell r="Z989">
            <v>2699</v>
          </cell>
          <cell r="AA989">
            <v>0</v>
          </cell>
          <cell r="AB989">
            <v>3920</v>
          </cell>
          <cell r="AC989">
            <v>0</v>
          </cell>
        </row>
        <row r="990">
          <cell r="A990" t="str">
            <v>18</v>
          </cell>
          <cell r="B990" t="str">
            <v>47</v>
          </cell>
          <cell r="C990" t="str">
            <v>SL</v>
          </cell>
          <cell r="D990" t="str">
            <v>FV</v>
          </cell>
          <cell r="E990" t="str">
            <v>02_1売上高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157</v>
          </cell>
          <cell r="N990">
            <v>0</v>
          </cell>
          <cell r="O990">
            <v>8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 t="str">
            <v>18</v>
          </cell>
          <cell r="B991" t="str">
            <v>47</v>
          </cell>
          <cell r="C991" t="str">
            <v>SL</v>
          </cell>
          <cell r="D991" t="str">
            <v>FV</v>
          </cell>
          <cell r="E991" t="str">
            <v>02_2原材料費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 t="str">
            <v>18</v>
          </cell>
          <cell r="B992" t="str">
            <v>47</v>
          </cell>
          <cell r="C992" t="str">
            <v>SL</v>
          </cell>
          <cell r="D992" t="str">
            <v>FV</v>
          </cell>
          <cell r="E992" t="str">
            <v>02_3社内原価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156</v>
          </cell>
          <cell r="N992">
            <v>0</v>
          </cell>
          <cell r="O992">
            <v>8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 t="str">
            <v>18</v>
          </cell>
          <cell r="B993" t="str">
            <v>47</v>
          </cell>
          <cell r="C993" t="str">
            <v>SL</v>
          </cell>
          <cell r="D993" t="str">
            <v>FV</v>
          </cell>
          <cell r="E993" t="str">
            <v>03_1売上高</v>
          </cell>
          <cell r="F993">
            <v>400</v>
          </cell>
          <cell r="G993">
            <v>0</v>
          </cell>
          <cell r="H993">
            <v>4460</v>
          </cell>
          <cell r="I993">
            <v>4015</v>
          </cell>
          <cell r="J993">
            <v>5910</v>
          </cell>
          <cell r="K993">
            <v>3695</v>
          </cell>
          <cell r="L993">
            <v>6240</v>
          </cell>
          <cell r="M993">
            <v>6254</v>
          </cell>
          <cell r="N993">
            <v>5180</v>
          </cell>
          <cell r="O993">
            <v>4778</v>
          </cell>
          <cell r="P993">
            <v>2610</v>
          </cell>
          <cell r="Q993">
            <v>2384</v>
          </cell>
          <cell r="R993">
            <v>4110</v>
          </cell>
          <cell r="S993">
            <v>5558</v>
          </cell>
          <cell r="T993">
            <v>2800</v>
          </cell>
          <cell r="U993">
            <v>3030</v>
          </cell>
          <cell r="V993">
            <v>3830</v>
          </cell>
          <cell r="W993">
            <v>6604</v>
          </cell>
          <cell r="X993">
            <v>6050</v>
          </cell>
          <cell r="Y993">
            <v>7833</v>
          </cell>
          <cell r="Z993">
            <v>8280</v>
          </cell>
          <cell r="AA993">
            <v>7780</v>
          </cell>
          <cell r="AB993">
            <v>2000</v>
          </cell>
          <cell r="AC993">
            <v>1400</v>
          </cell>
        </row>
        <row r="994">
          <cell r="A994" t="str">
            <v>18</v>
          </cell>
          <cell r="B994" t="str">
            <v>47</v>
          </cell>
          <cell r="C994" t="str">
            <v>SL</v>
          </cell>
          <cell r="D994" t="str">
            <v>FV</v>
          </cell>
          <cell r="E994" t="str">
            <v>03_2原材料費</v>
          </cell>
          <cell r="F994">
            <v>0</v>
          </cell>
          <cell r="G994">
            <v>0</v>
          </cell>
          <cell r="H994">
            <v>360</v>
          </cell>
          <cell r="I994">
            <v>382</v>
          </cell>
          <cell r="J994">
            <v>1140</v>
          </cell>
          <cell r="K994">
            <v>8</v>
          </cell>
          <cell r="L994">
            <v>600</v>
          </cell>
          <cell r="M994">
            <v>19</v>
          </cell>
          <cell r="N994">
            <v>720</v>
          </cell>
          <cell r="O994">
            <v>19</v>
          </cell>
          <cell r="P994">
            <v>1200</v>
          </cell>
          <cell r="Q994">
            <v>9</v>
          </cell>
          <cell r="R994">
            <v>600</v>
          </cell>
          <cell r="S994">
            <v>1009</v>
          </cell>
          <cell r="T994">
            <v>240</v>
          </cell>
          <cell r="U994">
            <v>798</v>
          </cell>
          <cell r="V994">
            <v>360</v>
          </cell>
          <cell r="W994">
            <v>0</v>
          </cell>
          <cell r="X994">
            <v>2700</v>
          </cell>
          <cell r="Y994">
            <v>2621</v>
          </cell>
          <cell r="Z994">
            <v>3360</v>
          </cell>
          <cell r="AA994">
            <v>3114</v>
          </cell>
          <cell r="AB994">
            <v>480</v>
          </cell>
          <cell r="AC994">
            <v>0</v>
          </cell>
        </row>
        <row r="995">
          <cell r="A995" t="str">
            <v>18</v>
          </cell>
          <cell r="B995" t="str">
            <v>47</v>
          </cell>
          <cell r="C995" t="str">
            <v>SL</v>
          </cell>
          <cell r="D995" t="str">
            <v>FV</v>
          </cell>
          <cell r="E995" t="str">
            <v>03_3社内原価</v>
          </cell>
          <cell r="F995">
            <v>353</v>
          </cell>
          <cell r="G995">
            <v>0</v>
          </cell>
          <cell r="H995">
            <v>3633</v>
          </cell>
          <cell r="I995">
            <v>2878</v>
          </cell>
          <cell r="J995">
            <v>4240</v>
          </cell>
          <cell r="K995">
            <v>3236</v>
          </cell>
          <cell r="L995">
            <v>5002</v>
          </cell>
          <cell r="M995">
            <v>4098</v>
          </cell>
          <cell r="N995">
            <v>3962</v>
          </cell>
          <cell r="O995">
            <v>2324</v>
          </cell>
          <cell r="P995">
            <v>1248</v>
          </cell>
          <cell r="Q995">
            <v>2220</v>
          </cell>
          <cell r="R995">
            <v>3113</v>
          </cell>
          <cell r="S995">
            <v>1086</v>
          </cell>
          <cell r="T995">
            <v>2275</v>
          </cell>
          <cell r="U995">
            <v>63</v>
          </cell>
          <cell r="V995">
            <v>3074</v>
          </cell>
          <cell r="W995">
            <v>93</v>
          </cell>
          <cell r="X995">
            <v>2980</v>
          </cell>
          <cell r="Y995">
            <v>1102</v>
          </cell>
          <cell r="Z995">
            <v>4372</v>
          </cell>
          <cell r="AA995">
            <v>211</v>
          </cell>
          <cell r="AB995">
            <v>1349</v>
          </cell>
          <cell r="AC995">
            <v>0</v>
          </cell>
        </row>
        <row r="996">
          <cell r="A996" t="str">
            <v>18</v>
          </cell>
          <cell r="B996" t="str">
            <v>47</v>
          </cell>
          <cell r="C996" t="str">
            <v>SL</v>
          </cell>
          <cell r="D996" t="str">
            <v>FV</v>
          </cell>
          <cell r="E996" t="str">
            <v>04_1売上高</v>
          </cell>
          <cell r="F996">
            <v>16207</v>
          </cell>
          <cell r="G996">
            <v>2165</v>
          </cell>
          <cell r="H996">
            <v>18680</v>
          </cell>
          <cell r="I996">
            <v>4780</v>
          </cell>
          <cell r="J996">
            <v>10870</v>
          </cell>
          <cell r="K996">
            <v>1878</v>
          </cell>
          <cell r="L996">
            <v>15700</v>
          </cell>
          <cell r="M996">
            <v>5675</v>
          </cell>
          <cell r="N996">
            <v>18800</v>
          </cell>
          <cell r="O996">
            <v>1850</v>
          </cell>
          <cell r="P996">
            <v>41100</v>
          </cell>
          <cell r="Q996">
            <v>76293</v>
          </cell>
          <cell r="R996">
            <v>31690</v>
          </cell>
          <cell r="S996">
            <v>22593</v>
          </cell>
          <cell r="T996">
            <v>18890</v>
          </cell>
          <cell r="U996">
            <v>7520</v>
          </cell>
          <cell r="V996">
            <v>16200</v>
          </cell>
          <cell r="W996">
            <v>15150</v>
          </cell>
          <cell r="X996">
            <v>24560</v>
          </cell>
          <cell r="Y996">
            <v>9000</v>
          </cell>
          <cell r="Z996">
            <v>18800</v>
          </cell>
          <cell r="AA996">
            <v>0</v>
          </cell>
          <cell r="AB996">
            <v>12180</v>
          </cell>
          <cell r="AC996">
            <v>38400</v>
          </cell>
        </row>
        <row r="997">
          <cell r="A997" t="str">
            <v>18</v>
          </cell>
          <cell r="B997" t="str">
            <v>47</v>
          </cell>
          <cell r="C997" t="str">
            <v>SL</v>
          </cell>
          <cell r="D997" t="str">
            <v>FV</v>
          </cell>
          <cell r="E997" t="str">
            <v>04_2原材料費</v>
          </cell>
          <cell r="F997">
            <v>10650</v>
          </cell>
          <cell r="G997">
            <v>1128</v>
          </cell>
          <cell r="H997">
            <v>11780</v>
          </cell>
          <cell r="I997">
            <v>1956</v>
          </cell>
          <cell r="J997">
            <v>5905</v>
          </cell>
          <cell r="K997">
            <v>545</v>
          </cell>
          <cell r="L997">
            <v>9573</v>
          </cell>
          <cell r="M997">
            <v>2665</v>
          </cell>
          <cell r="N997">
            <v>11320</v>
          </cell>
          <cell r="O997">
            <v>1427</v>
          </cell>
          <cell r="P997">
            <v>25000</v>
          </cell>
          <cell r="Q997">
            <v>51247</v>
          </cell>
          <cell r="R997">
            <v>17940</v>
          </cell>
          <cell r="S997">
            <v>11058</v>
          </cell>
          <cell r="T997">
            <v>10680</v>
          </cell>
          <cell r="U997">
            <v>2148</v>
          </cell>
          <cell r="V997">
            <v>9425</v>
          </cell>
          <cell r="W997">
            <v>5920</v>
          </cell>
          <cell r="X997">
            <v>13630</v>
          </cell>
          <cell r="Y997">
            <v>3600</v>
          </cell>
          <cell r="Z997">
            <v>11485</v>
          </cell>
          <cell r="AA997">
            <v>0</v>
          </cell>
          <cell r="AB997">
            <v>7260</v>
          </cell>
          <cell r="AC997">
            <v>16340</v>
          </cell>
        </row>
        <row r="998">
          <cell r="A998" t="str">
            <v>18</v>
          </cell>
          <cell r="B998" t="str">
            <v>47</v>
          </cell>
          <cell r="C998" t="str">
            <v>SL</v>
          </cell>
          <cell r="D998" t="str">
            <v>FV</v>
          </cell>
          <cell r="E998" t="str">
            <v>04_3社内原価</v>
          </cell>
          <cell r="F998">
            <v>2766</v>
          </cell>
          <cell r="G998">
            <v>1075</v>
          </cell>
          <cell r="H998">
            <v>4082</v>
          </cell>
          <cell r="I998">
            <v>2122</v>
          </cell>
          <cell r="J998">
            <v>3030</v>
          </cell>
          <cell r="K998">
            <v>1027</v>
          </cell>
          <cell r="L998">
            <v>3364</v>
          </cell>
          <cell r="M998">
            <v>2247</v>
          </cell>
          <cell r="N998">
            <v>3458</v>
          </cell>
          <cell r="O998">
            <v>324</v>
          </cell>
          <cell r="P998">
            <v>6584</v>
          </cell>
          <cell r="Q998">
            <v>16713</v>
          </cell>
          <cell r="R998">
            <v>9198</v>
          </cell>
          <cell r="S998">
            <v>8153</v>
          </cell>
          <cell r="T998">
            <v>5229</v>
          </cell>
          <cell r="U998">
            <v>825</v>
          </cell>
          <cell r="V998">
            <v>4536</v>
          </cell>
          <cell r="W998">
            <v>720</v>
          </cell>
          <cell r="X998">
            <v>7157</v>
          </cell>
          <cell r="Y998">
            <v>165</v>
          </cell>
          <cell r="Z998">
            <v>4662</v>
          </cell>
          <cell r="AA998">
            <v>0</v>
          </cell>
          <cell r="AB998">
            <v>2930</v>
          </cell>
          <cell r="AC998">
            <v>4592</v>
          </cell>
        </row>
        <row r="999">
          <cell r="A999" t="str">
            <v>18</v>
          </cell>
          <cell r="B999" t="str">
            <v>47</v>
          </cell>
          <cell r="C999" t="str">
            <v>SL</v>
          </cell>
          <cell r="D999" t="str">
            <v>FV</v>
          </cell>
          <cell r="E999" t="str">
            <v>05_1売上高</v>
          </cell>
          <cell r="F999">
            <v>0</v>
          </cell>
          <cell r="G999">
            <v>78</v>
          </cell>
          <cell r="H999">
            <v>0</v>
          </cell>
          <cell r="I999">
            <v>0</v>
          </cell>
          <cell r="J999">
            <v>970</v>
          </cell>
          <cell r="K999">
            <v>4611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3813</v>
          </cell>
          <cell r="R999">
            <v>0</v>
          </cell>
          <cell r="S999">
            <v>150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 t="str">
            <v>18</v>
          </cell>
          <cell r="B1000" t="str">
            <v>47</v>
          </cell>
          <cell r="C1000" t="str">
            <v>SL</v>
          </cell>
          <cell r="D1000" t="str">
            <v>FV</v>
          </cell>
          <cell r="E1000" t="str">
            <v>05_2原材料費</v>
          </cell>
          <cell r="F1000">
            <v>0</v>
          </cell>
          <cell r="G1000">
            <v>29</v>
          </cell>
          <cell r="H1000">
            <v>0</v>
          </cell>
          <cell r="I1000">
            <v>0</v>
          </cell>
          <cell r="J1000">
            <v>481</v>
          </cell>
          <cell r="K1000">
            <v>834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2850</v>
          </cell>
          <cell r="R1000">
            <v>0</v>
          </cell>
          <cell r="S1000">
            <v>32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 t="str">
            <v>18</v>
          </cell>
          <cell r="B1001" t="str">
            <v>47</v>
          </cell>
          <cell r="C1001" t="str">
            <v>SL</v>
          </cell>
          <cell r="D1001" t="str">
            <v>FV</v>
          </cell>
          <cell r="E1001" t="str">
            <v>05_3社内原価</v>
          </cell>
          <cell r="F1001">
            <v>0</v>
          </cell>
          <cell r="G1001">
            <v>19</v>
          </cell>
          <cell r="H1001">
            <v>0</v>
          </cell>
          <cell r="I1001">
            <v>0</v>
          </cell>
          <cell r="J1001">
            <v>353</v>
          </cell>
          <cell r="K1001">
            <v>2888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247</v>
          </cell>
          <cell r="R1001">
            <v>0</v>
          </cell>
          <cell r="S1001">
            <v>20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 t="str">
            <v>18</v>
          </cell>
          <cell r="B1002" t="str">
            <v>47</v>
          </cell>
          <cell r="C1002" t="str">
            <v>SL</v>
          </cell>
          <cell r="D1002" t="str">
            <v>FV</v>
          </cell>
          <cell r="E1002" t="str">
            <v>11_定内労務費</v>
          </cell>
          <cell r="F1002">
            <v>9633</v>
          </cell>
          <cell r="G1002">
            <v>9633</v>
          </cell>
          <cell r="H1002">
            <v>9849</v>
          </cell>
          <cell r="I1002">
            <v>9849</v>
          </cell>
          <cell r="J1002">
            <v>9633</v>
          </cell>
          <cell r="K1002">
            <v>9633</v>
          </cell>
          <cell r="L1002">
            <v>9597</v>
          </cell>
          <cell r="M1002">
            <v>8902</v>
          </cell>
          <cell r="N1002">
            <v>9849</v>
          </cell>
          <cell r="O1002">
            <v>9154</v>
          </cell>
          <cell r="P1002">
            <v>9633</v>
          </cell>
          <cell r="Q1002">
            <v>9633</v>
          </cell>
          <cell r="R1002">
            <v>10425</v>
          </cell>
          <cell r="S1002">
            <v>10425</v>
          </cell>
          <cell r="T1002">
            <v>10425</v>
          </cell>
          <cell r="U1002">
            <v>10425</v>
          </cell>
          <cell r="V1002">
            <v>10425</v>
          </cell>
          <cell r="W1002">
            <v>10425</v>
          </cell>
          <cell r="X1002">
            <v>10425</v>
          </cell>
          <cell r="Y1002">
            <v>10425</v>
          </cell>
          <cell r="Z1002">
            <v>10425</v>
          </cell>
          <cell r="AA1002">
            <v>10425</v>
          </cell>
          <cell r="AB1002">
            <v>10425</v>
          </cell>
          <cell r="AC1002">
            <v>10425</v>
          </cell>
        </row>
        <row r="1003">
          <cell r="A1003" t="str">
            <v>18</v>
          </cell>
          <cell r="B1003" t="str">
            <v>47</v>
          </cell>
          <cell r="C1003" t="str">
            <v>SL</v>
          </cell>
          <cell r="D1003" t="str">
            <v>FV</v>
          </cell>
          <cell r="E1003" t="str">
            <v>13_定外労務費</v>
          </cell>
          <cell r="F1003">
            <v>769</v>
          </cell>
          <cell r="G1003">
            <v>925</v>
          </cell>
          <cell r="H1003">
            <v>769</v>
          </cell>
          <cell r="I1003">
            <v>472</v>
          </cell>
          <cell r="J1003">
            <v>769</v>
          </cell>
          <cell r="K1003">
            <v>139</v>
          </cell>
          <cell r="L1003">
            <v>769</v>
          </cell>
          <cell r="M1003">
            <v>239</v>
          </cell>
          <cell r="N1003">
            <v>769</v>
          </cell>
          <cell r="O1003">
            <v>239</v>
          </cell>
          <cell r="P1003">
            <v>775</v>
          </cell>
          <cell r="Q1003">
            <v>775</v>
          </cell>
          <cell r="R1003">
            <v>769</v>
          </cell>
          <cell r="S1003">
            <v>769</v>
          </cell>
          <cell r="T1003">
            <v>769</v>
          </cell>
          <cell r="U1003">
            <v>769</v>
          </cell>
          <cell r="V1003">
            <v>769</v>
          </cell>
          <cell r="W1003">
            <v>769</v>
          </cell>
          <cell r="X1003">
            <v>769</v>
          </cell>
          <cell r="Y1003">
            <v>769</v>
          </cell>
          <cell r="Z1003">
            <v>769</v>
          </cell>
          <cell r="AA1003">
            <v>769</v>
          </cell>
          <cell r="AB1003">
            <v>784</v>
          </cell>
          <cell r="AC1003">
            <v>784</v>
          </cell>
        </row>
        <row r="1004">
          <cell r="A1004" t="str">
            <v>18</v>
          </cell>
          <cell r="B1004" t="str">
            <v>47</v>
          </cell>
          <cell r="C1004" t="str">
            <v>SL</v>
          </cell>
          <cell r="D1004" t="str">
            <v>FV</v>
          </cell>
          <cell r="E1004" t="str">
            <v>14_全社配賦費</v>
          </cell>
          <cell r="F1004">
            <v>2535</v>
          </cell>
          <cell r="G1004">
            <v>2535</v>
          </cell>
          <cell r="H1004">
            <v>2535</v>
          </cell>
          <cell r="I1004">
            <v>2535</v>
          </cell>
          <cell r="J1004">
            <v>2535</v>
          </cell>
          <cell r="K1004">
            <v>2535</v>
          </cell>
          <cell r="L1004">
            <v>2535</v>
          </cell>
          <cell r="M1004">
            <v>2535</v>
          </cell>
          <cell r="N1004">
            <v>2535</v>
          </cell>
          <cell r="O1004">
            <v>2535</v>
          </cell>
          <cell r="P1004">
            <v>2535</v>
          </cell>
          <cell r="Q1004">
            <v>2535</v>
          </cell>
          <cell r="R1004">
            <v>2535</v>
          </cell>
          <cell r="S1004">
            <v>2535</v>
          </cell>
          <cell r="T1004">
            <v>2535</v>
          </cell>
          <cell r="U1004">
            <v>2535</v>
          </cell>
          <cell r="V1004">
            <v>2535</v>
          </cell>
          <cell r="W1004">
            <v>2535</v>
          </cell>
          <cell r="X1004">
            <v>2535</v>
          </cell>
          <cell r="Y1004">
            <v>2535</v>
          </cell>
          <cell r="Z1004">
            <v>2535</v>
          </cell>
          <cell r="AA1004">
            <v>2535</v>
          </cell>
          <cell r="AB1004">
            <v>2535</v>
          </cell>
          <cell r="AC1004">
            <v>2535</v>
          </cell>
        </row>
        <row r="1005">
          <cell r="A1005" t="str">
            <v>18</v>
          </cell>
          <cell r="B1005" t="str">
            <v>47</v>
          </cell>
          <cell r="C1005" t="str">
            <v>SL</v>
          </cell>
          <cell r="D1005" t="str">
            <v>FV</v>
          </cell>
          <cell r="E1005" t="str">
            <v>16_未成完成労務費</v>
          </cell>
          <cell r="F1005">
            <v>-3102</v>
          </cell>
          <cell r="G1005">
            <v>-8064</v>
          </cell>
          <cell r="H1005">
            <v>3210</v>
          </cell>
          <cell r="I1005">
            <v>-1991</v>
          </cell>
          <cell r="J1005">
            <v>-1524</v>
          </cell>
          <cell r="K1005">
            <v>-1268</v>
          </cell>
          <cell r="L1005">
            <v>-498</v>
          </cell>
          <cell r="M1005">
            <v>-1768</v>
          </cell>
          <cell r="N1005">
            <v>1836</v>
          </cell>
          <cell r="O1005">
            <v>-4988</v>
          </cell>
          <cell r="P1005">
            <v>-1086</v>
          </cell>
          <cell r="Q1005">
            <v>9591</v>
          </cell>
          <cell r="R1005">
            <v>2580</v>
          </cell>
          <cell r="S1005">
            <v>7664</v>
          </cell>
          <cell r="T1005">
            <v>-2028</v>
          </cell>
          <cell r="U1005">
            <v>911</v>
          </cell>
          <cell r="V1005">
            <v>-54</v>
          </cell>
          <cell r="W1005">
            <v>931</v>
          </cell>
          <cell r="X1005">
            <v>3348</v>
          </cell>
          <cell r="Y1005">
            <v>1226</v>
          </cell>
          <cell r="Z1005">
            <v>1272</v>
          </cell>
          <cell r="AA1005">
            <v>367</v>
          </cell>
          <cell r="AB1005">
            <v>-3960</v>
          </cell>
          <cell r="AC1005">
            <v>4278</v>
          </cell>
        </row>
        <row r="1006">
          <cell r="A1006" t="str">
            <v>18</v>
          </cell>
          <cell r="B1006" t="str">
            <v>47</v>
          </cell>
          <cell r="C1006" t="str">
            <v>SL</v>
          </cell>
          <cell r="D1006" t="str">
            <v>FV</v>
          </cell>
          <cell r="E1006" t="str">
            <v>21_契約工数</v>
          </cell>
          <cell r="F1006">
            <v>1053</v>
          </cell>
          <cell r="G1006">
            <v>2200</v>
          </cell>
          <cell r="H1006">
            <v>1753</v>
          </cell>
          <cell r="I1006">
            <v>1619.05</v>
          </cell>
          <cell r="J1006">
            <v>1543</v>
          </cell>
          <cell r="K1006">
            <v>1967.15</v>
          </cell>
          <cell r="L1006">
            <v>1841</v>
          </cell>
          <cell r="M1006">
            <v>1866.45</v>
          </cell>
          <cell r="N1006">
            <v>1497</v>
          </cell>
          <cell r="O1006">
            <v>1526.4</v>
          </cell>
          <cell r="P1006">
            <v>1698</v>
          </cell>
          <cell r="Q1006">
            <v>1906.95</v>
          </cell>
          <cell r="R1006">
            <v>2407</v>
          </cell>
          <cell r="S1006">
            <v>99.2</v>
          </cell>
          <cell r="T1006">
            <v>1589</v>
          </cell>
          <cell r="U1006">
            <v>0</v>
          </cell>
          <cell r="V1006">
            <v>1563</v>
          </cell>
          <cell r="W1006">
            <v>0</v>
          </cell>
          <cell r="X1006">
            <v>2062</v>
          </cell>
          <cell r="Y1006">
            <v>0</v>
          </cell>
          <cell r="Z1006">
            <v>1878</v>
          </cell>
          <cell r="AA1006">
            <v>0</v>
          </cell>
          <cell r="AB1006">
            <v>1317</v>
          </cell>
          <cell r="AC1006">
            <v>0</v>
          </cell>
        </row>
        <row r="1007">
          <cell r="A1007" t="str">
            <v>18</v>
          </cell>
          <cell r="B1007" t="str">
            <v>47</v>
          </cell>
          <cell r="C1007" t="str">
            <v>SL</v>
          </cell>
          <cell r="D1007" t="str">
            <v>FV</v>
          </cell>
          <cell r="E1007" t="str">
            <v>22_契約外工数</v>
          </cell>
          <cell r="F1007">
            <v>1016</v>
          </cell>
          <cell r="G1007">
            <v>746.3</v>
          </cell>
          <cell r="H1007">
            <v>759</v>
          </cell>
          <cell r="I1007">
            <v>483.2</v>
          </cell>
          <cell r="J1007">
            <v>839</v>
          </cell>
          <cell r="K1007">
            <v>661.05</v>
          </cell>
          <cell r="L1007">
            <v>870</v>
          </cell>
          <cell r="M1007">
            <v>798.3</v>
          </cell>
          <cell r="N1007">
            <v>752</v>
          </cell>
          <cell r="O1007">
            <v>486.1</v>
          </cell>
          <cell r="P1007">
            <v>792</v>
          </cell>
          <cell r="Q1007">
            <v>497.75</v>
          </cell>
          <cell r="R1007">
            <v>623</v>
          </cell>
          <cell r="S1007">
            <v>48.55</v>
          </cell>
          <cell r="T1007">
            <v>580</v>
          </cell>
          <cell r="U1007">
            <v>0</v>
          </cell>
          <cell r="V1007">
            <v>632</v>
          </cell>
          <cell r="W1007">
            <v>0</v>
          </cell>
          <cell r="X1007">
            <v>637</v>
          </cell>
          <cell r="Y1007">
            <v>0</v>
          </cell>
          <cell r="Z1007">
            <v>690</v>
          </cell>
          <cell r="AA1007">
            <v>0</v>
          </cell>
          <cell r="AB1007">
            <v>702</v>
          </cell>
          <cell r="AC1007">
            <v>0</v>
          </cell>
        </row>
        <row r="1008">
          <cell r="A1008" t="str">
            <v>18</v>
          </cell>
          <cell r="B1008" t="str">
            <v>47</v>
          </cell>
          <cell r="C1008" t="str">
            <v>SL</v>
          </cell>
          <cell r="D1008" t="str">
            <v>FV</v>
          </cell>
          <cell r="E1008" t="str">
            <v>23_会社負担工数</v>
          </cell>
          <cell r="F1008">
            <v>-176</v>
          </cell>
          <cell r="G1008">
            <v>-176</v>
          </cell>
          <cell r="H1008">
            <v>-128</v>
          </cell>
          <cell r="I1008">
            <v>-128</v>
          </cell>
          <cell r="J1008">
            <v>-176</v>
          </cell>
          <cell r="K1008">
            <v>-176</v>
          </cell>
          <cell r="L1008">
            <v>-184</v>
          </cell>
          <cell r="M1008">
            <v>-184</v>
          </cell>
          <cell r="N1008">
            <v>-128</v>
          </cell>
          <cell r="O1008">
            <v>-128</v>
          </cell>
          <cell r="P1008">
            <v>-176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 t="str">
            <v>18</v>
          </cell>
          <cell r="B1009" t="str">
            <v>47</v>
          </cell>
          <cell r="C1009" t="str">
            <v>SL</v>
          </cell>
          <cell r="D1009" t="str">
            <v>FV</v>
          </cell>
          <cell r="E1009" t="str">
            <v>31_残業時間</v>
          </cell>
          <cell r="F1009">
            <v>258</v>
          </cell>
          <cell r="G1009">
            <v>310</v>
          </cell>
          <cell r="H1009">
            <v>258</v>
          </cell>
          <cell r="I1009">
            <v>158</v>
          </cell>
          <cell r="J1009">
            <v>258</v>
          </cell>
          <cell r="K1009">
            <v>46</v>
          </cell>
          <cell r="L1009">
            <v>258</v>
          </cell>
          <cell r="M1009">
            <v>80</v>
          </cell>
          <cell r="N1009">
            <v>258</v>
          </cell>
          <cell r="O1009">
            <v>80</v>
          </cell>
          <cell r="P1009">
            <v>260</v>
          </cell>
          <cell r="Q1009">
            <v>0</v>
          </cell>
          <cell r="R1009">
            <v>258</v>
          </cell>
          <cell r="S1009">
            <v>0</v>
          </cell>
          <cell r="T1009">
            <v>258</v>
          </cell>
          <cell r="U1009">
            <v>0</v>
          </cell>
          <cell r="V1009">
            <v>258</v>
          </cell>
          <cell r="W1009">
            <v>0</v>
          </cell>
          <cell r="X1009">
            <v>258</v>
          </cell>
          <cell r="Y1009">
            <v>0</v>
          </cell>
          <cell r="Z1009">
            <v>258</v>
          </cell>
          <cell r="AA1009">
            <v>0</v>
          </cell>
          <cell r="AB1009">
            <v>263</v>
          </cell>
          <cell r="AC1009">
            <v>0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externalLinkPath" Target="/&#26032;&#12375;&#12356;&#12501;&#12457;&#12523;&#12480;/&#9675;&#25505;&#31639;&#35336;&#30011;&#31649;&#29702;&#34920;.xls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externalLinkPath" Target="/&#26032;&#12375;&#12356;&#12501;&#12457;&#12523;&#12480;/&#9675;&#25505;&#31639;&#35336;&#30011;&#31649;&#29702;&#34920;.xls" TargetMode="External"/><Relationship Id="rId7" Type="http://schemas.openxmlformats.org/officeDocument/2006/relationships/externalLinkPath" Target="/&#26032;&#12375;&#12356;&#12501;&#12457;&#12523;&#12480;/&#9675;&#25505;&#31639;&#35336;&#30011;&#31649;&#29702;&#34920;.xls" TargetMode="External"/><Relationship Id="rId12" Type="http://schemas.openxmlformats.org/officeDocument/2006/relationships/externalLinkPath" Target="/&#26032;&#12375;&#12356;&#12501;&#12457;&#12523;&#12480;/&#9675;&#25505;&#31639;&#35336;&#30011;&#31649;&#29702;&#34920;.xls" TargetMode="External"/><Relationship Id="rId2" Type="http://schemas.openxmlformats.org/officeDocument/2006/relationships/externalLinkPath" Target="/&#26032;&#12375;&#12356;&#12501;&#12457;&#12523;&#12480;/&#9675;&#25505;&#31639;&#35336;&#30011;&#31649;&#29702;&#34920;.xls" TargetMode="External"/><Relationship Id="rId16" Type="http://schemas.openxmlformats.org/officeDocument/2006/relationships/comments" Target="../comments1.xml"/><Relationship Id="rId1" Type="http://schemas.openxmlformats.org/officeDocument/2006/relationships/externalLinkPath" Target="/&#26032;&#12375;&#12356;&#12501;&#12457;&#12523;&#12480;/&#9675;&#25505;&#31639;&#35336;&#30011;&#31649;&#29702;&#34920;.xls" TargetMode="External"/><Relationship Id="rId6" Type="http://schemas.openxmlformats.org/officeDocument/2006/relationships/externalLinkPath" Target="/&#26032;&#12375;&#12356;&#12501;&#12457;&#12523;&#12480;/&#9675;&#25505;&#31639;&#35336;&#30011;&#31649;&#29702;&#34920;.xls" TargetMode="External"/><Relationship Id="rId11" Type="http://schemas.openxmlformats.org/officeDocument/2006/relationships/externalLinkPath" Target="/&#26032;&#12375;&#12356;&#12501;&#12457;&#12523;&#12480;/&#9675;&#25505;&#31639;&#35336;&#30011;&#31649;&#29702;&#34920;.xls" TargetMode="External"/><Relationship Id="rId5" Type="http://schemas.openxmlformats.org/officeDocument/2006/relationships/externalLinkPath" Target="/&#26032;&#12375;&#12356;&#12501;&#12457;&#12523;&#12480;/&#9675;&#25505;&#31639;&#35336;&#30011;&#31649;&#29702;&#34920;.xls" TargetMode="External"/><Relationship Id="rId15" Type="http://schemas.openxmlformats.org/officeDocument/2006/relationships/vmlDrawing" Target="../drawings/vmlDrawing1.vml"/><Relationship Id="rId10" Type="http://schemas.openxmlformats.org/officeDocument/2006/relationships/externalLinkPath" Target="/&#26032;&#12375;&#12356;&#12501;&#12457;&#12523;&#12480;/&#9675;&#25505;&#31639;&#35336;&#30011;&#31649;&#29702;&#34920;.xls" TargetMode="External"/><Relationship Id="rId4" Type="http://schemas.openxmlformats.org/officeDocument/2006/relationships/externalLinkPath" Target="/&#26032;&#12375;&#12356;&#12501;&#12457;&#12523;&#12480;/&#9675;&#25505;&#31639;&#35336;&#30011;&#31649;&#29702;&#34920;.xls" TargetMode="External"/><Relationship Id="rId9" Type="http://schemas.openxmlformats.org/officeDocument/2006/relationships/externalLinkPath" Target="/&#26032;&#12375;&#12356;&#12501;&#12457;&#12523;&#12480;/&#9675;&#25505;&#31639;&#35336;&#30011;&#31649;&#29702;&#34920;.xls" TargetMode="Externa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externalLinkPath" Target="/&#26032;&#12375;&#12356;&#12501;&#12457;&#12523;&#12480;/&#9675;&#25505;&#31639;&#35336;&#30011;&#31649;&#29702;&#34920;.xls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externalLinkPath" Target="/&#26032;&#12375;&#12356;&#12501;&#12457;&#12523;&#12480;/&#9675;&#25505;&#31639;&#35336;&#30011;&#31649;&#29702;&#34920;.xls" TargetMode="External"/><Relationship Id="rId7" Type="http://schemas.openxmlformats.org/officeDocument/2006/relationships/externalLinkPath" Target="/&#26032;&#12375;&#12356;&#12501;&#12457;&#12523;&#12480;/&#9675;&#25505;&#31639;&#35336;&#30011;&#31649;&#29702;&#34920;.xls" TargetMode="External"/><Relationship Id="rId12" Type="http://schemas.openxmlformats.org/officeDocument/2006/relationships/externalLinkPath" Target="/&#26032;&#12375;&#12356;&#12501;&#12457;&#12523;&#12480;/&#9675;&#25505;&#31639;&#35336;&#30011;&#31649;&#29702;&#34920;.xls" TargetMode="External"/><Relationship Id="rId2" Type="http://schemas.openxmlformats.org/officeDocument/2006/relationships/externalLinkPath" Target="/&#26032;&#12375;&#12356;&#12501;&#12457;&#12523;&#12480;/&#9675;&#25505;&#31639;&#35336;&#30011;&#31649;&#29702;&#34920;.xls" TargetMode="External"/><Relationship Id="rId16" Type="http://schemas.openxmlformats.org/officeDocument/2006/relationships/comments" Target="../comments2.xml"/><Relationship Id="rId1" Type="http://schemas.openxmlformats.org/officeDocument/2006/relationships/externalLinkPath" Target="/&#26032;&#12375;&#12356;&#12501;&#12457;&#12523;&#12480;/&#9675;&#25505;&#31639;&#35336;&#30011;&#31649;&#29702;&#34920;.xls" TargetMode="External"/><Relationship Id="rId6" Type="http://schemas.openxmlformats.org/officeDocument/2006/relationships/externalLinkPath" Target="/&#26032;&#12375;&#12356;&#12501;&#12457;&#12523;&#12480;/&#9675;&#25505;&#31639;&#35336;&#30011;&#31649;&#29702;&#34920;.xls" TargetMode="External"/><Relationship Id="rId11" Type="http://schemas.openxmlformats.org/officeDocument/2006/relationships/externalLinkPath" Target="/&#26032;&#12375;&#12356;&#12501;&#12457;&#12523;&#12480;/&#9675;&#25505;&#31639;&#35336;&#30011;&#31649;&#29702;&#34920;.xls" TargetMode="External"/><Relationship Id="rId5" Type="http://schemas.openxmlformats.org/officeDocument/2006/relationships/externalLinkPath" Target="/&#26032;&#12375;&#12356;&#12501;&#12457;&#12523;&#12480;/&#9675;&#25505;&#31639;&#35336;&#30011;&#31649;&#29702;&#34920;.xls" TargetMode="External"/><Relationship Id="rId15" Type="http://schemas.openxmlformats.org/officeDocument/2006/relationships/vmlDrawing" Target="../drawings/vmlDrawing2.vml"/><Relationship Id="rId10" Type="http://schemas.openxmlformats.org/officeDocument/2006/relationships/externalLinkPath" Target="/&#26032;&#12375;&#12356;&#12501;&#12457;&#12523;&#12480;/&#9675;&#25505;&#31639;&#35336;&#30011;&#31649;&#29702;&#34920;.xls" TargetMode="External"/><Relationship Id="rId4" Type="http://schemas.openxmlformats.org/officeDocument/2006/relationships/externalLinkPath" Target="/&#26032;&#12375;&#12356;&#12501;&#12457;&#12523;&#12480;/&#9675;&#25505;&#31639;&#35336;&#30011;&#31649;&#29702;&#34920;.xls" TargetMode="External"/><Relationship Id="rId9" Type="http://schemas.openxmlformats.org/officeDocument/2006/relationships/externalLinkPath" Target="/&#26032;&#12375;&#12356;&#12501;&#12457;&#12523;&#12480;/&#9675;&#25505;&#31639;&#35336;&#30011;&#31649;&#29702;&#34920;.xls" TargetMode="External"/><Relationship Id="rId14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Y808"/>
  <sheetViews>
    <sheetView zoomScale="70" zoomScaleNormal="70" workbookViewId="0">
      <selection sqref="A1:U1"/>
    </sheetView>
  </sheetViews>
  <sheetFormatPr defaultColWidth="9" defaultRowHeight="17.45" customHeight="1" outlineLevelRow="1"/>
  <cols>
    <col min="1" max="1" width="1.125" style="76" customWidth="1"/>
    <col min="2" max="2" width="3.5" style="82" customWidth="1"/>
    <col min="3" max="3" width="3.625" style="82" customWidth="1"/>
    <col min="4" max="4" width="3.5" style="82" customWidth="1"/>
    <col min="5" max="5" width="3.375" style="82" customWidth="1"/>
    <col min="6" max="6" width="14.5" style="79" customWidth="1"/>
    <col min="7" max="7" width="11.625" style="109" customWidth="1"/>
    <col min="8" max="21" width="11.625" style="74" customWidth="1"/>
    <col min="22" max="22" width="0.75" style="76" customWidth="1"/>
    <col min="23" max="23" width="8.75" style="152" customWidth="1"/>
    <col min="24" max="24" width="1.625" style="76" customWidth="1"/>
    <col min="25" max="25" width="79.25" style="287" customWidth="1"/>
    <col min="26" max="16384" width="9" style="76"/>
  </cols>
  <sheetData>
    <row r="1" spans="1:25" ht="17.45" customHeight="1" thickBot="1">
      <c r="A1" s="1835" t="s">
        <v>46</v>
      </c>
      <c r="B1" s="1836"/>
      <c r="C1" s="1836"/>
      <c r="D1" s="1836"/>
      <c r="E1" s="1836"/>
      <c r="F1" s="1836"/>
      <c r="G1" s="1836"/>
      <c r="H1" s="1836"/>
      <c r="I1" s="1836"/>
      <c r="J1" s="1836"/>
      <c r="K1" s="1836"/>
      <c r="L1" s="1836"/>
      <c r="M1" s="1836"/>
      <c r="N1" s="1836"/>
      <c r="O1" s="1836"/>
      <c r="P1" s="1836"/>
      <c r="Q1" s="1836"/>
      <c r="R1" s="1836"/>
      <c r="S1" s="1836"/>
      <c r="T1" s="1836"/>
      <c r="U1" s="1837"/>
      <c r="W1" s="1"/>
      <c r="Y1" s="286"/>
    </row>
    <row r="2" spans="1:25" ht="17.45" customHeight="1">
      <c r="A2" s="55"/>
      <c r="B2" s="55"/>
      <c r="C2" s="55"/>
      <c r="D2" s="55"/>
      <c r="E2" s="161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W2" s="55"/>
      <c r="Y2" s="286"/>
    </row>
    <row r="3" spans="1:25" ht="17.45" customHeight="1">
      <c r="A3" s="55"/>
      <c r="B3" s="55"/>
      <c r="C3" s="55"/>
      <c r="D3" s="55"/>
      <c r="E3" s="161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W3" s="55"/>
      <c r="Y3" s="286"/>
    </row>
    <row r="4" spans="1:25" ht="17.45" customHeight="1">
      <c r="A4" s="55"/>
      <c r="B4" s="55"/>
      <c r="C4" s="55"/>
      <c r="D4" s="55"/>
      <c r="E4" s="161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W4" s="55"/>
      <c r="Y4" s="286"/>
    </row>
    <row r="5" spans="1:25" ht="17.45" customHeight="1">
      <c r="A5" s="55"/>
      <c r="B5" s="55"/>
      <c r="C5" s="55"/>
      <c r="D5" s="55"/>
      <c r="E5" s="161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W5" s="55"/>
      <c r="Y5" s="286"/>
    </row>
    <row r="6" spans="1:25" ht="17.45" customHeight="1">
      <c r="A6" s="55"/>
      <c r="B6" s="55"/>
      <c r="C6" s="55"/>
      <c r="D6" s="55"/>
      <c r="E6" s="161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W6" s="55"/>
      <c r="Y6" s="286"/>
    </row>
    <row r="7" spans="1:25" ht="17.45" customHeight="1">
      <c r="A7" s="55"/>
      <c r="B7" s="55"/>
      <c r="C7" s="55"/>
      <c r="D7" s="55"/>
      <c r="E7" s="161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W7" s="55"/>
      <c r="Y7" s="286"/>
    </row>
    <row r="8" spans="1:25" ht="17.45" customHeight="1">
      <c r="A8" s="55"/>
      <c r="B8" s="55"/>
      <c r="C8" s="55"/>
      <c r="D8" s="55"/>
      <c r="E8" s="161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W8" s="55"/>
      <c r="Y8" s="286"/>
    </row>
    <row r="9" spans="1:25" ht="17.45" customHeight="1">
      <c r="A9" s="55"/>
      <c r="B9" s="55"/>
      <c r="C9" s="55"/>
      <c r="D9" s="55"/>
      <c r="E9" s="161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W9" s="55"/>
      <c r="Y9" s="286"/>
    </row>
    <row r="10" spans="1:25" ht="17.45" customHeight="1">
      <c r="A10" s="55"/>
      <c r="B10" s="55"/>
      <c r="C10" s="55"/>
      <c r="D10" s="55"/>
      <c r="E10" s="161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W10" s="55"/>
      <c r="Y10" s="286"/>
    </row>
    <row r="11" spans="1:25" ht="17.45" customHeight="1">
      <c r="A11" s="55"/>
      <c r="B11" s="55"/>
      <c r="C11" s="55"/>
      <c r="D11" s="55"/>
      <c r="E11" s="161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W11" s="55"/>
      <c r="Y11" s="286"/>
    </row>
    <row r="12" spans="1:25" ht="17.45" customHeight="1">
      <c r="A12" s="55"/>
      <c r="B12" s="55"/>
      <c r="C12" s="55"/>
      <c r="D12" s="55"/>
      <c r="E12" s="161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W12" s="55"/>
      <c r="Y12" s="286"/>
    </row>
    <row r="13" spans="1:25" s="949" customFormat="1" ht="17.25" customHeight="1">
      <c r="A13" s="948"/>
      <c r="B13" s="949" t="s">
        <v>45</v>
      </c>
      <c r="N13" s="1865" t="s">
        <v>201</v>
      </c>
      <c r="O13" s="1865"/>
      <c r="P13" s="1865"/>
      <c r="Q13" s="1865"/>
      <c r="R13" s="1865"/>
      <c r="S13" s="1865"/>
      <c r="T13" s="1865"/>
      <c r="U13" s="1865"/>
      <c r="V13" s="950"/>
    </row>
    <row r="14" spans="1:25" s="949" customFormat="1" ht="17.25" customHeight="1">
      <c r="A14" s="948"/>
      <c r="C14" s="1867" t="s">
        <v>196</v>
      </c>
      <c r="D14" s="1867"/>
      <c r="E14" s="1867"/>
      <c r="F14" s="1867"/>
      <c r="G14" s="1867"/>
      <c r="H14" s="1867"/>
      <c r="I14" s="1867"/>
      <c r="J14" s="1867"/>
      <c r="K14" s="1867"/>
      <c r="L14" s="1867"/>
      <c r="M14" s="951"/>
      <c r="N14" s="1865"/>
      <c r="O14" s="1865"/>
      <c r="P14" s="1865"/>
      <c r="Q14" s="1865"/>
      <c r="R14" s="1865"/>
      <c r="S14" s="1865"/>
      <c r="T14" s="1865"/>
      <c r="U14" s="1865"/>
      <c r="V14" s="950"/>
    </row>
    <row r="15" spans="1:25" s="949" customFormat="1" ht="17.25" customHeight="1">
      <c r="A15" s="948"/>
      <c r="C15" s="1867"/>
      <c r="D15" s="1867"/>
      <c r="E15" s="1867"/>
      <c r="F15" s="1867"/>
      <c r="G15" s="1867"/>
      <c r="H15" s="1867"/>
      <c r="I15" s="1867"/>
      <c r="J15" s="1867"/>
      <c r="K15" s="1867"/>
      <c r="L15" s="1867"/>
      <c r="M15" s="951"/>
      <c r="N15" s="1865"/>
      <c r="O15" s="1865"/>
      <c r="P15" s="1865"/>
      <c r="Q15" s="1865"/>
      <c r="R15" s="1865"/>
      <c r="S15" s="1865"/>
      <c r="T15" s="1865"/>
      <c r="U15" s="1865"/>
      <c r="V15" s="950"/>
    </row>
    <row r="16" spans="1:25" s="949" customFormat="1" ht="17.25" customHeight="1">
      <c r="A16" s="948"/>
      <c r="B16" s="1868" t="s">
        <v>298</v>
      </c>
      <c r="C16" s="1868"/>
      <c r="D16" s="1868"/>
      <c r="E16" s="1868"/>
      <c r="F16" s="1868"/>
      <c r="G16" s="1868"/>
      <c r="H16" s="1868"/>
      <c r="I16" s="1868"/>
      <c r="J16" s="1868"/>
      <c r="K16" s="1868"/>
      <c r="L16" s="1868"/>
      <c r="M16" s="951"/>
      <c r="N16" s="1865"/>
      <c r="O16" s="1865"/>
      <c r="P16" s="1865"/>
      <c r="Q16" s="1865"/>
      <c r="R16" s="1865"/>
      <c r="S16" s="1865"/>
      <c r="T16" s="1865"/>
      <c r="U16" s="1865"/>
      <c r="V16" s="950"/>
    </row>
    <row r="17" spans="1:23" s="949" customFormat="1" ht="18.75" customHeight="1" thickBot="1">
      <c r="A17" s="948"/>
      <c r="B17" s="1869"/>
      <c r="C17" s="1869"/>
      <c r="D17" s="1869"/>
      <c r="E17" s="1869"/>
      <c r="F17" s="1869"/>
      <c r="G17" s="1869"/>
      <c r="H17" s="1869"/>
      <c r="I17" s="1869"/>
      <c r="J17" s="1869"/>
      <c r="K17" s="1869"/>
      <c r="L17" s="1869"/>
      <c r="M17" s="950"/>
      <c r="N17" s="1866"/>
      <c r="O17" s="1866"/>
      <c r="P17" s="1866"/>
      <c r="Q17" s="1866"/>
      <c r="R17" s="1866"/>
      <c r="S17" s="1866"/>
      <c r="T17" s="1866"/>
      <c r="U17" s="1866"/>
      <c r="V17" s="952"/>
    </row>
    <row r="18" spans="1:23" s="80" customFormat="1" ht="17.25" customHeight="1" thickBot="1">
      <c r="B18" s="953"/>
      <c r="C18" s="1851"/>
      <c r="D18" s="1851"/>
      <c r="E18" s="1851"/>
      <c r="F18" s="1852"/>
      <c r="G18" s="954" t="s">
        <v>2</v>
      </c>
      <c r="H18" s="955" t="s">
        <v>3</v>
      </c>
      <c r="I18" s="955" t="s">
        <v>4</v>
      </c>
      <c r="J18" s="955" t="s">
        <v>5</v>
      </c>
      <c r="K18" s="955" t="s">
        <v>6</v>
      </c>
      <c r="L18" s="956" t="s">
        <v>7</v>
      </c>
      <c r="M18" s="954" t="s">
        <v>8</v>
      </c>
      <c r="N18" s="955" t="s">
        <v>9</v>
      </c>
      <c r="O18" s="955" t="s">
        <v>10</v>
      </c>
      <c r="P18" s="955" t="s">
        <v>11</v>
      </c>
      <c r="Q18" s="955" t="s">
        <v>12</v>
      </c>
      <c r="R18" s="956" t="s">
        <v>13</v>
      </c>
      <c r="S18" s="569" t="s">
        <v>42</v>
      </c>
      <c r="T18" s="103" t="s">
        <v>43</v>
      </c>
      <c r="U18" s="104" t="s">
        <v>155</v>
      </c>
      <c r="V18" s="957"/>
      <c r="W18" s="958" t="s">
        <v>87</v>
      </c>
    </row>
    <row r="19" spans="1:23" s="80" customFormat="1" ht="17.25" customHeight="1" thickBot="1">
      <c r="B19" s="1870" t="s">
        <v>67</v>
      </c>
      <c r="C19" s="1879" t="s">
        <v>184</v>
      </c>
      <c r="D19" s="1880"/>
      <c r="E19" s="1880"/>
      <c r="F19" s="1881"/>
      <c r="G19" s="959">
        <f>G672</f>
        <v>8529</v>
      </c>
      <c r="H19" s="960">
        <f t="shared" ref="H19:R19" si="0">H672</f>
        <v>20266</v>
      </c>
      <c r="I19" s="960">
        <f t="shared" si="0"/>
        <v>130644</v>
      </c>
      <c r="J19" s="960">
        <f t="shared" si="0"/>
        <v>28812</v>
      </c>
      <c r="K19" s="960">
        <f t="shared" si="0"/>
        <v>33068</v>
      </c>
      <c r="L19" s="961">
        <f t="shared" si="0"/>
        <v>173586</v>
      </c>
      <c r="M19" s="959">
        <f t="shared" si="0"/>
        <v>22290</v>
      </c>
      <c r="N19" s="960">
        <f t="shared" si="0"/>
        <v>27647</v>
      </c>
      <c r="O19" s="960">
        <f t="shared" si="0"/>
        <v>27490</v>
      </c>
      <c r="P19" s="960">
        <f t="shared" si="0"/>
        <v>43820</v>
      </c>
      <c r="Q19" s="960">
        <f t="shared" si="0"/>
        <v>118480</v>
      </c>
      <c r="R19" s="961">
        <f t="shared" si="0"/>
        <v>198001</v>
      </c>
      <c r="S19" s="959">
        <f t="shared" ref="S19:S25" si="1">SUM(G19:L19)</f>
        <v>394905</v>
      </c>
      <c r="T19" s="960">
        <f t="shared" ref="T19:T25" si="2">SUM(M19:R19)</f>
        <v>437728</v>
      </c>
      <c r="U19" s="961">
        <f>SUM(S19:T19)</f>
        <v>832633</v>
      </c>
      <c r="V19" s="957"/>
      <c r="W19" s="240" t="s">
        <v>88</v>
      </c>
    </row>
    <row r="20" spans="1:23" s="1" customFormat="1" ht="17.25" customHeight="1" thickBot="1">
      <c r="A20" s="55"/>
      <c r="B20" s="1871"/>
      <c r="C20" s="1844" t="s">
        <v>18</v>
      </c>
      <c r="D20" s="1845"/>
      <c r="E20" s="1845"/>
      <c r="F20" s="1846"/>
      <c r="G20" s="962">
        <f>SUM(G21:G25)</f>
        <v>60600</v>
      </c>
      <c r="H20" s="963">
        <f t="shared" ref="H20:R20" si="3">SUM(H21:H25)</f>
        <v>30172</v>
      </c>
      <c r="I20" s="963">
        <f t="shared" si="3"/>
        <v>75497</v>
      </c>
      <c r="J20" s="963">
        <f t="shared" si="3"/>
        <v>43780</v>
      </c>
      <c r="K20" s="963">
        <f t="shared" si="3"/>
        <v>30658</v>
      </c>
      <c r="L20" s="964">
        <f t="shared" si="3"/>
        <v>132506</v>
      </c>
      <c r="M20" s="962">
        <f t="shared" si="3"/>
        <v>124550</v>
      </c>
      <c r="N20" s="963">
        <f t="shared" si="3"/>
        <v>30118</v>
      </c>
      <c r="O20" s="963">
        <f t="shared" si="3"/>
        <v>30836</v>
      </c>
      <c r="P20" s="963">
        <f t="shared" si="3"/>
        <v>109559</v>
      </c>
      <c r="Q20" s="963">
        <f t="shared" si="3"/>
        <v>39086</v>
      </c>
      <c r="R20" s="964">
        <f t="shared" si="3"/>
        <v>79578</v>
      </c>
      <c r="S20" s="962">
        <f t="shared" si="1"/>
        <v>373213</v>
      </c>
      <c r="T20" s="963">
        <f t="shared" si="2"/>
        <v>413727</v>
      </c>
      <c r="U20" s="964">
        <f>SUM(S20:T20)</f>
        <v>786940</v>
      </c>
      <c r="V20" s="277"/>
      <c r="W20" s="148" t="s">
        <v>88</v>
      </c>
    </row>
    <row r="21" spans="1:23" s="1" customFormat="1" ht="17.25" hidden="1" customHeight="1" outlineLevel="1">
      <c r="A21" s="55"/>
      <c r="B21" s="1871"/>
      <c r="C21" s="1841" t="s">
        <v>47</v>
      </c>
      <c r="D21" s="1853" t="s">
        <v>19</v>
      </c>
      <c r="E21" s="1854"/>
      <c r="F21" s="965" t="s">
        <v>119</v>
      </c>
      <c r="G21" s="129">
        <f>G139</f>
        <v>5657</v>
      </c>
      <c r="H21" s="115">
        <f t="shared" ref="H21:R21" si="4">H139</f>
        <v>5494</v>
      </c>
      <c r="I21" s="115">
        <f t="shared" si="4"/>
        <v>3009</v>
      </c>
      <c r="J21" s="115">
        <f t="shared" si="4"/>
        <v>6185</v>
      </c>
      <c r="K21" s="115">
        <f t="shared" si="4"/>
        <v>3622</v>
      </c>
      <c r="L21" s="116">
        <f t="shared" si="4"/>
        <v>4108</v>
      </c>
      <c r="M21" s="114">
        <f t="shared" si="4"/>
        <v>5477</v>
      </c>
      <c r="N21" s="115">
        <f t="shared" si="4"/>
        <v>5098</v>
      </c>
      <c r="O21" s="115">
        <f t="shared" si="4"/>
        <v>4806</v>
      </c>
      <c r="P21" s="115">
        <f t="shared" si="4"/>
        <v>5469</v>
      </c>
      <c r="Q21" s="115">
        <f t="shared" si="4"/>
        <v>5416</v>
      </c>
      <c r="R21" s="116">
        <f t="shared" si="4"/>
        <v>6728</v>
      </c>
      <c r="S21" s="114">
        <f t="shared" si="1"/>
        <v>28075</v>
      </c>
      <c r="T21" s="115">
        <f t="shared" si="2"/>
        <v>32994</v>
      </c>
      <c r="U21" s="116">
        <f t="shared" ref="U21:U45" si="5">SUM(S21:T21)</f>
        <v>61069</v>
      </c>
      <c r="W21" s="149" t="s">
        <v>88</v>
      </c>
    </row>
    <row r="22" spans="1:23" s="1" customFormat="1" ht="17.25" hidden="1" customHeight="1" outlineLevel="1">
      <c r="A22" s="55"/>
      <c r="B22" s="1871"/>
      <c r="C22" s="1842"/>
      <c r="D22" s="1855"/>
      <c r="E22" s="1856"/>
      <c r="F22" s="966" t="s">
        <v>118</v>
      </c>
      <c r="G22" s="91">
        <f>G144</f>
        <v>318</v>
      </c>
      <c r="H22" s="92">
        <f t="shared" ref="H22:R22" si="6">H144</f>
        <v>318</v>
      </c>
      <c r="I22" s="92">
        <f t="shared" si="6"/>
        <v>318</v>
      </c>
      <c r="J22" s="92">
        <f t="shared" si="6"/>
        <v>318</v>
      </c>
      <c r="K22" s="92">
        <f t="shared" si="6"/>
        <v>318</v>
      </c>
      <c r="L22" s="93">
        <f t="shared" si="6"/>
        <v>318</v>
      </c>
      <c r="M22" s="94">
        <f t="shared" si="6"/>
        <v>0</v>
      </c>
      <c r="N22" s="92">
        <f t="shared" si="6"/>
        <v>0</v>
      </c>
      <c r="O22" s="92">
        <f t="shared" si="6"/>
        <v>0</v>
      </c>
      <c r="P22" s="92">
        <f t="shared" si="6"/>
        <v>0</v>
      </c>
      <c r="Q22" s="92">
        <f t="shared" si="6"/>
        <v>0</v>
      </c>
      <c r="R22" s="93">
        <f t="shared" si="6"/>
        <v>0</v>
      </c>
      <c r="S22" s="94">
        <f t="shared" si="1"/>
        <v>1908</v>
      </c>
      <c r="T22" s="92">
        <f t="shared" si="2"/>
        <v>0</v>
      </c>
      <c r="U22" s="93" t="b">
        <f>U30=SUM(S22:T22)</f>
        <v>0</v>
      </c>
      <c r="W22" s="149" t="s">
        <v>88</v>
      </c>
    </row>
    <row r="23" spans="1:23" s="1" customFormat="1" ht="17.25" hidden="1" customHeight="1" outlineLevel="1">
      <c r="A23" s="55"/>
      <c r="B23" s="1871"/>
      <c r="C23" s="1842"/>
      <c r="D23" s="1857" t="s">
        <v>21</v>
      </c>
      <c r="E23" s="1858"/>
      <c r="F23" s="966" t="s">
        <v>316</v>
      </c>
      <c r="G23" s="95">
        <f>G149</f>
        <v>448</v>
      </c>
      <c r="H23" s="96">
        <f t="shared" ref="H23:R23" si="7">H149</f>
        <v>5680</v>
      </c>
      <c r="I23" s="96">
        <f t="shared" si="7"/>
        <v>7860</v>
      </c>
      <c r="J23" s="96">
        <f t="shared" si="7"/>
        <v>21577</v>
      </c>
      <c r="K23" s="96">
        <f t="shared" si="7"/>
        <v>7918</v>
      </c>
      <c r="L23" s="97">
        <f t="shared" si="7"/>
        <v>67990</v>
      </c>
      <c r="M23" s="98">
        <f t="shared" si="7"/>
        <v>87383</v>
      </c>
      <c r="N23" s="96">
        <f t="shared" si="7"/>
        <v>2800</v>
      </c>
      <c r="O23" s="96">
        <f t="shared" si="7"/>
        <v>9830</v>
      </c>
      <c r="P23" s="96">
        <f t="shared" si="7"/>
        <v>76380</v>
      </c>
      <c r="Q23" s="96">
        <f t="shared" si="7"/>
        <v>14870</v>
      </c>
      <c r="R23" s="97">
        <f t="shared" si="7"/>
        <v>50800</v>
      </c>
      <c r="S23" s="98">
        <f t="shared" si="1"/>
        <v>111473</v>
      </c>
      <c r="T23" s="96">
        <f t="shared" si="2"/>
        <v>242063</v>
      </c>
      <c r="U23" s="97">
        <f t="shared" si="5"/>
        <v>353536</v>
      </c>
      <c r="W23" s="149" t="s">
        <v>88</v>
      </c>
    </row>
    <row r="24" spans="1:23" s="1" customFormat="1" ht="17.25" hidden="1" customHeight="1" outlineLevel="1">
      <c r="A24" s="55"/>
      <c r="B24" s="1871"/>
      <c r="C24" s="1842"/>
      <c r="D24" s="1857"/>
      <c r="E24" s="1858"/>
      <c r="F24" s="966" t="s">
        <v>84</v>
      </c>
      <c r="G24" s="99">
        <f>G154</f>
        <v>16207</v>
      </c>
      <c r="H24" s="100">
        <f t="shared" ref="H24:R24" si="8">H154</f>
        <v>18680</v>
      </c>
      <c r="I24" s="100">
        <f t="shared" si="8"/>
        <v>10870</v>
      </c>
      <c r="J24" s="100">
        <f t="shared" si="8"/>
        <v>15700</v>
      </c>
      <c r="K24" s="100">
        <f t="shared" si="8"/>
        <v>18800</v>
      </c>
      <c r="L24" s="101">
        <f t="shared" si="8"/>
        <v>41100</v>
      </c>
      <c r="M24" s="102">
        <f t="shared" si="8"/>
        <v>31690</v>
      </c>
      <c r="N24" s="100">
        <f t="shared" si="8"/>
        <v>18890</v>
      </c>
      <c r="O24" s="100">
        <f t="shared" si="8"/>
        <v>16200</v>
      </c>
      <c r="P24" s="100">
        <f t="shared" si="8"/>
        <v>24560</v>
      </c>
      <c r="Q24" s="100">
        <f t="shared" si="8"/>
        <v>18800</v>
      </c>
      <c r="R24" s="101">
        <f t="shared" si="8"/>
        <v>12180</v>
      </c>
      <c r="S24" s="102">
        <f t="shared" si="1"/>
        <v>121357</v>
      </c>
      <c r="T24" s="100">
        <f t="shared" si="2"/>
        <v>122320</v>
      </c>
      <c r="U24" s="101">
        <f t="shared" si="5"/>
        <v>243677</v>
      </c>
      <c r="W24" s="149" t="s">
        <v>88</v>
      </c>
    </row>
    <row r="25" spans="1:23" s="1" customFormat="1" ht="17.25" hidden="1" customHeight="1" outlineLevel="1" thickBot="1">
      <c r="A25" s="55"/>
      <c r="B25" s="1871"/>
      <c r="C25" s="1843"/>
      <c r="D25" s="1859"/>
      <c r="E25" s="1860"/>
      <c r="F25" s="967" t="s">
        <v>85</v>
      </c>
      <c r="G25" s="968">
        <f>G159</f>
        <v>37970</v>
      </c>
      <c r="H25" s="969">
        <f t="shared" ref="H25:R25" si="9">H159</f>
        <v>0</v>
      </c>
      <c r="I25" s="969">
        <f t="shared" si="9"/>
        <v>53440</v>
      </c>
      <c r="J25" s="969">
        <f t="shared" si="9"/>
        <v>0</v>
      </c>
      <c r="K25" s="969">
        <f t="shared" si="9"/>
        <v>0</v>
      </c>
      <c r="L25" s="970">
        <f t="shared" si="9"/>
        <v>18990</v>
      </c>
      <c r="M25" s="971">
        <f t="shared" si="9"/>
        <v>0</v>
      </c>
      <c r="N25" s="969">
        <f t="shared" si="9"/>
        <v>3330</v>
      </c>
      <c r="O25" s="969">
        <f t="shared" si="9"/>
        <v>0</v>
      </c>
      <c r="P25" s="969">
        <f t="shared" si="9"/>
        <v>3150</v>
      </c>
      <c r="Q25" s="969">
        <f t="shared" si="9"/>
        <v>0</v>
      </c>
      <c r="R25" s="970">
        <f t="shared" si="9"/>
        <v>9870</v>
      </c>
      <c r="S25" s="971">
        <f t="shared" si="1"/>
        <v>110400</v>
      </c>
      <c r="T25" s="969">
        <f t="shared" si="2"/>
        <v>16350</v>
      </c>
      <c r="U25" s="970">
        <f t="shared" si="5"/>
        <v>126750</v>
      </c>
      <c r="V25" s="270"/>
      <c r="W25" s="155" t="s">
        <v>88</v>
      </c>
    </row>
    <row r="26" spans="1:23" s="1" customFormat="1" ht="17.25" customHeight="1" collapsed="1" thickBot="1">
      <c r="A26" s="55"/>
      <c r="B26" s="1871"/>
      <c r="C26" s="1887" t="s">
        <v>149</v>
      </c>
      <c r="D26" s="1888"/>
      <c r="E26" s="1888"/>
      <c r="F26" s="1889"/>
      <c r="G26" s="367">
        <f>SUM(G27:G31)</f>
        <v>60600</v>
      </c>
      <c r="H26" s="972">
        <f t="shared" ref="H26:R26" si="10">SUM(H27:H31)</f>
        <v>30172</v>
      </c>
      <c r="I26" s="972">
        <f t="shared" si="10"/>
        <v>75497</v>
      </c>
      <c r="J26" s="972">
        <f t="shared" si="10"/>
        <v>43780</v>
      </c>
      <c r="K26" s="972">
        <f t="shared" si="10"/>
        <v>30658</v>
      </c>
      <c r="L26" s="973">
        <f t="shared" si="10"/>
        <v>132506</v>
      </c>
      <c r="M26" s="367">
        <f t="shared" si="10"/>
        <v>124550</v>
      </c>
      <c r="N26" s="972">
        <f t="shared" si="10"/>
        <v>30118</v>
      </c>
      <c r="O26" s="972">
        <f t="shared" si="10"/>
        <v>30836</v>
      </c>
      <c r="P26" s="972">
        <f t="shared" si="10"/>
        <v>109559</v>
      </c>
      <c r="Q26" s="972">
        <f t="shared" si="10"/>
        <v>39086</v>
      </c>
      <c r="R26" s="973">
        <f t="shared" si="10"/>
        <v>79578</v>
      </c>
      <c r="S26" s="367">
        <f t="shared" ref="S26:S37" si="11">SUM(G26:L26)</f>
        <v>373213</v>
      </c>
      <c r="T26" s="972">
        <f t="shared" ref="T26:T37" si="12">SUM(M26:R26)</f>
        <v>413727</v>
      </c>
      <c r="U26" s="974">
        <f t="shared" si="5"/>
        <v>786940</v>
      </c>
      <c r="V26" s="277"/>
      <c r="W26" s="148" t="s">
        <v>88</v>
      </c>
    </row>
    <row r="27" spans="1:23" s="1" customFormat="1" ht="17.25" hidden="1" customHeight="1" outlineLevel="1">
      <c r="A27" s="55"/>
      <c r="B27" s="1871"/>
      <c r="C27" s="1842" t="s">
        <v>47</v>
      </c>
      <c r="D27" s="1853" t="s">
        <v>19</v>
      </c>
      <c r="E27" s="1854"/>
      <c r="F27" s="965" t="s">
        <v>119</v>
      </c>
      <c r="G27" s="91">
        <f>G198</f>
        <v>5657</v>
      </c>
      <c r="H27" s="92">
        <f t="shared" ref="H27:R27" si="13">H198</f>
        <v>5494</v>
      </c>
      <c r="I27" s="92">
        <f t="shared" si="13"/>
        <v>3009</v>
      </c>
      <c r="J27" s="92">
        <f t="shared" si="13"/>
        <v>6185</v>
      </c>
      <c r="K27" s="92">
        <f t="shared" si="13"/>
        <v>3622</v>
      </c>
      <c r="L27" s="93">
        <f t="shared" si="13"/>
        <v>4108</v>
      </c>
      <c r="M27" s="94">
        <f t="shared" si="13"/>
        <v>5477</v>
      </c>
      <c r="N27" s="92">
        <f t="shared" si="13"/>
        <v>5098</v>
      </c>
      <c r="O27" s="92">
        <f t="shared" si="13"/>
        <v>4806</v>
      </c>
      <c r="P27" s="92">
        <f t="shared" si="13"/>
        <v>5469</v>
      </c>
      <c r="Q27" s="92">
        <f t="shared" si="13"/>
        <v>5416</v>
      </c>
      <c r="R27" s="93">
        <f t="shared" si="13"/>
        <v>6728</v>
      </c>
      <c r="S27" s="94">
        <f t="shared" si="11"/>
        <v>28075</v>
      </c>
      <c r="T27" s="92">
        <f t="shared" si="12"/>
        <v>32994</v>
      </c>
      <c r="U27" s="570">
        <f t="shared" ref="U27" si="14">SUM(S27:T27)</f>
        <v>61069</v>
      </c>
      <c r="W27" s="149" t="s">
        <v>88</v>
      </c>
    </row>
    <row r="28" spans="1:23" s="1" customFormat="1" ht="17.25" hidden="1" customHeight="1" outlineLevel="1">
      <c r="A28" s="55"/>
      <c r="B28" s="1871"/>
      <c r="C28" s="1842"/>
      <c r="D28" s="1855"/>
      <c r="E28" s="1856"/>
      <c r="F28" s="966" t="s">
        <v>118</v>
      </c>
      <c r="G28" s="91">
        <f>G203</f>
        <v>318</v>
      </c>
      <c r="H28" s="92">
        <f t="shared" ref="H28:R28" si="15">H203</f>
        <v>318</v>
      </c>
      <c r="I28" s="92">
        <f t="shared" si="15"/>
        <v>318</v>
      </c>
      <c r="J28" s="92">
        <f t="shared" si="15"/>
        <v>318</v>
      </c>
      <c r="K28" s="92">
        <f t="shared" si="15"/>
        <v>318</v>
      </c>
      <c r="L28" s="93">
        <f t="shared" si="15"/>
        <v>318</v>
      </c>
      <c r="M28" s="94">
        <f t="shared" si="15"/>
        <v>0</v>
      </c>
      <c r="N28" s="92">
        <f t="shared" si="15"/>
        <v>0</v>
      </c>
      <c r="O28" s="92">
        <f t="shared" si="15"/>
        <v>0</v>
      </c>
      <c r="P28" s="92">
        <f t="shared" si="15"/>
        <v>0</v>
      </c>
      <c r="Q28" s="92">
        <f t="shared" si="15"/>
        <v>0</v>
      </c>
      <c r="R28" s="93">
        <f t="shared" si="15"/>
        <v>0</v>
      </c>
      <c r="S28" s="94">
        <f t="shared" si="11"/>
        <v>1908</v>
      </c>
      <c r="T28" s="92">
        <f t="shared" si="12"/>
        <v>0</v>
      </c>
      <c r="U28" s="570">
        <f>SUM(S28:T28)</f>
        <v>1908</v>
      </c>
      <c r="W28" s="149" t="s">
        <v>88</v>
      </c>
    </row>
    <row r="29" spans="1:23" s="1" customFormat="1" ht="17.25" hidden="1" customHeight="1" outlineLevel="1">
      <c r="A29" s="55"/>
      <c r="B29" s="1871"/>
      <c r="C29" s="1842"/>
      <c r="D29" s="1857" t="s">
        <v>21</v>
      </c>
      <c r="E29" s="1858"/>
      <c r="F29" s="966" t="s">
        <v>316</v>
      </c>
      <c r="G29" s="95">
        <f>G208</f>
        <v>448</v>
      </c>
      <c r="H29" s="96">
        <f t="shared" ref="H29:R29" si="16">H208</f>
        <v>5680</v>
      </c>
      <c r="I29" s="96">
        <f t="shared" si="16"/>
        <v>7860</v>
      </c>
      <c r="J29" s="96">
        <f t="shared" si="16"/>
        <v>21577</v>
      </c>
      <c r="K29" s="96">
        <f t="shared" si="16"/>
        <v>7918</v>
      </c>
      <c r="L29" s="97">
        <f t="shared" si="16"/>
        <v>67990</v>
      </c>
      <c r="M29" s="98">
        <f t="shared" si="16"/>
        <v>87383</v>
      </c>
      <c r="N29" s="96">
        <f t="shared" si="16"/>
        <v>2800</v>
      </c>
      <c r="O29" s="96">
        <f t="shared" si="16"/>
        <v>9830</v>
      </c>
      <c r="P29" s="96">
        <f t="shared" si="16"/>
        <v>76380</v>
      </c>
      <c r="Q29" s="96">
        <f t="shared" si="16"/>
        <v>14870</v>
      </c>
      <c r="R29" s="97">
        <f t="shared" si="16"/>
        <v>50800</v>
      </c>
      <c r="S29" s="98">
        <f t="shared" si="11"/>
        <v>111473</v>
      </c>
      <c r="T29" s="96">
        <f t="shared" si="12"/>
        <v>242063</v>
      </c>
      <c r="U29" s="571">
        <f t="shared" ref="U29:U33" si="17">SUM(S29:T29)</f>
        <v>353536</v>
      </c>
      <c r="W29" s="149" t="s">
        <v>88</v>
      </c>
    </row>
    <row r="30" spans="1:23" s="1" customFormat="1" ht="17.25" hidden="1" customHeight="1" outlineLevel="1">
      <c r="A30" s="55"/>
      <c r="B30" s="1871"/>
      <c r="C30" s="1842"/>
      <c r="D30" s="1857"/>
      <c r="E30" s="1858"/>
      <c r="F30" s="966" t="s">
        <v>84</v>
      </c>
      <c r="G30" s="99">
        <f>G213</f>
        <v>16207</v>
      </c>
      <c r="H30" s="100">
        <f t="shared" ref="H30:R30" si="18">H213</f>
        <v>18680</v>
      </c>
      <c r="I30" s="100">
        <f t="shared" si="18"/>
        <v>10870</v>
      </c>
      <c r="J30" s="100">
        <f t="shared" si="18"/>
        <v>15700</v>
      </c>
      <c r="K30" s="100">
        <f t="shared" si="18"/>
        <v>18800</v>
      </c>
      <c r="L30" s="101">
        <f t="shared" si="18"/>
        <v>41100</v>
      </c>
      <c r="M30" s="102">
        <f t="shared" si="18"/>
        <v>31690</v>
      </c>
      <c r="N30" s="100">
        <f t="shared" si="18"/>
        <v>18890</v>
      </c>
      <c r="O30" s="100">
        <f t="shared" si="18"/>
        <v>16200</v>
      </c>
      <c r="P30" s="100">
        <f t="shared" si="18"/>
        <v>24560</v>
      </c>
      <c r="Q30" s="100">
        <f t="shared" si="18"/>
        <v>18800</v>
      </c>
      <c r="R30" s="101">
        <f t="shared" si="18"/>
        <v>12180</v>
      </c>
      <c r="S30" s="102">
        <f t="shared" si="11"/>
        <v>121357</v>
      </c>
      <c r="T30" s="100">
        <f t="shared" si="12"/>
        <v>122320</v>
      </c>
      <c r="U30" s="572">
        <f t="shared" si="17"/>
        <v>243677</v>
      </c>
      <c r="W30" s="149" t="s">
        <v>88</v>
      </c>
    </row>
    <row r="31" spans="1:23" s="1" customFormat="1" ht="17.25" hidden="1" customHeight="1" outlineLevel="1" thickBot="1">
      <c r="A31" s="55"/>
      <c r="B31" s="1871"/>
      <c r="C31" s="1843"/>
      <c r="D31" s="1859"/>
      <c r="E31" s="1860"/>
      <c r="F31" s="967" t="s">
        <v>85</v>
      </c>
      <c r="G31" s="968">
        <f>G218</f>
        <v>37970</v>
      </c>
      <c r="H31" s="969">
        <f t="shared" ref="H31:R31" si="19">H218</f>
        <v>0</v>
      </c>
      <c r="I31" s="969">
        <f t="shared" si="19"/>
        <v>53440</v>
      </c>
      <c r="J31" s="969">
        <f t="shared" si="19"/>
        <v>0</v>
      </c>
      <c r="K31" s="969">
        <f t="shared" si="19"/>
        <v>0</v>
      </c>
      <c r="L31" s="970">
        <f t="shared" si="19"/>
        <v>18990</v>
      </c>
      <c r="M31" s="971">
        <f t="shared" si="19"/>
        <v>0</v>
      </c>
      <c r="N31" s="969">
        <f t="shared" si="19"/>
        <v>3330</v>
      </c>
      <c r="O31" s="969">
        <f t="shared" si="19"/>
        <v>0</v>
      </c>
      <c r="P31" s="969">
        <f t="shared" si="19"/>
        <v>3150</v>
      </c>
      <c r="Q31" s="969">
        <f t="shared" si="19"/>
        <v>0</v>
      </c>
      <c r="R31" s="970">
        <f t="shared" si="19"/>
        <v>9870</v>
      </c>
      <c r="S31" s="971">
        <f t="shared" si="11"/>
        <v>110400</v>
      </c>
      <c r="T31" s="969">
        <f t="shared" si="12"/>
        <v>16350</v>
      </c>
      <c r="U31" s="975">
        <f t="shared" si="17"/>
        <v>126750</v>
      </c>
      <c r="V31" s="270"/>
      <c r="W31" s="155" t="s">
        <v>88</v>
      </c>
    </row>
    <row r="32" spans="1:23" s="1" customFormat="1" ht="17.25" customHeight="1" collapsed="1" thickBot="1">
      <c r="A32" s="55"/>
      <c r="B32" s="1871"/>
      <c r="C32" s="1884" t="s">
        <v>69</v>
      </c>
      <c r="D32" s="1885"/>
      <c r="E32" s="1885"/>
      <c r="F32" s="1886"/>
      <c r="G32" s="976">
        <f>SUM(G33:G38)</f>
        <v>46423</v>
      </c>
      <c r="H32" s="977">
        <f t="shared" ref="H32:R32" si="20">SUM(H33:H38)</f>
        <v>23149</v>
      </c>
      <c r="I32" s="977">
        <f t="shared" si="20"/>
        <v>75001</v>
      </c>
      <c r="J32" s="977">
        <f t="shared" si="20"/>
        <v>19769</v>
      </c>
      <c r="K32" s="977">
        <f t="shared" si="20"/>
        <v>14845</v>
      </c>
      <c r="L32" s="978">
        <f t="shared" si="20"/>
        <v>197768</v>
      </c>
      <c r="M32" s="976">
        <f t="shared" si="20"/>
        <v>126284</v>
      </c>
      <c r="N32" s="977">
        <f t="shared" si="20"/>
        <v>21562</v>
      </c>
      <c r="O32" s="977">
        <f t="shared" si="20"/>
        <v>36253</v>
      </c>
      <c r="P32" s="977">
        <f t="shared" si="20"/>
        <v>66549</v>
      </c>
      <c r="Q32" s="977">
        <f t="shared" si="20"/>
        <v>13316</v>
      </c>
      <c r="R32" s="977">
        <f t="shared" si="20"/>
        <v>103147</v>
      </c>
      <c r="S32" s="976">
        <f>SUM(G32:L32)</f>
        <v>376955</v>
      </c>
      <c r="T32" s="977">
        <f>SUM(M32:R32)</f>
        <v>367111</v>
      </c>
      <c r="U32" s="978">
        <f>SUM(S32:T32)</f>
        <v>744066</v>
      </c>
      <c r="V32" s="277"/>
      <c r="W32" s="979" t="s">
        <v>88</v>
      </c>
    </row>
    <row r="33" spans="1:23" s="1" customFormat="1" ht="17.25" hidden="1" customHeight="1" outlineLevel="1">
      <c r="A33" s="55"/>
      <c r="B33" s="1871"/>
      <c r="C33" s="1841" t="s">
        <v>47</v>
      </c>
      <c r="D33" s="1853" t="s">
        <v>19</v>
      </c>
      <c r="E33" s="1854"/>
      <c r="F33" s="965" t="s">
        <v>119</v>
      </c>
      <c r="G33" s="114">
        <f>G257</f>
        <v>5657</v>
      </c>
      <c r="H33" s="115">
        <f t="shared" ref="H33:R33" si="21">H257</f>
        <v>5494</v>
      </c>
      <c r="I33" s="115">
        <f t="shared" si="21"/>
        <v>3009</v>
      </c>
      <c r="J33" s="115">
        <f t="shared" si="21"/>
        <v>6185</v>
      </c>
      <c r="K33" s="115">
        <f t="shared" si="21"/>
        <v>3622</v>
      </c>
      <c r="L33" s="116">
        <f t="shared" si="21"/>
        <v>4108</v>
      </c>
      <c r="M33" s="114">
        <f>M257</f>
        <v>5477</v>
      </c>
      <c r="N33" s="115">
        <f t="shared" si="21"/>
        <v>5098</v>
      </c>
      <c r="O33" s="115">
        <f t="shared" si="21"/>
        <v>4806</v>
      </c>
      <c r="P33" s="115">
        <f t="shared" si="21"/>
        <v>5469</v>
      </c>
      <c r="Q33" s="115">
        <f t="shared" si="21"/>
        <v>5416</v>
      </c>
      <c r="R33" s="116">
        <f t="shared" si="21"/>
        <v>6728</v>
      </c>
      <c r="S33" s="114">
        <f t="shared" si="11"/>
        <v>28075</v>
      </c>
      <c r="T33" s="115">
        <f t="shared" si="12"/>
        <v>32994</v>
      </c>
      <c r="U33" s="116">
        <f t="shared" si="17"/>
        <v>61069</v>
      </c>
      <c r="V33" s="980"/>
      <c r="W33" s="149" t="s">
        <v>88</v>
      </c>
    </row>
    <row r="34" spans="1:23" s="1" customFormat="1" ht="17.25" hidden="1" customHeight="1" outlineLevel="1">
      <c r="A34" s="55"/>
      <c r="B34" s="1871"/>
      <c r="C34" s="1842"/>
      <c r="D34" s="1855"/>
      <c r="E34" s="1856"/>
      <c r="F34" s="966" t="s">
        <v>118</v>
      </c>
      <c r="G34" s="94">
        <f>G265</f>
        <v>0</v>
      </c>
      <c r="H34" s="92">
        <f t="shared" ref="H34:R34" si="22">H265</f>
        <v>0</v>
      </c>
      <c r="I34" s="92">
        <f t="shared" si="22"/>
        <v>305</v>
      </c>
      <c r="J34" s="92">
        <f t="shared" si="22"/>
        <v>545</v>
      </c>
      <c r="K34" s="92">
        <f t="shared" si="22"/>
        <v>313</v>
      </c>
      <c r="L34" s="93">
        <f t="shared" si="22"/>
        <v>318</v>
      </c>
      <c r="M34" s="94">
        <f>M265</f>
        <v>0</v>
      </c>
      <c r="N34" s="92">
        <f t="shared" si="22"/>
        <v>0</v>
      </c>
      <c r="O34" s="92">
        <f t="shared" si="22"/>
        <v>0</v>
      </c>
      <c r="P34" s="92">
        <f t="shared" si="22"/>
        <v>0</v>
      </c>
      <c r="Q34" s="92">
        <f t="shared" si="22"/>
        <v>0</v>
      </c>
      <c r="R34" s="93">
        <f t="shared" si="22"/>
        <v>0</v>
      </c>
      <c r="S34" s="94">
        <f t="shared" si="11"/>
        <v>1481</v>
      </c>
      <c r="T34" s="92">
        <f t="shared" si="12"/>
        <v>0</v>
      </c>
      <c r="U34" s="93" t="b">
        <f t="shared" ref="U34" si="23">U42=SUM(S34:T34)</f>
        <v>0</v>
      </c>
      <c r="W34" s="149" t="s">
        <v>88</v>
      </c>
    </row>
    <row r="35" spans="1:23" s="1" customFormat="1" ht="17.25" hidden="1" customHeight="1" outlineLevel="1">
      <c r="A35" s="55"/>
      <c r="B35" s="1871"/>
      <c r="C35" s="1842"/>
      <c r="D35" s="1861" t="s">
        <v>21</v>
      </c>
      <c r="E35" s="1862"/>
      <c r="F35" s="1311" t="s">
        <v>316</v>
      </c>
      <c r="G35" s="98">
        <f>G273</f>
        <v>459</v>
      </c>
      <c r="H35" s="96">
        <f t="shared" ref="H35:R35" si="24">H273</f>
        <v>6510</v>
      </c>
      <c r="I35" s="96">
        <f t="shared" si="24"/>
        <v>6547</v>
      </c>
      <c r="J35" s="96">
        <f t="shared" si="24"/>
        <v>6786</v>
      </c>
      <c r="K35" s="96">
        <f t="shared" si="24"/>
        <v>8697</v>
      </c>
      <c r="L35" s="97">
        <f t="shared" si="24"/>
        <v>88822</v>
      </c>
      <c r="M35" s="98">
        <f t="shared" si="24"/>
        <v>93658</v>
      </c>
      <c r="N35" s="96">
        <f t="shared" si="24"/>
        <v>4490</v>
      </c>
      <c r="O35" s="96">
        <f t="shared" si="24"/>
        <v>15180</v>
      </c>
      <c r="P35" s="96">
        <f t="shared" si="24"/>
        <v>48930</v>
      </c>
      <c r="Q35" s="96">
        <f t="shared" si="24"/>
        <v>7900</v>
      </c>
      <c r="R35" s="97">
        <f t="shared" si="24"/>
        <v>58019</v>
      </c>
      <c r="S35" s="98">
        <f t="shared" si="11"/>
        <v>117821</v>
      </c>
      <c r="T35" s="96">
        <f t="shared" si="12"/>
        <v>228177</v>
      </c>
      <c r="U35" s="97">
        <f t="shared" ref="U35:U37" si="25">SUM(S35:T35)</f>
        <v>345998</v>
      </c>
      <c r="W35" s="149" t="s">
        <v>88</v>
      </c>
    </row>
    <row r="36" spans="1:23" s="1" customFormat="1" ht="17.25" hidden="1" customHeight="1" outlineLevel="1">
      <c r="A36" s="55"/>
      <c r="B36" s="1871"/>
      <c r="C36" s="1842"/>
      <c r="D36" s="1857"/>
      <c r="E36" s="1858"/>
      <c r="F36" s="1311" t="s">
        <v>84</v>
      </c>
      <c r="G36" s="98">
        <f>G281</f>
        <v>2165</v>
      </c>
      <c r="H36" s="96">
        <f t="shared" ref="H36:R36" si="26">H281</f>
        <v>4780</v>
      </c>
      <c r="I36" s="96">
        <f t="shared" si="26"/>
        <v>4409</v>
      </c>
      <c r="J36" s="96">
        <f t="shared" si="26"/>
        <v>5923</v>
      </c>
      <c r="K36" s="96">
        <f t="shared" si="26"/>
        <v>1850</v>
      </c>
      <c r="L36" s="97">
        <f t="shared" si="26"/>
        <v>78180</v>
      </c>
      <c r="M36" s="98">
        <f t="shared" si="26"/>
        <v>22734</v>
      </c>
      <c r="N36" s="96">
        <f t="shared" si="26"/>
        <v>11830</v>
      </c>
      <c r="O36" s="96">
        <f t="shared" si="26"/>
        <v>15150</v>
      </c>
      <c r="P36" s="96">
        <f t="shared" si="26"/>
        <v>9000</v>
      </c>
      <c r="Q36" s="96">
        <f t="shared" si="26"/>
        <v>0</v>
      </c>
      <c r="R36" s="97">
        <f t="shared" si="26"/>
        <v>38400</v>
      </c>
      <c r="S36" s="98">
        <f>SUM(G36:L36)</f>
        <v>97307</v>
      </c>
      <c r="T36" s="96">
        <f t="shared" si="12"/>
        <v>97114</v>
      </c>
      <c r="U36" s="97">
        <f t="shared" si="25"/>
        <v>194421</v>
      </c>
      <c r="W36" s="149" t="s">
        <v>88</v>
      </c>
    </row>
    <row r="37" spans="1:23" s="1" customFormat="1" ht="17.25" hidden="1" customHeight="1" outlineLevel="1">
      <c r="A37" s="55"/>
      <c r="B37" s="1871"/>
      <c r="C37" s="1842"/>
      <c r="D37" s="1857"/>
      <c r="E37" s="1858"/>
      <c r="F37" s="1311" t="s">
        <v>85</v>
      </c>
      <c r="G37" s="98">
        <f>G289</f>
        <v>38142</v>
      </c>
      <c r="H37" s="96">
        <f t="shared" ref="H37:R37" si="27">H289</f>
        <v>6365</v>
      </c>
      <c r="I37" s="96">
        <f t="shared" si="27"/>
        <v>60731</v>
      </c>
      <c r="J37" s="96">
        <f t="shared" si="27"/>
        <v>330</v>
      </c>
      <c r="K37" s="96">
        <f t="shared" si="27"/>
        <v>363</v>
      </c>
      <c r="L37" s="97">
        <f t="shared" si="27"/>
        <v>26340</v>
      </c>
      <c r="M37" s="98">
        <f t="shared" si="27"/>
        <v>4415</v>
      </c>
      <c r="N37" s="96">
        <f t="shared" si="27"/>
        <v>0</v>
      </c>
      <c r="O37" s="96">
        <f t="shared" si="27"/>
        <v>1117</v>
      </c>
      <c r="P37" s="96">
        <f t="shared" si="27"/>
        <v>3150</v>
      </c>
      <c r="Q37" s="96">
        <f t="shared" si="27"/>
        <v>0</v>
      </c>
      <c r="R37" s="97">
        <f t="shared" si="27"/>
        <v>0</v>
      </c>
      <c r="S37" s="98">
        <f t="shared" si="11"/>
        <v>132271</v>
      </c>
      <c r="T37" s="96">
        <f t="shared" si="12"/>
        <v>8682</v>
      </c>
      <c r="U37" s="97">
        <f t="shared" si="25"/>
        <v>140953</v>
      </c>
      <c r="W37" s="149" t="s">
        <v>88</v>
      </c>
    </row>
    <row r="38" spans="1:23" s="1" customFormat="1" ht="17.25" hidden="1" customHeight="1" outlineLevel="1" thickBot="1">
      <c r="A38" s="55"/>
      <c r="B38" s="1871"/>
      <c r="C38" s="1843"/>
      <c r="D38" s="1859"/>
      <c r="E38" s="1860"/>
      <c r="F38" s="981" t="s">
        <v>115</v>
      </c>
      <c r="G38" s="971">
        <f>G297</f>
        <v>0</v>
      </c>
      <c r="H38" s="969">
        <f t="shared" ref="H38:R38" si="28">H297</f>
        <v>0</v>
      </c>
      <c r="I38" s="969">
        <f t="shared" si="28"/>
        <v>0</v>
      </c>
      <c r="J38" s="969">
        <f t="shared" si="28"/>
        <v>0</v>
      </c>
      <c r="K38" s="969">
        <f t="shared" si="28"/>
        <v>0</v>
      </c>
      <c r="L38" s="970">
        <f t="shared" si="28"/>
        <v>0</v>
      </c>
      <c r="M38" s="971">
        <f t="shared" si="28"/>
        <v>0</v>
      </c>
      <c r="N38" s="969">
        <f t="shared" si="28"/>
        <v>144</v>
      </c>
      <c r="O38" s="969">
        <f t="shared" si="28"/>
        <v>0</v>
      </c>
      <c r="P38" s="969">
        <f t="shared" si="28"/>
        <v>0</v>
      </c>
      <c r="Q38" s="969">
        <f t="shared" si="28"/>
        <v>0</v>
      </c>
      <c r="R38" s="970">
        <f t="shared" si="28"/>
        <v>0</v>
      </c>
      <c r="S38" s="971">
        <f t="shared" ref="S38" si="29">SUM(G38:L38)</f>
        <v>0</v>
      </c>
      <c r="T38" s="969">
        <f t="shared" ref="T38" si="30">SUM(M38:R38)</f>
        <v>144</v>
      </c>
      <c r="U38" s="970">
        <f t="shared" ref="U38" si="31">SUM(S38:T38)</f>
        <v>144</v>
      </c>
      <c r="V38" s="270"/>
      <c r="W38" s="155" t="s">
        <v>88</v>
      </c>
    </row>
    <row r="39" spans="1:23" s="1" customFormat="1" ht="17.25" customHeight="1" collapsed="1" thickBot="1">
      <c r="A39" s="55"/>
      <c r="B39" s="1871"/>
      <c r="C39" s="1838" t="s">
        <v>299</v>
      </c>
      <c r="D39" s="1839"/>
      <c r="E39" s="1839"/>
      <c r="F39" s="1840"/>
      <c r="G39" s="982">
        <f t="shared" ref="G39:R39" si="32">SUM(G40:G45)</f>
        <v>-14177</v>
      </c>
      <c r="H39" s="983">
        <f t="shared" si="32"/>
        <v>-7023</v>
      </c>
      <c r="I39" s="983">
        <f t="shared" si="32"/>
        <v>-496</v>
      </c>
      <c r="J39" s="983">
        <f t="shared" si="32"/>
        <v>-24011</v>
      </c>
      <c r="K39" s="983">
        <f t="shared" si="32"/>
        <v>-15813</v>
      </c>
      <c r="L39" s="984">
        <f t="shared" si="32"/>
        <v>65262</v>
      </c>
      <c r="M39" s="982">
        <f>SUM(M40:M45)</f>
        <v>1734</v>
      </c>
      <c r="N39" s="983">
        <f t="shared" si="32"/>
        <v>-8556</v>
      </c>
      <c r="O39" s="983">
        <f t="shared" si="32"/>
        <v>5417</v>
      </c>
      <c r="P39" s="983">
        <f t="shared" si="32"/>
        <v>-43010</v>
      </c>
      <c r="Q39" s="983">
        <f t="shared" si="32"/>
        <v>-25770</v>
      </c>
      <c r="R39" s="984">
        <f t="shared" si="32"/>
        <v>23569</v>
      </c>
      <c r="S39" s="982">
        <f>S32-S20</f>
        <v>3742</v>
      </c>
      <c r="T39" s="983">
        <f>T32-T20</f>
        <v>-46616</v>
      </c>
      <c r="U39" s="984">
        <f>SUM(S39:T39)</f>
        <v>-42874</v>
      </c>
      <c r="V39" s="277"/>
      <c r="W39" s="985" t="s">
        <v>88</v>
      </c>
    </row>
    <row r="40" spans="1:23" s="1" customFormat="1" ht="17.25" hidden="1" customHeight="1" outlineLevel="1" thickTop="1">
      <c r="A40" s="55"/>
      <c r="B40" s="1871"/>
      <c r="C40" s="1847" t="s">
        <v>47</v>
      </c>
      <c r="D40" s="1863" t="s">
        <v>19</v>
      </c>
      <c r="E40" s="1864"/>
      <c r="F40" s="986" t="s">
        <v>119</v>
      </c>
      <c r="G40" s="987">
        <f>G33-G21</f>
        <v>0</v>
      </c>
      <c r="H40" s="988">
        <f t="shared" ref="H40:R40" si="33">H33-H21</f>
        <v>0</v>
      </c>
      <c r="I40" s="988">
        <f t="shared" si="33"/>
        <v>0</v>
      </c>
      <c r="J40" s="988">
        <f t="shared" si="33"/>
        <v>0</v>
      </c>
      <c r="K40" s="988">
        <f t="shared" si="33"/>
        <v>0</v>
      </c>
      <c r="L40" s="989">
        <f t="shared" si="33"/>
        <v>0</v>
      </c>
      <c r="M40" s="987">
        <f t="shared" si="33"/>
        <v>0</v>
      </c>
      <c r="N40" s="988">
        <f t="shared" si="33"/>
        <v>0</v>
      </c>
      <c r="O40" s="988">
        <f t="shared" si="33"/>
        <v>0</v>
      </c>
      <c r="P40" s="988">
        <f t="shared" si="33"/>
        <v>0</v>
      </c>
      <c r="Q40" s="988">
        <f t="shared" si="33"/>
        <v>0</v>
      </c>
      <c r="R40" s="989">
        <f t="shared" si="33"/>
        <v>0</v>
      </c>
      <c r="S40" s="987">
        <f>S33-S21</f>
        <v>0</v>
      </c>
      <c r="T40" s="988">
        <f t="shared" ref="T40:T41" si="34">T33-T21</f>
        <v>0</v>
      </c>
      <c r="U40" s="989">
        <f t="shared" si="5"/>
        <v>0</v>
      </c>
      <c r="W40" s="158" t="s">
        <v>88</v>
      </c>
    </row>
    <row r="41" spans="1:23" s="1" customFormat="1" ht="17.25" hidden="1" customHeight="1" outlineLevel="1">
      <c r="A41" s="55"/>
      <c r="B41" s="1871"/>
      <c r="C41" s="1842"/>
      <c r="D41" s="1855"/>
      <c r="E41" s="1856"/>
      <c r="F41" s="966" t="s">
        <v>118</v>
      </c>
      <c r="G41" s="94">
        <f t="shared" ref="G41:T44" si="35">G34-G22</f>
        <v>-318</v>
      </c>
      <c r="H41" s="92">
        <f t="shared" si="35"/>
        <v>-318</v>
      </c>
      <c r="I41" s="92">
        <f t="shared" si="35"/>
        <v>-13</v>
      </c>
      <c r="J41" s="92">
        <f t="shared" si="35"/>
        <v>227</v>
      </c>
      <c r="K41" s="92">
        <f t="shared" si="35"/>
        <v>-5</v>
      </c>
      <c r="L41" s="93">
        <f t="shared" si="35"/>
        <v>0</v>
      </c>
      <c r="M41" s="94">
        <f t="shared" si="35"/>
        <v>0</v>
      </c>
      <c r="N41" s="92">
        <f t="shared" si="35"/>
        <v>0</v>
      </c>
      <c r="O41" s="92">
        <f t="shared" si="35"/>
        <v>0</v>
      </c>
      <c r="P41" s="92">
        <f t="shared" si="35"/>
        <v>0</v>
      </c>
      <c r="Q41" s="92">
        <f t="shared" si="35"/>
        <v>0</v>
      </c>
      <c r="R41" s="93">
        <f t="shared" si="35"/>
        <v>0</v>
      </c>
      <c r="S41" s="94">
        <f>S34-S22</f>
        <v>-427</v>
      </c>
      <c r="T41" s="92">
        <f t="shared" si="34"/>
        <v>0</v>
      </c>
      <c r="U41" s="93">
        <f t="shared" si="5"/>
        <v>-427</v>
      </c>
      <c r="W41" s="149" t="s">
        <v>88</v>
      </c>
    </row>
    <row r="42" spans="1:23" s="1" customFormat="1" ht="17.25" hidden="1" customHeight="1" outlineLevel="1">
      <c r="A42" s="55"/>
      <c r="B42" s="1871"/>
      <c r="C42" s="1842"/>
      <c r="D42" s="1861" t="s">
        <v>21</v>
      </c>
      <c r="E42" s="1862"/>
      <c r="F42" s="1311" t="s">
        <v>317</v>
      </c>
      <c r="G42" s="98">
        <f t="shared" si="35"/>
        <v>11</v>
      </c>
      <c r="H42" s="96">
        <f t="shared" si="35"/>
        <v>830</v>
      </c>
      <c r="I42" s="96">
        <f t="shared" si="35"/>
        <v>-1313</v>
      </c>
      <c r="J42" s="96">
        <f t="shared" si="35"/>
        <v>-14791</v>
      </c>
      <c r="K42" s="96">
        <f t="shared" si="35"/>
        <v>779</v>
      </c>
      <c r="L42" s="97">
        <f t="shared" si="35"/>
        <v>20832</v>
      </c>
      <c r="M42" s="98">
        <f t="shared" si="35"/>
        <v>6275</v>
      </c>
      <c r="N42" s="96">
        <f t="shared" si="35"/>
        <v>1690</v>
      </c>
      <c r="O42" s="96">
        <f t="shared" si="35"/>
        <v>5350</v>
      </c>
      <c r="P42" s="96">
        <f t="shared" si="35"/>
        <v>-27450</v>
      </c>
      <c r="Q42" s="96">
        <f t="shared" si="35"/>
        <v>-6970</v>
      </c>
      <c r="R42" s="97">
        <f t="shared" si="35"/>
        <v>7219</v>
      </c>
      <c r="S42" s="98">
        <f t="shared" si="35"/>
        <v>6348</v>
      </c>
      <c r="T42" s="96">
        <f t="shared" si="35"/>
        <v>-13886</v>
      </c>
      <c r="U42" s="97">
        <f t="shared" si="5"/>
        <v>-7538</v>
      </c>
      <c r="W42" s="149" t="s">
        <v>88</v>
      </c>
    </row>
    <row r="43" spans="1:23" s="1" customFormat="1" ht="17.25" hidden="1" customHeight="1" outlineLevel="1">
      <c r="A43" s="55"/>
      <c r="B43" s="1871"/>
      <c r="C43" s="1842"/>
      <c r="D43" s="1857"/>
      <c r="E43" s="1858"/>
      <c r="F43" s="1311" t="s">
        <v>84</v>
      </c>
      <c r="G43" s="98">
        <f t="shared" si="35"/>
        <v>-14042</v>
      </c>
      <c r="H43" s="96">
        <f t="shared" si="35"/>
        <v>-13900</v>
      </c>
      <c r="I43" s="96">
        <f t="shared" si="35"/>
        <v>-6461</v>
      </c>
      <c r="J43" s="96">
        <f t="shared" si="35"/>
        <v>-9777</v>
      </c>
      <c r="K43" s="96">
        <f t="shared" si="35"/>
        <v>-16950</v>
      </c>
      <c r="L43" s="97">
        <f t="shared" si="35"/>
        <v>37080</v>
      </c>
      <c r="M43" s="98">
        <f t="shared" si="35"/>
        <v>-8956</v>
      </c>
      <c r="N43" s="96">
        <f t="shared" si="35"/>
        <v>-7060</v>
      </c>
      <c r="O43" s="96">
        <f t="shared" si="35"/>
        <v>-1050</v>
      </c>
      <c r="P43" s="96">
        <f t="shared" si="35"/>
        <v>-15560</v>
      </c>
      <c r="Q43" s="96">
        <f t="shared" si="35"/>
        <v>-18800</v>
      </c>
      <c r="R43" s="97">
        <f t="shared" si="35"/>
        <v>26220</v>
      </c>
      <c r="S43" s="98">
        <f t="shared" si="35"/>
        <v>-24050</v>
      </c>
      <c r="T43" s="96">
        <f t="shared" si="35"/>
        <v>-25206</v>
      </c>
      <c r="U43" s="97">
        <f t="shared" si="5"/>
        <v>-49256</v>
      </c>
      <c r="W43" s="149" t="s">
        <v>88</v>
      </c>
    </row>
    <row r="44" spans="1:23" s="1" customFormat="1" ht="17.25" hidden="1" customHeight="1" outlineLevel="1">
      <c r="A44" s="55"/>
      <c r="B44" s="1871"/>
      <c r="C44" s="1842"/>
      <c r="D44" s="1857"/>
      <c r="E44" s="1858"/>
      <c r="F44" s="1311" t="s">
        <v>85</v>
      </c>
      <c r="G44" s="98">
        <f t="shared" si="35"/>
        <v>172</v>
      </c>
      <c r="H44" s="96">
        <f t="shared" si="35"/>
        <v>6365</v>
      </c>
      <c r="I44" s="96">
        <f t="shared" si="35"/>
        <v>7291</v>
      </c>
      <c r="J44" s="96">
        <f t="shared" si="35"/>
        <v>330</v>
      </c>
      <c r="K44" s="96">
        <f t="shared" si="35"/>
        <v>363</v>
      </c>
      <c r="L44" s="97">
        <f t="shared" si="35"/>
        <v>7350</v>
      </c>
      <c r="M44" s="98">
        <f t="shared" si="35"/>
        <v>4415</v>
      </c>
      <c r="N44" s="96">
        <f t="shared" si="35"/>
        <v>-3330</v>
      </c>
      <c r="O44" s="96">
        <f t="shared" si="35"/>
        <v>1117</v>
      </c>
      <c r="P44" s="96">
        <f t="shared" si="35"/>
        <v>0</v>
      </c>
      <c r="Q44" s="96">
        <f t="shared" si="35"/>
        <v>0</v>
      </c>
      <c r="R44" s="97">
        <f t="shared" si="35"/>
        <v>-9870</v>
      </c>
      <c r="S44" s="98">
        <f t="shared" si="35"/>
        <v>21871</v>
      </c>
      <c r="T44" s="96">
        <f t="shared" si="35"/>
        <v>-7668</v>
      </c>
      <c r="U44" s="97">
        <f t="shared" si="5"/>
        <v>14203</v>
      </c>
      <c r="W44" s="149" t="s">
        <v>88</v>
      </c>
    </row>
    <row r="45" spans="1:23" s="1" customFormat="1" ht="17.25" hidden="1" customHeight="1" outlineLevel="1" thickBot="1">
      <c r="A45" s="55"/>
      <c r="B45" s="1871"/>
      <c r="C45" s="1843"/>
      <c r="D45" s="1859"/>
      <c r="E45" s="1860"/>
      <c r="F45" s="990" t="s">
        <v>115</v>
      </c>
      <c r="G45" s="971">
        <f>G38</f>
        <v>0</v>
      </c>
      <c r="H45" s="969">
        <f t="shared" ref="H45:T45" si="36">H38</f>
        <v>0</v>
      </c>
      <c r="I45" s="969">
        <f t="shared" si="36"/>
        <v>0</v>
      </c>
      <c r="J45" s="969">
        <f t="shared" si="36"/>
        <v>0</v>
      </c>
      <c r="K45" s="969">
        <f t="shared" si="36"/>
        <v>0</v>
      </c>
      <c r="L45" s="970">
        <f t="shared" si="36"/>
        <v>0</v>
      </c>
      <c r="M45" s="971">
        <f t="shared" si="36"/>
        <v>0</v>
      </c>
      <c r="N45" s="969">
        <f t="shared" si="36"/>
        <v>144</v>
      </c>
      <c r="O45" s="969">
        <f t="shared" si="36"/>
        <v>0</v>
      </c>
      <c r="P45" s="969">
        <f t="shared" si="36"/>
        <v>0</v>
      </c>
      <c r="Q45" s="969">
        <f t="shared" si="36"/>
        <v>0</v>
      </c>
      <c r="R45" s="970">
        <f t="shared" si="36"/>
        <v>0</v>
      </c>
      <c r="S45" s="971">
        <f t="shared" si="36"/>
        <v>0</v>
      </c>
      <c r="T45" s="969">
        <f t="shared" si="36"/>
        <v>144</v>
      </c>
      <c r="U45" s="970">
        <f t="shared" si="5"/>
        <v>144</v>
      </c>
      <c r="W45" s="149" t="s">
        <v>88</v>
      </c>
    </row>
    <row r="46" spans="1:23" s="1" customFormat="1" ht="17.25" customHeight="1" collapsed="1" thickTop="1" thickBot="1">
      <c r="A46" s="55"/>
      <c r="B46" s="1872"/>
      <c r="C46" s="1848" t="s">
        <v>300</v>
      </c>
      <c r="D46" s="1849"/>
      <c r="E46" s="1849"/>
      <c r="F46" s="1850"/>
      <c r="G46" s="991" t="str">
        <f>IF(W300_JIG_MTB!B2=0,"",IF((G32-G20)&gt;=0,"○",IF(G32&gt;=(G20*90%),"△","×")))</f>
        <v>×</v>
      </c>
      <c r="H46" s="992" t="str">
        <f>IF(W300_JIG_MTB!C2=0,"",IF((H32-H20)&gt;=0,"○",IF(H32&gt;=(H20*90%),"△","×")))</f>
        <v>×</v>
      </c>
      <c r="I46" s="992" t="str">
        <f>IF(W300_JIG_MTB!D2=0,"",IF((I32-I20)&gt;=0,"○",IF(I32&gt;=(I20*90%),"△","×")))</f>
        <v>△</v>
      </c>
      <c r="J46" s="992" t="str">
        <f>IF(W300_JIG_MTB!E2=0,"",IF((J32-J20)&gt;=0,"○",IF(J32&gt;=(J20*90%),"△","×")))</f>
        <v>×</v>
      </c>
      <c r="K46" s="992" t="str">
        <f>IF(W300_JIG_MTB!F2=0,"",IF((K32-K20)&gt;=0,"○",IF(K32&gt;=(K20*90%),"△","×")))</f>
        <v>×</v>
      </c>
      <c r="L46" s="993" t="str">
        <f>IF(W300_JIG_MTB!G2=0,"",IF((L32-L20)&gt;=0,"○",IF(L32&gt;=(L20*90%),"△","×")))</f>
        <v/>
      </c>
      <c r="M46" s="991" t="str">
        <f>IF(W300_JIG_MTB!H2=0,"",IF((M32-M20)&gt;=0,"○",IF(M32&gt;=(M20*90%),"△","×")))</f>
        <v/>
      </c>
      <c r="N46" s="992" t="str">
        <f>IF(W300_JIG_MTB!I2=0,"",IF((N32-N20)&gt;=0,"○",IF(N32&gt;=(N20*90%),"△","×")))</f>
        <v/>
      </c>
      <c r="O46" s="992" t="str">
        <f>IF(W300_JIG_MTB!J2=0,"",IF((O32-O20)&gt;=0,"○",IF(O32&gt;=(O20*90%),"△","×")))</f>
        <v/>
      </c>
      <c r="P46" s="992" t="str">
        <f>IF(W300_JIG_MTB!K2=0,"",IF((P32-P20)&gt;=0,"○",IF(P32&gt;=(P20*90%),"△","×")))</f>
        <v/>
      </c>
      <c r="Q46" s="992" t="str">
        <f>IF(W300_JIG_MTB!L2=0,"",IF((Q32-Q20)&gt;=0,"○",IF(Q32&gt;=(Q20*90%),"△","×")))</f>
        <v/>
      </c>
      <c r="R46" s="993" t="str">
        <f>IF(W300_JIG_MTB!M2=0,"",IF((R32-R20)&gt;=0,"○",IF(R32&gt;=(R20*90%),"△","×")))</f>
        <v/>
      </c>
      <c r="S46" s="991" t="str">
        <f>IF(W300_JIG_MTB!G2=0,"",IF((L32-L20)&gt;=0,"○",IF(L32&gt;=(L20*90%),"△","×")))</f>
        <v/>
      </c>
      <c r="T46" s="992" t="str">
        <f>IF(W300_JIG_MTB!M2=0,"",IF((R32-R20)&gt;=0,"○",IF(R32&gt;=(R20*90%),"△","×")))</f>
        <v/>
      </c>
      <c r="U46" s="993" t="str">
        <f>IF(W300_JIG_MTB!M2=0,"",IF((R32-R20)&gt;=0,"○",IF(R32&gt;=(R20*90%),"△","×")))</f>
        <v/>
      </c>
      <c r="V46" s="270"/>
      <c r="W46" s="151" t="s">
        <v>318</v>
      </c>
    </row>
    <row r="47" spans="1:23" s="1" customFormat="1" ht="17.25" customHeight="1" thickBot="1">
      <c r="A47" s="55"/>
      <c r="B47" s="1871"/>
      <c r="C47" s="1838" t="s">
        <v>301</v>
      </c>
      <c r="D47" s="1839"/>
      <c r="E47" s="1839"/>
      <c r="F47" s="1840"/>
      <c r="G47" s="994">
        <f t="shared" ref="G47:R47" si="37">SUM(G48:G53)</f>
        <v>-14177</v>
      </c>
      <c r="H47" s="995">
        <f t="shared" si="37"/>
        <v>-7023</v>
      </c>
      <c r="I47" s="995">
        <f t="shared" si="37"/>
        <v>-496</v>
      </c>
      <c r="J47" s="995">
        <f t="shared" si="37"/>
        <v>-24011</v>
      </c>
      <c r="K47" s="995">
        <f t="shared" si="37"/>
        <v>-15813</v>
      </c>
      <c r="L47" s="996">
        <f t="shared" si="37"/>
        <v>65262</v>
      </c>
      <c r="M47" s="994">
        <f t="shared" si="37"/>
        <v>1734</v>
      </c>
      <c r="N47" s="995">
        <f t="shared" si="37"/>
        <v>-8556</v>
      </c>
      <c r="O47" s="995">
        <f t="shared" si="37"/>
        <v>5417</v>
      </c>
      <c r="P47" s="995">
        <f t="shared" si="37"/>
        <v>-43010</v>
      </c>
      <c r="Q47" s="995">
        <f t="shared" si="37"/>
        <v>-25770</v>
      </c>
      <c r="R47" s="996">
        <f t="shared" si="37"/>
        <v>23569</v>
      </c>
      <c r="S47" s="994">
        <f>S32-S26</f>
        <v>3742</v>
      </c>
      <c r="T47" s="995">
        <f t="shared" ref="T47:U52" si="38">T32-T26</f>
        <v>-46616</v>
      </c>
      <c r="U47" s="996">
        <f t="shared" si="38"/>
        <v>-42874</v>
      </c>
      <c r="V47" s="277"/>
      <c r="W47" s="985" t="s">
        <v>88</v>
      </c>
    </row>
    <row r="48" spans="1:23" s="1" customFormat="1" ht="17.25" hidden="1" customHeight="1" outlineLevel="1" thickTop="1">
      <c r="A48" s="55"/>
      <c r="B48" s="1871"/>
      <c r="C48" s="1842" t="s">
        <v>47</v>
      </c>
      <c r="D48" s="1857" t="s">
        <v>19</v>
      </c>
      <c r="E48" s="1858"/>
      <c r="F48" s="997" t="s">
        <v>119</v>
      </c>
      <c r="G48" s="94">
        <f>G33-G27</f>
        <v>0</v>
      </c>
      <c r="H48" s="92">
        <f t="shared" ref="H48:S48" si="39">H33-H27</f>
        <v>0</v>
      </c>
      <c r="I48" s="92">
        <f t="shared" si="39"/>
        <v>0</v>
      </c>
      <c r="J48" s="92">
        <f t="shared" si="39"/>
        <v>0</v>
      </c>
      <c r="K48" s="92">
        <f t="shared" si="39"/>
        <v>0</v>
      </c>
      <c r="L48" s="93">
        <f t="shared" si="39"/>
        <v>0</v>
      </c>
      <c r="M48" s="94">
        <f t="shared" si="39"/>
        <v>0</v>
      </c>
      <c r="N48" s="92">
        <f t="shared" si="39"/>
        <v>0</v>
      </c>
      <c r="O48" s="92">
        <f t="shared" si="39"/>
        <v>0</v>
      </c>
      <c r="P48" s="92">
        <f t="shared" si="39"/>
        <v>0</v>
      </c>
      <c r="Q48" s="92">
        <f t="shared" si="39"/>
        <v>0</v>
      </c>
      <c r="R48" s="93">
        <f t="shared" si="39"/>
        <v>0</v>
      </c>
      <c r="S48" s="94">
        <f t="shared" si="39"/>
        <v>0</v>
      </c>
      <c r="T48" s="92">
        <f t="shared" si="38"/>
        <v>0</v>
      </c>
      <c r="U48" s="93">
        <f t="shared" si="38"/>
        <v>0</v>
      </c>
      <c r="W48" s="158" t="s">
        <v>88</v>
      </c>
    </row>
    <row r="49" spans="1:23" s="1" customFormat="1" ht="17.25" hidden="1" customHeight="1" outlineLevel="1">
      <c r="A49" s="55"/>
      <c r="B49" s="1871"/>
      <c r="C49" s="1842"/>
      <c r="D49" s="1855"/>
      <c r="E49" s="1856"/>
      <c r="F49" s="966" t="s">
        <v>118</v>
      </c>
      <c r="G49" s="94">
        <f t="shared" ref="G49:S52" si="40">G34-G28</f>
        <v>-318</v>
      </c>
      <c r="H49" s="92">
        <f t="shared" si="40"/>
        <v>-318</v>
      </c>
      <c r="I49" s="92">
        <f t="shared" si="40"/>
        <v>-13</v>
      </c>
      <c r="J49" s="92">
        <f t="shared" si="40"/>
        <v>227</v>
      </c>
      <c r="K49" s="92">
        <f t="shared" si="40"/>
        <v>-5</v>
      </c>
      <c r="L49" s="93">
        <f t="shared" si="40"/>
        <v>0</v>
      </c>
      <c r="M49" s="94">
        <f t="shared" si="40"/>
        <v>0</v>
      </c>
      <c r="N49" s="92">
        <f t="shared" si="40"/>
        <v>0</v>
      </c>
      <c r="O49" s="92">
        <f t="shared" si="40"/>
        <v>0</v>
      </c>
      <c r="P49" s="92">
        <f t="shared" si="40"/>
        <v>0</v>
      </c>
      <c r="Q49" s="92">
        <f t="shared" si="40"/>
        <v>0</v>
      </c>
      <c r="R49" s="93">
        <f t="shared" si="40"/>
        <v>0</v>
      </c>
      <c r="S49" s="94">
        <f t="shared" si="40"/>
        <v>-427</v>
      </c>
      <c r="T49" s="92">
        <f t="shared" si="38"/>
        <v>0</v>
      </c>
      <c r="U49" s="93">
        <f t="shared" si="38"/>
        <v>-1908</v>
      </c>
      <c r="W49" s="149" t="s">
        <v>88</v>
      </c>
    </row>
    <row r="50" spans="1:23" s="1" customFormat="1" ht="17.25" hidden="1" customHeight="1" outlineLevel="1">
      <c r="A50" s="55"/>
      <c r="B50" s="1871"/>
      <c r="C50" s="1842"/>
      <c r="D50" s="1861" t="s">
        <v>21</v>
      </c>
      <c r="E50" s="1862"/>
      <c r="F50" s="1311" t="s">
        <v>316</v>
      </c>
      <c r="G50" s="98">
        <f t="shared" si="40"/>
        <v>11</v>
      </c>
      <c r="H50" s="96">
        <f t="shared" si="40"/>
        <v>830</v>
      </c>
      <c r="I50" s="96">
        <f t="shared" si="40"/>
        <v>-1313</v>
      </c>
      <c r="J50" s="96">
        <f t="shared" si="40"/>
        <v>-14791</v>
      </c>
      <c r="K50" s="96">
        <f t="shared" si="40"/>
        <v>779</v>
      </c>
      <c r="L50" s="97">
        <f t="shared" si="40"/>
        <v>20832</v>
      </c>
      <c r="M50" s="98">
        <f t="shared" si="40"/>
        <v>6275</v>
      </c>
      <c r="N50" s="96">
        <f t="shared" si="40"/>
        <v>1690</v>
      </c>
      <c r="O50" s="96">
        <f t="shared" si="40"/>
        <v>5350</v>
      </c>
      <c r="P50" s="96">
        <f t="shared" si="40"/>
        <v>-27450</v>
      </c>
      <c r="Q50" s="96">
        <f t="shared" si="40"/>
        <v>-6970</v>
      </c>
      <c r="R50" s="97">
        <f t="shared" si="40"/>
        <v>7219</v>
      </c>
      <c r="S50" s="98">
        <f t="shared" si="40"/>
        <v>6348</v>
      </c>
      <c r="T50" s="96">
        <f t="shared" si="38"/>
        <v>-13886</v>
      </c>
      <c r="U50" s="97">
        <f t="shared" si="38"/>
        <v>-7538</v>
      </c>
      <c r="W50" s="149" t="s">
        <v>88</v>
      </c>
    </row>
    <row r="51" spans="1:23" s="1" customFormat="1" ht="17.25" hidden="1" customHeight="1" outlineLevel="1">
      <c r="A51" s="55"/>
      <c r="B51" s="1871"/>
      <c r="C51" s="1842"/>
      <c r="D51" s="1857"/>
      <c r="E51" s="1858"/>
      <c r="F51" s="1311" t="s">
        <v>84</v>
      </c>
      <c r="G51" s="98">
        <f t="shared" si="40"/>
        <v>-14042</v>
      </c>
      <c r="H51" s="96">
        <f t="shared" si="40"/>
        <v>-13900</v>
      </c>
      <c r="I51" s="96">
        <f t="shared" si="40"/>
        <v>-6461</v>
      </c>
      <c r="J51" s="96">
        <f t="shared" si="40"/>
        <v>-9777</v>
      </c>
      <c r="K51" s="96">
        <f t="shared" si="40"/>
        <v>-16950</v>
      </c>
      <c r="L51" s="97">
        <f t="shared" si="40"/>
        <v>37080</v>
      </c>
      <c r="M51" s="98">
        <f t="shared" si="40"/>
        <v>-8956</v>
      </c>
      <c r="N51" s="96">
        <f t="shared" si="40"/>
        <v>-7060</v>
      </c>
      <c r="O51" s="96">
        <f t="shared" si="40"/>
        <v>-1050</v>
      </c>
      <c r="P51" s="96">
        <f t="shared" si="40"/>
        <v>-15560</v>
      </c>
      <c r="Q51" s="96">
        <f t="shared" si="40"/>
        <v>-18800</v>
      </c>
      <c r="R51" s="97">
        <f t="shared" si="40"/>
        <v>26220</v>
      </c>
      <c r="S51" s="98">
        <f t="shared" si="40"/>
        <v>-24050</v>
      </c>
      <c r="T51" s="96">
        <f t="shared" si="38"/>
        <v>-25206</v>
      </c>
      <c r="U51" s="97">
        <f t="shared" si="38"/>
        <v>-49256</v>
      </c>
      <c r="W51" s="149" t="s">
        <v>88</v>
      </c>
    </row>
    <row r="52" spans="1:23" s="1" customFormat="1" ht="17.25" hidden="1" customHeight="1" outlineLevel="1">
      <c r="A52" s="55"/>
      <c r="B52" s="1871"/>
      <c r="C52" s="1842"/>
      <c r="D52" s="1857"/>
      <c r="E52" s="1858"/>
      <c r="F52" s="1311" t="s">
        <v>85</v>
      </c>
      <c r="G52" s="98">
        <f t="shared" si="40"/>
        <v>172</v>
      </c>
      <c r="H52" s="96">
        <f t="shared" si="40"/>
        <v>6365</v>
      </c>
      <c r="I52" s="96">
        <f t="shared" si="40"/>
        <v>7291</v>
      </c>
      <c r="J52" s="96">
        <f t="shared" si="40"/>
        <v>330</v>
      </c>
      <c r="K52" s="96">
        <f t="shared" si="40"/>
        <v>363</v>
      </c>
      <c r="L52" s="97">
        <f t="shared" si="40"/>
        <v>7350</v>
      </c>
      <c r="M52" s="98">
        <f t="shared" si="40"/>
        <v>4415</v>
      </c>
      <c r="N52" s="96">
        <f t="shared" si="40"/>
        <v>-3330</v>
      </c>
      <c r="O52" s="96">
        <f t="shared" si="40"/>
        <v>1117</v>
      </c>
      <c r="P52" s="96">
        <f t="shared" si="40"/>
        <v>0</v>
      </c>
      <c r="Q52" s="96">
        <f t="shared" si="40"/>
        <v>0</v>
      </c>
      <c r="R52" s="97">
        <f t="shared" si="40"/>
        <v>-9870</v>
      </c>
      <c r="S52" s="98">
        <f t="shared" si="40"/>
        <v>21871</v>
      </c>
      <c r="T52" s="96">
        <f t="shared" si="38"/>
        <v>-7668</v>
      </c>
      <c r="U52" s="97">
        <f t="shared" si="38"/>
        <v>14203</v>
      </c>
      <c r="W52" s="149" t="s">
        <v>88</v>
      </c>
    </row>
    <row r="53" spans="1:23" s="1" customFormat="1" ht="17.25" hidden="1" customHeight="1" outlineLevel="1" thickBot="1">
      <c r="A53" s="55"/>
      <c r="B53" s="1871"/>
      <c r="C53" s="1842"/>
      <c r="D53" s="1857"/>
      <c r="E53" s="1858"/>
      <c r="F53" s="998" t="s">
        <v>115</v>
      </c>
      <c r="G53" s="102">
        <f>G38</f>
        <v>0</v>
      </c>
      <c r="H53" s="100">
        <f t="shared" ref="H53:R53" si="41">H38</f>
        <v>0</v>
      </c>
      <c r="I53" s="100">
        <f t="shared" si="41"/>
        <v>0</v>
      </c>
      <c r="J53" s="100">
        <f t="shared" si="41"/>
        <v>0</v>
      </c>
      <c r="K53" s="100">
        <f t="shared" si="41"/>
        <v>0</v>
      </c>
      <c r="L53" s="101">
        <f t="shared" si="41"/>
        <v>0</v>
      </c>
      <c r="M53" s="102">
        <f t="shared" si="41"/>
        <v>0</v>
      </c>
      <c r="N53" s="100">
        <f t="shared" si="41"/>
        <v>144</v>
      </c>
      <c r="O53" s="100">
        <f t="shared" si="41"/>
        <v>0</v>
      </c>
      <c r="P53" s="100">
        <f t="shared" si="41"/>
        <v>0</v>
      </c>
      <c r="Q53" s="100">
        <f t="shared" si="41"/>
        <v>0</v>
      </c>
      <c r="R53" s="101">
        <f t="shared" si="41"/>
        <v>0</v>
      </c>
      <c r="S53" s="102">
        <f>S38</f>
        <v>0</v>
      </c>
      <c r="T53" s="100">
        <f t="shared" ref="T53:U53" si="42">T38</f>
        <v>144</v>
      </c>
      <c r="U53" s="101">
        <f t="shared" si="42"/>
        <v>144</v>
      </c>
      <c r="W53" s="149" t="s">
        <v>88</v>
      </c>
    </row>
    <row r="54" spans="1:23" s="1" customFormat="1" ht="17.25" customHeight="1" collapsed="1" thickTop="1" thickBot="1">
      <c r="A54" s="55"/>
      <c r="B54" s="1873"/>
      <c r="C54" s="1848" t="s">
        <v>302</v>
      </c>
      <c r="D54" s="1849"/>
      <c r="E54" s="1849"/>
      <c r="F54" s="1850"/>
      <c r="G54" s="999"/>
      <c r="H54" s="1000"/>
      <c r="I54" s="1000"/>
      <c r="J54" s="1000"/>
      <c r="K54" s="1000"/>
      <c r="L54" s="1001"/>
      <c r="M54" s="991" t="str">
        <f>IF(W300_JIG_MTB!H2=0,"",IF((M32-M26)&gt;=0,"○",IF(M32&gt;=(M26*90%),"△","×")))</f>
        <v/>
      </c>
      <c r="N54" s="992" t="str">
        <f>IF(W300_JIG_MTB!I2=0,"",IF((N32-N26)&gt;=0,"○",IF(N32&gt;=(N26*90%),"△","×")))</f>
        <v/>
      </c>
      <c r="O54" s="992" t="str">
        <f>IF(W300_JIG_MTB!J2=0,"",IF((O32-O26)&gt;=0,"○",IF(O32&gt;=(O26*90%),"△","×")))</f>
        <v/>
      </c>
      <c r="P54" s="992" t="str">
        <f>IF(W300_JIG_MTB!K2=0,"",IF((P32-P26)&gt;=0,"○",IF(P32&gt;=(P26*90%),"△","×")))</f>
        <v/>
      </c>
      <c r="Q54" s="992" t="str">
        <f>IF(W300_JIG_MTB!L2=0,"",IF((Q32-Q26)&gt;=0,"○",IF(Q32&gt;=(Q26*90%),"△","×")))</f>
        <v/>
      </c>
      <c r="R54" s="993" t="str">
        <f>IF(W300_JIG_MTB!M2=0,"",IF((R32-R26)&gt;=0,"○",IF(R32&gt;=(R26*90%),"△","×")))</f>
        <v/>
      </c>
      <c r="S54" s="999"/>
      <c r="T54" s="992" t="str">
        <f>IF(W300_JIG_MTB!M2=0,"",IF((R32-R26)&gt;=0,"○",IF(R32&gt;=(R26*90%),"△","×")))</f>
        <v/>
      </c>
      <c r="U54" s="993" t="str">
        <f>IF(W300_JIG_MTB!M2=0,"",IF((R32-R26)&gt;=0,"○",IF(R32&gt;=(R26*90%),"△","×")))</f>
        <v/>
      </c>
      <c r="W54" s="151" t="s">
        <v>318</v>
      </c>
    </row>
    <row r="55" spans="1:23" s="1" customFormat="1" ht="17.25" customHeight="1" thickBot="1">
      <c r="A55" s="55"/>
      <c r="B55" s="1870" t="s">
        <v>73</v>
      </c>
      <c r="C55" s="1944" t="s">
        <v>184</v>
      </c>
      <c r="D55" s="1945"/>
      <c r="E55" s="1945"/>
      <c r="F55" s="1946"/>
      <c r="G55" s="1002">
        <f>G690</f>
        <v>-4526</v>
      </c>
      <c r="H55" s="1003">
        <f t="shared" ref="H55:R55" si="43">H690</f>
        <v>-921</v>
      </c>
      <c r="I55" s="1003">
        <f t="shared" si="43"/>
        <v>13183</v>
      </c>
      <c r="J55" s="1003">
        <f t="shared" si="43"/>
        <v>4546</v>
      </c>
      <c r="K55" s="1003">
        <f t="shared" si="43"/>
        <v>-1039</v>
      </c>
      <c r="L55" s="1004">
        <f t="shared" si="43"/>
        <v>29294</v>
      </c>
      <c r="M55" s="1002">
        <f t="shared" si="43"/>
        <v>871</v>
      </c>
      <c r="N55" s="1003">
        <f t="shared" si="43"/>
        <v>4186</v>
      </c>
      <c r="O55" s="1003">
        <f t="shared" si="43"/>
        <v>3869</v>
      </c>
      <c r="P55" s="1003">
        <f t="shared" si="43"/>
        <v>8276</v>
      </c>
      <c r="Q55" s="1003">
        <f t="shared" si="43"/>
        <v>22720</v>
      </c>
      <c r="R55" s="1004">
        <f t="shared" si="43"/>
        <v>38370</v>
      </c>
      <c r="S55" s="1002">
        <f>SUM(G55:L55)</f>
        <v>40537</v>
      </c>
      <c r="T55" s="1003">
        <f>SUM(M55:R55)</f>
        <v>78292</v>
      </c>
      <c r="U55" s="1004">
        <f>SUM(S55:T55)</f>
        <v>118829</v>
      </c>
      <c r="V55" s="1005"/>
      <c r="W55" s="240" t="s">
        <v>88</v>
      </c>
    </row>
    <row r="56" spans="1:23" s="1" customFormat="1" ht="17.25" customHeight="1" thickBot="1">
      <c r="A56" s="55"/>
      <c r="B56" s="1871"/>
      <c r="C56" s="1947" t="s">
        <v>18</v>
      </c>
      <c r="D56" s="1948"/>
      <c r="E56" s="1948"/>
      <c r="F56" s="1949"/>
      <c r="G56" s="962">
        <f>G197</f>
        <v>6914</v>
      </c>
      <c r="H56" s="963">
        <f t="shared" ref="H56:R56" si="44">H197</f>
        <v>-4812</v>
      </c>
      <c r="I56" s="963">
        <f t="shared" si="44"/>
        <v>10387</v>
      </c>
      <c r="J56" s="963">
        <f t="shared" si="44"/>
        <v>6568</v>
      </c>
      <c r="K56" s="963">
        <f t="shared" si="44"/>
        <v>-4073</v>
      </c>
      <c r="L56" s="964">
        <f t="shared" si="44"/>
        <v>20603</v>
      </c>
      <c r="M56" s="962">
        <f t="shared" si="44"/>
        <v>21230</v>
      </c>
      <c r="N56" s="963">
        <f t="shared" si="44"/>
        <v>1750</v>
      </c>
      <c r="O56" s="963">
        <f t="shared" si="44"/>
        <v>-2418</v>
      </c>
      <c r="P56" s="963">
        <f t="shared" si="44"/>
        <v>8886</v>
      </c>
      <c r="Q56" s="963">
        <f t="shared" si="44"/>
        <v>804</v>
      </c>
      <c r="R56" s="964">
        <f t="shared" si="44"/>
        <v>21873</v>
      </c>
      <c r="S56" s="962">
        <f t="shared" ref="S56:S83" si="45">SUM(G56:L56)</f>
        <v>35587</v>
      </c>
      <c r="T56" s="963">
        <f t="shared" ref="T56:T83" si="46">SUM(M56:R56)</f>
        <v>52125</v>
      </c>
      <c r="U56" s="964">
        <f t="shared" ref="U56:U73" si="47">SUM(S56:T56)</f>
        <v>87712</v>
      </c>
      <c r="V56" s="277"/>
      <c r="W56" s="148" t="s">
        <v>88</v>
      </c>
    </row>
    <row r="57" spans="1:23" s="1" customFormat="1" ht="17.25" hidden="1" customHeight="1" outlineLevel="1">
      <c r="A57" s="55"/>
      <c r="B57" s="1871"/>
      <c r="C57" s="1950" t="s">
        <v>47</v>
      </c>
      <c r="D57" s="1952" t="s">
        <v>112</v>
      </c>
      <c r="E57" s="1953"/>
      <c r="F57" s="339" t="s">
        <v>119</v>
      </c>
      <c r="G57" s="129">
        <f>G142</f>
        <v>655</v>
      </c>
      <c r="H57" s="115">
        <f t="shared" ref="H57:R57" si="48">H142</f>
        <v>649</v>
      </c>
      <c r="I57" s="115">
        <f t="shared" si="48"/>
        <v>313</v>
      </c>
      <c r="J57" s="115">
        <f t="shared" si="48"/>
        <v>805</v>
      </c>
      <c r="K57" s="115">
        <f t="shared" si="48"/>
        <v>453</v>
      </c>
      <c r="L57" s="116">
        <f t="shared" si="48"/>
        <v>429</v>
      </c>
      <c r="M57" s="114">
        <f t="shared" si="48"/>
        <v>815</v>
      </c>
      <c r="N57" s="115">
        <f t="shared" si="48"/>
        <v>789</v>
      </c>
      <c r="O57" s="115">
        <f t="shared" si="48"/>
        <v>768</v>
      </c>
      <c r="P57" s="115">
        <f t="shared" si="48"/>
        <v>813</v>
      </c>
      <c r="Q57" s="115">
        <f t="shared" si="48"/>
        <v>811</v>
      </c>
      <c r="R57" s="116">
        <f t="shared" si="48"/>
        <v>900</v>
      </c>
      <c r="S57" s="114">
        <f t="shared" si="45"/>
        <v>3304</v>
      </c>
      <c r="T57" s="115">
        <f t="shared" si="46"/>
        <v>4896</v>
      </c>
      <c r="U57" s="116">
        <f t="shared" si="47"/>
        <v>8200</v>
      </c>
      <c r="W57" s="149" t="s">
        <v>88</v>
      </c>
    </row>
    <row r="58" spans="1:23" s="1" customFormat="1" ht="17.25" hidden="1" customHeight="1" outlineLevel="1">
      <c r="A58" s="55"/>
      <c r="B58" s="1871"/>
      <c r="C58" s="1872"/>
      <c r="D58" s="1890"/>
      <c r="E58" s="1891"/>
      <c r="F58" s="655" t="s">
        <v>158</v>
      </c>
      <c r="G58" s="95">
        <f>G147</f>
        <v>3</v>
      </c>
      <c r="H58" s="96">
        <f t="shared" ref="H58:R58" si="49">H147</f>
        <v>3</v>
      </c>
      <c r="I58" s="96">
        <f t="shared" si="49"/>
        <v>3</v>
      </c>
      <c r="J58" s="96">
        <f t="shared" si="49"/>
        <v>3</v>
      </c>
      <c r="K58" s="96">
        <f t="shared" si="49"/>
        <v>3</v>
      </c>
      <c r="L58" s="97">
        <f t="shared" si="49"/>
        <v>3</v>
      </c>
      <c r="M58" s="98">
        <f t="shared" si="49"/>
        <v>0</v>
      </c>
      <c r="N58" s="96">
        <f t="shared" si="49"/>
        <v>0</v>
      </c>
      <c r="O58" s="96">
        <f t="shared" si="49"/>
        <v>0</v>
      </c>
      <c r="P58" s="96">
        <f t="shared" si="49"/>
        <v>0</v>
      </c>
      <c r="Q58" s="96">
        <f t="shared" si="49"/>
        <v>0</v>
      </c>
      <c r="R58" s="97">
        <f t="shared" si="49"/>
        <v>0</v>
      </c>
      <c r="S58" s="98">
        <f t="shared" si="45"/>
        <v>18</v>
      </c>
      <c r="T58" s="96">
        <f t="shared" si="46"/>
        <v>0</v>
      </c>
      <c r="U58" s="97">
        <f t="shared" si="47"/>
        <v>18</v>
      </c>
      <c r="W58" s="149" t="s">
        <v>88</v>
      </c>
    </row>
    <row r="59" spans="1:23" s="1" customFormat="1" ht="17.25" hidden="1" customHeight="1" outlineLevel="1">
      <c r="A59" s="55"/>
      <c r="B59" s="1871"/>
      <c r="C59" s="1872"/>
      <c r="D59" s="1890"/>
      <c r="E59" s="1891"/>
      <c r="F59" s="340" t="s">
        <v>186</v>
      </c>
      <c r="G59" s="95">
        <f>G152</f>
        <v>57</v>
      </c>
      <c r="H59" s="96">
        <f t="shared" ref="H59:R59" si="50">H152</f>
        <v>734</v>
      </c>
      <c r="I59" s="96">
        <f t="shared" si="50"/>
        <v>1044</v>
      </c>
      <c r="J59" s="96">
        <f t="shared" si="50"/>
        <v>3519</v>
      </c>
      <c r="K59" s="96">
        <f t="shared" si="50"/>
        <v>1083</v>
      </c>
      <c r="L59" s="97">
        <f t="shared" si="50"/>
        <v>8784</v>
      </c>
      <c r="M59" s="98">
        <f t="shared" si="50"/>
        <v>18320</v>
      </c>
      <c r="N59" s="96">
        <f t="shared" si="50"/>
        <v>286</v>
      </c>
      <c r="O59" s="96">
        <f t="shared" si="50"/>
        <v>1317</v>
      </c>
      <c r="P59" s="96">
        <f t="shared" si="50"/>
        <v>9606</v>
      </c>
      <c r="Q59" s="96">
        <f t="shared" si="50"/>
        <v>1342</v>
      </c>
      <c r="R59" s="97">
        <f t="shared" si="50"/>
        <v>16861</v>
      </c>
      <c r="S59" s="98">
        <f t="shared" si="45"/>
        <v>15221</v>
      </c>
      <c r="T59" s="96">
        <f t="shared" si="46"/>
        <v>47732</v>
      </c>
      <c r="U59" s="97">
        <f t="shared" si="47"/>
        <v>62953</v>
      </c>
      <c r="W59" s="149" t="s">
        <v>88</v>
      </c>
    </row>
    <row r="60" spans="1:23" s="1" customFormat="1" ht="17.25" hidden="1" customHeight="1" outlineLevel="1">
      <c r="A60" s="55"/>
      <c r="B60" s="1871"/>
      <c r="C60" s="1872"/>
      <c r="D60" s="1890"/>
      <c r="E60" s="1891"/>
      <c r="F60" s="340" t="s">
        <v>187</v>
      </c>
      <c r="G60" s="95">
        <f>G157</f>
        <v>2791</v>
      </c>
      <c r="H60" s="96">
        <f t="shared" ref="H60:R60" si="51">H157</f>
        <v>2818</v>
      </c>
      <c r="I60" s="96">
        <f t="shared" si="51"/>
        <v>1935</v>
      </c>
      <c r="J60" s="96">
        <f t="shared" si="51"/>
        <v>2763</v>
      </c>
      <c r="K60" s="96">
        <f t="shared" si="51"/>
        <v>4021</v>
      </c>
      <c r="L60" s="97">
        <f t="shared" si="51"/>
        <v>9516</v>
      </c>
      <c r="M60" s="98">
        <f t="shared" si="51"/>
        <v>4552</v>
      </c>
      <c r="N60" s="96">
        <f t="shared" si="51"/>
        <v>2981</v>
      </c>
      <c r="O60" s="96">
        <f t="shared" si="51"/>
        <v>2239</v>
      </c>
      <c r="P60" s="96">
        <f t="shared" si="51"/>
        <v>3773</v>
      </c>
      <c r="Q60" s="96">
        <f t="shared" si="51"/>
        <v>2653</v>
      </c>
      <c r="R60" s="97">
        <f t="shared" si="51"/>
        <v>1990</v>
      </c>
      <c r="S60" s="98">
        <f t="shared" si="45"/>
        <v>23844</v>
      </c>
      <c r="T60" s="96">
        <f t="shared" si="46"/>
        <v>18188</v>
      </c>
      <c r="U60" s="97">
        <f t="shared" si="47"/>
        <v>42032</v>
      </c>
      <c r="W60" s="149" t="s">
        <v>88</v>
      </c>
    </row>
    <row r="61" spans="1:23" s="1" customFormat="1" ht="17.25" hidden="1" customHeight="1" outlineLevel="1">
      <c r="A61" s="55"/>
      <c r="B61" s="1871"/>
      <c r="C61" s="1872"/>
      <c r="D61" s="1892"/>
      <c r="E61" s="1893"/>
      <c r="F61" s="342" t="s">
        <v>188</v>
      </c>
      <c r="G61" s="639">
        <f>G162</f>
        <v>6072</v>
      </c>
      <c r="H61" s="118">
        <f t="shared" ref="H61:R61" si="52">H162</f>
        <v>0</v>
      </c>
      <c r="I61" s="118">
        <f t="shared" si="52"/>
        <v>9064</v>
      </c>
      <c r="J61" s="118">
        <f t="shared" si="52"/>
        <v>0</v>
      </c>
      <c r="K61" s="118">
        <f t="shared" si="52"/>
        <v>0</v>
      </c>
      <c r="L61" s="119">
        <f t="shared" si="52"/>
        <v>2729</v>
      </c>
      <c r="M61" s="117">
        <f t="shared" si="52"/>
        <v>0</v>
      </c>
      <c r="N61" s="118">
        <f t="shared" si="52"/>
        <v>542</v>
      </c>
      <c r="O61" s="118">
        <f t="shared" si="52"/>
        <v>0</v>
      </c>
      <c r="P61" s="118">
        <f t="shared" si="52"/>
        <v>743</v>
      </c>
      <c r="Q61" s="118">
        <f t="shared" si="52"/>
        <v>0</v>
      </c>
      <c r="R61" s="119">
        <f t="shared" si="52"/>
        <v>3219</v>
      </c>
      <c r="S61" s="117">
        <f t="shared" si="45"/>
        <v>17865</v>
      </c>
      <c r="T61" s="118">
        <f t="shared" si="46"/>
        <v>4504</v>
      </c>
      <c r="U61" s="119">
        <f t="shared" si="47"/>
        <v>22369</v>
      </c>
      <c r="W61" s="149" t="s">
        <v>88</v>
      </c>
    </row>
    <row r="62" spans="1:23" s="1" customFormat="1" ht="17.25" hidden="1" customHeight="1" outlineLevel="1">
      <c r="A62" s="55"/>
      <c r="B62" s="1871"/>
      <c r="C62" s="1872"/>
      <c r="D62" s="1890" t="s">
        <v>113</v>
      </c>
      <c r="E62" s="1891"/>
      <c r="F62" s="655" t="s">
        <v>100</v>
      </c>
      <c r="G62" s="91">
        <f>G183</f>
        <v>-2754.2999999999997</v>
      </c>
      <c r="H62" s="92">
        <f t="shared" ref="H62:R62" si="53">H183</f>
        <v>-8882.5000000000018</v>
      </c>
      <c r="I62" s="92">
        <f t="shared" si="53"/>
        <v>-2176.6000000000008</v>
      </c>
      <c r="J62" s="92">
        <f t="shared" si="53"/>
        <v>-397.80000000000121</v>
      </c>
      <c r="K62" s="92">
        <f t="shared" si="53"/>
        <v>-9453.2999999999993</v>
      </c>
      <c r="L62" s="93">
        <f t="shared" si="53"/>
        <v>-1027.4999999999998</v>
      </c>
      <c r="M62" s="94">
        <f t="shared" si="53"/>
        <v>-3329.6999999999975</v>
      </c>
      <c r="N62" s="92">
        <f t="shared" si="53"/>
        <v>-2301.6999999999994</v>
      </c>
      <c r="O62" s="92">
        <f t="shared" si="53"/>
        <v>-6408.1000000000031</v>
      </c>
      <c r="P62" s="92">
        <f t="shared" si="53"/>
        <v>-6497.2000000000062</v>
      </c>
      <c r="Q62" s="92">
        <f t="shared" si="53"/>
        <v>-3585.0000000000014</v>
      </c>
      <c r="R62" s="93">
        <f t="shared" si="53"/>
        <v>-1472.0000000000032</v>
      </c>
      <c r="S62" s="94">
        <f t="shared" si="45"/>
        <v>-24692</v>
      </c>
      <c r="T62" s="92">
        <f t="shared" si="46"/>
        <v>-23593.700000000008</v>
      </c>
      <c r="U62" s="93">
        <f t="shared" si="47"/>
        <v>-48285.700000000012</v>
      </c>
      <c r="W62" s="149" t="s">
        <v>88</v>
      </c>
    </row>
    <row r="63" spans="1:23" s="1" customFormat="1" ht="17.25" hidden="1" customHeight="1" outlineLevel="1">
      <c r="A63" s="55"/>
      <c r="B63" s="1871"/>
      <c r="C63" s="1872"/>
      <c r="D63" s="1890"/>
      <c r="E63" s="1891"/>
      <c r="F63" s="341" t="s">
        <v>319</v>
      </c>
      <c r="G63" s="99">
        <f>G191</f>
        <v>0</v>
      </c>
      <c r="H63" s="100">
        <f t="shared" ref="H63:R63" si="54">H191</f>
        <v>0</v>
      </c>
      <c r="I63" s="100">
        <f t="shared" si="54"/>
        <v>0</v>
      </c>
      <c r="J63" s="100">
        <f t="shared" si="54"/>
        <v>0</v>
      </c>
      <c r="K63" s="100">
        <f t="shared" si="54"/>
        <v>0</v>
      </c>
      <c r="L63" s="101">
        <f t="shared" si="54"/>
        <v>0</v>
      </c>
      <c r="M63" s="102">
        <f t="shared" si="54"/>
        <v>0</v>
      </c>
      <c r="N63" s="100">
        <f t="shared" si="54"/>
        <v>0</v>
      </c>
      <c r="O63" s="100">
        <f t="shared" si="54"/>
        <v>0</v>
      </c>
      <c r="P63" s="100">
        <f t="shared" si="54"/>
        <v>0</v>
      </c>
      <c r="Q63" s="100">
        <f t="shared" si="54"/>
        <v>0</v>
      </c>
      <c r="R63" s="101">
        <f t="shared" si="54"/>
        <v>0</v>
      </c>
      <c r="S63" s="102">
        <f t="shared" si="45"/>
        <v>0</v>
      </c>
      <c r="T63" s="100">
        <f t="shared" si="46"/>
        <v>0</v>
      </c>
      <c r="U63" s="101">
        <f t="shared" si="47"/>
        <v>0</v>
      </c>
      <c r="W63" s="149" t="s">
        <v>88</v>
      </c>
    </row>
    <row r="64" spans="1:23" s="1" customFormat="1" ht="17.25" hidden="1" customHeight="1" outlineLevel="1" thickBot="1">
      <c r="A64" s="55"/>
      <c r="B64" s="1871"/>
      <c r="C64" s="1951"/>
      <c r="D64" s="1954"/>
      <c r="E64" s="1955"/>
      <c r="F64" s="1006" t="s">
        <v>114</v>
      </c>
      <c r="G64" s="971">
        <f>+G196</f>
        <v>90.299999999999727</v>
      </c>
      <c r="H64" s="969">
        <f t="shared" ref="H64:R64" si="55">+H196</f>
        <v>-133.49999999999818</v>
      </c>
      <c r="I64" s="969">
        <f t="shared" si="55"/>
        <v>204.60000000000082</v>
      </c>
      <c r="J64" s="969">
        <f t="shared" si="55"/>
        <v>-124.19999999999879</v>
      </c>
      <c r="K64" s="969">
        <f t="shared" si="55"/>
        <v>-179.70000000000073</v>
      </c>
      <c r="L64" s="970">
        <f t="shared" si="55"/>
        <v>169.49999999999977</v>
      </c>
      <c r="M64" s="971">
        <f t="shared" si="55"/>
        <v>872.69999999999754</v>
      </c>
      <c r="N64" s="969">
        <f t="shared" si="55"/>
        <v>-546.30000000000064</v>
      </c>
      <c r="O64" s="969">
        <f t="shared" si="55"/>
        <v>-333.89999999999691</v>
      </c>
      <c r="P64" s="969">
        <f t="shared" si="55"/>
        <v>448.20000000000618</v>
      </c>
      <c r="Q64" s="969">
        <f t="shared" si="55"/>
        <v>-416.99999999999864</v>
      </c>
      <c r="R64" s="970">
        <f t="shared" si="55"/>
        <v>375.00000000000318</v>
      </c>
      <c r="S64" s="971">
        <f t="shared" si="45"/>
        <v>27.000000000002615</v>
      </c>
      <c r="T64" s="969">
        <f t="shared" si="46"/>
        <v>398.70000000001073</v>
      </c>
      <c r="U64" s="970">
        <f t="shared" si="47"/>
        <v>425.70000000001335</v>
      </c>
      <c r="V64" s="270"/>
      <c r="W64" s="155" t="s">
        <v>88</v>
      </c>
    </row>
    <row r="65" spans="1:23" s="1" customFormat="1" ht="17.25" customHeight="1" collapsed="1" thickBot="1">
      <c r="A65" s="55"/>
      <c r="B65" s="1871"/>
      <c r="C65" s="1956" t="s">
        <v>149</v>
      </c>
      <c r="D65" s="1957"/>
      <c r="E65" s="1957"/>
      <c r="F65" s="1958"/>
      <c r="G65" s="367">
        <f>G256</f>
        <v>6914</v>
      </c>
      <c r="H65" s="972">
        <f t="shared" ref="H65:R65" si="56">H256</f>
        <v>-4812</v>
      </c>
      <c r="I65" s="972">
        <f t="shared" si="56"/>
        <v>10387</v>
      </c>
      <c r="J65" s="972">
        <f t="shared" si="56"/>
        <v>6568</v>
      </c>
      <c r="K65" s="972">
        <f t="shared" si="56"/>
        <v>-4073</v>
      </c>
      <c r="L65" s="973">
        <f t="shared" si="56"/>
        <v>20603</v>
      </c>
      <c r="M65" s="367">
        <f t="shared" si="56"/>
        <v>21230</v>
      </c>
      <c r="N65" s="972">
        <f t="shared" si="56"/>
        <v>1750</v>
      </c>
      <c r="O65" s="972">
        <f t="shared" si="56"/>
        <v>-2418</v>
      </c>
      <c r="P65" s="972">
        <f t="shared" si="56"/>
        <v>8886</v>
      </c>
      <c r="Q65" s="972">
        <f t="shared" si="56"/>
        <v>804</v>
      </c>
      <c r="R65" s="973">
        <f t="shared" si="56"/>
        <v>21873</v>
      </c>
      <c r="S65" s="367">
        <f t="shared" si="45"/>
        <v>35587</v>
      </c>
      <c r="T65" s="972">
        <f t="shared" si="46"/>
        <v>52125</v>
      </c>
      <c r="U65" s="973">
        <f t="shared" si="47"/>
        <v>87712</v>
      </c>
      <c r="V65" s="277"/>
      <c r="W65" s="148" t="s">
        <v>88</v>
      </c>
    </row>
    <row r="66" spans="1:23" s="1" customFormat="1" ht="17.25" hidden="1" customHeight="1" outlineLevel="1">
      <c r="A66" s="55"/>
      <c r="B66" s="1871"/>
      <c r="C66" s="1950" t="s">
        <v>47</v>
      </c>
      <c r="D66" s="1952" t="s">
        <v>112</v>
      </c>
      <c r="E66" s="1953"/>
      <c r="F66" s="339" t="s">
        <v>119</v>
      </c>
      <c r="G66" s="129">
        <f>G201</f>
        <v>655</v>
      </c>
      <c r="H66" s="115">
        <f t="shared" ref="H66:R66" si="57">H201</f>
        <v>649</v>
      </c>
      <c r="I66" s="115">
        <f t="shared" si="57"/>
        <v>313</v>
      </c>
      <c r="J66" s="115">
        <f t="shared" si="57"/>
        <v>805</v>
      </c>
      <c r="K66" s="115">
        <f t="shared" si="57"/>
        <v>453</v>
      </c>
      <c r="L66" s="116">
        <f t="shared" si="57"/>
        <v>429</v>
      </c>
      <c r="M66" s="114">
        <f t="shared" si="57"/>
        <v>815</v>
      </c>
      <c r="N66" s="115">
        <f t="shared" si="57"/>
        <v>789</v>
      </c>
      <c r="O66" s="115">
        <f t="shared" si="57"/>
        <v>768</v>
      </c>
      <c r="P66" s="115">
        <f t="shared" si="57"/>
        <v>813</v>
      </c>
      <c r="Q66" s="115">
        <f t="shared" si="57"/>
        <v>811</v>
      </c>
      <c r="R66" s="116">
        <f t="shared" si="57"/>
        <v>900</v>
      </c>
      <c r="S66" s="114">
        <f t="shared" si="45"/>
        <v>3304</v>
      </c>
      <c r="T66" s="115">
        <f t="shared" si="46"/>
        <v>4896</v>
      </c>
      <c r="U66" s="116">
        <f t="shared" si="47"/>
        <v>8200</v>
      </c>
      <c r="W66" s="149" t="s">
        <v>88</v>
      </c>
    </row>
    <row r="67" spans="1:23" s="1" customFormat="1" ht="17.25" hidden="1" customHeight="1" outlineLevel="1">
      <c r="A67" s="55"/>
      <c r="B67" s="1871"/>
      <c r="C67" s="1872"/>
      <c r="D67" s="1890"/>
      <c r="E67" s="1891"/>
      <c r="F67" s="655" t="s">
        <v>158</v>
      </c>
      <c r="G67" s="91">
        <f>G206</f>
        <v>3</v>
      </c>
      <c r="H67" s="92">
        <f t="shared" ref="H67:R67" si="58">H206</f>
        <v>3</v>
      </c>
      <c r="I67" s="92">
        <f t="shared" si="58"/>
        <v>3</v>
      </c>
      <c r="J67" s="92">
        <f t="shared" si="58"/>
        <v>3</v>
      </c>
      <c r="K67" s="92">
        <f t="shared" si="58"/>
        <v>3</v>
      </c>
      <c r="L67" s="93">
        <f t="shared" si="58"/>
        <v>3</v>
      </c>
      <c r="M67" s="94">
        <f t="shared" si="58"/>
        <v>0</v>
      </c>
      <c r="N67" s="92">
        <f t="shared" si="58"/>
        <v>0</v>
      </c>
      <c r="O67" s="92">
        <f t="shared" si="58"/>
        <v>0</v>
      </c>
      <c r="P67" s="92">
        <f t="shared" si="58"/>
        <v>0</v>
      </c>
      <c r="Q67" s="92">
        <f t="shared" si="58"/>
        <v>0</v>
      </c>
      <c r="R67" s="93">
        <f t="shared" si="58"/>
        <v>0</v>
      </c>
      <c r="S67" s="94">
        <f t="shared" si="45"/>
        <v>18</v>
      </c>
      <c r="T67" s="92">
        <f t="shared" si="46"/>
        <v>0</v>
      </c>
      <c r="U67" s="93">
        <f t="shared" si="47"/>
        <v>18</v>
      </c>
      <c r="W67" s="149" t="s">
        <v>88</v>
      </c>
    </row>
    <row r="68" spans="1:23" s="1" customFormat="1" ht="17.25" hidden="1" customHeight="1" outlineLevel="1">
      <c r="A68" s="55"/>
      <c r="B68" s="1871"/>
      <c r="C68" s="1872"/>
      <c r="D68" s="1890"/>
      <c r="E68" s="1891"/>
      <c r="F68" s="340" t="s">
        <v>186</v>
      </c>
      <c r="G68" s="95">
        <f>G211</f>
        <v>57</v>
      </c>
      <c r="H68" s="96">
        <f t="shared" ref="H68:R68" si="59">H211</f>
        <v>734</v>
      </c>
      <c r="I68" s="96">
        <f t="shared" si="59"/>
        <v>1044</v>
      </c>
      <c r="J68" s="96">
        <f t="shared" si="59"/>
        <v>3519</v>
      </c>
      <c r="K68" s="96">
        <f t="shared" si="59"/>
        <v>1083</v>
      </c>
      <c r="L68" s="97">
        <f t="shared" si="59"/>
        <v>8784</v>
      </c>
      <c r="M68" s="98">
        <f t="shared" si="59"/>
        <v>18320</v>
      </c>
      <c r="N68" s="96">
        <f t="shared" si="59"/>
        <v>286</v>
      </c>
      <c r="O68" s="96">
        <f t="shared" si="59"/>
        <v>1317</v>
      </c>
      <c r="P68" s="96">
        <f t="shared" si="59"/>
        <v>9606</v>
      </c>
      <c r="Q68" s="96">
        <f t="shared" si="59"/>
        <v>1342</v>
      </c>
      <c r="R68" s="97">
        <f t="shared" si="59"/>
        <v>16861</v>
      </c>
      <c r="S68" s="98">
        <f t="shared" si="45"/>
        <v>15221</v>
      </c>
      <c r="T68" s="96">
        <f t="shared" si="46"/>
        <v>47732</v>
      </c>
      <c r="U68" s="97">
        <f t="shared" si="47"/>
        <v>62953</v>
      </c>
      <c r="W68" s="149" t="s">
        <v>88</v>
      </c>
    </row>
    <row r="69" spans="1:23" s="1" customFormat="1" ht="17.25" hidden="1" customHeight="1" outlineLevel="1">
      <c r="A69" s="55"/>
      <c r="B69" s="1871"/>
      <c r="C69" s="1872"/>
      <c r="D69" s="1890"/>
      <c r="E69" s="1891"/>
      <c r="F69" s="340" t="s">
        <v>187</v>
      </c>
      <c r="G69" s="95">
        <f>G216</f>
        <v>2791</v>
      </c>
      <c r="H69" s="96">
        <f t="shared" ref="H69:R69" si="60">H216</f>
        <v>2818</v>
      </c>
      <c r="I69" s="96">
        <f t="shared" si="60"/>
        <v>1935</v>
      </c>
      <c r="J69" s="96">
        <f t="shared" si="60"/>
        <v>2763</v>
      </c>
      <c r="K69" s="96">
        <f t="shared" si="60"/>
        <v>4021</v>
      </c>
      <c r="L69" s="97">
        <f t="shared" si="60"/>
        <v>9516</v>
      </c>
      <c r="M69" s="98">
        <f t="shared" si="60"/>
        <v>4552</v>
      </c>
      <c r="N69" s="96">
        <f t="shared" si="60"/>
        <v>2981</v>
      </c>
      <c r="O69" s="96">
        <f t="shared" si="60"/>
        <v>2239</v>
      </c>
      <c r="P69" s="96">
        <f t="shared" si="60"/>
        <v>3773</v>
      </c>
      <c r="Q69" s="96">
        <f t="shared" si="60"/>
        <v>2653</v>
      </c>
      <c r="R69" s="97">
        <f t="shared" si="60"/>
        <v>1990</v>
      </c>
      <c r="S69" s="98">
        <f t="shared" si="45"/>
        <v>23844</v>
      </c>
      <c r="T69" s="96">
        <f t="shared" si="46"/>
        <v>18188</v>
      </c>
      <c r="U69" s="97">
        <f t="shared" si="47"/>
        <v>42032</v>
      </c>
      <c r="W69" s="149" t="s">
        <v>88</v>
      </c>
    </row>
    <row r="70" spans="1:23" s="1" customFormat="1" ht="17.25" hidden="1" customHeight="1" outlineLevel="1">
      <c r="A70" s="55"/>
      <c r="B70" s="1871"/>
      <c r="C70" s="1872"/>
      <c r="D70" s="1892"/>
      <c r="E70" s="1893"/>
      <c r="F70" s="342" t="s">
        <v>188</v>
      </c>
      <c r="G70" s="639">
        <f>G221</f>
        <v>6072</v>
      </c>
      <c r="H70" s="118">
        <f t="shared" ref="H70:R70" si="61">H221</f>
        <v>0</v>
      </c>
      <c r="I70" s="118">
        <f t="shared" si="61"/>
        <v>9064</v>
      </c>
      <c r="J70" s="118">
        <f t="shared" si="61"/>
        <v>0</v>
      </c>
      <c r="K70" s="118">
        <f t="shared" si="61"/>
        <v>0</v>
      </c>
      <c r="L70" s="119">
        <f t="shared" si="61"/>
        <v>2729</v>
      </c>
      <c r="M70" s="117">
        <f t="shared" si="61"/>
        <v>0</v>
      </c>
      <c r="N70" s="118">
        <f t="shared" si="61"/>
        <v>542</v>
      </c>
      <c r="O70" s="118">
        <f t="shared" si="61"/>
        <v>0</v>
      </c>
      <c r="P70" s="118">
        <f t="shared" si="61"/>
        <v>743</v>
      </c>
      <c r="Q70" s="118">
        <f t="shared" si="61"/>
        <v>0</v>
      </c>
      <c r="R70" s="119">
        <f t="shared" si="61"/>
        <v>3219</v>
      </c>
      <c r="S70" s="117">
        <f t="shared" si="45"/>
        <v>17865</v>
      </c>
      <c r="T70" s="118">
        <f t="shared" si="46"/>
        <v>4504</v>
      </c>
      <c r="U70" s="119">
        <f t="shared" si="47"/>
        <v>22369</v>
      </c>
      <c r="W70" s="149" t="s">
        <v>88</v>
      </c>
    </row>
    <row r="71" spans="1:23" s="1" customFormat="1" ht="17.25" hidden="1" customHeight="1" outlineLevel="1">
      <c r="A71" s="55"/>
      <c r="B71" s="1871"/>
      <c r="C71" s="1872"/>
      <c r="D71" s="1890" t="s">
        <v>113</v>
      </c>
      <c r="E71" s="1891"/>
      <c r="F71" s="655" t="s">
        <v>100</v>
      </c>
      <c r="G71" s="91">
        <f>G242</f>
        <v>-2754.2999999999997</v>
      </c>
      <c r="H71" s="92">
        <f t="shared" ref="H71:R71" si="62">H242</f>
        <v>-8882.5000000000018</v>
      </c>
      <c r="I71" s="92">
        <f t="shared" si="62"/>
        <v>-2176.6000000000008</v>
      </c>
      <c r="J71" s="92">
        <f t="shared" si="62"/>
        <v>-397.80000000000121</v>
      </c>
      <c r="K71" s="92">
        <f t="shared" si="62"/>
        <v>-9453.2999999999993</v>
      </c>
      <c r="L71" s="93">
        <f t="shared" si="62"/>
        <v>-1027.4999999999998</v>
      </c>
      <c r="M71" s="94">
        <f t="shared" si="62"/>
        <v>-3329.6999999999975</v>
      </c>
      <c r="N71" s="92">
        <f t="shared" si="62"/>
        <v>-2301.6999999999994</v>
      </c>
      <c r="O71" s="92">
        <f t="shared" si="62"/>
        <v>-6408.1000000000031</v>
      </c>
      <c r="P71" s="92">
        <f t="shared" si="62"/>
        <v>-6497.2000000000062</v>
      </c>
      <c r="Q71" s="92">
        <f t="shared" si="62"/>
        <v>-3585.0000000000014</v>
      </c>
      <c r="R71" s="93">
        <f t="shared" si="62"/>
        <v>-1472.0000000000032</v>
      </c>
      <c r="S71" s="94">
        <f t="shared" si="45"/>
        <v>-24692</v>
      </c>
      <c r="T71" s="92">
        <f t="shared" si="46"/>
        <v>-23593.700000000008</v>
      </c>
      <c r="U71" s="93">
        <f t="shared" si="47"/>
        <v>-48285.700000000012</v>
      </c>
      <c r="W71" s="149" t="s">
        <v>88</v>
      </c>
    </row>
    <row r="72" spans="1:23" s="1" customFormat="1" ht="17.25" hidden="1" customHeight="1" outlineLevel="1">
      <c r="A72" s="55"/>
      <c r="B72" s="1871"/>
      <c r="C72" s="1872"/>
      <c r="D72" s="1890"/>
      <c r="E72" s="1891"/>
      <c r="F72" s="341" t="s">
        <v>319</v>
      </c>
      <c r="G72" s="99">
        <f>G250</f>
        <v>0</v>
      </c>
      <c r="H72" s="100">
        <f t="shared" ref="H72:R72" si="63">H250</f>
        <v>0</v>
      </c>
      <c r="I72" s="100">
        <f t="shared" si="63"/>
        <v>0</v>
      </c>
      <c r="J72" s="100">
        <f t="shared" si="63"/>
        <v>0</v>
      </c>
      <c r="K72" s="100">
        <f t="shared" si="63"/>
        <v>0</v>
      </c>
      <c r="L72" s="101">
        <f t="shared" si="63"/>
        <v>0</v>
      </c>
      <c r="M72" s="102">
        <f t="shared" si="63"/>
        <v>0</v>
      </c>
      <c r="N72" s="100">
        <f t="shared" si="63"/>
        <v>0</v>
      </c>
      <c r="O72" s="100">
        <f t="shared" si="63"/>
        <v>0</v>
      </c>
      <c r="P72" s="100">
        <f t="shared" si="63"/>
        <v>0</v>
      </c>
      <c r="Q72" s="100">
        <f t="shared" si="63"/>
        <v>0</v>
      </c>
      <c r="R72" s="101">
        <f t="shared" si="63"/>
        <v>0</v>
      </c>
      <c r="S72" s="102">
        <f t="shared" si="45"/>
        <v>0</v>
      </c>
      <c r="T72" s="100">
        <f t="shared" si="46"/>
        <v>0</v>
      </c>
      <c r="U72" s="101">
        <f t="shared" si="47"/>
        <v>0</v>
      </c>
      <c r="W72" s="149" t="s">
        <v>88</v>
      </c>
    </row>
    <row r="73" spans="1:23" s="1" customFormat="1" ht="17.25" hidden="1" customHeight="1" outlineLevel="1" thickBot="1">
      <c r="A73" s="55"/>
      <c r="B73" s="1871"/>
      <c r="C73" s="1951"/>
      <c r="D73" s="1954"/>
      <c r="E73" s="1955"/>
      <c r="F73" s="1006" t="s">
        <v>114</v>
      </c>
      <c r="G73" s="971">
        <f t="shared" ref="G73:R73" si="64">G255</f>
        <v>90.299999999999727</v>
      </c>
      <c r="H73" s="969">
        <f t="shared" si="64"/>
        <v>-133.49999999999818</v>
      </c>
      <c r="I73" s="969">
        <f t="shared" si="64"/>
        <v>204.60000000000082</v>
      </c>
      <c r="J73" s="969">
        <f t="shared" si="64"/>
        <v>-124.19999999999879</v>
      </c>
      <c r="K73" s="969">
        <f t="shared" si="64"/>
        <v>-179.70000000000073</v>
      </c>
      <c r="L73" s="970">
        <f t="shared" si="64"/>
        <v>169.49999999999977</v>
      </c>
      <c r="M73" s="971">
        <f t="shared" si="64"/>
        <v>872.69999999999754</v>
      </c>
      <c r="N73" s="969">
        <f t="shared" si="64"/>
        <v>-546.30000000000064</v>
      </c>
      <c r="O73" s="969">
        <f t="shared" si="64"/>
        <v>-333.89999999999691</v>
      </c>
      <c r="P73" s="969">
        <f t="shared" si="64"/>
        <v>448.20000000000618</v>
      </c>
      <c r="Q73" s="969">
        <f t="shared" si="64"/>
        <v>-416.99999999999864</v>
      </c>
      <c r="R73" s="970">
        <f t="shared" si="64"/>
        <v>375.00000000000318</v>
      </c>
      <c r="S73" s="971">
        <f t="shared" si="45"/>
        <v>27.000000000002615</v>
      </c>
      <c r="T73" s="969">
        <f t="shared" si="46"/>
        <v>398.70000000001073</v>
      </c>
      <c r="U73" s="970">
        <f t="shared" si="47"/>
        <v>425.70000000001335</v>
      </c>
      <c r="V73" s="270"/>
      <c r="W73" s="155" t="s">
        <v>88</v>
      </c>
    </row>
    <row r="74" spans="1:23" s="1" customFormat="1" ht="17.25" customHeight="1" collapsed="1" thickBot="1">
      <c r="A74" s="55"/>
      <c r="B74" s="1871"/>
      <c r="C74" s="1959" t="s">
        <v>69</v>
      </c>
      <c r="D74" s="1960"/>
      <c r="E74" s="1960"/>
      <c r="F74" s="1961"/>
      <c r="G74" s="1007">
        <f>G344</f>
        <v>11743</v>
      </c>
      <c r="H74" s="1008">
        <f t="shared" ref="H74:Q74" si="65">H344</f>
        <v>-926</v>
      </c>
      <c r="I74" s="1008">
        <f t="shared" si="65"/>
        <v>10615</v>
      </c>
      <c r="J74" s="1008">
        <f t="shared" si="65"/>
        <v>3340</v>
      </c>
      <c r="K74" s="1008">
        <f t="shared" si="65"/>
        <v>-631</v>
      </c>
      <c r="L74" s="1009">
        <f>L344</f>
        <v>23994.248054692551</v>
      </c>
      <c r="M74" s="1007">
        <f t="shared" si="65"/>
        <v>21298.511293917603</v>
      </c>
      <c r="N74" s="1008">
        <f t="shared" si="65"/>
        <v>881.01878166830647</v>
      </c>
      <c r="O74" s="1008">
        <f t="shared" si="65"/>
        <v>-1456.1901058739313</v>
      </c>
      <c r="P74" s="1008">
        <f t="shared" si="65"/>
        <v>2750.5898509765539</v>
      </c>
      <c r="Q74" s="1008">
        <f t="shared" si="65"/>
        <v>-2042.6342972427701</v>
      </c>
      <c r="R74" s="1009">
        <f>R344</f>
        <v>25101.495936639374</v>
      </c>
      <c r="S74" s="1007">
        <f t="shared" si="45"/>
        <v>48135.248054692551</v>
      </c>
      <c r="T74" s="1008">
        <f t="shared" si="46"/>
        <v>46532.791460085136</v>
      </c>
      <c r="U74" s="1009">
        <f>SUM(S74:T74)</f>
        <v>94668.039514777687</v>
      </c>
      <c r="V74" s="277"/>
      <c r="W74" s="148" t="s">
        <v>88</v>
      </c>
    </row>
    <row r="75" spans="1:23" s="1" customFormat="1" ht="17.25" hidden="1" customHeight="1" outlineLevel="1">
      <c r="A75" s="55"/>
      <c r="B75" s="1871"/>
      <c r="C75" s="1950" t="s">
        <v>47</v>
      </c>
      <c r="D75" s="1952" t="s">
        <v>112</v>
      </c>
      <c r="E75" s="1953"/>
      <c r="F75" s="339" t="s">
        <v>119</v>
      </c>
      <c r="G75" s="129">
        <f t="shared" ref="G75:R75" si="66">G263</f>
        <v>-747</v>
      </c>
      <c r="H75" s="115">
        <f t="shared" si="66"/>
        <v>1274</v>
      </c>
      <c r="I75" s="115">
        <f t="shared" si="66"/>
        <v>-2900</v>
      </c>
      <c r="J75" s="115">
        <f t="shared" si="66"/>
        <v>133</v>
      </c>
      <c r="K75" s="115">
        <f t="shared" si="66"/>
        <v>661</v>
      </c>
      <c r="L75" s="116">
        <f t="shared" si="66"/>
        <v>429</v>
      </c>
      <c r="M75" s="114">
        <f t="shared" si="66"/>
        <v>815</v>
      </c>
      <c r="N75" s="115">
        <f t="shared" si="66"/>
        <v>789</v>
      </c>
      <c r="O75" s="115">
        <f t="shared" si="66"/>
        <v>768</v>
      </c>
      <c r="P75" s="115">
        <f t="shared" si="66"/>
        <v>813</v>
      </c>
      <c r="Q75" s="115">
        <f t="shared" si="66"/>
        <v>811</v>
      </c>
      <c r="R75" s="116">
        <f t="shared" si="66"/>
        <v>900</v>
      </c>
      <c r="S75" s="114">
        <f t="shared" si="45"/>
        <v>-1150</v>
      </c>
      <c r="T75" s="115">
        <f t="shared" si="46"/>
        <v>4896</v>
      </c>
      <c r="U75" s="116">
        <f t="shared" ref="U75:U93" si="67">SUM(S75:T75)</f>
        <v>3746</v>
      </c>
      <c r="W75" s="149" t="s">
        <v>88</v>
      </c>
    </row>
    <row r="76" spans="1:23" s="1" customFormat="1" ht="17.25" hidden="1" customHeight="1" outlineLevel="1">
      <c r="A76" s="55"/>
      <c r="B76" s="1871"/>
      <c r="C76" s="1872"/>
      <c r="D76" s="1890"/>
      <c r="E76" s="1891"/>
      <c r="F76" s="655" t="s">
        <v>158</v>
      </c>
      <c r="G76" s="95">
        <f t="shared" ref="G76:R76" si="68">G271</f>
        <v>0</v>
      </c>
      <c r="H76" s="96">
        <f t="shared" si="68"/>
        <v>0</v>
      </c>
      <c r="I76" s="96">
        <f t="shared" si="68"/>
        <v>3</v>
      </c>
      <c r="J76" s="96">
        <f t="shared" si="68"/>
        <v>5</v>
      </c>
      <c r="K76" s="96">
        <f t="shared" si="68"/>
        <v>3</v>
      </c>
      <c r="L76" s="97">
        <f t="shared" si="68"/>
        <v>3</v>
      </c>
      <c r="M76" s="98">
        <f t="shared" si="68"/>
        <v>0</v>
      </c>
      <c r="N76" s="96">
        <f t="shared" si="68"/>
        <v>0</v>
      </c>
      <c r="O76" s="96">
        <f t="shared" si="68"/>
        <v>0</v>
      </c>
      <c r="P76" s="96">
        <f t="shared" si="68"/>
        <v>0</v>
      </c>
      <c r="Q76" s="96">
        <f t="shared" si="68"/>
        <v>0</v>
      </c>
      <c r="R76" s="97">
        <f t="shared" si="68"/>
        <v>0</v>
      </c>
      <c r="S76" s="98">
        <f t="shared" si="45"/>
        <v>14</v>
      </c>
      <c r="T76" s="96">
        <f t="shared" si="46"/>
        <v>0</v>
      </c>
      <c r="U76" s="97">
        <f t="shared" si="67"/>
        <v>14</v>
      </c>
      <c r="W76" s="149" t="s">
        <v>88</v>
      </c>
    </row>
    <row r="77" spans="1:23" s="1" customFormat="1" ht="17.25" hidden="1" customHeight="1" outlineLevel="1">
      <c r="A77" s="55"/>
      <c r="B77" s="1871"/>
      <c r="C77" s="1872"/>
      <c r="D77" s="1890"/>
      <c r="E77" s="1891"/>
      <c r="F77" s="340" t="s">
        <v>186</v>
      </c>
      <c r="G77" s="95">
        <f t="shared" ref="G77:R77" si="69">G279</f>
        <v>75</v>
      </c>
      <c r="H77" s="96">
        <f t="shared" si="69"/>
        <v>1347</v>
      </c>
      <c r="I77" s="96">
        <f t="shared" si="69"/>
        <v>1090</v>
      </c>
      <c r="J77" s="96">
        <f t="shared" si="69"/>
        <v>2195</v>
      </c>
      <c r="K77" s="96">
        <f t="shared" si="69"/>
        <v>3401</v>
      </c>
      <c r="L77" s="97">
        <f t="shared" si="69"/>
        <v>11475.400029416091</v>
      </c>
      <c r="M77" s="98">
        <f t="shared" si="69"/>
        <v>19635.564812377695</v>
      </c>
      <c r="N77" s="96">
        <f t="shared" si="69"/>
        <v>458.62142857142862</v>
      </c>
      <c r="O77" s="96">
        <f t="shared" si="69"/>
        <v>2033.7802644964395</v>
      </c>
      <c r="P77" s="96">
        <f t="shared" si="69"/>
        <v>6153.7258444619001</v>
      </c>
      <c r="Q77" s="96">
        <f t="shared" si="69"/>
        <v>712.96570275722934</v>
      </c>
      <c r="R77" s="97">
        <f t="shared" si="69"/>
        <v>19257.054311023621</v>
      </c>
      <c r="S77" s="98">
        <f t="shared" si="45"/>
        <v>19583.400029416091</v>
      </c>
      <c r="T77" s="96">
        <f t="shared" si="46"/>
        <v>48251.712363688312</v>
      </c>
      <c r="U77" s="97">
        <f t="shared" si="67"/>
        <v>67835.112393104399</v>
      </c>
      <c r="W77" s="149" t="s">
        <v>88</v>
      </c>
    </row>
    <row r="78" spans="1:23" s="1" customFormat="1" ht="17.25" hidden="1" customHeight="1" outlineLevel="1">
      <c r="A78" s="55"/>
      <c r="B78" s="1871"/>
      <c r="C78" s="1872"/>
      <c r="D78" s="1890"/>
      <c r="E78" s="1891"/>
      <c r="F78" s="340" t="s">
        <v>187</v>
      </c>
      <c r="G78" s="95">
        <f t="shared" ref="G78:R78" si="70">G287</f>
        <v>-38</v>
      </c>
      <c r="H78" s="96">
        <f t="shared" si="70"/>
        <v>702</v>
      </c>
      <c r="I78" s="96">
        <f t="shared" si="70"/>
        <v>806</v>
      </c>
      <c r="J78" s="96">
        <f t="shared" si="70"/>
        <v>784</v>
      </c>
      <c r="K78" s="96">
        <f t="shared" si="70"/>
        <v>99</v>
      </c>
      <c r="L78" s="97">
        <f t="shared" si="70"/>
        <v>8601</v>
      </c>
      <c r="M78" s="98">
        <f t="shared" si="70"/>
        <v>3265.5464815399177</v>
      </c>
      <c r="N78" s="96">
        <f t="shared" si="70"/>
        <v>1866.8729486500797</v>
      </c>
      <c r="O78" s="96">
        <f t="shared" si="70"/>
        <v>2093.8796296296296</v>
      </c>
      <c r="P78" s="96">
        <f t="shared" si="70"/>
        <v>1382.6140065146583</v>
      </c>
      <c r="Q78" s="96">
        <f t="shared" si="70"/>
        <v>0</v>
      </c>
      <c r="R78" s="97">
        <f t="shared" si="70"/>
        <v>6273.8916256157645</v>
      </c>
      <c r="S78" s="98">
        <f t="shared" si="45"/>
        <v>10954</v>
      </c>
      <c r="T78" s="96">
        <f t="shared" si="46"/>
        <v>14882.804691950048</v>
      </c>
      <c r="U78" s="97">
        <f t="shared" si="67"/>
        <v>25836.804691950048</v>
      </c>
      <c r="W78" s="149" t="s">
        <v>88</v>
      </c>
    </row>
    <row r="79" spans="1:23" s="1" customFormat="1" ht="17.25" hidden="1" customHeight="1" outlineLevel="1">
      <c r="A79" s="55"/>
      <c r="B79" s="1871"/>
      <c r="C79" s="1872"/>
      <c r="D79" s="1890"/>
      <c r="E79" s="1891"/>
      <c r="F79" s="340" t="s">
        <v>188</v>
      </c>
      <c r="G79" s="95">
        <f t="shared" ref="G79:R79" si="71">G295</f>
        <v>10325</v>
      </c>
      <c r="H79" s="96">
        <f t="shared" si="71"/>
        <v>1702</v>
      </c>
      <c r="I79" s="96">
        <f t="shared" si="71"/>
        <v>11667</v>
      </c>
      <c r="J79" s="96">
        <f t="shared" si="71"/>
        <v>116</v>
      </c>
      <c r="K79" s="96">
        <f t="shared" si="71"/>
        <v>105</v>
      </c>
      <c r="L79" s="97">
        <f t="shared" si="71"/>
        <v>3785.2480252764612</v>
      </c>
      <c r="M79" s="98">
        <f t="shared" si="71"/>
        <v>0</v>
      </c>
      <c r="N79" s="96">
        <f t="shared" si="71"/>
        <v>0</v>
      </c>
      <c r="O79" s="96">
        <f t="shared" si="71"/>
        <v>0</v>
      </c>
      <c r="P79" s="96">
        <f t="shared" si="71"/>
        <v>743</v>
      </c>
      <c r="Q79" s="96">
        <f t="shared" si="71"/>
        <v>0</v>
      </c>
      <c r="R79" s="97">
        <f t="shared" si="71"/>
        <v>0</v>
      </c>
      <c r="S79" s="98">
        <f t="shared" si="45"/>
        <v>27700.248025276462</v>
      </c>
      <c r="T79" s="96">
        <f t="shared" si="46"/>
        <v>743</v>
      </c>
      <c r="U79" s="97">
        <f t="shared" si="67"/>
        <v>28443.248025276462</v>
      </c>
      <c r="W79" s="149" t="s">
        <v>88</v>
      </c>
    </row>
    <row r="80" spans="1:23" s="1" customFormat="1" ht="17.25" hidden="1" customHeight="1" outlineLevel="1">
      <c r="A80" s="55"/>
      <c r="B80" s="1871"/>
      <c r="C80" s="1872"/>
      <c r="D80" s="1892"/>
      <c r="E80" s="1893"/>
      <c r="F80" s="342" t="s">
        <v>303</v>
      </c>
      <c r="G80" s="639">
        <f t="shared" ref="G80:R80" si="72">G303</f>
        <v>0</v>
      </c>
      <c r="H80" s="118">
        <f t="shared" si="72"/>
        <v>0</v>
      </c>
      <c r="I80" s="118">
        <f t="shared" si="72"/>
        <v>0</v>
      </c>
      <c r="J80" s="118">
        <f t="shared" si="72"/>
        <v>0</v>
      </c>
      <c r="K80" s="118">
        <f t="shared" si="72"/>
        <v>0</v>
      </c>
      <c r="L80" s="119">
        <f t="shared" si="72"/>
        <v>0</v>
      </c>
      <c r="M80" s="117">
        <f t="shared" si="72"/>
        <v>0</v>
      </c>
      <c r="N80" s="118">
        <f t="shared" si="72"/>
        <v>22.724404446797244</v>
      </c>
      <c r="O80" s="118">
        <f t="shared" si="72"/>
        <v>0</v>
      </c>
      <c r="P80" s="118">
        <f t="shared" si="72"/>
        <v>0</v>
      </c>
      <c r="Q80" s="118">
        <f t="shared" si="72"/>
        <v>0</v>
      </c>
      <c r="R80" s="119">
        <f t="shared" si="72"/>
        <v>0</v>
      </c>
      <c r="S80" s="117">
        <f t="shared" si="45"/>
        <v>0</v>
      </c>
      <c r="T80" s="118">
        <f t="shared" si="46"/>
        <v>22.724404446797244</v>
      </c>
      <c r="U80" s="119">
        <f t="shared" si="67"/>
        <v>22.724404446797244</v>
      </c>
      <c r="W80" s="149" t="s">
        <v>88</v>
      </c>
    </row>
    <row r="81" spans="1:23" s="1" customFormat="1" ht="17.25" hidden="1" customHeight="1" outlineLevel="1">
      <c r="A81" s="55"/>
      <c r="B81" s="1871"/>
      <c r="C81" s="1872"/>
      <c r="D81" s="1890" t="s">
        <v>113</v>
      </c>
      <c r="E81" s="1891"/>
      <c r="F81" s="655" t="s">
        <v>100</v>
      </c>
      <c r="G81" s="91">
        <f t="shared" ref="G81:R81" si="73">G329</f>
        <v>1915.6</v>
      </c>
      <c r="H81" s="92">
        <f t="shared" si="73"/>
        <v>-6790.7500000000009</v>
      </c>
      <c r="I81" s="92">
        <f t="shared" si="73"/>
        <v>-2417.8500000000049</v>
      </c>
      <c r="J81" s="92">
        <f t="shared" si="73"/>
        <v>-2499.2500000000041</v>
      </c>
      <c r="K81" s="92">
        <f t="shared" si="73"/>
        <v>-6327.95</v>
      </c>
      <c r="L81" s="93">
        <f t="shared" si="73"/>
        <v>-1027.4999999999998</v>
      </c>
      <c r="M81" s="94">
        <f>M329</f>
        <v>-3329.6999999999975</v>
      </c>
      <c r="N81" s="92">
        <f t="shared" si="73"/>
        <v>-2301.6999999999994</v>
      </c>
      <c r="O81" s="92">
        <f t="shared" si="73"/>
        <v>-6408.1000000000031</v>
      </c>
      <c r="P81" s="92">
        <f t="shared" si="73"/>
        <v>-6497.2000000000062</v>
      </c>
      <c r="Q81" s="92">
        <f t="shared" si="73"/>
        <v>-3585.0000000000014</v>
      </c>
      <c r="R81" s="93">
        <f t="shared" si="73"/>
        <v>-1472.0000000000032</v>
      </c>
      <c r="S81" s="94">
        <f t="shared" si="45"/>
        <v>-17147.700000000012</v>
      </c>
      <c r="T81" s="92">
        <f t="shared" si="46"/>
        <v>-23593.700000000008</v>
      </c>
      <c r="U81" s="93">
        <f t="shared" si="67"/>
        <v>-40741.400000000023</v>
      </c>
      <c r="W81" s="149" t="s">
        <v>88</v>
      </c>
    </row>
    <row r="82" spans="1:23" s="1" customFormat="1" ht="17.25" hidden="1" customHeight="1" outlineLevel="1">
      <c r="A82" s="55"/>
      <c r="B82" s="1871"/>
      <c r="C82" s="1872"/>
      <c r="D82" s="1890"/>
      <c r="E82" s="1891"/>
      <c r="F82" s="341" t="s">
        <v>311</v>
      </c>
      <c r="G82" s="214">
        <f>G337</f>
        <v>463</v>
      </c>
      <c r="H82" s="336">
        <f t="shared" ref="H82:R82" si="74">H337</f>
        <v>1030</v>
      </c>
      <c r="I82" s="336">
        <f t="shared" si="74"/>
        <v>2422</v>
      </c>
      <c r="J82" s="336">
        <f t="shared" si="74"/>
        <v>3035</v>
      </c>
      <c r="K82" s="336">
        <f t="shared" si="74"/>
        <v>1951</v>
      </c>
      <c r="L82" s="337">
        <f t="shared" si="74"/>
        <v>0</v>
      </c>
      <c r="M82" s="338">
        <f>M337</f>
        <v>0</v>
      </c>
      <c r="N82" s="336">
        <f t="shared" si="74"/>
        <v>0</v>
      </c>
      <c r="O82" s="336">
        <f t="shared" si="74"/>
        <v>0</v>
      </c>
      <c r="P82" s="336">
        <f t="shared" si="74"/>
        <v>0</v>
      </c>
      <c r="Q82" s="336">
        <f t="shared" si="74"/>
        <v>0</v>
      </c>
      <c r="R82" s="337">
        <f t="shared" si="74"/>
        <v>0</v>
      </c>
      <c r="S82" s="338">
        <f t="shared" si="45"/>
        <v>8901</v>
      </c>
      <c r="T82" s="336">
        <f t="shared" si="46"/>
        <v>0</v>
      </c>
      <c r="U82" s="337">
        <f t="shared" si="67"/>
        <v>8901</v>
      </c>
      <c r="W82" s="149" t="s">
        <v>88</v>
      </c>
    </row>
    <row r="83" spans="1:23" s="1" customFormat="1" ht="17.25" hidden="1" customHeight="1" outlineLevel="1" thickBot="1">
      <c r="A83" s="55"/>
      <c r="B83" s="1871"/>
      <c r="C83" s="1872"/>
      <c r="D83" s="1890"/>
      <c r="E83" s="1891"/>
      <c r="F83" s="341" t="s">
        <v>114</v>
      </c>
      <c r="G83" s="102">
        <f t="shared" ref="G83:R83" si="75">+G343+G342</f>
        <v>-250.59999999999991</v>
      </c>
      <c r="H83" s="100">
        <f t="shared" si="75"/>
        <v>-190.24999999999909</v>
      </c>
      <c r="I83" s="100">
        <f>+I343+I342</f>
        <v>-55.149999999995089</v>
      </c>
      <c r="J83" s="100">
        <f t="shared" si="75"/>
        <v>-428.74999999999591</v>
      </c>
      <c r="K83" s="100">
        <f t="shared" si="75"/>
        <v>-523.05000000000018</v>
      </c>
      <c r="L83" s="101">
        <f t="shared" si="75"/>
        <v>728.09999999999832</v>
      </c>
      <c r="M83" s="102">
        <f t="shared" si="75"/>
        <v>912.09999999999172</v>
      </c>
      <c r="N83" s="100">
        <f t="shared" si="75"/>
        <v>45.499999999998636</v>
      </c>
      <c r="O83" s="100">
        <f t="shared" si="75"/>
        <v>56.250000000004547</v>
      </c>
      <c r="P83" s="100">
        <f t="shared" si="75"/>
        <v>155.44999999999891</v>
      </c>
      <c r="Q83" s="100">
        <f t="shared" si="75"/>
        <v>18.400000000002819</v>
      </c>
      <c r="R83" s="101">
        <f t="shared" si="75"/>
        <v>142.54999999999154</v>
      </c>
      <c r="S83" s="102">
        <f t="shared" si="45"/>
        <v>-719.69999999999186</v>
      </c>
      <c r="T83" s="100">
        <f t="shared" si="46"/>
        <v>1330.2499999999882</v>
      </c>
      <c r="U83" s="101">
        <f t="shared" si="67"/>
        <v>610.54999999999632</v>
      </c>
      <c r="V83" s="270"/>
      <c r="W83" s="149" t="s">
        <v>88</v>
      </c>
    </row>
    <row r="84" spans="1:23" s="1" customFormat="1" ht="17.25" customHeight="1" collapsed="1" thickBot="1">
      <c r="A84" s="55"/>
      <c r="B84" s="1871"/>
      <c r="C84" s="1962" t="s">
        <v>299</v>
      </c>
      <c r="D84" s="1963"/>
      <c r="E84" s="1963"/>
      <c r="F84" s="1964"/>
      <c r="G84" s="1010">
        <f t="shared" ref="G84:T89" si="76">G74-G56</f>
        <v>4829</v>
      </c>
      <c r="H84" s="1011">
        <f t="shared" si="76"/>
        <v>3886</v>
      </c>
      <c r="I84" s="1011">
        <f t="shared" si="76"/>
        <v>228</v>
      </c>
      <c r="J84" s="1011">
        <f t="shared" si="76"/>
        <v>-3228</v>
      </c>
      <c r="K84" s="1011">
        <f t="shared" si="76"/>
        <v>3442</v>
      </c>
      <c r="L84" s="1012">
        <f t="shared" si="76"/>
        <v>3391.2480546925508</v>
      </c>
      <c r="M84" s="1010">
        <f t="shared" si="76"/>
        <v>68.511293917603325</v>
      </c>
      <c r="N84" s="1011">
        <f t="shared" si="76"/>
        <v>-868.98121833169353</v>
      </c>
      <c r="O84" s="1011">
        <f t="shared" si="76"/>
        <v>961.80989412606868</v>
      </c>
      <c r="P84" s="1011">
        <f t="shared" si="76"/>
        <v>-6135.4101490234461</v>
      </c>
      <c r="Q84" s="1011">
        <f t="shared" si="76"/>
        <v>-2846.6342972427701</v>
      </c>
      <c r="R84" s="1012">
        <f t="shared" si="76"/>
        <v>3228.4959366393741</v>
      </c>
      <c r="S84" s="1010">
        <f>S74-S56</f>
        <v>12548.248054692551</v>
      </c>
      <c r="T84" s="1011">
        <f>T74-T56</f>
        <v>-5592.2085399148636</v>
      </c>
      <c r="U84" s="1012">
        <f t="shared" si="67"/>
        <v>6956.0395147776871</v>
      </c>
      <c r="V84" s="277"/>
      <c r="W84" s="158" t="s">
        <v>88</v>
      </c>
    </row>
    <row r="85" spans="1:23" s="1" customFormat="1" ht="17.25" hidden="1" customHeight="1" outlineLevel="1" thickTop="1">
      <c r="A85" s="55"/>
      <c r="B85" s="1871"/>
      <c r="C85" s="1872" t="s">
        <v>47</v>
      </c>
      <c r="D85" s="1890" t="s">
        <v>112</v>
      </c>
      <c r="E85" s="1891"/>
      <c r="F85" s="655" t="s">
        <v>119</v>
      </c>
      <c r="G85" s="94">
        <f t="shared" si="76"/>
        <v>-1402</v>
      </c>
      <c r="H85" s="92">
        <f t="shared" si="76"/>
        <v>625</v>
      </c>
      <c r="I85" s="92">
        <f t="shared" si="76"/>
        <v>-3213</v>
      </c>
      <c r="J85" s="92">
        <f t="shared" si="76"/>
        <v>-672</v>
      </c>
      <c r="K85" s="92">
        <f t="shared" si="76"/>
        <v>208</v>
      </c>
      <c r="L85" s="93">
        <f t="shared" si="76"/>
        <v>0</v>
      </c>
      <c r="M85" s="94">
        <f t="shared" si="76"/>
        <v>0</v>
      </c>
      <c r="N85" s="92">
        <f t="shared" si="76"/>
        <v>0</v>
      </c>
      <c r="O85" s="92">
        <f t="shared" si="76"/>
        <v>0</v>
      </c>
      <c r="P85" s="92">
        <f t="shared" si="76"/>
        <v>0</v>
      </c>
      <c r="Q85" s="92">
        <f t="shared" si="76"/>
        <v>0</v>
      </c>
      <c r="R85" s="93">
        <f t="shared" si="76"/>
        <v>0</v>
      </c>
      <c r="S85" s="94">
        <f>S75-S57</f>
        <v>-4454</v>
      </c>
      <c r="T85" s="92">
        <f>T75-T57</f>
        <v>0</v>
      </c>
      <c r="U85" s="93">
        <f t="shared" si="67"/>
        <v>-4454</v>
      </c>
      <c r="W85" s="149" t="s">
        <v>88</v>
      </c>
    </row>
    <row r="86" spans="1:23" s="1" customFormat="1" ht="17.25" hidden="1" customHeight="1" outlineLevel="1">
      <c r="A86" s="55"/>
      <c r="B86" s="1871"/>
      <c r="C86" s="1872"/>
      <c r="D86" s="1890"/>
      <c r="E86" s="1891"/>
      <c r="F86" s="655" t="s">
        <v>158</v>
      </c>
      <c r="G86" s="98">
        <f t="shared" si="76"/>
        <v>-3</v>
      </c>
      <c r="H86" s="96">
        <f t="shared" si="76"/>
        <v>-3</v>
      </c>
      <c r="I86" s="96">
        <f t="shared" si="76"/>
        <v>0</v>
      </c>
      <c r="J86" s="96">
        <f t="shared" si="76"/>
        <v>2</v>
      </c>
      <c r="K86" s="96">
        <f t="shared" si="76"/>
        <v>0</v>
      </c>
      <c r="L86" s="97">
        <f t="shared" si="76"/>
        <v>0</v>
      </c>
      <c r="M86" s="98">
        <f t="shared" si="76"/>
        <v>0</v>
      </c>
      <c r="N86" s="96">
        <f t="shared" si="76"/>
        <v>0</v>
      </c>
      <c r="O86" s="96">
        <f t="shared" si="76"/>
        <v>0</v>
      </c>
      <c r="P86" s="96">
        <f t="shared" si="76"/>
        <v>0</v>
      </c>
      <c r="Q86" s="96">
        <f t="shared" si="76"/>
        <v>0</v>
      </c>
      <c r="R86" s="97">
        <f t="shared" si="76"/>
        <v>0</v>
      </c>
      <c r="S86" s="98">
        <f t="shared" si="76"/>
        <v>-4</v>
      </c>
      <c r="T86" s="96">
        <f t="shared" si="76"/>
        <v>0</v>
      </c>
      <c r="U86" s="97">
        <f t="shared" si="67"/>
        <v>-4</v>
      </c>
      <c r="W86" s="149" t="s">
        <v>88</v>
      </c>
    </row>
    <row r="87" spans="1:23" s="1" customFormat="1" ht="17.25" hidden="1" customHeight="1" outlineLevel="1">
      <c r="A87" s="55"/>
      <c r="B87" s="1871"/>
      <c r="C87" s="1872"/>
      <c r="D87" s="1890"/>
      <c r="E87" s="1891"/>
      <c r="F87" s="340" t="s">
        <v>186</v>
      </c>
      <c r="G87" s="98">
        <f t="shared" si="76"/>
        <v>18</v>
      </c>
      <c r="H87" s="96">
        <f t="shared" si="76"/>
        <v>613</v>
      </c>
      <c r="I87" s="96">
        <f t="shared" si="76"/>
        <v>46</v>
      </c>
      <c r="J87" s="96">
        <f t="shared" si="76"/>
        <v>-1324</v>
      </c>
      <c r="K87" s="96">
        <f t="shared" si="76"/>
        <v>2318</v>
      </c>
      <c r="L87" s="97">
        <f t="shared" si="76"/>
        <v>2691.4000294160905</v>
      </c>
      <c r="M87" s="98">
        <f t="shared" si="76"/>
        <v>1315.5648123776955</v>
      </c>
      <c r="N87" s="96">
        <f t="shared" si="76"/>
        <v>172.62142857142862</v>
      </c>
      <c r="O87" s="96">
        <f t="shared" si="76"/>
        <v>716.78026449643949</v>
      </c>
      <c r="P87" s="96">
        <f t="shared" si="76"/>
        <v>-3452.2741555380999</v>
      </c>
      <c r="Q87" s="96">
        <f t="shared" si="76"/>
        <v>-629.03429724277066</v>
      </c>
      <c r="R87" s="97">
        <f t="shared" si="76"/>
        <v>2396.0543110236213</v>
      </c>
      <c r="S87" s="98">
        <f t="shared" si="76"/>
        <v>4362.4000294160905</v>
      </c>
      <c r="T87" s="96">
        <f t="shared" si="76"/>
        <v>519.7123636883116</v>
      </c>
      <c r="U87" s="97">
        <f t="shared" si="67"/>
        <v>4882.1123931044021</v>
      </c>
      <c r="W87" s="149" t="s">
        <v>88</v>
      </c>
    </row>
    <row r="88" spans="1:23" s="1" customFormat="1" ht="17.25" hidden="1" customHeight="1" outlineLevel="1">
      <c r="A88" s="55"/>
      <c r="B88" s="1871"/>
      <c r="C88" s="1872"/>
      <c r="D88" s="1890"/>
      <c r="E88" s="1891"/>
      <c r="F88" s="340" t="s">
        <v>187</v>
      </c>
      <c r="G88" s="98">
        <f t="shared" si="76"/>
        <v>-2829</v>
      </c>
      <c r="H88" s="96">
        <f t="shared" si="76"/>
        <v>-2116</v>
      </c>
      <c r="I88" s="96">
        <f t="shared" si="76"/>
        <v>-1129</v>
      </c>
      <c r="J88" s="96">
        <f t="shared" si="76"/>
        <v>-1979</v>
      </c>
      <c r="K88" s="96">
        <f t="shared" si="76"/>
        <v>-3922</v>
      </c>
      <c r="L88" s="97">
        <f t="shared" si="76"/>
        <v>-915</v>
      </c>
      <c r="M88" s="98">
        <f t="shared" si="76"/>
        <v>-1286.4535184600823</v>
      </c>
      <c r="N88" s="96">
        <f t="shared" si="76"/>
        <v>-1114.1270513499203</v>
      </c>
      <c r="O88" s="96">
        <f t="shared" si="76"/>
        <v>-145.12037037037044</v>
      </c>
      <c r="P88" s="96">
        <f t="shared" si="76"/>
        <v>-2390.3859934853417</v>
      </c>
      <c r="Q88" s="96">
        <f t="shared" si="76"/>
        <v>-2653</v>
      </c>
      <c r="R88" s="97">
        <f t="shared" si="76"/>
        <v>4283.8916256157645</v>
      </c>
      <c r="S88" s="98">
        <f>S78-S60</f>
        <v>-12890</v>
      </c>
      <c r="T88" s="96">
        <f t="shared" si="76"/>
        <v>-3305.1953080499516</v>
      </c>
      <c r="U88" s="97">
        <f t="shared" si="67"/>
        <v>-16195.195308049952</v>
      </c>
      <c r="W88" s="149" t="s">
        <v>88</v>
      </c>
    </row>
    <row r="89" spans="1:23" s="1" customFormat="1" ht="17.25" hidden="1" customHeight="1" outlineLevel="1">
      <c r="A89" s="55"/>
      <c r="B89" s="1871"/>
      <c r="C89" s="1872"/>
      <c r="D89" s="1890"/>
      <c r="E89" s="1891"/>
      <c r="F89" s="340" t="s">
        <v>188</v>
      </c>
      <c r="G89" s="98">
        <f t="shared" si="76"/>
        <v>4253</v>
      </c>
      <c r="H89" s="96">
        <f t="shared" si="76"/>
        <v>1702</v>
      </c>
      <c r="I89" s="96">
        <f t="shared" si="76"/>
        <v>2603</v>
      </c>
      <c r="J89" s="96">
        <f t="shared" si="76"/>
        <v>116</v>
      </c>
      <c r="K89" s="96">
        <f t="shared" si="76"/>
        <v>105</v>
      </c>
      <c r="L89" s="97">
        <f t="shared" si="76"/>
        <v>1056.2480252764612</v>
      </c>
      <c r="M89" s="98">
        <f t="shared" si="76"/>
        <v>0</v>
      </c>
      <c r="N89" s="96">
        <f t="shared" si="76"/>
        <v>-542</v>
      </c>
      <c r="O89" s="96">
        <f t="shared" si="76"/>
        <v>0</v>
      </c>
      <c r="P89" s="96">
        <f t="shared" si="76"/>
        <v>0</v>
      </c>
      <c r="Q89" s="96">
        <f t="shared" si="76"/>
        <v>0</v>
      </c>
      <c r="R89" s="97">
        <f t="shared" si="76"/>
        <v>-3219</v>
      </c>
      <c r="S89" s="98">
        <f>S79-S61</f>
        <v>9835.2480252764617</v>
      </c>
      <c r="T89" s="96">
        <f>T79-T61</f>
        <v>-3761</v>
      </c>
      <c r="U89" s="97">
        <f t="shared" si="67"/>
        <v>6074.2480252764617</v>
      </c>
      <c r="W89" s="149" t="s">
        <v>88</v>
      </c>
    </row>
    <row r="90" spans="1:23" s="1" customFormat="1" ht="17.25" hidden="1" customHeight="1" outlineLevel="1">
      <c r="A90" s="55"/>
      <c r="B90" s="1871"/>
      <c r="C90" s="1872"/>
      <c r="D90" s="1892"/>
      <c r="E90" s="1893"/>
      <c r="F90" s="342" t="s">
        <v>303</v>
      </c>
      <c r="G90" s="117">
        <f>G80</f>
        <v>0</v>
      </c>
      <c r="H90" s="118">
        <f t="shared" ref="H90:R90" si="77">H80</f>
        <v>0</v>
      </c>
      <c r="I90" s="118">
        <f t="shared" si="77"/>
        <v>0</v>
      </c>
      <c r="J90" s="118">
        <f t="shared" si="77"/>
        <v>0</v>
      </c>
      <c r="K90" s="118">
        <f t="shared" si="77"/>
        <v>0</v>
      </c>
      <c r="L90" s="119">
        <f t="shared" si="77"/>
        <v>0</v>
      </c>
      <c r="M90" s="117">
        <f t="shared" si="77"/>
        <v>0</v>
      </c>
      <c r="N90" s="118">
        <f t="shared" si="77"/>
        <v>22.724404446797244</v>
      </c>
      <c r="O90" s="118">
        <f t="shared" si="77"/>
        <v>0</v>
      </c>
      <c r="P90" s="118">
        <f t="shared" si="77"/>
        <v>0</v>
      </c>
      <c r="Q90" s="118">
        <f t="shared" si="77"/>
        <v>0</v>
      </c>
      <c r="R90" s="119">
        <f t="shared" si="77"/>
        <v>0</v>
      </c>
      <c r="S90" s="117">
        <f>S80</f>
        <v>0</v>
      </c>
      <c r="T90" s="118">
        <f>T80</f>
        <v>22.724404446797244</v>
      </c>
      <c r="U90" s="119">
        <f t="shared" si="67"/>
        <v>22.724404446797244</v>
      </c>
      <c r="V90" s="269"/>
      <c r="W90" s="149" t="s">
        <v>88</v>
      </c>
    </row>
    <row r="91" spans="1:23" s="1" customFormat="1" ht="17.25" hidden="1" customHeight="1" outlineLevel="1">
      <c r="A91" s="55"/>
      <c r="B91" s="1871"/>
      <c r="C91" s="1872"/>
      <c r="D91" s="1890" t="s">
        <v>113</v>
      </c>
      <c r="E91" s="1891"/>
      <c r="F91" s="655" t="s">
        <v>100</v>
      </c>
      <c r="G91" s="94">
        <f t="shared" ref="G91:T93" si="78">G81-G62</f>
        <v>4669.8999999999996</v>
      </c>
      <c r="H91" s="92">
        <f t="shared" si="78"/>
        <v>2091.7500000000009</v>
      </c>
      <c r="I91" s="92">
        <f t="shared" si="78"/>
        <v>-241.25000000000409</v>
      </c>
      <c r="J91" s="92">
        <f t="shared" si="78"/>
        <v>-2101.450000000003</v>
      </c>
      <c r="K91" s="92">
        <f t="shared" si="78"/>
        <v>3125.3499999999995</v>
      </c>
      <c r="L91" s="93">
        <f t="shared" si="78"/>
        <v>0</v>
      </c>
      <c r="M91" s="94">
        <f t="shared" si="78"/>
        <v>0</v>
      </c>
      <c r="N91" s="92">
        <f t="shared" si="78"/>
        <v>0</v>
      </c>
      <c r="O91" s="92">
        <f t="shared" si="78"/>
        <v>0</v>
      </c>
      <c r="P91" s="92">
        <f t="shared" si="78"/>
        <v>0</v>
      </c>
      <c r="Q91" s="92">
        <f t="shared" si="78"/>
        <v>0</v>
      </c>
      <c r="R91" s="93">
        <f t="shared" si="78"/>
        <v>0</v>
      </c>
      <c r="S91" s="94">
        <f>S81-S62</f>
        <v>7544.2999999999884</v>
      </c>
      <c r="T91" s="92">
        <f>T81-T62</f>
        <v>0</v>
      </c>
      <c r="U91" s="93">
        <f t="shared" si="67"/>
        <v>7544.2999999999884</v>
      </c>
      <c r="W91" s="158" t="s">
        <v>88</v>
      </c>
    </row>
    <row r="92" spans="1:23" s="1" customFormat="1" ht="17.25" hidden="1" customHeight="1" outlineLevel="1">
      <c r="A92" s="55"/>
      <c r="B92" s="1871"/>
      <c r="C92" s="1872"/>
      <c r="D92" s="1890"/>
      <c r="E92" s="1891"/>
      <c r="F92" s="341" t="s">
        <v>320</v>
      </c>
      <c r="G92" s="102">
        <f t="shared" si="78"/>
        <v>463</v>
      </c>
      <c r="H92" s="100">
        <f t="shared" si="78"/>
        <v>1030</v>
      </c>
      <c r="I92" s="100">
        <f t="shared" si="78"/>
        <v>2422</v>
      </c>
      <c r="J92" s="100">
        <f t="shared" si="78"/>
        <v>3035</v>
      </c>
      <c r="K92" s="100">
        <f t="shared" si="78"/>
        <v>1951</v>
      </c>
      <c r="L92" s="101">
        <f t="shared" si="78"/>
        <v>0</v>
      </c>
      <c r="M92" s="102">
        <f t="shared" si="78"/>
        <v>0</v>
      </c>
      <c r="N92" s="100">
        <f t="shared" si="78"/>
        <v>0</v>
      </c>
      <c r="O92" s="100">
        <f t="shared" si="78"/>
        <v>0</v>
      </c>
      <c r="P92" s="100">
        <f t="shared" si="78"/>
        <v>0</v>
      </c>
      <c r="Q92" s="100">
        <f t="shared" si="78"/>
        <v>0</v>
      </c>
      <c r="R92" s="101">
        <f t="shared" si="78"/>
        <v>0</v>
      </c>
      <c r="S92" s="102">
        <f t="shared" si="78"/>
        <v>8901</v>
      </c>
      <c r="T92" s="100">
        <f t="shared" si="78"/>
        <v>0</v>
      </c>
      <c r="U92" s="101">
        <f t="shared" si="67"/>
        <v>8901</v>
      </c>
      <c r="W92" s="149" t="s">
        <v>88</v>
      </c>
    </row>
    <row r="93" spans="1:23" s="1" customFormat="1" ht="17.25" hidden="1" customHeight="1" outlineLevel="1" thickBot="1">
      <c r="A93" s="55"/>
      <c r="B93" s="1871"/>
      <c r="C93" s="1965"/>
      <c r="D93" s="1966"/>
      <c r="E93" s="1967"/>
      <c r="F93" s="343" t="s">
        <v>114</v>
      </c>
      <c r="G93" s="132">
        <f t="shared" si="78"/>
        <v>-340.89999999999964</v>
      </c>
      <c r="H93" s="130">
        <f t="shared" si="78"/>
        <v>-56.750000000000909</v>
      </c>
      <c r="I93" s="130">
        <f t="shared" si="78"/>
        <v>-259.74999999999591</v>
      </c>
      <c r="J93" s="130">
        <f t="shared" si="78"/>
        <v>-304.54999999999711</v>
      </c>
      <c r="K93" s="130">
        <f t="shared" si="78"/>
        <v>-343.34999999999945</v>
      </c>
      <c r="L93" s="131">
        <f t="shared" si="78"/>
        <v>558.59999999999854</v>
      </c>
      <c r="M93" s="132">
        <f t="shared" si="78"/>
        <v>39.399999999994179</v>
      </c>
      <c r="N93" s="130">
        <f t="shared" si="78"/>
        <v>591.79999999999927</v>
      </c>
      <c r="O93" s="130">
        <f t="shared" si="78"/>
        <v>390.15000000000146</v>
      </c>
      <c r="P93" s="130">
        <f t="shared" si="78"/>
        <v>-292.75000000000728</v>
      </c>
      <c r="Q93" s="130">
        <f t="shared" si="78"/>
        <v>435.40000000000146</v>
      </c>
      <c r="R93" s="131">
        <f t="shared" si="78"/>
        <v>-232.45000000001164</v>
      </c>
      <c r="S93" s="132">
        <f t="shared" si="78"/>
        <v>-746.69999999999447</v>
      </c>
      <c r="T93" s="130">
        <f t="shared" si="78"/>
        <v>931.54999999997744</v>
      </c>
      <c r="U93" s="131">
        <f t="shared" si="67"/>
        <v>184.84999999998297</v>
      </c>
      <c r="V93" s="344"/>
      <c r="W93" s="150" t="s">
        <v>88</v>
      </c>
    </row>
    <row r="94" spans="1:23" s="1" customFormat="1" ht="17.25" customHeight="1" collapsed="1" thickTop="1" thickBot="1">
      <c r="A94" s="55"/>
      <c r="B94" s="1871"/>
      <c r="C94" s="1848" t="s">
        <v>300</v>
      </c>
      <c r="D94" s="1849"/>
      <c r="E94" s="1849"/>
      <c r="F94" s="1850"/>
      <c r="G94" s="1013" t="str">
        <f>IF(W300_JIG_MTB!B2&lt;&gt;2,"",IF((G74-G56)&gt;=0,"○",IF(G74&gt;=(G56*90%),"△","×")))</f>
        <v>○</v>
      </c>
      <c r="H94" s="1014" t="str">
        <f>IF(W300_JIG_MTB!C2&lt;&gt;2,"",IF((H74-H56)&gt;=0,"○",IF(H74&gt;=(H56*90%),"△","×")))</f>
        <v>○</v>
      </c>
      <c r="I94" s="1014" t="str">
        <f>IF(W300_JIG_MTB!D2&lt;&gt;2,"",IF((I74-I56)&gt;=0,"○",IF(I74&gt;=(I56*90%),"△","×")))</f>
        <v>○</v>
      </c>
      <c r="J94" s="1014" t="str">
        <f>IF(W300_JIG_MTB!E2&lt;&gt;2,"",IF((J74-J56)&gt;=0,"○",IF(J74&gt;=(J56*90%),"△","×")))</f>
        <v>×</v>
      </c>
      <c r="K94" s="1014" t="str">
        <f>IF(W300_JIG_MTB!F2&lt;&gt;2,"",IF((K74-K56)&gt;=0,"○",IF(K74&gt;=(K56*90%),"△","×")))</f>
        <v>○</v>
      </c>
      <c r="L94" s="1015" t="str">
        <f>IF(W300_JIG_MTB!G2&lt;&gt;2,"",IF((L74-L56)&gt;=0,"○",IF(L74&gt;=(L56*90%),"△","×")))</f>
        <v/>
      </c>
      <c r="M94" s="1013" t="str">
        <f>IF(W300_JIG_MTB!H2&lt;&gt;2,"",IF((M74-M56)&gt;=0,"○",IF(M74&gt;=(M56*90%),"△","×")))</f>
        <v/>
      </c>
      <c r="N94" s="1014" t="str">
        <f>IF(W300_JIG_MTB!I2&lt;&gt;2,"",IF((N74-N56)&gt;=0,"○",IF(N74&gt;=(N56*90%),"△","×")))</f>
        <v/>
      </c>
      <c r="O94" s="1014" t="str">
        <f>IF(W300_JIG_MTB!J2&lt;&gt;2,"",IF((O74-O56)&gt;=0,"○",IF(O74&gt;=(O56*90%),"△","×")))</f>
        <v/>
      </c>
      <c r="P94" s="1014" t="str">
        <f>IF(W300_JIG_MTB!K2&lt;&gt;2,"",IF((P74-P56)&gt;=0,"○",IF(P74&gt;=(P56*90%),"△","×")))</f>
        <v/>
      </c>
      <c r="Q94" s="1014" t="str">
        <f>IF(W300_JIG_MTB!L2&lt;&gt;2,"",IF((Q74-Q56)&gt;=0,"○",IF(Q74&gt;=(Q56*90%),"△","×")))</f>
        <v/>
      </c>
      <c r="R94" s="1015" t="str">
        <f>IF(W300_JIG_MTB!M2&lt;&gt;2,"",IF((R74-R56)&gt;=0,"○",IF(R74&gt;=(R56*90%),"△","×")))</f>
        <v/>
      </c>
      <c r="S94" s="1013" t="str">
        <f>IF(W300_JIG_MTB!G2&lt;&gt;2,"",IF((S74-S56)&gt;=0,"○",IF(S74&gt;=(S56*90%),"△","×")))</f>
        <v/>
      </c>
      <c r="T94" s="1014" t="str">
        <f>IF(W300_JIG_MTB!M2&lt;&gt;2,"",IF((T74-T56)&gt;=0,"○",IF(T74&gt;=(T56*90%),"△","×")))</f>
        <v/>
      </c>
      <c r="U94" s="1015" t="str">
        <f>IF(W300_JIG_MTB!M2&lt;&gt;2,"",IF((U74-U56)&gt;=0,"○",IF(U74&gt;=(U56*90%),"△","×")))</f>
        <v/>
      </c>
      <c r="V94" s="270"/>
      <c r="W94" s="424" t="s">
        <v>321</v>
      </c>
    </row>
    <row r="95" spans="1:23" s="1" customFormat="1" ht="17.25" customHeight="1" thickBot="1">
      <c r="A95" s="55"/>
      <c r="B95" s="1871"/>
      <c r="C95" s="1838" t="s">
        <v>301</v>
      </c>
      <c r="D95" s="1839"/>
      <c r="E95" s="1839"/>
      <c r="F95" s="1840"/>
      <c r="G95" s="982">
        <f t="shared" ref="G95:T100" si="79">G74-G65</f>
        <v>4829</v>
      </c>
      <c r="H95" s="983">
        <f t="shared" si="79"/>
        <v>3886</v>
      </c>
      <c r="I95" s="983">
        <f t="shared" si="79"/>
        <v>228</v>
      </c>
      <c r="J95" s="983">
        <f t="shared" si="79"/>
        <v>-3228</v>
      </c>
      <c r="K95" s="983">
        <f t="shared" si="79"/>
        <v>3442</v>
      </c>
      <c r="L95" s="984">
        <f t="shared" si="79"/>
        <v>3391.2480546925508</v>
      </c>
      <c r="M95" s="982">
        <f t="shared" si="79"/>
        <v>68.511293917603325</v>
      </c>
      <c r="N95" s="983">
        <f t="shared" si="79"/>
        <v>-868.98121833169353</v>
      </c>
      <c r="O95" s="983">
        <f t="shared" si="79"/>
        <v>961.80989412606868</v>
      </c>
      <c r="P95" s="983">
        <f t="shared" si="79"/>
        <v>-6135.4101490234461</v>
      </c>
      <c r="Q95" s="983">
        <f t="shared" si="79"/>
        <v>-2846.6342972427701</v>
      </c>
      <c r="R95" s="984">
        <f t="shared" si="79"/>
        <v>3228.4959366393741</v>
      </c>
      <c r="S95" s="982">
        <f>S74-S65</f>
        <v>12548.248054692551</v>
      </c>
      <c r="T95" s="983">
        <f>T74-T65</f>
        <v>-5592.2085399148636</v>
      </c>
      <c r="U95" s="984">
        <f>SUM(S95:T95)</f>
        <v>6956.0395147776871</v>
      </c>
      <c r="V95" s="277"/>
      <c r="W95" s="148" t="s">
        <v>88</v>
      </c>
    </row>
    <row r="96" spans="1:23" s="1" customFormat="1" ht="17.25" hidden="1" customHeight="1" outlineLevel="1" thickTop="1">
      <c r="A96" s="55"/>
      <c r="B96" s="1871"/>
      <c r="C96" s="1968" t="s">
        <v>47</v>
      </c>
      <c r="D96" s="1969" t="s">
        <v>112</v>
      </c>
      <c r="E96" s="1970"/>
      <c r="F96" s="1016" t="s">
        <v>119</v>
      </c>
      <c r="G96" s="987">
        <f t="shared" si="79"/>
        <v>-1402</v>
      </c>
      <c r="H96" s="988">
        <f t="shared" si="79"/>
        <v>625</v>
      </c>
      <c r="I96" s="988">
        <f t="shared" si="79"/>
        <v>-3213</v>
      </c>
      <c r="J96" s="988">
        <f t="shared" si="79"/>
        <v>-672</v>
      </c>
      <c r="K96" s="988">
        <f t="shared" si="79"/>
        <v>208</v>
      </c>
      <c r="L96" s="989">
        <f t="shared" si="79"/>
        <v>0</v>
      </c>
      <c r="M96" s="987">
        <f t="shared" si="79"/>
        <v>0</v>
      </c>
      <c r="N96" s="988">
        <f t="shared" si="79"/>
        <v>0</v>
      </c>
      <c r="O96" s="988">
        <f t="shared" si="79"/>
        <v>0</v>
      </c>
      <c r="P96" s="988">
        <f t="shared" si="79"/>
        <v>0</v>
      </c>
      <c r="Q96" s="988">
        <f t="shared" si="79"/>
        <v>0</v>
      </c>
      <c r="R96" s="989">
        <f t="shared" si="79"/>
        <v>0</v>
      </c>
      <c r="S96" s="987">
        <f>S75-S66</f>
        <v>-4454</v>
      </c>
      <c r="T96" s="988">
        <f>T75-T66</f>
        <v>0</v>
      </c>
      <c r="U96" s="989">
        <f t="shared" ref="U96:U103" si="80">SUM(S96:T96)</f>
        <v>-4454</v>
      </c>
      <c r="W96" s="149" t="s">
        <v>88</v>
      </c>
    </row>
    <row r="97" spans="1:23" s="1" customFormat="1" ht="17.25" hidden="1" customHeight="1" outlineLevel="1">
      <c r="A97" s="55"/>
      <c r="B97" s="1871"/>
      <c r="C97" s="1872"/>
      <c r="D97" s="1890"/>
      <c r="E97" s="1891"/>
      <c r="F97" s="655" t="s">
        <v>158</v>
      </c>
      <c r="G97" s="98">
        <f t="shared" si="79"/>
        <v>-3</v>
      </c>
      <c r="H97" s="96">
        <f t="shared" si="79"/>
        <v>-3</v>
      </c>
      <c r="I97" s="96">
        <f t="shared" si="79"/>
        <v>0</v>
      </c>
      <c r="J97" s="96">
        <f t="shared" si="79"/>
        <v>2</v>
      </c>
      <c r="K97" s="96">
        <f t="shared" si="79"/>
        <v>0</v>
      </c>
      <c r="L97" s="97">
        <f t="shared" si="79"/>
        <v>0</v>
      </c>
      <c r="M97" s="98">
        <f t="shared" si="79"/>
        <v>0</v>
      </c>
      <c r="N97" s="96">
        <f t="shared" si="79"/>
        <v>0</v>
      </c>
      <c r="O97" s="96">
        <f t="shared" si="79"/>
        <v>0</v>
      </c>
      <c r="P97" s="96">
        <f t="shared" si="79"/>
        <v>0</v>
      </c>
      <c r="Q97" s="96">
        <f t="shared" si="79"/>
        <v>0</v>
      </c>
      <c r="R97" s="97">
        <f t="shared" si="79"/>
        <v>0</v>
      </c>
      <c r="S97" s="98">
        <f t="shared" si="79"/>
        <v>-4</v>
      </c>
      <c r="T97" s="96">
        <f t="shared" si="79"/>
        <v>0</v>
      </c>
      <c r="U97" s="97">
        <f t="shared" si="80"/>
        <v>-4</v>
      </c>
      <c r="W97" s="149" t="s">
        <v>88</v>
      </c>
    </row>
    <row r="98" spans="1:23" s="1" customFormat="1" ht="17.25" hidden="1" customHeight="1" outlineLevel="1">
      <c r="A98" s="55"/>
      <c r="B98" s="1871"/>
      <c r="C98" s="1872"/>
      <c r="D98" s="1890"/>
      <c r="E98" s="1891"/>
      <c r="F98" s="340" t="s">
        <v>186</v>
      </c>
      <c r="G98" s="98">
        <f t="shared" si="79"/>
        <v>18</v>
      </c>
      <c r="H98" s="96">
        <f t="shared" si="79"/>
        <v>613</v>
      </c>
      <c r="I98" s="96">
        <f t="shared" si="79"/>
        <v>46</v>
      </c>
      <c r="J98" s="96">
        <f t="shared" si="79"/>
        <v>-1324</v>
      </c>
      <c r="K98" s="96">
        <f t="shared" si="79"/>
        <v>2318</v>
      </c>
      <c r="L98" s="97">
        <f t="shared" si="79"/>
        <v>2691.4000294160905</v>
      </c>
      <c r="M98" s="98">
        <f t="shared" si="79"/>
        <v>1315.5648123776955</v>
      </c>
      <c r="N98" s="96">
        <f t="shared" si="79"/>
        <v>172.62142857142862</v>
      </c>
      <c r="O98" s="96">
        <f t="shared" si="79"/>
        <v>716.78026449643949</v>
      </c>
      <c r="P98" s="96">
        <f t="shared" si="79"/>
        <v>-3452.2741555380999</v>
      </c>
      <c r="Q98" s="96">
        <f t="shared" si="79"/>
        <v>-629.03429724277066</v>
      </c>
      <c r="R98" s="97">
        <f t="shared" si="79"/>
        <v>2396.0543110236213</v>
      </c>
      <c r="S98" s="98">
        <f t="shared" si="79"/>
        <v>4362.4000294160905</v>
      </c>
      <c r="T98" s="96">
        <f t="shared" si="79"/>
        <v>519.7123636883116</v>
      </c>
      <c r="U98" s="97">
        <f t="shared" si="80"/>
        <v>4882.1123931044021</v>
      </c>
      <c r="W98" s="149" t="s">
        <v>88</v>
      </c>
    </row>
    <row r="99" spans="1:23" s="1" customFormat="1" ht="17.25" hidden="1" customHeight="1" outlineLevel="1">
      <c r="A99" s="55"/>
      <c r="B99" s="1871"/>
      <c r="C99" s="1872"/>
      <c r="D99" s="1890"/>
      <c r="E99" s="1891"/>
      <c r="F99" s="340" t="s">
        <v>187</v>
      </c>
      <c r="G99" s="98">
        <f t="shared" si="79"/>
        <v>-2829</v>
      </c>
      <c r="H99" s="96">
        <f t="shared" si="79"/>
        <v>-2116</v>
      </c>
      <c r="I99" s="96">
        <f t="shared" si="79"/>
        <v>-1129</v>
      </c>
      <c r="J99" s="96">
        <f t="shared" si="79"/>
        <v>-1979</v>
      </c>
      <c r="K99" s="96">
        <f t="shared" si="79"/>
        <v>-3922</v>
      </c>
      <c r="L99" s="97">
        <f t="shared" si="79"/>
        <v>-915</v>
      </c>
      <c r="M99" s="98">
        <f t="shared" si="79"/>
        <v>-1286.4535184600823</v>
      </c>
      <c r="N99" s="96">
        <f t="shared" si="79"/>
        <v>-1114.1270513499203</v>
      </c>
      <c r="O99" s="96">
        <f t="shared" si="79"/>
        <v>-145.12037037037044</v>
      </c>
      <c r="P99" s="96">
        <f t="shared" si="79"/>
        <v>-2390.3859934853417</v>
      </c>
      <c r="Q99" s="96">
        <f t="shared" si="79"/>
        <v>-2653</v>
      </c>
      <c r="R99" s="97">
        <f t="shared" si="79"/>
        <v>4283.8916256157645</v>
      </c>
      <c r="S99" s="98">
        <f t="shared" si="79"/>
        <v>-12890</v>
      </c>
      <c r="T99" s="96">
        <f t="shared" si="79"/>
        <v>-3305.1953080499516</v>
      </c>
      <c r="U99" s="97">
        <f t="shared" si="80"/>
        <v>-16195.195308049952</v>
      </c>
      <c r="W99" s="149" t="s">
        <v>88</v>
      </c>
    </row>
    <row r="100" spans="1:23" s="1" customFormat="1" ht="17.25" hidden="1" customHeight="1" outlineLevel="1">
      <c r="A100" s="55"/>
      <c r="B100" s="1871"/>
      <c r="C100" s="1872"/>
      <c r="D100" s="1890"/>
      <c r="E100" s="1891"/>
      <c r="F100" s="340" t="s">
        <v>188</v>
      </c>
      <c r="G100" s="98">
        <f t="shared" si="79"/>
        <v>4253</v>
      </c>
      <c r="H100" s="96">
        <f t="shared" si="79"/>
        <v>1702</v>
      </c>
      <c r="I100" s="96">
        <f t="shared" si="79"/>
        <v>2603</v>
      </c>
      <c r="J100" s="96">
        <f t="shared" si="79"/>
        <v>116</v>
      </c>
      <c r="K100" s="96">
        <f t="shared" si="79"/>
        <v>105</v>
      </c>
      <c r="L100" s="97">
        <f t="shared" si="79"/>
        <v>1056.2480252764612</v>
      </c>
      <c r="M100" s="98">
        <f t="shared" si="79"/>
        <v>0</v>
      </c>
      <c r="N100" s="96">
        <f t="shared" si="79"/>
        <v>-542</v>
      </c>
      <c r="O100" s="96">
        <f t="shared" si="79"/>
        <v>0</v>
      </c>
      <c r="P100" s="96">
        <f t="shared" si="79"/>
        <v>0</v>
      </c>
      <c r="Q100" s="96">
        <f t="shared" si="79"/>
        <v>0</v>
      </c>
      <c r="R100" s="97">
        <f t="shared" si="79"/>
        <v>-3219</v>
      </c>
      <c r="S100" s="98">
        <f t="shared" si="79"/>
        <v>9835.2480252764617</v>
      </c>
      <c r="T100" s="96">
        <f t="shared" si="79"/>
        <v>-3761</v>
      </c>
      <c r="U100" s="97">
        <f t="shared" si="80"/>
        <v>6074.2480252764617</v>
      </c>
      <c r="W100" s="149" t="s">
        <v>88</v>
      </c>
    </row>
    <row r="101" spans="1:23" s="1" customFormat="1" ht="17.25" hidden="1" customHeight="1" outlineLevel="1">
      <c r="A101" s="55"/>
      <c r="B101" s="1871"/>
      <c r="C101" s="1872"/>
      <c r="D101" s="1892"/>
      <c r="E101" s="1893"/>
      <c r="F101" s="660" t="s">
        <v>114</v>
      </c>
      <c r="G101" s="117">
        <f t="shared" ref="G101:R101" si="81">G80</f>
        <v>0</v>
      </c>
      <c r="H101" s="118">
        <f t="shared" si="81"/>
        <v>0</v>
      </c>
      <c r="I101" s="118">
        <f t="shared" si="81"/>
        <v>0</v>
      </c>
      <c r="J101" s="118">
        <f t="shared" si="81"/>
        <v>0</v>
      </c>
      <c r="K101" s="118">
        <f t="shared" si="81"/>
        <v>0</v>
      </c>
      <c r="L101" s="119">
        <f t="shared" si="81"/>
        <v>0</v>
      </c>
      <c r="M101" s="117">
        <f t="shared" si="81"/>
        <v>0</v>
      </c>
      <c r="N101" s="118">
        <f t="shared" si="81"/>
        <v>22.724404446797244</v>
      </c>
      <c r="O101" s="118">
        <f t="shared" si="81"/>
        <v>0</v>
      </c>
      <c r="P101" s="118">
        <f t="shared" si="81"/>
        <v>0</v>
      </c>
      <c r="Q101" s="118">
        <f t="shared" si="81"/>
        <v>0</v>
      </c>
      <c r="R101" s="119">
        <f t="shared" si="81"/>
        <v>0</v>
      </c>
      <c r="S101" s="117">
        <f>S80</f>
        <v>0</v>
      </c>
      <c r="T101" s="118">
        <f>T80</f>
        <v>22.724404446797244</v>
      </c>
      <c r="U101" s="119">
        <f t="shared" si="80"/>
        <v>22.724404446797244</v>
      </c>
      <c r="V101" s="269"/>
      <c r="W101" s="149" t="s">
        <v>88</v>
      </c>
    </row>
    <row r="102" spans="1:23" s="1" customFormat="1" ht="17.25" hidden="1" customHeight="1" outlineLevel="1">
      <c r="A102" s="55"/>
      <c r="B102" s="1871"/>
      <c r="C102" s="1872"/>
      <c r="D102" s="1890" t="s">
        <v>113</v>
      </c>
      <c r="E102" s="1891"/>
      <c r="F102" s="655" t="s">
        <v>100</v>
      </c>
      <c r="G102" s="94">
        <f t="shared" ref="G102:T104" si="82">G81-G71</f>
        <v>4669.8999999999996</v>
      </c>
      <c r="H102" s="92">
        <f t="shared" si="82"/>
        <v>2091.7500000000009</v>
      </c>
      <c r="I102" s="92">
        <f t="shared" si="82"/>
        <v>-241.25000000000409</v>
      </c>
      <c r="J102" s="92">
        <f t="shared" si="82"/>
        <v>-2101.450000000003</v>
      </c>
      <c r="K102" s="92">
        <f t="shared" si="82"/>
        <v>3125.3499999999995</v>
      </c>
      <c r="L102" s="93">
        <f t="shared" si="82"/>
        <v>0</v>
      </c>
      <c r="M102" s="94">
        <f t="shared" si="82"/>
        <v>0</v>
      </c>
      <c r="N102" s="92">
        <f t="shared" si="82"/>
        <v>0</v>
      </c>
      <c r="O102" s="92">
        <f t="shared" si="82"/>
        <v>0</v>
      </c>
      <c r="P102" s="92">
        <f t="shared" si="82"/>
        <v>0</v>
      </c>
      <c r="Q102" s="92">
        <f t="shared" si="82"/>
        <v>0</v>
      </c>
      <c r="R102" s="93">
        <f t="shared" si="82"/>
        <v>0</v>
      </c>
      <c r="S102" s="94">
        <f>S81-S71</f>
        <v>7544.2999999999884</v>
      </c>
      <c r="T102" s="92">
        <f>T81-T71</f>
        <v>0</v>
      </c>
      <c r="U102" s="93">
        <f t="shared" si="80"/>
        <v>7544.2999999999884</v>
      </c>
      <c r="W102" s="158" t="s">
        <v>88</v>
      </c>
    </row>
    <row r="103" spans="1:23" s="1" customFormat="1" ht="17.25" hidden="1" customHeight="1" outlineLevel="1">
      <c r="A103" s="55"/>
      <c r="B103" s="1871"/>
      <c r="C103" s="1872"/>
      <c r="D103" s="1890"/>
      <c r="E103" s="1891"/>
      <c r="F103" s="341" t="s">
        <v>311</v>
      </c>
      <c r="G103" s="102">
        <f t="shared" si="82"/>
        <v>463</v>
      </c>
      <c r="H103" s="100">
        <f t="shared" si="82"/>
        <v>1030</v>
      </c>
      <c r="I103" s="100">
        <f t="shared" si="82"/>
        <v>2422</v>
      </c>
      <c r="J103" s="100">
        <f t="shared" si="82"/>
        <v>3035</v>
      </c>
      <c r="K103" s="100">
        <f t="shared" si="82"/>
        <v>1951</v>
      </c>
      <c r="L103" s="101">
        <f t="shared" si="82"/>
        <v>0</v>
      </c>
      <c r="M103" s="102">
        <f t="shared" si="82"/>
        <v>0</v>
      </c>
      <c r="N103" s="100">
        <f t="shared" si="82"/>
        <v>0</v>
      </c>
      <c r="O103" s="100">
        <f t="shared" si="82"/>
        <v>0</v>
      </c>
      <c r="P103" s="100">
        <f t="shared" si="82"/>
        <v>0</v>
      </c>
      <c r="Q103" s="100">
        <f t="shared" si="82"/>
        <v>0</v>
      </c>
      <c r="R103" s="101">
        <f t="shared" si="82"/>
        <v>0</v>
      </c>
      <c r="S103" s="102">
        <f t="shared" si="82"/>
        <v>8901</v>
      </c>
      <c r="T103" s="100">
        <f t="shared" si="82"/>
        <v>0</v>
      </c>
      <c r="U103" s="101">
        <f t="shared" si="80"/>
        <v>8901</v>
      </c>
      <c r="W103" s="149" t="s">
        <v>88</v>
      </c>
    </row>
    <row r="104" spans="1:23" s="1" customFormat="1" ht="17.25" hidden="1" customHeight="1" outlineLevel="1" thickBot="1">
      <c r="A104" s="55"/>
      <c r="B104" s="1871"/>
      <c r="C104" s="1965"/>
      <c r="D104" s="1966"/>
      <c r="E104" s="1967"/>
      <c r="F104" s="343" t="s">
        <v>114</v>
      </c>
      <c r="G104" s="132">
        <f t="shared" si="82"/>
        <v>-340.89999999999964</v>
      </c>
      <c r="H104" s="130">
        <f t="shared" si="82"/>
        <v>-56.750000000000909</v>
      </c>
      <c r="I104" s="130">
        <f t="shared" si="82"/>
        <v>-259.74999999999591</v>
      </c>
      <c r="J104" s="130">
        <f t="shared" si="82"/>
        <v>-304.54999999999711</v>
      </c>
      <c r="K104" s="130">
        <f t="shared" si="82"/>
        <v>-343.34999999999945</v>
      </c>
      <c r="L104" s="131">
        <f t="shared" si="82"/>
        <v>558.59999999999854</v>
      </c>
      <c r="M104" s="132">
        <f t="shared" si="82"/>
        <v>39.399999999994179</v>
      </c>
      <c r="N104" s="130">
        <f t="shared" si="82"/>
        <v>591.79999999999927</v>
      </c>
      <c r="O104" s="130">
        <f t="shared" si="82"/>
        <v>390.15000000000146</v>
      </c>
      <c r="P104" s="130">
        <f t="shared" si="82"/>
        <v>-292.75000000000728</v>
      </c>
      <c r="Q104" s="130">
        <f t="shared" si="82"/>
        <v>435.40000000000146</v>
      </c>
      <c r="R104" s="131">
        <f t="shared" si="82"/>
        <v>-232.45000000001164</v>
      </c>
      <c r="S104" s="132">
        <f t="shared" si="82"/>
        <v>-746.69999999999447</v>
      </c>
      <c r="T104" s="130">
        <f t="shared" si="82"/>
        <v>931.54999999997744</v>
      </c>
      <c r="U104" s="131">
        <f>SUM(S104:T104)</f>
        <v>184.84999999998297</v>
      </c>
      <c r="V104" s="344"/>
      <c r="W104" s="150" t="s">
        <v>88</v>
      </c>
    </row>
    <row r="105" spans="1:23" s="1" customFormat="1" ht="17.25" customHeight="1" collapsed="1" thickTop="1" thickBot="1">
      <c r="A105" s="55"/>
      <c r="B105" s="1873"/>
      <c r="C105" s="1848" t="s">
        <v>302</v>
      </c>
      <c r="D105" s="1849"/>
      <c r="E105" s="1849"/>
      <c r="F105" s="1850"/>
      <c r="G105" s="1017"/>
      <c r="H105" s="1018"/>
      <c r="I105" s="1018"/>
      <c r="J105" s="1018"/>
      <c r="K105" s="1018"/>
      <c r="L105" s="1019"/>
      <c r="M105" s="1013" t="str">
        <f>IF(W300_JIG_MTB!H2&lt;&gt;2,"",IF((M74-M65)&gt;=0,"○",IF(M74&gt;=(M65*90%),"△","×")))</f>
        <v/>
      </c>
      <c r="N105" s="1014" t="str">
        <f>IF(W300_JIG_MTB!I2&lt;&gt;2,"",IF((N74-N65)&gt;=0,"○",IF(N74&gt;=(N65*90%),"△","×")))</f>
        <v/>
      </c>
      <c r="O105" s="1014" t="str">
        <f>IF(W300_JIG_MTB!J2&lt;&gt;2,"",IF((O74-O65)&gt;=0,"○",IF(O74&gt;=(O65*90%),"△","×")))</f>
        <v/>
      </c>
      <c r="P105" s="1014" t="str">
        <f>IF(W300_JIG_MTB!K2&lt;&gt;2,"",IF((P74-P65)&gt;=0,"○",IF(P74&gt;=(P65*90%),"△","×")))</f>
        <v/>
      </c>
      <c r="Q105" s="1014" t="str">
        <f>IF(W300_JIG_MTB!L2&lt;&gt;2,"",IF((Q74-Q65)&gt;=0,"○",IF(Q74&gt;=(Q65*90%),"△","×")))</f>
        <v/>
      </c>
      <c r="R105" s="1015" t="str">
        <f>IF(W300_JIG_MTB!M2&lt;&gt;2,"",IF((R74-R65)&gt;=0,"○",IF(R74&gt;=(R65*90%),"△","×")))</f>
        <v/>
      </c>
      <c r="S105" s="1020"/>
      <c r="T105" s="1014" t="str">
        <f>IF(W300_JIG_MTB!M2&lt;&gt;2,"",IF((T74-T65)&gt;=0,"○",IF(T74&gt;=(T65*90%),"△","×")))</f>
        <v/>
      </c>
      <c r="U105" s="1015" t="str">
        <f>IF(W300_JIG_MTB!M2&lt;&gt;2,"",IF((U74-U65)&gt;=0,"○",IF(U74&gt;=(U65*90%),"△","×")))</f>
        <v/>
      </c>
      <c r="V105" s="270"/>
      <c r="W105" s="424" t="s">
        <v>321</v>
      </c>
    </row>
    <row r="106" spans="1:23" s="1" customFormat="1" ht="17.25" customHeight="1" thickBot="1">
      <c r="A106" s="55"/>
      <c r="B106" s="1870" t="s">
        <v>135</v>
      </c>
      <c r="C106" s="1971" t="s">
        <v>184</v>
      </c>
      <c r="D106" s="1971"/>
      <c r="E106" s="1971"/>
      <c r="F106" s="1972"/>
      <c r="G106" s="575">
        <f t="shared" ref="G106:U107" si="83">G55/G19</f>
        <v>-0.53066010083245396</v>
      </c>
      <c r="H106" s="576">
        <f t="shared" si="83"/>
        <v>-4.5445573867561435E-2</v>
      </c>
      <c r="I106" s="576">
        <f t="shared" si="83"/>
        <v>0.10090781053856281</v>
      </c>
      <c r="J106" s="576">
        <f t="shared" si="83"/>
        <v>0.15778147993891434</v>
      </c>
      <c r="K106" s="576">
        <f t="shared" si="83"/>
        <v>-3.1420104028063382E-2</v>
      </c>
      <c r="L106" s="577">
        <f t="shared" si="83"/>
        <v>0.16875784913529893</v>
      </c>
      <c r="M106" s="575">
        <f t="shared" si="83"/>
        <v>3.9075818752803949E-2</v>
      </c>
      <c r="N106" s="576">
        <f t="shared" si="83"/>
        <v>0.15140883278475062</v>
      </c>
      <c r="O106" s="576">
        <f t="shared" si="83"/>
        <v>0.14074208803201163</v>
      </c>
      <c r="P106" s="576">
        <f t="shared" si="83"/>
        <v>0.1888635326335007</v>
      </c>
      <c r="Q106" s="576">
        <f t="shared" si="83"/>
        <v>0.19176232275489535</v>
      </c>
      <c r="R106" s="577">
        <f t="shared" si="83"/>
        <v>0.19378690006616128</v>
      </c>
      <c r="S106" s="575">
        <f>S55/S19</f>
        <v>0.10265000443144554</v>
      </c>
      <c r="T106" s="576">
        <f>T55/T19</f>
        <v>0.17885993128152644</v>
      </c>
      <c r="U106" s="577">
        <f t="shared" si="83"/>
        <v>0.14271473746536589</v>
      </c>
      <c r="V106" s="277"/>
      <c r="W106" s="365" t="s">
        <v>322</v>
      </c>
    </row>
    <row r="107" spans="1:23" s="1" customFormat="1" ht="17.25" customHeight="1">
      <c r="A107" s="55"/>
      <c r="B107" s="1871"/>
      <c r="C107" s="1973" t="s">
        <v>18</v>
      </c>
      <c r="D107" s="1973"/>
      <c r="E107" s="1973"/>
      <c r="F107" s="1974"/>
      <c r="G107" s="578">
        <f t="shared" si="83"/>
        <v>0.11409240924092409</v>
      </c>
      <c r="H107" s="579">
        <f t="shared" si="83"/>
        <v>-0.15948561580273102</v>
      </c>
      <c r="I107" s="579">
        <f t="shared" si="83"/>
        <v>0.13758162575996397</v>
      </c>
      <c r="J107" s="579">
        <f t="shared" si="83"/>
        <v>0.1500228414801279</v>
      </c>
      <c r="K107" s="579">
        <f t="shared" si="83"/>
        <v>-0.13285276273729532</v>
      </c>
      <c r="L107" s="580">
        <f t="shared" si="83"/>
        <v>0.15548729868836128</v>
      </c>
      <c r="M107" s="578">
        <f t="shared" si="83"/>
        <v>0.1704536330790847</v>
      </c>
      <c r="N107" s="579">
        <f t="shared" si="83"/>
        <v>5.8104787834517564E-2</v>
      </c>
      <c r="O107" s="579">
        <f t="shared" si="83"/>
        <v>-7.8414839797639121E-2</v>
      </c>
      <c r="P107" s="579">
        <f t="shared" si="83"/>
        <v>8.1106983451838741E-2</v>
      </c>
      <c r="Q107" s="579">
        <f t="shared" si="83"/>
        <v>2.0570025072916134E-2</v>
      </c>
      <c r="R107" s="580">
        <f t="shared" si="83"/>
        <v>0.2748623991555455</v>
      </c>
      <c r="S107" s="578">
        <f t="shared" si="83"/>
        <v>9.5353055761723204E-2</v>
      </c>
      <c r="T107" s="579">
        <f>T56/T20</f>
        <v>0.1259888767230565</v>
      </c>
      <c r="U107" s="580"/>
      <c r="V107" s="417"/>
      <c r="W107" s="372" t="s">
        <v>322</v>
      </c>
    </row>
    <row r="108" spans="1:23" s="1" customFormat="1" ht="17.25" customHeight="1">
      <c r="A108" s="55"/>
      <c r="B108" s="1871"/>
      <c r="C108" s="1975" t="s">
        <v>149</v>
      </c>
      <c r="D108" s="1975"/>
      <c r="E108" s="1975"/>
      <c r="F108" s="1976"/>
      <c r="G108" s="1021">
        <f t="shared" ref="G108:U108" si="84">G65/G26</f>
        <v>0.11409240924092409</v>
      </c>
      <c r="H108" s="1022">
        <f t="shared" si="84"/>
        <v>-0.15948561580273102</v>
      </c>
      <c r="I108" s="1022">
        <f t="shared" si="84"/>
        <v>0.13758162575996397</v>
      </c>
      <c r="J108" s="1022">
        <f t="shared" si="84"/>
        <v>0.1500228414801279</v>
      </c>
      <c r="K108" s="1022">
        <f t="shared" si="84"/>
        <v>-0.13285276273729532</v>
      </c>
      <c r="L108" s="1023">
        <f t="shared" si="84"/>
        <v>0.15548729868836128</v>
      </c>
      <c r="M108" s="1021">
        <f t="shared" si="84"/>
        <v>0.1704536330790847</v>
      </c>
      <c r="N108" s="1022">
        <f t="shared" si="84"/>
        <v>5.8104787834517564E-2</v>
      </c>
      <c r="O108" s="1022">
        <f t="shared" si="84"/>
        <v>-7.8414839797639121E-2</v>
      </c>
      <c r="P108" s="1022">
        <f t="shared" si="84"/>
        <v>8.1106983451838741E-2</v>
      </c>
      <c r="Q108" s="1022">
        <f t="shared" si="84"/>
        <v>2.0570025072916134E-2</v>
      </c>
      <c r="R108" s="1023">
        <f t="shared" si="84"/>
        <v>0.2748623991555455</v>
      </c>
      <c r="S108" s="1021">
        <f t="shared" si="84"/>
        <v>9.5353055761723204E-2</v>
      </c>
      <c r="T108" s="1022">
        <f>T65/T26</f>
        <v>0.1259888767230565</v>
      </c>
      <c r="U108" s="1024">
        <f t="shared" si="84"/>
        <v>0.11145957760439169</v>
      </c>
      <c r="V108" s="418"/>
      <c r="W108" s="153" t="s">
        <v>153</v>
      </c>
    </row>
    <row r="109" spans="1:23" s="1" customFormat="1" ht="17.25" customHeight="1">
      <c r="A109" s="55"/>
      <c r="B109" s="1871"/>
      <c r="C109" s="1882" t="s">
        <v>69</v>
      </c>
      <c r="D109" s="1882"/>
      <c r="E109" s="1882"/>
      <c r="F109" s="1883"/>
      <c r="G109" s="419">
        <f t="shared" ref="G109:U109" si="85">G74/G32</f>
        <v>0.2529565086271891</v>
      </c>
      <c r="H109" s="420">
        <f t="shared" si="85"/>
        <v>-4.0001727936411942E-2</v>
      </c>
      <c r="I109" s="420">
        <f t="shared" si="85"/>
        <v>0.14153144624738337</v>
      </c>
      <c r="J109" s="420">
        <f t="shared" si="85"/>
        <v>0.16895138853760938</v>
      </c>
      <c r="K109" s="420">
        <f t="shared" si="85"/>
        <v>-4.2505894240485009E-2</v>
      </c>
      <c r="L109" s="421">
        <f t="shared" si="85"/>
        <v>0.12132522983845996</v>
      </c>
      <c r="M109" s="419">
        <f t="shared" si="85"/>
        <v>0.16865565941780117</v>
      </c>
      <c r="N109" s="420">
        <f t="shared" si="85"/>
        <v>4.0859789521765444E-2</v>
      </c>
      <c r="O109" s="420">
        <f t="shared" si="85"/>
        <v>-4.0167437339638963E-2</v>
      </c>
      <c r="P109" s="420">
        <f t="shared" si="85"/>
        <v>4.1331798388804547E-2</v>
      </c>
      <c r="Q109" s="420">
        <f t="shared" si="85"/>
        <v>-0.15339698837809929</v>
      </c>
      <c r="R109" s="421">
        <f t="shared" si="85"/>
        <v>0.24335652938659752</v>
      </c>
      <c r="S109" s="419">
        <f t="shared" si="85"/>
        <v>0.127694945165053</v>
      </c>
      <c r="T109" s="420">
        <f>T74/T32</f>
        <v>0.12675401025870958</v>
      </c>
      <c r="U109" s="421">
        <f t="shared" si="85"/>
        <v>0.12723070200059899</v>
      </c>
      <c r="V109" s="418"/>
      <c r="W109" s="153" t="s">
        <v>153</v>
      </c>
    </row>
    <row r="110" spans="1:23" s="1" customFormat="1" ht="17.25" customHeight="1">
      <c r="A110" s="55"/>
      <c r="B110" s="1871"/>
      <c r="C110" s="1977" t="s">
        <v>323</v>
      </c>
      <c r="D110" s="1977"/>
      <c r="E110" s="1977"/>
      <c r="F110" s="1978"/>
      <c r="G110" s="1025">
        <f>G109-G107</f>
        <v>0.13886409938626501</v>
      </c>
      <c r="H110" s="1026">
        <f t="shared" ref="H110:U110" si="86">H109-H107</f>
        <v>0.11948388786631908</v>
      </c>
      <c r="I110" s="1026">
        <f t="shared" si="86"/>
        <v>3.9498204874194032E-3</v>
      </c>
      <c r="J110" s="1026">
        <f t="shared" si="86"/>
        <v>1.8928547057481482E-2</v>
      </c>
      <c r="K110" s="1026">
        <f t="shared" si="86"/>
        <v>9.0346868496810312E-2</v>
      </c>
      <c r="L110" s="1027">
        <f t="shared" si="86"/>
        <v>-3.416206884990132E-2</v>
      </c>
      <c r="M110" s="1025">
        <f t="shared" si="86"/>
        <v>-1.7979736612835362E-3</v>
      </c>
      <c r="N110" s="1026">
        <f t="shared" si="86"/>
        <v>-1.724499831275212E-2</v>
      </c>
      <c r="O110" s="1026">
        <f t="shared" si="86"/>
        <v>3.8247402458000158E-2</v>
      </c>
      <c r="P110" s="1026">
        <f t="shared" si="86"/>
        <v>-3.9775185063034194E-2</v>
      </c>
      <c r="Q110" s="1026">
        <f t="shared" si="86"/>
        <v>-0.17396701345101542</v>
      </c>
      <c r="R110" s="1027">
        <f t="shared" si="86"/>
        <v>-3.1505869768947981E-2</v>
      </c>
      <c r="S110" s="1025">
        <f t="shared" si="86"/>
        <v>3.2341889403329799E-2</v>
      </c>
      <c r="T110" s="1026">
        <f>T109-T107</f>
        <v>7.6513353565307862E-4</v>
      </c>
      <c r="U110" s="1027">
        <f t="shared" si="86"/>
        <v>0.12723070200059899</v>
      </c>
      <c r="V110" s="1028"/>
      <c r="W110" s="153" t="s">
        <v>153</v>
      </c>
    </row>
    <row r="111" spans="1:23" s="1" customFormat="1" ht="17.25" customHeight="1" thickBot="1">
      <c r="A111" s="55"/>
      <c r="B111" s="1873"/>
      <c r="C111" s="1979" t="s">
        <v>301</v>
      </c>
      <c r="D111" s="1979"/>
      <c r="E111" s="1979"/>
      <c r="F111" s="1980"/>
      <c r="G111" s="1029">
        <f>G109-G108</f>
        <v>0.13886409938626501</v>
      </c>
      <c r="H111" s="1030">
        <f t="shared" ref="H111:U111" si="87">H109-H108</f>
        <v>0.11948388786631908</v>
      </c>
      <c r="I111" s="1030">
        <f t="shared" si="87"/>
        <v>3.9498204874194032E-3</v>
      </c>
      <c r="J111" s="1030">
        <f t="shared" si="87"/>
        <v>1.8928547057481482E-2</v>
      </c>
      <c r="K111" s="1030">
        <f t="shared" si="87"/>
        <v>9.0346868496810312E-2</v>
      </c>
      <c r="L111" s="1031">
        <f t="shared" si="87"/>
        <v>-3.416206884990132E-2</v>
      </c>
      <c r="M111" s="1029">
        <f t="shared" si="87"/>
        <v>-1.7979736612835362E-3</v>
      </c>
      <c r="N111" s="1030">
        <f t="shared" si="87"/>
        <v>-1.724499831275212E-2</v>
      </c>
      <c r="O111" s="1030">
        <f t="shared" si="87"/>
        <v>3.8247402458000158E-2</v>
      </c>
      <c r="P111" s="1030">
        <f t="shared" si="87"/>
        <v>-3.9775185063034194E-2</v>
      </c>
      <c r="Q111" s="1030">
        <f t="shared" si="87"/>
        <v>-0.17396701345101542</v>
      </c>
      <c r="R111" s="1031">
        <f t="shared" si="87"/>
        <v>-3.1505869768947981E-2</v>
      </c>
      <c r="S111" s="1029">
        <f t="shared" si="87"/>
        <v>3.2341889403329799E-2</v>
      </c>
      <c r="T111" s="1030">
        <f>T109-T108</f>
        <v>7.6513353565307862E-4</v>
      </c>
      <c r="U111" s="1031">
        <f t="shared" si="87"/>
        <v>1.5771124396207301E-2</v>
      </c>
      <c r="V111" s="422"/>
      <c r="W111" s="366" t="s">
        <v>153</v>
      </c>
    </row>
    <row r="112" spans="1:23" s="1" customFormat="1" ht="17.25" customHeight="1">
      <c r="A112" s="55"/>
      <c r="B112" s="1870" t="s">
        <v>62</v>
      </c>
      <c r="C112" s="1971" t="s">
        <v>184</v>
      </c>
      <c r="D112" s="1971"/>
      <c r="E112" s="1971"/>
      <c r="F112" s="1972"/>
      <c r="G112" s="656">
        <f>前年実績!F31</f>
        <v>424.04233046251954</v>
      </c>
      <c r="H112" s="657">
        <f>前年実績!G31</f>
        <v>822.66823099365092</v>
      </c>
      <c r="I112" s="657">
        <f>前年実績!H31</f>
        <v>1236.5198245756294</v>
      </c>
      <c r="J112" s="657">
        <f>前年実績!I31</f>
        <v>891.9940021772918</v>
      </c>
      <c r="K112" s="657">
        <f>前年実績!J31</f>
        <v>952.09589911563739</v>
      </c>
      <c r="L112" s="658">
        <f>前年実績!K31</f>
        <v>1543.7489554348774</v>
      </c>
      <c r="M112" s="656">
        <f>前年実績!L31</f>
        <v>824.22906728769442</v>
      </c>
      <c r="N112" s="657">
        <f>前年実績!M31</f>
        <v>982.13435613239426</v>
      </c>
      <c r="O112" s="657">
        <f>前年実績!N31</f>
        <v>994.12643537699205</v>
      </c>
      <c r="P112" s="657">
        <f>前年実績!O31</f>
        <v>1247.4015509956878</v>
      </c>
      <c r="Q112" s="657">
        <f>前年実績!P31</f>
        <v>1575.7726738579099</v>
      </c>
      <c r="R112" s="658">
        <f>前年実績!Q31</f>
        <v>1521.0769783985857</v>
      </c>
      <c r="S112" s="656">
        <f>前年実績!R31</f>
        <v>1086.1143879074887</v>
      </c>
      <c r="T112" s="657">
        <f>前年実績!S31</f>
        <v>1273.6537056924694</v>
      </c>
      <c r="U112" s="658">
        <f>前年実績!T31</f>
        <v>1181.5799712733346</v>
      </c>
      <c r="V112" s="277"/>
      <c r="W112" s="148" t="s">
        <v>88</v>
      </c>
    </row>
    <row r="113" spans="1:23" s="1" customFormat="1" ht="17.25" customHeight="1">
      <c r="A113" s="55"/>
      <c r="B113" s="1871"/>
      <c r="C113" s="1985" t="s">
        <v>18</v>
      </c>
      <c r="D113" s="1973"/>
      <c r="E113" s="1973"/>
      <c r="F113" s="1974"/>
      <c r="G113" s="573">
        <f>IF(ISERROR(G551),0,G551)</f>
        <v>988.96716790675907</v>
      </c>
      <c r="H113" s="280">
        <f t="shared" ref="H113:R113" si="88">IF(ISERROR(H551),0,H551)</f>
        <v>844.36260254754586</v>
      </c>
      <c r="I113" s="280">
        <f t="shared" si="88"/>
        <v>1092.7442066628107</v>
      </c>
      <c r="J113" s="280">
        <f t="shared" si="88"/>
        <v>935.93483585546937</v>
      </c>
      <c r="K113" s="280">
        <f t="shared" si="88"/>
        <v>875.34379123295707</v>
      </c>
      <c r="L113" s="574">
        <f t="shared" si="88"/>
        <v>1377.1985064860078</v>
      </c>
      <c r="M113" s="573">
        <f t="shared" si="88"/>
        <v>1243.846153846154</v>
      </c>
      <c r="N113" s="280">
        <f t="shared" si="88"/>
        <v>814.96083132027559</v>
      </c>
      <c r="O113" s="280">
        <f t="shared" si="88"/>
        <v>782.72275587943034</v>
      </c>
      <c r="P113" s="280">
        <f t="shared" si="88"/>
        <v>1174.6388508356492</v>
      </c>
      <c r="Q113" s="280">
        <f t="shared" si="88"/>
        <v>842.39837044516776</v>
      </c>
      <c r="R113" s="574">
        <f t="shared" si="88"/>
        <v>1293.1812710394779</v>
      </c>
      <c r="S113" s="573">
        <f>S551</f>
        <v>1048.7077563700057</v>
      </c>
      <c r="T113" s="280">
        <f>T551</f>
        <v>1097.5405425059996</v>
      </c>
      <c r="U113" s="574">
        <f>U551</f>
        <v>1074.5166370269417</v>
      </c>
      <c r="W113" s="158" t="s">
        <v>88</v>
      </c>
    </row>
    <row r="114" spans="1:23" s="1" customFormat="1" ht="17.25" hidden="1" customHeight="1" outlineLevel="1">
      <c r="A114" s="55"/>
      <c r="B114" s="1871"/>
      <c r="C114" s="1841" t="s">
        <v>47</v>
      </c>
      <c r="D114" s="1987" t="s">
        <v>324</v>
      </c>
      <c r="E114" s="1988"/>
      <c r="F114" s="1989"/>
      <c r="G114" s="114">
        <f t="shared" ref="G114:U114" si="89">G531</f>
        <v>33941</v>
      </c>
      <c r="H114" s="115">
        <f t="shared" si="89"/>
        <v>18032</v>
      </c>
      <c r="I114" s="115">
        <f t="shared" si="89"/>
        <v>40110</v>
      </c>
      <c r="J114" s="115">
        <f t="shared" si="89"/>
        <v>29341</v>
      </c>
      <c r="K114" s="115">
        <f t="shared" si="89"/>
        <v>17770</v>
      </c>
      <c r="L114" s="116">
        <f t="shared" si="89"/>
        <v>49692</v>
      </c>
      <c r="M114" s="114">
        <f t="shared" si="89"/>
        <v>65450</v>
      </c>
      <c r="N114" s="115">
        <f t="shared" si="89"/>
        <v>17638</v>
      </c>
      <c r="O114" s="115">
        <f t="shared" si="89"/>
        <v>18051</v>
      </c>
      <c r="P114" s="115">
        <f t="shared" si="89"/>
        <v>44659</v>
      </c>
      <c r="Q114" s="115">
        <f t="shared" si="89"/>
        <v>19201</v>
      </c>
      <c r="R114" s="116">
        <f t="shared" si="89"/>
        <v>56594</v>
      </c>
      <c r="S114" s="114">
        <f t="shared" si="89"/>
        <v>188886</v>
      </c>
      <c r="T114" s="115">
        <f t="shared" si="89"/>
        <v>221593</v>
      </c>
      <c r="U114" s="116">
        <f t="shared" si="89"/>
        <v>410479</v>
      </c>
      <c r="W114" s="149" t="s">
        <v>88</v>
      </c>
    </row>
    <row r="115" spans="1:23" s="1" customFormat="1" ht="17.25" hidden="1" customHeight="1" outlineLevel="1">
      <c r="A115" s="55"/>
      <c r="B115" s="1871"/>
      <c r="C115" s="1842"/>
      <c r="D115" s="1898" t="s">
        <v>108</v>
      </c>
      <c r="E115" s="1899"/>
      <c r="F115" s="1900"/>
      <c r="G115" s="98">
        <f t="shared" ref="G115:U116" si="90">G549</f>
        <v>1404.282231252309</v>
      </c>
      <c r="H115" s="96">
        <f t="shared" si="90"/>
        <v>1314.4529939253689</v>
      </c>
      <c r="I115" s="96">
        <f t="shared" si="90"/>
        <v>1456.9161471658679</v>
      </c>
      <c r="J115" s="96">
        <f t="shared" si="90"/>
        <v>1329.1864635297291</v>
      </c>
      <c r="K115" s="96">
        <f t="shared" si="90"/>
        <v>1467.0073710073711</v>
      </c>
      <c r="L115" s="97">
        <f t="shared" si="90"/>
        <v>1774.2742375402925</v>
      </c>
      <c r="M115" s="98">
        <f t="shared" si="90"/>
        <v>1579.7141009984914</v>
      </c>
      <c r="N115" s="96">
        <f t="shared" si="90"/>
        <v>1363.4282208588957</v>
      </c>
      <c r="O115" s="96">
        <f t="shared" si="90"/>
        <v>1325.5196328403877</v>
      </c>
      <c r="P115" s="96">
        <f t="shared" si="90"/>
        <v>1514.4755752926931</v>
      </c>
      <c r="Q115" s="96">
        <f t="shared" si="90"/>
        <v>1344.5368530739838</v>
      </c>
      <c r="R115" s="97">
        <f t="shared" si="90"/>
        <v>1696.6081370449681</v>
      </c>
      <c r="S115" s="98">
        <f t="shared" si="90"/>
        <v>1480.145902327534</v>
      </c>
      <c r="T115" s="96">
        <f t="shared" si="90"/>
        <v>1527.0469874823102</v>
      </c>
      <c r="U115" s="97">
        <f>U549</f>
        <v>1505.1011141949823</v>
      </c>
      <c r="W115" s="149" t="s">
        <v>88</v>
      </c>
    </row>
    <row r="116" spans="1:23" s="1" customFormat="1" ht="17.25" hidden="1" customHeight="1" outlineLevel="1">
      <c r="A116" s="55"/>
      <c r="B116" s="1871"/>
      <c r="C116" s="1986"/>
      <c r="D116" s="1981" t="s">
        <v>325</v>
      </c>
      <c r="E116" s="1982"/>
      <c r="F116" s="1983"/>
      <c r="G116" s="117">
        <f t="shared" si="90"/>
        <v>3343.9408866995072</v>
      </c>
      <c r="H116" s="118">
        <f t="shared" si="90"/>
        <v>2360.9819967266776</v>
      </c>
      <c r="I116" s="118">
        <f t="shared" si="90"/>
        <v>4371.6621253405992</v>
      </c>
      <c r="J116" s="118">
        <f t="shared" si="90"/>
        <v>3163.4501347708892</v>
      </c>
      <c r="K116" s="118">
        <f t="shared" si="90"/>
        <v>2170.3816793893129</v>
      </c>
      <c r="L116" s="119">
        <f t="shared" si="90"/>
        <v>6153.8080495356044</v>
      </c>
      <c r="M116" s="117">
        <f t="shared" si="90"/>
        <v>5850.2793296089385</v>
      </c>
      <c r="N116" s="118">
        <f t="shared" si="90"/>
        <v>2025.9009332376165</v>
      </c>
      <c r="O116" s="118">
        <f t="shared" si="90"/>
        <v>1911.4228987425547</v>
      </c>
      <c r="P116" s="118">
        <f t="shared" si="90"/>
        <v>5234.7545787545787</v>
      </c>
      <c r="Q116" s="118">
        <f t="shared" si="90"/>
        <v>2255.6240822320119</v>
      </c>
      <c r="R116" s="119">
        <f t="shared" si="90"/>
        <v>5438.4624624624621</v>
      </c>
      <c r="S116" s="117">
        <f t="shared" si="90"/>
        <v>3597.8285714285716</v>
      </c>
      <c r="T116" s="118">
        <f t="shared" si="90"/>
        <v>3902.143957737178</v>
      </c>
      <c r="U116" s="119">
        <f t="shared" si="90"/>
        <v>3755.9556216401693</v>
      </c>
      <c r="V116" s="269"/>
      <c r="W116" s="149" t="s">
        <v>88</v>
      </c>
    </row>
    <row r="117" spans="1:23" s="1" customFormat="1" ht="17.25" customHeight="1" collapsed="1">
      <c r="A117" s="55"/>
      <c r="B117" s="1871"/>
      <c r="C117" s="1990" t="s">
        <v>149</v>
      </c>
      <c r="D117" s="1975"/>
      <c r="E117" s="1975"/>
      <c r="F117" s="1976"/>
      <c r="G117" s="1032">
        <f>IF(ISERROR(G578),0,G578)</f>
        <v>988.96716790675907</v>
      </c>
      <c r="H117" s="393">
        <f t="shared" ref="H117:R117" si="91">IF(ISERROR(H578),0,H578)</f>
        <v>844.36260254754586</v>
      </c>
      <c r="I117" s="393">
        <f t="shared" si="91"/>
        <v>1092.7442066628107</v>
      </c>
      <c r="J117" s="393">
        <f t="shared" si="91"/>
        <v>935.93483585546937</v>
      </c>
      <c r="K117" s="393">
        <f t="shared" si="91"/>
        <v>875.34379123295707</v>
      </c>
      <c r="L117" s="1033">
        <f t="shared" si="91"/>
        <v>1377.1985064860078</v>
      </c>
      <c r="M117" s="1032">
        <f t="shared" si="91"/>
        <v>1243.846153846154</v>
      </c>
      <c r="N117" s="393">
        <f t="shared" si="91"/>
        <v>814.96083132027559</v>
      </c>
      <c r="O117" s="393">
        <f t="shared" si="91"/>
        <v>782.72275587943034</v>
      </c>
      <c r="P117" s="393">
        <f t="shared" si="91"/>
        <v>1174.6388508356492</v>
      </c>
      <c r="Q117" s="393">
        <f t="shared" si="91"/>
        <v>842.39837044516776</v>
      </c>
      <c r="R117" s="1033">
        <f t="shared" si="91"/>
        <v>1293.1812710394779</v>
      </c>
      <c r="S117" s="1032">
        <f>S578</f>
        <v>1048.7077563700057</v>
      </c>
      <c r="T117" s="393">
        <f>T578</f>
        <v>1097.5405425059996</v>
      </c>
      <c r="U117" s="1034">
        <f>U578</f>
        <v>1074.5166370269417</v>
      </c>
      <c r="W117" s="158" t="s">
        <v>88</v>
      </c>
    </row>
    <row r="118" spans="1:23" s="1" customFormat="1" ht="17.25" hidden="1" customHeight="1" outlineLevel="1">
      <c r="A118" s="55"/>
      <c r="B118" s="1871"/>
      <c r="C118" s="1841" t="s">
        <v>47</v>
      </c>
      <c r="D118" s="1987" t="s">
        <v>324</v>
      </c>
      <c r="E118" s="1988"/>
      <c r="F118" s="1989"/>
      <c r="G118" s="114">
        <f>G558</f>
        <v>33941</v>
      </c>
      <c r="H118" s="115">
        <f t="shared" ref="H118:U118" si="92">H558</f>
        <v>18032</v>
      </c>
      <c r="I118" s="115">
        <f t="shared" si="92"/>
        <v>40110</v>
      </c>
      <c r="J118" s="115">
        <f t="shared" si="92"/>
        <v>29341</v>
      </c>
      <c r="K118" s="115">
        <f t="shared" si="92"/>
        <v>17770</v>
      </c>
      <c r="L118" s="116">
        <f t="shared" si="92"/>
        <v>49692</v>
      </c>
      <c r="M118" s="114">
        <f t="shared" si="92"/>
        <v>65450</v>
      </c>
      <c r="N118" s="115">
        <f t="shared" si="92"/>
        <v>17638</v>
      </c>
      <c r="O118" s="115">
        <f t="shared" si="92"/>
        <v>18051</v>
      </c>
      <c r="P118" s="115">
        <f t="shared" si="92"/>
        <v>44659</v>
      </c>
      <c r="Q118" s="115">
        <f t="shared" si="92"/>
        <v>19201</v>
      </c>
      <c r="R118" s="116">
        <f t="shared" si="92"/>
        <v>56594</v>
      </c>
      <c r="S118" s="114">
        <f t="shared" si="92"/>
        <v>188886</v>
      </c>
      <c r="T118" s="115">
        <f t="shared" si="92"/>
        <v>221593</v>
      </c>
      <c r="U118" s="116">
        <f t="shared" si="92"/>
        <v>410479</v>
      </c>
      <c r="W118" s="149" t="s">
        <v>88</v>
      </c>
    </row>
    <row r="119" spans="1:23" s="1" customFormat="1" ht="17.25" hidden="1" customHeight="1" outlineLevel="1">
      <c r="A119" s="55"/>
      <c r="B119" s="1871"/>
      <c r="C119" s="1842"/>
      <c r="D119" s="1898" t="s">
        <v>108</v>
      </c>
      <c r="E119" s="1899"/>
      <c r="F119" s="1900"/>
      <c r="G119" s="98">
        <f>G576</f>
        <v>1404.282231252309</v>
      </c>
      <c r="H119" s="96">
        <f t="shared" ref="H119:U120" si="93">H576</f>
        <v>1314.4529939253689</v>
      </c>
      <c r="I119" s="96">
        <f t="shared" si="93"/>
        <v>1456.9161471658679</v>
      </c>
      <c r="J119" s="96">
        <f t="shared" si="93"/>
        <v>1329.1864635297291</v>
      </c>
      <c r="K119" s="96">
        <f t="shared" si="93"/>
        <v>1467.0073710073711</v>
      </c>
      <c r="L119" s="97">
        <f t="shared" si="93"/>
        <v>1774.2742375402925</v>
      </c>
      <c r="M119" s="98">
        <f t="shared" si="93"/>
        <v>1579.7141009984914</v>
      </c>
      <c r="N119" s="96">
        <f t="shared" si="93"/>
        <v>1363.4282208588957</v>
      </c>
      <c r="O119" s="96">
        <f t="shared" si="93"/>
        <v>1325.5196328403877</v>
      </c>
      <c r="P119" s="96">
        <f t="shared" si="93"/>
        <v>1514.4755752926931</v>
      </c>
      <c r="Q119" s="96">
        <f t="shared" si="93"/>
        <v>1344.5368530739838</v>
      </c>
      <c r="R119" s="97">
        <f t="shared" si="93"/>
        <v>1696.6081370449681</v>
      </c>
      <c r="S119" s="98">
        <f t="shared" si="93"/>
        <v>1480.145902327534</v>
      </c>
      <c r="T119" s="96">
        <f t="shared" si="93"/>
        <v>1527.0469874823102</v>
      </c>
      <c r="U119" s="97">
        <f t="shared" si="93"/>
        <v>1505.1011141949823</v>
      </c>
      <c r="W119" s="149" t="s">
        <v>88</v>
      </c>
    </row>
    <row r="120" spans="1:23" s="1" customFormat="1" ht="17.25" hidden="1" customHeight="1" outlineLevel="1">
      <c r="A120" s="55"/>
      <c r="B120" s="1871"/>
      <c r="C120" s="1986"/>
      <c r="D120" s="1981" t="s">
        <v>325</v>
      </c>
      <c r="E120" s="1982"/>
      <c r="F120" s="1983"/>
      <c r="G120" s="117">
        <f>G577</f>
        <v>3343.9408866995072</v>
      </c>
      <c r="H120" s="118">
        <f t="shared" si="93"/>
        <v>2360.9819967266776</v>
      </c>
      <c r="I120" s="118">
        <f t="shared" si="93"/>
        <v>4371.6621253405992</v>
      </c>
      <c r="J120" s="118">
        <f t="shared" si="93"/>
        <v>3163.4501347708892</v>
      </c>
      <c r="K120" s="118">
        <f t="shared" si="93"/>
        <v>2170.3816793893129</v>
      </c>
      <c r="L120" s="119">
        <f t="shared" si="93"/>
        <v>6153.8080495356044</v>
      </c>
      <c r="M120" s="117">
        <f t="shared" si="93"/>
        <v>5850.2793296089385</v>
      </c>
      <c r="N120" s="118">
        <f t="shared" si="93"/>
        <v>2025.9009332376165</v>
      </c>
      <c r="O120" s="118">
        <f t="shared" si="93"/>
        <v>1911.4228987425547</v>
      </c>
      <c r="P120" s="118">
        <f t="shared" si="93"/>
        <v>5234.7545787545787</v>
      </c>
      <c r="Q120" s="118">
        <f t="shared" si="93"/>
        <v>2255.6240822320119</v>
      </c>
      <c r="R120" s="119">
        <f t="shared" si="93"/>
        <v>5438.4624624624621</v>
      </c>
      <c r="S120" s="117">
        <f t="shared" si="93"/>
        <v>3597.8285714285716</v>
      </c>
      <c r="T120" s="118">
        <f t="shared" si="93"/>
        <v>3902.143957737178</v>
      </c>
      <c r="U120" s="119">
        <f t="shared" si="93"/>
        <v>3755.9556216401693</v>
      </c>
      <c r="W120" s="149" t="s">
        <v>88</v>
      </c>
    </row>
    <row r="121" spans="1:23" s="1" customFormat="1" ht="17.25" customHeight="1" collapsed="1">
      <c r="A121" s="55"/>
      <c r="B121" s="1871"/>
      <c r="C121" s="1991" t="s">
        <v>69</v>
      </c>
      <c r="D121" s="1992"/>
      <c r="E121" s="1992"/>
      <c r="F121" s="1993"/>
      <c r="G121" s="726">
        <f>IF(W300_JIG_MTB!B2&lt;&gt;2,"-",G606)</f>
        <v>1181.4752680855624</v>
      </c>
      <c r="H121" s="727">
        <f>IF(W300_JIG_MTB!C2&lt;&gt;2,"-",H606)</f>
        <v>1047.0462417829494</v>
      </c>
      <c r="I121" s="727">
        <f>IF(W300_JIG_MTB!D2&lt;&gt;2,"-",I606)</f>
        <v>1255.1058080130088</v>
      </c>
      <c r="J121" s="727">
        <f>IF(W300_JIG_MTB!E2&lt;&gt;2,"-",J606)</f>
        <v>844.64516720973143</v>
      </c>
      <c r="K121" s="727">
        <f>IF(W300_JIG_MTB!F2&lt;&gt;2,"-",K606)</f>
        <v>1043.1243758419853</v>
      </c>
      <c r="L121" s="728" t="str">
        <f>IF(W300_JIG_MTB!G2&lt;&gt;2,"-",L606)</f>
        <v>-</v>
      </c>
      <c r="M121" s="726" t="str">
        <f>IF(W300_JIG_MTB!H2&lt;&gt;2,"-",M606)</f>
        <v>-</v>
      </c>
      <c r="N121" s="727" t="str">
        <f>IF(W300_JIG_MTB!I2&lt;&gt;2,"-",N606)</f>
        <v>-</v>
      </c>
      <c r="O121" s="727" t="str">
        <f>IF(W300_JIG_MTB!J2&lt;&gt;2,"-",O606)</f>
        <v>-</v>
      </c>
      <c r="P121" s="727" t="str">
        <f>IF(W300_JIG_MTB!K2&lt;&gt;2,"-",P606)</f>
        <v>-</v>
      </c>
      <c r="Q121" s="727" t="str">
        <f>IF(W300_JIG_MTB!L2&lt;&gt;2,"-",Q606)</f>
        <v>-</v>
      </c>
      <c r="R121" s="728" t="str">
        <f>IF(W300_JIG_MTB!M2&lt;&gt;2,"-",R606)</f>
        <v>-</v>
      </c>
      <c r="S121" s="1630" t="str">
        <f>IF(W300_JIG_MTB!G2&lt;&gt;2,"-",S606)</f>
        <v>-</v>
      </c>
      <c r="T121" s="727" t="str">
        <f>IF(W300_JIG_MTB!M2&lt;&gt;2,"-",T606)</f>
        <v>-</v>
      </c>
      <c r="U121" s="728" t="str">
        <f>IF(W300_JIG_MTB!M2&lt;&gt;2,"-",U606)</f>
        <v>-</v>
      </c>
      <c r="W121" s="149" t="s">
        <v>88</v>
      </c>
    </row>
    <row r="122" spans="1:23" s="1" customFormat="1" ht="17.25" hidden="1" customHeight="1" outlineLevel="1">
      <c r="A122" s="55"/>
      <c r="B122" s="1871"/>
      <c r="C122" s="1841" t="s">
        <v>47</v>
      </c>
      <c r="D122" s="1987" t="s">
        <v>324</v>
      </c>
      <c r="E122" s="1988"/>
      <c r="F122" s="1989"/>
      <c r="G122" s="114">
        <f>G586</f>
        <v>31489</v>
      </c>
      <c r="H122" s="115">
        <f t="shared" ref="H122:U122" si="94">H586</f>
        <v>19921</v>
      </c>
      <c r="I122" s="115">
        <f t="shared" si="94"/>
        <v>32742</v>
      </c>
      <c r="J122" s="115">
        <f t="shared" si="94"/>
        <v>16987</v>
      </c>
      <c r="K122" s="115">
        <f t="shared" si="94"/>
        <v>12352</v>
      </c>
      <c r="L122" s="116">
        <f t="shared" si="94"/>
        <v>71794</v>
      </c>
      <c r="M122" s="114">
        <f>M586</f>
        <v>78476</v>
      </c>
      <c r="N122" s="115">
        <f t="shared" si="94"/>
        <v>18515.2</v>
      </c>
      <c r="O122" s="115">
        <f t="shared" si="94"/>
        <v>26933</v>
      </c>
      <c r="P122" s="115">
        <f t="shared" si="94"/>
        <v>51647</v>
      </c>
      <c r="Q122" s="115">
        <f t="shared" si="94"/>
        <v>10202</v>
      </c>
      <c r="R122" s="116">
        <f t="shared" si="94"/>
        <v>64511</v>
      </c>
      <c r="S122" s="114">
        <f t="shared" si="94"/>
        <v>185285</v>
      </c>
      <c r="T122" s="115">
        <f t="shared" si="94"/>
        <v>250284.2</v>
      </c>
      <c r="U122" s="116">
        <f t="shared" si="94"/>
        <v>435569.2</v>
      </c>
      <c r="W122" s="149" t="s">
        <v>88</v>
      </c>
    </row>
    <row r="123" spans="1:23" s="1" customFormat="1" ht="17.25" hidden="1" customHeight="1" outlineLevel="1">
      <c r="A123" s="55"/>
      <c r="B123" s="1871"/>
      <c r="C123" s="1842"/>
      <c r="D123" s="1898" t="s">
        <v>108</v>
      </c>
      <c r="E123" s="1899"/>
      <c r="F123" s="1900"/>
      <c r="G123" s="98">
        <f t="shared" ref="G123:U124" si="95">G604</f>
        <v>1451.0794550608027</v>
      </c>
      <c r="H123" s="96">
        <f t="shared" si="95"/>
        <v>1348.0375939849625</v>
      </c>
      <c r="I123" s="96">
        <f t="shared" si="95"/>
        <v>1495.0143141873527</v>
      </c>
      <c r="J123" s="96">
        <f t="shared" si="95"/>
        <v>1244.9393630943725</v>
      </c>
      <c r="K123" s="96">
        <f t="shared" si="95"/>
        <v>1540.3706544599779</v>
      </c>
      <c r="L123" s="97">
        <f t="shared" si="95"/>
        <v>1859.3174040388471</v>
      </c>
      <c r="M123" s="98">
        <f t="shared" si="95"/>
        <v>4072.687432425475</v>
      </c>
      <c r="N123" s="96">
        <f t="shared" si="95"/>
        <v>21017.254054054054</v>
      </c>
      <c r="O123" s="96">
        <f t="shared" si="95"/>
        <v>25733.141232227488</v>
      </c>
      <c r="P123" s="96">
        <f t="shared" si="95"/>
        <v>16048.143033292232</v>
      </c>
      <c r="Q123" s="96">
        <f t="shared" si="95"/>
        <v>48737.516587677732</v>
      </c>
      <c r="R123" s="97">
        <f t="shared" si="95"/>
        <v>14133.251032384263</v>
      </c>
      <c r="S123" s="98">
        <f t="shared" si="95"/>
        <v>1561.5340495798673</v>
      </c>
      <c r="T123" s="96">
        <f t="shared" si="95"/>
        <v>8574.7560872816266</v>
      </c>
      <c r="U123" s="97">
        <f t="shared" si="95"/>
        <v>2946.1356237460327</v>
      </c>
      <c r="W123" s="149" t="s">
        <v>88</v>
      </c>
    </row>
    <row r="124" spans="1:23" s="1" customFormat="1" ht="17.25" hidden="1" customHeight="1" outlineLevel="1">
      <c r="A124" s="55"/>
      <c r="B124" s="1871"/>
      <c r="C124" s="1986"/>
      <c r="D124" s="1981" t="s">
        <v>325</v>
      </c>
      <c r="E124" s="1982"/>
      <c r="F124" s="1983"/>
      <c r="G124" s="117">
        <f t="shared" si="95"/>
        <v>6359.0054272371581</v>
      </c>
      <c r="H124" s="118">
        <f t="shared" si="95"/>
        <v>4689.3629542445206</v>
      </c>
      <c r="I124" s="118">
        <f t="shared" si="95"/>
        <v>7821.3197969543126</v>
      </c>
      <c r="J124" s="118">
        <f t="shared" si="95"/>
        <v>2626.8979848257864</v>
      </c>
      <c r="K124" s="118">
        <f t="shared" si="95"/>
        <v>3231.3930673642903</v>
      </c>
      <c r="L124" s="119">
        <f t="shared" si="95"/>
        <v>12431.861471861472</v>
      </c>
      <c r="M124" s="117">
        <f t="shared" si="95"/>
        <v>181841.56408399713</v>
      </c>
      <c r="N124" s="118" t="e">
        <f t="shared" si="95"/>
        <v>#DIV/0!</v>
      </c>
      <c r="O124" s="118" t="e">
        <f t="shared" si="95"/>
        <v>#DIV/0!</v>
      </c>
      <c r="P124" s="118" t="e">
        <f t="shared" si="95"/>
        <v>#DIV/0!</v>
      </c>
      <c r="Q124" s="118" t="e">
        <f t="shared" si="95"/>
        <v>#DIV/0!</v>
      </c>
      <c r="R124" s="119" t="e">
        <f t="shared" si="95"/>
        <v>#DIV/0!</v>
      </c>
      <c r="S124" s="117">
        <f t="shared" si="95"/>
        <v>6291.4442758459691</v>
      </c>
      <c r="T124" s="118">
        <f t="shared" si="95"/>
        <v>579948.90658942808</v>
      </c>
      <c r="U124" s="119">
        <f t="shared" si="95"/>
        <v>14576.367781472884</v>
      </c>
      <c r="W124" s="149" t="s">
        <v>88</v>
      </c>
    </row>
    <row r="125" spans="1:23" s="1" customFormat="1" ht="17.25" customHeight="1" collapsed="1" thickBot="1">
      <c r="A125" s="55"/>
      <c r="B125" s="1871"/>
      <c r="C125" s="1962" t="s">
        <v>304</v>
      </c>
      <c r="D125" s="1963"/>
      <c r="E125" s="1963"/>
      <c r="F125" s="1964"/>
      <c r="G125" s="1035">
        <f>IF(G121="-","-",G121/G113)</f>
        <v>1.1946557038756551</v>
      </c>
      <c r="H125" s="1036">
        <f t="shared" ref="H125:U125" si="96">IF(H121="-","-",H121/H113)</f>
        <v>1.2400433636258665</v>
      </c>
      <c r="I125" s="1036">
        <f t="shared" si="96"/>
        <v>1.1485815256308178</v>
      </c>
      <c r="J125" s="1036">
        <f t="shared" si="96"/>
        <v>0.90246151211767134</v>
      </c>
      <c r="K125" s="1036">
        <f t="shared" si="96"/>
        <v>1.1916739300483328</v>
      </c>
      <c r="L125" s="1037" t="str">
        <f t="shared" si="96"/>
        <v>-</v>
      </c>
      <c r="M125" s="1035" t="str">
        <f t="shared" si="96"/>
        <v>-</v>
      </c>
      <c r="N125" s="1036" t="str">
        <f t="shared" si="96"/>
        <v>-</v>
      </c>
      <c r="O125" s="1036" t="str">
        <f t="shared" si="96"/>
        <v>-</v>
      </c>
      <c r="P125" s="1036" t="str">
        <f t="shared" si="96"/>
        <v>-</v>
      </c>
      <c r="Q125" s="1036" t="str">
        <f t="shared" si="96"/>
        <v>-</v>
      </c>
      <c r="R125" s="1037" t="str">
        <f t="shared" si="96"/>
        <v>-</v>
      </c>
      <c r="S125" s="1035" t="str">
        <f t="shared" si="96"/>
        <v>-</v>
      </c>
      <c r="T125" s="1036" t="str">
        <f t="shared" si="96"/>
        <v>-</v>
      </c>
      <c r="U125" s="1037" t="str">
        <f t="shared" si="96"/>
        <v>-</v>
      </c>
      <c r="W125" s="150" t="s">
        <v>88</v>
      </c>
    </row>
    <row r="126" spans="1:23" s="1" customFormat="1" ht="17.25" hidden="1" customHeight="1" outlineLevel="1" thickTop="1">
      <c r="A126" s="55"/>
      <c r="B126" s="1871"/>
      <c r="C126" s="1842" t="s">
        <v>47</v>
      </c>
      <c r="D126" s="1895" t="s">
        <v>324</v>
      </c>
      <c r="E126" s="1896"/>
      <c r="F126" s="1897"/>
      <c r="G126" s="1038">
        <f>IF(G130="-","-",G122/G114)</f>
        <v>0.92775699007100554</v>
      </c>
      <c r="H126" s="1039">
        <f t="shared" ref="H126:U126" si="97">IF(H130="-","-",H122/H114)</f>
        <v>1.1047582076308784</v>
      </c>
      <c r="I126" s="1039">
        <f t="shared" si="97"/>
        <v>0.8163051608077786</v>
      </c>
      <c r="J126" s="1039">
        <f t="shared" si="97"/>
        <v>0.57895095600013635</v>
      </c>
      <c r="K126" s="1039">
        <f t="shared" si="97"/>
        <v>0.69510410804727063</v>
      </c>
      <c r="L126" s="1040" t="str">
        <f t="shared" si="97"/>
        <v>-</v>
      </c>
      <c r="M126" s="1038" t="str">
        <f t="shared" si="97"/>
        <v>-</v>
      </c>
      <c r="N126" s="1039" t="str">
        <f t="shared" si="97"/>
        <v>-</v>
      </c>
      <c r="O126" s="1039" t="str">
        <f t="shared" si="97"/>
        <v>-</v>
      </c>
      <c r="P126" s="1039" t="str">
        <f t="shared" si="97"/>
        <v>-</v>
      </c>
      <c r="Q126" s="1039" t="str">
        <f t="shared" si="97"/>
        <v>-</v>
      </c>
      <c r="R126" s="1040" t="str">
        <f t="shared" si="97"/>
        <v>-</v>
      </c>
      <c r="S126" s="1038" t="str">
        <f t="shared" si="97"/>
        <v>-</v>
      </c>
      <c r="T126" s="1039" t="str">
        <f t="shared" si="97"/>
        <v>-</v>
      </c>
      <c r="U126" s="1040" t="str">
        <f t="shared" si="97"/>
        <v>-</v>
      </c>
      <c r="W126" s="158" t="s">
        <v>88</v>
      </c>
    </row>
    <row r="127" spans="1:23" s="1" customFormat="1" ht="17.25" hidden="1" customHeight="1" outlineLevel="1">
      <c r="A127" s="55"/>
      <c r="B127" s="1871"/>
      <c r="C127" s="1842"/>
      <c r="D127" s="1898" t="s">
        <v>108</v>
      </c>
      <c r="E127" s="1899"/>
      <c r="F127" s="1900"/>
      <c r="G127" s="312">
        <f t="shared" ref="G127:U128" si="98">IF(G131="-","-",G123/G115)</f>
        <v>1.0333246570860339</v>
      </c>
      <c r="H127" s="313">
        <f t="shared" si="98"/>
        <v>1.0255502480612102</v>
      </c>
      <c r="I127" s="313">
        <f t="shared" si="98"/>
        <v>1.0261498694318112</v>
      </c>
      <c r="J127" s="313">
        <f t="shared" si="98"/>
        <v>0.93661754558375987</v>
      </c>
      <c r="K127" s="313">
        <f t="shared" si="98"/>
        <v>1.050008803570107</v>
      </c>
      <c r="L127" s="314" t="str">
        <f t="shared" si="98"/>
        <v>-</v>
      </c>
      <c r="M127" s="312" t="str">
        <f t="shared" si="98"/>
        <v>-</v>
      </c>
      <c r="N127" s="313" t="str">
        <f t="shared" si="98"/>
        <v>-</v>
      </c>
      <c r="O127" s="313" t="str">
        <f t="shared" si="98"/>
        <v>-</v>
      </c>
      <c r="P127" s="313" t="str">
        <f t="shared" si="98"/>
        <v>-</v>
      </c>
      <c r="Q127" s="313" t="str">
        <f t="shared" si="98"/>
        <v>-</v>
      </c>
      <c r="R127" s="314" t="str">
        <f t="shared" si="98"/>
        <v>-</v>
      </c>
      <c r="S127" s="1041" t="str">
        <f t="shared" si="98"/>
        <v>-</v>
      </c>
      <c r="T127" s="1042" t="str">
        <f t="shared" si="98"/>
        <v>-</v>
      </c>
      <c r="U127" s="1043" t="str">
        <f t="shared" si="98"/>
        <v>-</v>
      </c>
      <c r="W127" s="149" t="s">
        <v>88</v>
      </c>
    </row>
    <row r="128" spans="1:23" s="1" customFormat="1" ht="17.25" hidden="1" customHeight="1" outlineLevel="1" thickBot="1">
      <c r="A128" s="55"/>
      <c r="B128" s="1871"/>
      <c r="C128" s="1894"/>
      <c r="D128" s="1901" t="s">
        <v>325</v>
      </c>
      <c r="E128" s="1902"/>
      <c r="F128" s="1903"/>
      <c r="G128" s="315">
        <f t="shared" si="98"/>
        <v>1.9016500717850728</v>
      </c>
      <c r="H128" s="316">
        <f t="shared" si="98"/>
        <v>1.9861917459539999</v>
      </c>
      <c r="I128" s="316">
        <f t="shared" si="98"/>
        <v>1.7890952165807983</v>
      </c>
      <c r="J128" s="316">
        <f t="shared" si="98"/>
        <v>0.83039019833199856</v>
      </c>
      <c r="K128" s="316">
        <f t="shared" si="98"/>
        <v>1.488859355039118</v>
      </c>
      <c r="L128" s="317" t="str">
        <f t="shared" si="98"/>
        <v>-</v>
      </c>
      <c r="M128" s="315" t="str">
        <f t="shared" si="98"/>
        <v>-</v>
      </c>
      <c r="N128" s="316" t="str">
        <f t="shared" si="98"/>
        <v>-</v>
      </c>
      <c r="O128" s="316" t="str">
        <f t="shared" si="98"/>
        <v>-</v>
      </c>
      <c r="P128" s="316" t="str">
        <f t="shared" si="98"/>
        <v>-</v>
      </c>
      <c r="Q128" s="316" t="str">
        <f t="shared" si="98"/>
        <v>-</v>
      </c>
      <c r="R128" s="317" t="str">
        <f t="shared" si="98"/>
        <v>-</v>
      </c>
      <c r="S128" s="1044" t="str">
        <f t="shared" si="98"/>
        <v>-</v>
      </c>
      <c r="T128" s="1045" t="str">
        <f t="shared" si="98"/>
        <v>-</v>
      </c>
      <c r="U128" s="1046" t="str">
        <f t="shared" si="98"/>
        <v>-</v>
      </c>
      <c r="W128" s="150" t="s">
        <v>88</v>
      </c>
    </row>
    <row r="129" spans="1:25" s="1" customFormat="1" ht="17.25" customHeight="1" collapsed="1" thickTop="1" thickBot="1">
      <c r="A129" s="55"/>
      <c r="B129" s="1871"/>
      <c r="C129" s="1848" t="s">
        <v>300</v>
      </c>
      <c r="D129" s="1849"/>
      <c r="E129" s="1849"/>
      <c r="F129" s="1850"/>
      <c r="G129" s="1013" t="str">
        <f>IF(W300_JIG_MTB!B2&lt;&gt;2,"",IF((G121-G113)&gt;=0,"○",IF(G121&gt;=(G113*90%),"△","×")))</f>
        <v>○</v>
      </c>
      <c r="H129" s="1014" t="str">
        <f>IF(W300_JIG_MTB!C2&lt;&gt;2,"",IF((H121-H113)&gt;=0,"○",IF(H121&gt;=(H113*90%),"△","×")))</f>
        <v>○</v>
      </c>
      <c r="I129" s="1014" t="str">
        <f>IF(W300_JIG_MTB!D2&lt;&gt;2,"",IF((I121-I113)&gt;=0,"○",IF(I121&gt;=(I113*90%),"△","×")))</f>
        <v>○</v>
      </c>
      <c r="J129" s="1014" t="str">
        <f>IF(W300_JIG_MTB!E2&lt;&gt;2,"",IF((J121-J113)&gt;=0,"○",IF(J121&gt;=(J113*90%),"△","×")))</f>
        <v>△</v>
      </c>
      <c r="K129" s="1014" t="str">
        <f>IF(W300_JIG_MTB!F2&lt;&gt;2,"",IF((K121-K113)&gt;=0,"○",IF(K121&gt;=(K113*90%),"△","×")))</f>
        <v>○</v>
      </c>
      <c r="L129" s="1015" t="str">
        <f>IF(W300_JIG_MTB!G2&lt;&gt;2,"",IF((L121-L113)&gt;=0,"○",IF(L121&gt;=(L113*90%),"△","×")))</f>
        <v/>
      </c>
      <c r="M129" s="1013" t="str">
        <f>IF(W300_JIG_MTB!H2&lt;&gt;2,"",IF((M121-M113)&gt;=0,"○",IF(M121&gt;=(M113*90%),"△","×")))</f>
        <v/>
      </c>
      <c r="N129" s="1014" t="str">
        <f>IF(W300_JIG_MTB!I2&lt;&gt;2,"",IF((N121-N113)&gt;=0,"○",IF(N121&gt;=(N113*90%),"△","×")))</f>
        <v/>
      </c>
      <c r="O129" s="1014" t="str">
        <f>IF(W300_JIG_MTB!J2&lt;&gt;2,"",IF((O121-O113)&gt;=0,"○",IF(O121&gt;=(O113*90%),"△","×")))</f>
        <v/>
      </c>
      <c r="P129" s="1014" t="str">
        <f>IF(W300_JIG_MTB!K2&lt;&gt;2,"",IF((P121-P113)&gt;=0,"○",IF(P121&gt;=(P113*90%),"△","×")))</f>
        <v/>
      </c>
      <c r="Q129" s="1014" t="str">
        <f>IF(W300_JIG_MTB!L2&lt;&gt;2,"",IF((Q121-Q113)&gt;=0,"○",IF(Q121&gt;=(Q113*90%),"△","×")))</f>
        <v/>
      </c>
      <c r="R129" s="1015" t="str">
        <f>IF(W300_JIG_MTB!M2&lt;&gt;2,"",IF((R121-R113)&gt;=0,"○",IF(R121&gt;=(R113*90%),"△","×")))</f>
        <v/>
      </c>
      <c r="S129" s="1047" t="str">
        <f>IF(W300_JIG_MTB!G2&lt;&gt;2,"",IF((S121-S113)&gt;=0,"○",IF(S121&gt;=(S113*90%),"△","×")))</f>
        <v/>
      </c>
      <c r="T129" s="1014" t="str">
        <f>IF(W300_JIG_MTB!M2&lt;&gt;2,"",IF((T121-T113)&gt;=0,"○",IF(T121&gt;=(T113*90%),"△","×")))</f>
        <v/>
      </c>
      <c r="U129" s="1015" t="str">
        <f>IF(W300_JIG_MTB!M2&lt;&gt;2,"",IF((U121-U113)&gt;=0,"○",IF(U121&gt;=(U113*90%),"△","×")))</f>
        <v/>
      </c>
      <c r="W129" s="151" t="s">
        <v>321</v>
      </c>
    </row>
    <row r="130" spans="1:25" s="1" customFormat="1" ht="17.25" customHeight="1" thickBot="1">
      <c r="A130" s="55"/>
      <c r="B130" s="1871"/>
      <c r="C130" s="1838" t="s">
        <v>305</v>
      </c>
      <c r="D130" s="1839"/>
      <c r="E130" s="1839"/>
      <c r="F130" s="1840"/>
      <c r="G130" s="1048">
        <f>IF(G121="-","-",G121/G117)</f>
        <v>1.1946557038756551</v>
      </c>
      <c r="H130" s="1049">
        <f t="shared" ref="H130:U130" si="99">IF(H121="-","-",H121/H117)</f>
        <v>1.2400433636258665</v>
      </c>
      <c r="I130" s="1049">
        <f t="shared" si="99"/>
        <v>1.1485815256308178</v>
      </c>
      <c r="J130" s="1049">
        <f t="shared" si="99"/>
        <v>0.90246151211767134</v>
      </c>
      <c r="K130" s="1049">
        <f t="shared" si="99"/>
        <v>1.1916739300483328</v>
      </c>
      <c r="L130" s="1050" t="str">
        <f t="shared" si="99"/>
        <v>-</v>
      </c>
      <c r="M130" s="1048" t="str">
        <f t="shared" si="99"/>
        <v>-</v>
      </c>
      <c r="N130" s="1049" t="str">
        <f t="shared" si="99"/>
        <v>-</v>
      </c>
      <c r="O130" s="1049" t="str">
        <f t="shared" si="99"/>
        <v>-</v>
      </c>
      <c r="P130" s="1049" t="str">
        <f t="shared" si="99"/>
        <v>-</v>
      </c>
      <c r="Q130" s="1049" t="str">
        <f t="shared" si="99"/>
        <v>-</v>
      </c>
      <c r="R130" s="1050" t="str">
        <f t="shared" si="99"/>
        <v>-</v>
      </c>
      <c r="S130" s="1048" t="str">
        <f t="shared" si="99"/>
        <v>-</v>
      </c>
      <c r="T130" s="1049" t="str">
        <f t="shared" si="99"/>
        <v>-</v>
      </c>
      <c r="U130" s="1050" t="str">
        <f t="shared" si="99"/>
        <v>-</v>
      </c>
      <c r="W130" s="150" t="s">
        <v>88</v>
      </c>
    </row>
    <row r="131" spans="1:25" s="1" customFormat="1" ht="17.25" hidden="1" customHeight="1" outlineLevel="1" thickTop="1">
      <c r="A131" s="55"/>
      <c r="B131" s="1871"/>
      <c r="C131" s="1842" t="s">
        <v>47</v>
      </c>
      <c r="D131" s="1895" t="s">
        <v>324</v>
      </c>
      <c r="E131" s="1896"/>
      <c r="F131" s="1897"/>
      <c r="G131" s="1038">
        <f>IF(G130="-","-",G122/G118)</f>
        <v>0.92775699007100554</v>
      </c>
      <c r="H131" s="1039">
        <f t="shared" ref="H131:U131" si="100">IF(H130="-","-",H122/H118)</f>
        <v>1.1047582076308784</v>
      </c>
      <c r="I131" s="1039">
        <f t="shared" si="100"/>
        <v>0.8163051608077786</v>
      </c>
      <c r="J131" s="1039">
        <f t="shared" si="100"/>
        <v>0.57895095600013635</v>
      </c>
      <c r="K131" s="1039">
        <f t="shared" si="100"/>
        <v>0.69510410804727063</v>
      </c>
      <c r="L131" s="1040" t="str">
        <f t="shared" si="100"/>
        <v>-</v>
      </c>
      <c r="M131" s="1038" t="str">
        <f t="shared" si="100"/>
        <v>-</v>
      </c>
      <c r="N131" s="1039" t="str">
        <f t="shared" si="100"/>
        <v>-</v>
      </c>
      <c r="O131" s="1039" t="str">
        <f t="shared" si="100"/>
        <v>-</v>
      </c>
      <c r="P131" s="1039" t="str">
        <f t="shared" si="100"/>
        <v>-</v>
      </c>
      <c r="Q131" s="1039" t="str">
        <f t="shared" si="100"/>
        <v>-</v>
      </c>
      <c r="R131" s="1040" t="str">
        <f t="shared" si="100"/>
        <v>-</v>
      </c>
      <c r="S131" s="1038" t="str">
        <f t="shared" si="100"/>
        <v>-</v>
      </c>
      <c r="T131" s="1039" t="str">
        <f t="shared" si="100"/>
        <v>-</v>
      </c>
      <c r="U131" s="1040" t="str">
        <f t="shared" si="100"/>
        <v>-</v>
      </c>
      <c r="W131" s="158" t="s">
        <v>88</v>
      </c>
    </row>
    <row r="132" spans="1:25" s="1" customFormat="1" ht="17.25" hidden="1" customHeight="1" outlineLevel="1">
      <c r="A132" s="55"/>
      <c r="B132" s="1871"/>
      <c r="C132" s="1842"/>
      <c r="D132" s="1898" t="s">
        <v>108</v>
      </c>
      <c r="E132" s="1899"/>
      <c r="F132" s="1900"/>
      <c r="G132" s="312">
        <f>IF(G130="-","-",G123/G119)</f>
        <v>1.0333246570860339</v>
      </c>
      <c r="H132" s="313">
        <f t="shared" ref="H132:U132" si="101">IF(H130="-","-",H123/H119)</f>
        <v>1.0255502480612102</v>
      </c>
      <c r="I132" s="313">
        <f t="shared" si="101"/>
        <v>1.0261498694318112</v>
      </c>
      <c r="J132" s="313">
        <f t="shared" si="101"/>
        <v>0.93661754558375987</v>
      </c>
      <c r="K132" s="313">
        <f t="shared" si="101"/>
        <v>1.050008803570107</v>
      </c>
      <c r="L132" s="314" t="str">
        <f t="shared" si="101"/>
        <v>-</v>
      </c>
      <c r="M132" s="312" t="str">
        <f t="shared" si="101"/>
        <v>-</v>
      </c>
      <c r="N132" s="313" t="str">
        <f t="shared" si="101"/>
        <v>-</v>
      </c>
      <c r="O132" s="313" t="str">
        <f t="shared" si="101"/>
        <v>-</v>
      </c>
      <c r="P132" s="313" t="str">
        <f t="shared" si="101"/>
        <v>-</v>
      </c>
      <c r="Q132" s="313" t="str">
        <f t="shared" si="101"/>
        <v>-</v>
      </c>
      <c r="R132" s="314" t="str">
        <f t="shared" si="101"/>
        <v>-</v>
      </c>
      <c r="S132" s="1041" t="str">
        <f t="shared" si="101"/>
        <v>-</v>
      </c>
      <c r="T132" s="1042" t="str">
        <f t="shared" si="101"/>
        <v>-</v>
      </c>
      <c r="U132" s="1043" t="str">
        <f t="shared" si="101"/>
        <v>-</v>
      </c>
      <c r="W132" s="149" t="s">
        <v>88</v>
      </c>
    </row>
    <row r="133" spans="1:25" s="1" customFormat="1" ht="17.25" hidden="1" customHeight="1" outlineLevel="1" thickBot="1">
      <c r="A133" s="55"/>
      <c r="B133" s="1871"/>
      <c r="C133" s="1894"/>
      <c r="D133" s="1901" t="s">
        <v>325</v>
      </c>
      <c r="E133" s="1902"/>
      <c r="F133" s="1903"/>
      <c r="G133" s="315">
        <f>IF(G130="-","-",G124/G120)</f>
        <v>1.9016500717850728</v>
      </c>
      <c r="H133" s="316">
        <f t="shared" ref="H133:U133" si="102">IF(H130="-","-",H124/H120)</f>
        <v>1.9861917459539999</v>
      </c>
      <c r="I133" s="316">
        <f t="shared" si="102"/>
        <v>1.7890952165807983</v>
      </c>
      <c r="J133" s="316">
        <f t="shared" si="102"/>
        <v>0.83039019833199856</v>
      </c>
      <c r="K133" s="316">
        <f t="shared" si="102"/>
        <v>1.488859355039118</v>
      </c>
      <c r="L133" s="317" t="str">
        <f t="shared" si="102"/>
        <v>-</v>
      </c>
      <c r="M133" s="315" t="str">
        <f t="shared" si="102"/>
        <v>-</v>
      </c>
      <c r="N133" s="316" t="str">
        <f t="shared" si="102"/>
        <v>-</v>
      </c>
      <c r="O133" s="316" t="str">
        <f t="shared" si="102"/>
        <v>-</v>
      </c>
      <c r="P133" s="316" t="str">
        <f t="shared" si="102"/>
        <v>-</v>
      </c>
      <c r="Q133" s="316" t="str">
        <f t="shared" si="102"/>
        <v>-</v>
      </c>
      <c r="R133" s="317" t="str">
        <f t="shared" si="102"/>
        <v>-</v>
      </c>
      <c r="S133" s="1044" t="str">
        <f>IF(S130="-","-",S124/S120)</f>
        <v>-</v>
      </c>
      <c r="T133" s="1045" t="str">
        <f t="shared" si="102"/>
        <v>-</v>
      </c>
      <c r="U133" s="1046" t="str">
        <f t="shared" si="102"/>
        <v>-</v>
      </c>
      <c r="W133" s="150" t="s">
        <v>88</v>
      </c>
    </row>
    <row r="134" spans="1:25" s="1" customFormat="1" ht="17.25" customHeight="1" collapsed="1" thickTop="1" thickBot="1">
      <c r="A134" s="55"/>
      <c r="B134" s="1873"/>
      <c r="C134" s="1848" t="s">
        <v>302</v>
      </c>
      <c r="D134" s="1849"/>
      <c r="E134" s="1849"/>
      <c r="F134" s="1850"/>
      <c r="G134" s="1017"/>
      <c r="H134" s="1018"/>
      <c r="I134" s="1018"/>
      <c r="J134" s="1018"/>
      <c r="K134" s="1018"/>
      <c r="L134" s="1019"/>
      <c r="M134" s="1013" t="str">
        <f>IF(W300_JIG_MTB!H2&lt;&gt;2,"",IF((M121-M117)&gt;=0,"○",IF(M121&gt;=(M117*90%),"△","×")))</f>
        <v/>
      </c>
      <c r="N134" s="1014" t="str">
        <f>IF(W300_JIG_MTB!I2&lt;&gt;2,"",IF((N121-N117)&gt;=0,"○",IF(N121&gt;=(N117*90%),"△","×")))</f>
        <v/>
      </c>
      <c r="O134" s="1014" t="str">
        <f>IF(W300_JIG_MTB!J2&lt;&gt;2,"",IF((O121-O117)&gt;=0,"○",IF(O121&gt;=(O117*90%),"△","×")))</f>
        <v/>
      </c>
      <c r="P134" s="1014" t="str">
        <f>IF(W300_JIG_MTB!K2&lt;&gt;2,"",IF((P121-P117)&gt;=0,"○",IF(P121&gt;=(P117*90%),"△","×")))</f>
        <v/>
      </c>
      <c r="Q134" s="1014" t="str">
        <f>IF(W300_JIG_MTB!L2&lt;&gt;2,"",IF((Q121-Q117)&gt;=0,"○",IF(Q121&gt;=(Q117*90%),"△","×")))</f>
        <v/>
      </c>
      <c r="R134" s="1015" t="str">
        <f>IF(W300_JIG_MTB!M2&lt;&gt;2,"",IF((R121-R117)&gt;=0,"○",IF(R121&gt;=(R117*90%),"△","×")))</f>
        <v/>
      </c>
      <c r="S134" s="1020"/>
      <c r="T134" s="1014" t="str">
        <f>IF(W300_JIG_MTB!M2&lt;&gt;2,"",IF((T121-T117)&gt;=0,"○",IF(T121&gt;=(T117*90%),"△","×")))</f>
        <v/>
      </c>
      <c r="U134" s="1015" t="str">
        <f>IF(W300_JIG_MTB!M2&lt;&gt;2,"",IF((U121-U117)&gt;=0,"○",IF(U121&gt;=(U117*90%),"△","×")))</f>
        <v/>
      </c>
      <c r="V134" s="270"/>
      <c r="W134" s="151" t="s">
        <v>321</v>
      </c>
    </row>
    <row r="135" spans="1:25" ht="17.25" customHeight="1">
      <c r="B135" s="1984"/>
      <c r="C135" s="1984"/>
      <c r="D135" s="1984"/>
      <c r="E135" s="1984"/>
      <c r="F135" s="1984"/>
      <c r="G135" s="1984"/>
      <c r="H135" s="1984"/>
      <c r="I135" s="1984"/>
      <c r="J135" s="1984"/>
      <c r="K135" s="1984"/>
      <c r="L135" s="1984"/>
      <c r="M135" s="1984"/>
      <c r="N135" s="1984"/>
      <c r="O135" s="1984"/>
      <c r="P135" s="1984"/>
      <c r="Q135" s="1984"/>
      <c r="R135" s="1984"/>
      <c r="S135" s="1984"/>
      <c r="T135" s="1984"/>
      <c r="U135" s="1984"/>
      <c r="V135" s="1984"/>
      <c r="W135" s="1984"/>
      <c r="Y135" s="76"/>
    </row>
    <row r="136" spans="1:25" ht="17.25" customHeight="1">
      <c r="B136" s="1984" t="s">
        <v>92</v>
      </c>
      <c r="C136" s="1984"/>
      <c r="D136" s="1984"/>
      <c r="E136" s="1984"/>
      <c r="F136" s="1984"/>
      <c r="G136" s="1051" t="s">
        <v>306</v>
      </c>
      <c r="O136" s="76"/>
      <c r="P136" s="1984"/>
      <c r="Q136" s="1984"/>
      <c r="R136" s="1984"/>
      <c r="S136" s="1984"/>
      <c r="T136" s="1984"/>
      <c r="U136" s="1314"/>
      <c r="Y136" s="76"/>
    </row>
    <row r="137" spans="1:25" ht="17.25" customHeight="1" thickBot="1">
      <c r="B137" s="1984"/>
      <c r="C137" s="1984"/>
      <c r="D137" s="1984"/>
      <c r="E137" s="1984"/>
      <c r="F137" s="1984"/>
      <c r="G137" s="90" t="s">
        <v>54</v>
      </c>
      <c r="O137" s="90"/>
      <c r="R137" s="90"/>
      <c r="Y137" s="76"/>
    </row>
    <row r="138" spans="1:25" s="80" customFormat="1" ht="17.25" customHeight="1" thickBot="1">
      <c r="B138" s="1315"/>
      <c r="C138" s="1316"/>
      <c r="D138" s="1316"/>
      <c r="E138" s="1316"/>
      <c r="F138" s="86"/>
      <c r="G138" s="110" t="s">
        <v>2</v>
      </c>
      <c r="H138" s="111" t="s">
        <v>3</v>
      </c>
      <c r="I138" s="111" t="s">
        <v>4</v>
      </c>
      <c r="J138" s="111" t="s">
        <v>5</v>
      </c>
      <c r="K138" s="111" t="s">
        <v>6</v>
      </c>
      <c r="L138" s="112" t="s">
        <v>7</v>
      </c>
      <c r="M138" s="110" t="s">
        <v>8</v>
      </c>
      <c r="N138" s="111" t="s">
        <v>9</v>
      </c>
      <c r="O138" s="111" t="s">
        <v>10</v>
      </c>
      <c r="P138" s="111" t="s">
        <v>11</v>
      </c>
      <c r="Q138" s="111" t="s">
        <v>12</v>
      </c>
      <c r="R138" s="112" t="s">
        <v>13</v>
      </c>
      <c r="S138" s="113" t="s">
        <v>42</v>
      </c>
      <c r="T138" s="103" t="s">
        <v>43</v>
      </c>
      <c r="U138" s="103" t="s">
        <v>155</v>
      </c>
      <c r="V138" s="640"/>
      <c r="W138" s="213" t="s">
        <v>87</v>
      </c>
    </row>
    <row r="139" spans="1:25" s="81" customFormat="1" ht="17.25" hidden="1" customHeight="1" outlineLevel="1">
      <c r="A139" s="80"/>
      <c r="B139" s="1994" t="s">
        <v>18</v>
      </c>
      <c r="C139" s="1996" t="s">
        <v>76</v>
      </c>
      <c r="D139" s="1998" t="s">
        <v>19</v>
      </c>
      <c r="E139" s="2000" t="s">
        <v>120</v>
      </c>
      <c r="F139" s="307" t="s">
        <v>67</v>
      </c>
      <c r="G139" s="205">
        <f>W300_JIG_MTB!P32</f>
        <v>5657</v>
      </c>
      <c r="H139" s="60">
        <f>W300_JIG_MTB!Q32</f>
        <v>5494</v>
      </c>
      <c r="I139" s="60">
        <f>W300_JIG_MTB!R32</f>
        <v>3009</v>
      </c>
      <c r="J139" s="60">
        <f>W300_JIG_MTB!S32</f>
        <v>6185</v>
      </c>
      <c r="K139" s="60">
        <f>W300_JIG_MTB!T32</f>
        <v>3622</v>
      </c>
      <c r="L139" s="61">
        <f>W300_JIG_MTB!U32</f>
        <v>4108</v>
      </c>
      <c r="M139" s="59">
        <f>W300_JIG_MTB!V32</f>
        <v>5477</v>
      </c>
      <c r="N139" s="60">
        <f>W300_JIG_MTB!W32</f>
        <v>5098</v>
      </c>
      <c r="O139" s="60">
        <f>W300_JIG_MTB!X32</f>
        <v>4806</v>
      </c>
      <c r="P139" s="60">
        <f>W300_JIG_MTB!Y32</f>
        <v>5469</v>
      </c>
      <c r="Q139" s="60">
        <f>W300_JIG_MTB!Z32</f>
        <v>5416</v>
      </c>
      <c r="R139" s="61">
        <f>W300_JIG_MTB!AA32</f>
        <v>6728</v>
      </c>
      <c r="S139" s="59">
        <f t="shared" ref="S139:S169" si="103">SUM(G139:L139)</f>
        <v>28075</v>
      </c>
      <c r="T139" s="60">
        <f t="shared" ref="T139:T169" si="104">SUM(M139:R139)</f>
        <v>32994</v>
      </c>
      <c r="U139" s="368">
        <f>SUM(S139:T139)</f>
        <v>61069</v>
      </c>
      <c r="W139" s="148" t="s">
        <v>88</v>
      </c>
    </row>
    <row r="140" spans="1:25" s="81" customFormat="1" ht="17.25" hidden="1" customHeight="1" outlineLevel="1">
      <c r="A140" s="80"/>
      <c r="B140" s="1994"/>
      <c r="C140" s="1996"/>
      <c r="D140" s="1999"/>
      <c r="E140" s="2000"/>
      <c r="F140" s="140" t="s">
        <v>71</v>
      </c>
      <c r="G140" s="467">
        <f>W300_JIG_MTB!P33</f>
        <v>0</v>
      </c>
      <c r="H140" s="468">
        <f>W300_JIG_MTB!Q33</f>
        <v>0</v>
      </c>
      <c r="I140" s="468">
        <f>W300_JIG_MTB!R33</f>
        <v>0</v>
      </c>
      <c r="J140" s="468">
        <f>W300_JIG_MTB!S33</f>
        <v>0</v>
      </c>
      <c r="K140" s="468">
        <f>W300_JIG_MTB!T33</f>
        <v>0</v>
      </c>
      <c r="L140" s="57">
        <f>W300_JIG_MTB!U33</f>
        <v>0</v>
      </c>
      <c r="M140" s="56">
        <f>W300_JIG_MTB!V33</f>
        <v>0</v>
      </c>
      <c r="N140" s="468">
        <f>W300_JIG_MTB!W33</f>
        <v>0</v>
      </c>
      <c r="O140" s="468">
        <f>W300_JIG_MTB!X33</f>
        <v>0</v>
      </c>
      <c r="P140" s="468">
        <f>W300_JIG_MTB!Y33</f>
        <v>0</v>
      </c>
      <c r="Q140" s="468">
        <f>W300_JIG_MTB!Z33</f>
        <v>0</v>
      </c>
      <c r="R140" s="57">
        <f>W300_JIG_MTB!AA33</f>
        <v>0</v>
      </c>
      <c r="S140" s="56">
        <f t="shared" si="103"/>
        <v>0</v>
      </c>
      <c r="T140" s="468">
        <f t="shared" si="104"/>
        <v>0</v>
      </c>
      <c r="U140" s="724">
        <f t="shared" ref="U140:U141" si="105">SUM(S140:T140)</f>
        <v>0</v>
      </c>
      <c r="W140" s="149" t="s">
        <v>88</v>
      </c>
    </row>
    <row r="141" spans="1:25" s="81" customFormat="1" ht="17.25" hidden="1" customHeight="1" outlineLevel="1">
      <c r="A141" s="80"/>
      <c r="B141" s="1994"/>
      <c r="C141" s="1996"/>
      <c r="D141" s="1999"/>
      <c r="E141" s="2000"/>
      <c r="F141" s="140" t="s">
        <v>72</v>
      </c>
      <c r="G141" s="467">
        <f>W300_JIG_MTB!P34</f>
        <v>5002</v>
      </c>
      <c r="H141" s="468">
        <f>W300_JIG_MTB!Q34</f>
        <v>4845</v>
      </c>
      <c r="I141" s="468">
        <f>W300_JIG_MTB!R34</f>
        <v>2696</v>
      </c>
      <c r="J141" s="468">
        <f>W300_JIG_MTB!S34</f>
        <v>5380</v>
      </c>
      <c r="K141" s="468">
        <f>W300_JIG_MTB!T34</f>
        <v>3169</v>
      </c>
      <c r="L141" s="57">
        <f>W300_JIG_MTB!U34</f>
        <v>3679</v>
      </c>
      <c r="M141" s="56">
        <f>W300_JIG_MTB!V34</f>
        <v>4662</v>
      </c>
      <c r="N141" s="468">
        <f>W300_JIG_MTB!W34</f>
        <v>4309</v>
      </c>
      <c r="O141" s="468">
        <f>W300_JIG_MTB!X34</f>
        <v>4038</v>
      </c>
      <c r="P141" s="468">
        <f>W300_JIG_MTB!Y34</f>
        <v>4656</v>
      </c>
      <c r="Q141" s="468">
        <f>W300_JIG_MTB!Z34</f>
        <v>4605</v>
      </c>
      <c r="R141" s="57">
        <f>W300_JIG_MTB!AA34</f>
        <v>5828</v>
      </c>
      <c r="S141" s="56">
        <f t="shared" si="103"/>
        <v>24771</v>
      </c>
      <c r="T141" s="468">
        <f t="shared" si="104"/>
        <v>28098</v>
      </c>
      <c r="U141" s="724">
        <f t="shared" si="105"/>
        <v>52869</v>
      </c>
      <c r="W141" s="149" t="s">
        <v>89</v>
      </c>
    </row>
    <row r="142" spans="1:25" s="81" customFormat="1" ht="17.25" hidden="1" customHeight="1" outlineLevel="1">
      <c r="A142" s="80"/>
      <c r="B142" s="1994"/>
      <c r="C142" s="1996"/>
      <c r="D142" s="1999"/>
      <c r="E142" s="2000"/>
      <c r="F142" s="349" t="s">
        <v>73</v>
      </c>
      <c r="G142" s="208">
        <f>G139-G140-G141</f>
        <v>655</v>
      </c>
      <c r="H142" s="176">
        <f t="shared" ref="H142:R142" si="106">H139-H140-H141</f>
        <v>649</v>
      </c>
      <c r="I142" s="176">
        <f t="shared" si="106"/>
        <v>313</v>
      </c>
      <c r="J142" s="176">
        <f t="shared" si="106"/>
        <v>805</v>
      </c>
      <c r="K142" s="176">
        <f t="shared" si="106"/>
        <v>453</v>
      </c>
      <c r="L142" s="177">
        <f t="shared" si="106"/>
        <v>429</v>
      </c>
      <c r="M142" s="175">
        <f t="shared" si="106"/>
        <v>815</v>
      </c>
      <c r="N142" s="176">
        <f t="shared" si="106"/>
        <v>789</v>
      </c>
      <c r="O142" s="176">
        <f t="shared" si="106"/>
        <v>768</v>
      </c>
      <c r="P142" s="176">
        <f t="shared" si="106"/>
        <v>813</v>
      </c>
      <c r="Q142" s="176">
        <f t="shared" si="106"/>
        <v>811</v>
      </c>
      <c r="R142" s="177">
        <f t="shared" si="106"/>
        <v>900</v>
      </c>
      <c r="S142" s="175">
        <f t="shared" ref="S142:U142" si="107">S139-S140-S141</f>
        <v>3304</v>
      </c>
      <c r="T142" s="176">
        <f t="shared" si="107"/>
        <v>4896</v>
      </c>
      <c r="U142" s="425">
        <f t="shared" si="107"/>
        <v>8200</v>
      </c>
      <c r="V142" s="345"/>
      <c r="W142" s="149" t="s">
        <v>89</v>
      </c>
    </row>
    <row r="143" spans="1:25" s="81" customFormat="1" ht="17.25" hidden="1" customHeight="1" outlineLevel="1">
      <c r="A143" s="80"/>
      <c r="B143" s="1994"/>
      <c r="C143" s="1996"/>
      <c r="D143" s="1999"/>
      <c r="E143" s="2000"/>
      <c r="F143" s="172" t="s">
        <v>135</v>
      </c>
      <c r="G143" s="469">
        <f>IF(ISERROR(G142/G139),0,G142/G139)</f>
        <v>0.11578575216545872</v>
      </c>
      <c r="H143" s="470">
        <f t="shared" ref="H143:R143" si="108">IF(ISERROR(H142/H139),0,H142/H139)</f>
        <v>0.11812886785584274</v>
      </c>
      <c r="I143" s="470">
        <f t="shared" si="108"/>
        <v>0.10402126952475906</v>
      </c>
      <c r="J143" s="470">
        <f t="shared" si="108"/>
        <v>0.13015359741309621</v>
      </c>
      <c r="K143" s="470">
        <f t="shared" si="108"/>
        <v>0.12506902263942574</v>
      </c>
      <c r="L143" s="471">
        <f t="shared" si="108"/>
        <v>0.10443037974683544</v>
      </c>
      <c r="M143" s="472">
        <f t="shared" si="108"/>
        <v>0.14880408983019902</v>
      </c>
      <c r="N143" s="470">
        <f t="shared" si="108"/>
        <v>0.15476657512750097</v>
      </c>
      <c r="O143" s="470">
        <f t="shared" si="108"/>
        <v>0.15980024968789014</v>
      </c>
      <c r="P143" s="470">
        <f t="shared" si="108"/>
        <v>0.14865606143719146</v>
      </c>
      <c r="Q143" s="470">
        <f t="shared" si="108"/>
        <v>0.14974150664697194</v>
      </c>
      <c r="R143" s="471">
        <f t="shared" si="108"/>
        <v>0.133769322235434</v>
      </c>
      <c r="S143" s="472">
        <f t="shared" ref="S143:U143" si="109">IF(ISERROR(S142/S139),0,S142/S139)</f>
        <v>0.11768477292965272</v>
      </c>
      <c r="T143" s="470">
        <f t="shared" si="109"/>
        <v>0.14839061647572285</v>
      </c>
      <c r="U143" s="473">
        <f t="shared" si="109"/>
        <v>0.13427434541256611</v>
      </c>
      <c r="W143" s="158" t="s">
        <v>326</v>
      </c>
    </row>
    <row r="144" spans="1:25" s="81" customFormat="1" ht="17.25" hidden="1" customHeight="1" outlineLevel="1">
      <c r="A144" s="80"/>
      <c r="B144" s="1994"/>
      <c r="C144" s="1996"/>
      <c r="D144" s="1999"/>
      <c r="E144" s="2001" t="s">
        <v>121</v>
      </c>
      <c r="F144" s="307" t="s">
        <v>67</v>
      </c>
      <c r="G144" s="205">
        <f>W300_JIG_MTB!P35</f>
        <v>318</v>
      </c>
      <c r="H144" s="60">
        <f>W300_JIG_MTB!Q35</f>
        <v>318</v>
      </c>
      <c r="I144" s="60">
        <f>W300_JIG_MTB!R35</f>
        <v>318</v>
      </c>
      <c r="J144" s="60">
        <f>W300_JIG_MTB!S35</f>
        <v>318</v>
      </c>
      <c r="K144" s="60">
        <f>W300_JIG_MTB!T35</f>
        <v>318</v>
      </c>
      <c r="L144" s="61">
        <f>W300_JIG_MTB!U35</f>
        <v>318</v>
      </c>
      <c r="M144" s="59">
        <f>W300_JIG_MTB!V35</f>
        <v>0</v>
      </c>
      <c r="N144" s="60">
        <f>W300_JIG_MTB!W35</f>
        <v>0</v>
      </c>
      <c r="O144" s="60">
        <f>W300_JIG_MTB!X35</f>
        <v>0</v>
      </c>
      <c r="P144" s="60">
        <f>W300_JIG_MTB!Y35</f>
        <v>0</v>
      </c>
      <c r="Q144" s="60">
        <f>W300_JIG_MTB!Z35</f>
        <v>0</v>
      </c>
      <c r="R144" s="61">
        <f>W300_JIG_MTB!AA35</f>
        <v>0</v>
      </c>
      <c r="S144" s="59">
        <f>SUM(G144:L144)</f>
        <v>1908</v>
      </c>
      <c r="T144" s="60">
        <f>SUM(M144:R144)</f>
        <v>0</v>
      </c>
      <c r="U144" s="368">
        <f>SUM(S144:T144)</f>
        <v>1908</v>
      </c>
      <c r="W144" s="158" t="s">
        <v>88</v>
      </c>
    </row>
    <row r="145" spans="1:23" s="81" customFormat="1" ht="17.25" hidden="1" customHeight="1" outlineLevel="1">
      <c r="A145" s="80"/>
      <c r="B145" s="1994"/>
      <c r="C145" s="1996"/>
      <c r="D145" s="1999"/>
      <c r="E145" s="2001"/>
      <c r="F145" s="140" t="s">
        <v>71</v>
      </c>
      <c r="G145" s="205">
        <f>W300_JIG_MTB!P36</f>
        <v>0</v>
      </c>
      <c r="H145" s="468">
        <f>W300_JIG_MTB!Q36</f>
        <v>0</v>
      </c>
      <c r="I145" s="468">
        <f>W300_JIG_MTB!R36</f>
        <v>0</v>
      </c>
      <c r="J145" s="468">
        <f>W300_JIG_MTB!S36</f>
        <v>0</v>
      </c>
      <c r="K145" s="468">
        <f>W300_JIG_MTB!T36</f>
        <v>0</v>
      </c>
      <c r="L145" s="57">
        <f>W300_JIG_MTB!U36</f>
        <v>0</v>
      </c>
      <c r="M145" s="56">
        <f>W300_JIG_MTB!V36</f>
        <v>0</v>
      </c>
      <c r="N145" s="468">
        <f>W300_JIG_MTB!W36</f>
        <v>0</v>
      </c>
      <c r="O145" s="468">
        <f>W300_JIG_MTB!X36</f>
        <v>0</v>
      </c>
      <c r="P145" s="468">
        <f>W300_JIG_MTB!Y36</f>
        <v>0</v>
      </c>
      <c r="Q145" s="468">
        <f>W300_JIG_MTB!Z36</f>
        <v>0</v>
      </c>
      <c r="R145" s="57">
        <f>W300_JIG_MTB!AA36</f>
        <v>0</v>
      </c>
      <c r="S145" s="56">
        <f>SUM(G145:L145)</f>
        <v>0</v>
      </c>
      <c r="T145" s="468">
        <f>SUM(M145:R145)</f>
        <v>0</v>
      </c>
      <c r="U145" s="724">
        <f t="shared" ref="U145:U146" si="110">SUM(S145:T145)</f>
        <v>0</v>
      </c>
      <c r="W145" s="149" t="s">
        <v>88</v>
      </c>
    </row>
    <row r="146" spans="1:23" s="81" customFormat="1" ht="17.25" hidden="1" customHeight="1" outlineLevel="1">
      <c r="A146" s="80"/>
      <c r="B146" s="1994"/>
      <c r="C146" s="1996"/>
      <c r="D146" s="1999"/>
      <c r="E146" s="2001"/>
      <c r="F146" s="140" t="s">
        <v>72</v>
      </c>
      <c r="G146" s="205">
        <f>W300_JIG_MTB!P37</f>
        <v>315</v>
      </c>
      <c r="H146" s="468">
        <f>W300_JIG_MTB!Q37</f>
        <v>315</v>
      </c>
      <c r="I146" s="468">
        <f>W300_JIG_MTB!R37</f>
        <v>315</v>
      </c>
      <c r="J146" s="468">
        <f>W300_JIG_MTB!S37</f>
        <v>315</v>
      </c>
      <c r="K146" s="468">
        <f>W300_JIG_MTB!T37</f>
        <v>315</v>
      </c>
      <c r="L146" s="57">
        <f>W300_JIG_MTB!U37</f>
        <v>315</v>
      </c>
      <c r="M146" s="56">
        <f>W300_JIG_MTB!V37</f>
        <v>0</v>
      </c>
      <c r="N146" s="468">
        <f>W300_JIG_MTB!W37</f>
        <v>0</v>
      </c>
      <c r="O146" s="468">
        <f>W300_JIG_MTB!X37</f>
        <v>0</v>
      </c>
      <c r="P146" s="468">
        <f>W300_JIG_MTB!Y37</f>
        <v>0</v>
      </c>
      <c r="Q146" s="468">
        <f>W300_JIG_MTB!Z37</f>
        <v>0</v>
      </c>
      <c r="R146" s="57">
        <f>W300_JIG_MTB!AA37</f>
        <v>0</v>
      </c>
      <c r="S146" s="56">
        <f>SUM(G146:L146)</f>
        <v>1890</v>
      </c>
      <c r="T146" s="468">
        <f>SUM(M146:R146)</f>
        <v>0</v>
      </c>
      <c r="U146" s="724">
        <f t="shared" si="110"/>
        <v>1890</v>
      </c>
      <c r="W146" s="149" t="s">
        <v>89</v>
      </c>
    </row>
    <row r="147" spans="1:23" s="81" customFormat="1" ht="17.25" hidden="1" customHeight="1" outlineLevel="1">
      <c r="A147" s="80"/>
      <c r="B147" s="1994"/>
      <c r="C147" s="1996"/>
      <c r="D147" s="1999"/>
      <c r="E147" s="2001"/>
      <c r="F147" s="349" t="s">
        <v>73</v>
      </c>
      <c r="G147" s="208">
        <f>G144-G145-G146</f>
        <v>3</v>
      </c>
      <c r="H147" s="176">
        <f t="shared" ref="H147:R147" si="111">H144-H145-H146</f>
        <v>3</v>
      </c>
      <c r="I147" s="176">
        <f t="shared" si="111"/>
        <v>3</v>
      </c>
      <c r="J147" s="176">
        <f t="shared" si="111"/>
        <v>3</v>
      </c>
      <c r="K147" s="176">
        <f t="shared" si="111"/>
        <v>3</v>
      </c>
      <c r="L147" s="177">
        <f t="shared" si="111"/>
        <v>3</v>
      </c>
      <c r="M147" s="175">
        <f t="shared" si="111"/>
        <v>0</v>
      </c>
      <c r="N147" s="176">
        <f t="shared" si="111"/>
        <v>0</v>
      </c>
      <c r="O147" s="176">
        <f t="shared" si="111"/>
        <v>0</v>
      </c>
      <c r="P147" s="176">
        <f t="shared" si="111"/>
        <v>0</v>
      </c>
      <c r="Q147" s="176">
        <f t="shared" si="111"/>
        <v>0</v>
      </c>
      <c r="R147" s="177">
        <f t="shared" si="111"/>
        <v>0</v>
      </c>
      <c r="S147" s="175">
        <f t="shared" ref="S147:U147" si="112">S144-S145-S146</f>
        <v>18</v>
      </c>
      <c r="T147" s="176">
        <f t="shared" si="112"/>
        <v>0</v>
      </c>
      <c r="U147" s="425">
        <f t="shared" si="112"/>
        <v>18</v>
      </c>
      <c r="W147" s="149" t="s">
        <v>89</v>
      </c>
    </row>
    <row r="148" spans="1:23" s="81" customFormat="1" ht="17.25" hidden="1" customHeight="1" outlineLevel="1">
      <c r="A148" s="80"/>
      <c r="B148" s="1994"/>
      <c r="C148" s="1996"/>
      <c r="D148" s="1999"/>
      <c r="E148" s="2001"/>
      <c r="F148" s="172" t="s">
        <v>135</v>
      </c>
      <c r="G148" s="469">
        <f>IF(ISERROR(G147/G144),0,G147/G144)</f>
        <v>9.433962264150943E-3</v>
      </c>
      <c r="H148" s="470">
        <f t="shared" ref="H148:R148" si="113">IF(ISERROR(H147/H144),0,H147/H144)</f>
        <v>9.433962264150943E-3</v>
      </c>
      <c r="I148" s="470">
        <f t="shared" si="113"/>
        <v>9.433962264150943E-3</v>
      </c>
      <c r="J148" s="470">
        <f t="shared" si="113"/>
        <v>9.433962264150943E-3</v>
      </c>
      <c r="K148" s="470">
        <f t="shared" si="113"/>
        <v>9.433962264150943E-3</v>
      </c>
      <c r="L148" s="471">
        <f t="shared" si="113"/>
        <v>9.433962264150943E-3</v>
      </c>
      <c r="M148" s="472">
        <f t="shared" si="113"/>
        <v>0</v>
      </c>
      <c r="N148" s="470">
        <f t="shared" si="113"/>
        <v>0</v>
      </c>
      <c r="O148" s="470">
        <f t="shared" si="113"/>
        <v>0</v>
      </c>
      <c r="P148" s="470">
        <f t="shared" si="113"/>
        <v>0</v>
      </c>
      <c r="Q148" s="470">
        <f t="shared" si="113"/>
        <v>0</v>
      </c>
      <c r="R148" s="471">
        <f t="shared" si="113"/>
        <v>0</v>
      </c>
      <c r="S148" s="472">
        <f t="shared" ref="S148:U148" si="114">IF(ISERROR(S147/S144),0,S147/S144)</f>
        <v>9.433962264150943E-3</v>
      </c>
      <c r="T148" s="470">
        <f t="shared" si="114"/>
        <v>0</v>
      </c>
      <c r="U148" s="473">
        <f t="shared" si="114"/>
        <v>9.433962264150943E-3</v>
      </c>
      <c r="W148" s="158" t="s">
        <v>327</v>
      </c>
    </row>
    <row r="149" spans="1:23" s="81" customFormat="1" ht="17.25" hidden="1" customHeight="1" outlineLevel="1">
      <c r="A149" s="80"/>
      <c r="B149" s="1994"/>
      <c r="C149" s="1996"/>
      <c r="D149" s="1999" t="s">
        <v>21</v>
      </c>
      <c r="E149" s="2001" t="s">
        <v>74</v>
      </c>
      <c r="F149" s="307" t="s">
        <v>67</v>
      </c>
      <c r="G149" s="205">
        <f>W300_JIG_MTB!P38</f>
        <v>448</v>
      </c>
      <c r="H149" s="60">
        <f>W300_JIG_MTB!Q38</f>
        <v>5680</v>
      </c>
      <c r="I149" s="60">
        <f>W300_JIG_MTB!R38</f>
        <v>7860</v>
      </c>
      <c r="J149" s="60">
        <f>W300_JIG_MTB!S38</f>
        <v>21577</v>
      </c>
      <c r="K149" s="60">
        <f>W300_JIG_MTB!T38</f>
        <v>7918</v>
      </c>
      <c r="L149" s="61">
        <f>W300_JIG_MTB!U38</f>
        <v>67990</v>
      </c>
      <c r="M149" s="59">
        <f>W300_JIG_MTB!V38</f>
        <v>87383</v>
      </c>
      <c r="N149" s="60">
        <f>W300_JIG_MTB!W38</f>
        <v>2800</v>
      </c>
      <c r="O149" s="60">
        <f>W300_JIG_MTB!X38</f>
        <v>9830</v>
      </c>
      <c r="P149" s="60">
        <f>W300_JIG_MTB!Y38</f>
        <v>76380</v>
      </c>
      <c r="Q149" s="60">
        <f>W300_JIG_MTB!Z38</f>
        <v>14870</v>
      </c>
      <c r="R149" s="61">
        <f>W300_JIG_MTB!AA38</f>
        <v>50800</v>
      </c>
      <c r="S149" s="59">
        <f t="shared" si="103"/>
        <v>111473</v>
      </c>
      <c r="T149" s="60">
        <f t="shared" si="104"/>
        <v>242063</v>
      </c>
      <c r="U149" s="368">
        <f>SUM(S149:T149)</f>
        <v>353536</v>
      </c>
      <c r="W149" s="149" t="s">
        <v>89</v>
      </c>
    </row>
    <row r="150" spans="1:23" s="81" customFormat="1" ht="17.25" hidden="1" customHeight="1" outlineLevel="1">
      <c r="A150" s="80"/>
      <c r="B150" s="1994"/>
      <c r="C150" s="1996"/>
      <c r="D150" s="1999"/>
      <c r="E150" s="2001"/>
      <c r="F150" s="140" t="s">
        <v>71</v>
      </c>
      <c r="G150" s="205">
        <f>W300_JIG_MTB!P39</f>
        <v>0</v>
      </c>
      <c r="H150" s="468">
        <f>W300_JIG_MTB!Q39</f>
        <v>360</v>
      </c>
      <c r="I150" s="468">
        <f>W300_JIG_MTB!R39</f>
        <v>1140</v>
      </c>
      <c r="J150" s="468">
        <f>W300_JIG_MTB!S39</f>
        <v>4866</v>
      </c>
      <c r="K150" s="468">
        <f>W300_JIG_MTB!T39</f>
        <v>1568</v>
      </c>
      <c r="L150" s="57">
        <f>W300_JIG_MTB!U39</f>
        <v>46127</v>
      </c>
      <c r="M150" s="56">
        <f>W300_JIG_MTB!V39</f>
        <v>41160</v>
      </c>
      <c r="N150" s="468">
        <f>W300_JIG_MTB!W39</f>
        <v>240</v>
      </c>
      <c r="O150" s="468">
        <f>W300_JIG_MTB!X39</f>
        <v>3360</v>
      </c>
      <c r="P150" s="468">
        <f>W300_JIG_MTB!Y39</f>
        <v>51270</v>
      </c>
      <c r="Q150" s="468">
        <f>W300_JIG_MTB!Z39</f>
        <v>8400</v>
      </c>
      <c r="R150" s="57">
        <f>W300_JIG_MTB!AA39</f>
        <v>14050</v>
      </c>
      <c r="S150" s="56">
        <f t="shared" si="103"/>
        <v>54061</v>
      </c>
      <c r="T150" s="468">
        <f t="shared" si="104"/>
        <v>118480</v>
      </c>
      <c r="U150" s="724">
        <f t="shared" ref="U150:U151" si="115">SUM(S150:T150)</f>
        <v>172541</v>
      </c>
      <c r="W150" s="149" t="s">
        <v>89</v>
      </c>
    </row>
    <row r="151" spans="1:23" s="81" customFormat="1" ht="17.25" hidden="1" customHeight="1" outlineLevel="1">
      <c r="A151" s="80"/>
      <c r="B151" s="1994"/>
      <c r="C151" s="1996"/>
      <c r="D151" s="1999"/>
      <c r="E151" s="2001"/>
      <c r="F151" s="140" t="s">
        <v>72</v>
      </c>
      <c r="G151" s="205">
        <f>W300_JIG_MTB!P40</f>
        <v>391</v>
      </c>
      <c r="H151" s="468">
        <f>W300_JIG_MTB!Q40</f>
        <v>4586</v>
      </c>
      <c r="I151" s="468">
        <f>W300_JIG_MTB!R40</f>
        <v>5676</v>
      </c>
      <c r="J151" s="468">
        <f>W300_JIG_MTB!S40</f>
        <v>13192</v>
      </c>
      <c r="K151" s="468">
        <f>W300_JIG_MTB!T40</f>
        <v>5267</v>
      </c>
      <c r="L151" s="57">
        <f>W300_JIG_MTB!U40</f>
        <v>13079</v>
      </c>
      <c r="M151" s="56">
        <f>W300_JIG_MTB!V40</f>
        <v>27903</v>
      </c>
      <c r="N151" s="468">
        <f>W300_JIG_MTB!W40</f>
        <v>2274</v>
      </c>
      <c r="O151" s="468">
        <f>W300_JIG_MTB!X40</f>
        <v>5153</v>
      </c>
      <c r="P151" s="468">
        <f>W300_JIG_MTB!Y40</f>
        <v>15504</v>
      </c>
      <c r="Q151" s="468">
        <f>W300_JIG_MTB!Z40</f>
        <v>5128</v>
      </c>
      <c r="R151" s="57">
        <f>W300_JIG_MTB!AA40</f>
        <v>19889</v>
      </c>
      <c r="S151" s="56">
        <f t="shared" si="103"/>
        <v>42191</v>
      </c>
      <c r="T151" s="468">
        <f t="shared" si="104"/>
        <v>75851</v>
      </c>
      <c r="U151" s="724">
        <f t="shared" si="115"/>
        <v>118042</v>
      </c>
      <c r="W151" s="149" t="s">
        <v>89</v>
      </c>
    </row>
    <row r="152" spans="1:23" s="81" customFormat="1" ht="17.25" hidden="1" customHeight="1" outlineLevel="1">
      <c r="A152" s="80"/>
      <c r="B152" s="1994"/>
      <c r="C152" s="1996"/>
      <c r="D152" s="1999"/>
      <c r="E152" s="2001"/>
      <c r="F152" s="349" t="s">
        <v>73</v>
      </c>
      <c r="G152" s="208">
        <f>G149-G150-G151</f>
        <v>57</v>
      </c>
      <c r="H152" s="176">
        <f t="shared" ref="H152:R152" si="116">H149-H150-H151</f>
        <v>734</v>
      </c>
      <c r="I152" s="176">
        <f t="shared" si="116"/>
        <v>1044</v>
      </c>
      <c r="J152" s="176">
        <f t="shared" si="116"/>
        <v>3519</v>
      </c>
      <c r="K152" s="176">
        <f t="shared" si="116"/>
        <v>1083</v>
      </c>
      <c r="L152" s="177">
        <f t="shared" si="116"/>
        <v>8784</v>
      </c>
      <c r="M152" s="175">
        <f t="shared" si="116"/>
        <v>18320</v>
      </c>
      <c r="N152" s="176">
        <f t="shared" si="116"/>
        <v>286</v>
      </c>
      <c r="O152" s="176">
        <f t="shared" si="116"/>
        <v>1317</v>
      </c>
      <c r="P152" s="176">
        <f t="shared" si="116"/>
        <v>9606</v>
      </c>
      <c r="Q152" s="176">
        <f t="shared" si="116"/>
        <v>1342</v>
      </c>
      <c r="R152" s="177">
        <f t="shared" si="116"/>
        <v>16861</v>
      </c>
      <c r="S152" s="175">
        <f t="shared" ref="S152:U152" si="117">S149-S150-S151</f>
        <v>15221</v>
      </c>
      <c r="T152" s="176">
        <f t="shared" si="117"/>
        <v>47732</v>
      </c>
      <c r="U152" s="425">
        <f t="shared" si="117"/>
        <v>62953</v>
      </c>
      <c r="W152" s="149" t="s">
        <v>89</v>
      </c>
    </row>
    <row r="153" spans="1:23" s="81" customFormat="1" ht="17.25" hidden="1" customHeight="1" outlineLevel="1">
      <c r="A153" s="80"/>
      <c r="B153" s="1994"/>
      <c r="C153" s="1996"/>
      <c r="D153" s="1999"/>
      <c r="E153" s="2001"/>
      <c r="F153" s="172" t="s">
        <v>135</v>
      </c>
      <c r="G153" s="469">
        <f>IF(ISERROR(G152/G149),0,G152/G149)</f>
        <v>0.12723214285714285</v>
      </c>
      <c r="H153" s="470">
        <f t="shared" ref="H153:R153" si="118">IF(ISERROR(H152/H149),0,H152/H149)</f>
        <v>0.12922535211267605</v>
      </c>
      <c r="I153" s="470">
        <f t="shared" si="118"/>
        <v>0.13282442748091602</v>
      </c>
      <c r="J153" s="470">
        <f t="shared" si="118"/>
        <v>0.16309032766371601</v>
      </c>
      <c r="K153" s="470">
        <f t="shared" si="118"/>
        <v>0.13677696387976762</v>
      </c>
      <c r="L153" s="471">
        <f t="shared" si="118"/>
        <v>0.12919546992204736</v>
      </c>
      <c r="M153" s="472">
        <f t="shared" si="118"/>
        <v>0.20965176292871612</v>
      </c>
      <c r="N153" s="470">
        <f t="shared" si="118"/>
        <v>0.10214285714285715</v>
      </c>
      <c r="O153" s="470">
        <f t="shared" si="118"/>
        <v>0.13397761953204476</v>
      </c>
      <c r="P153" s="470">
        <f t="shared" si="118"/>
        <v>0.12576590730557738</v>
      </c>
      <c r="Q153" s="470">
        <f t="shared" si="118"/>
        <v>9.0248823133826497E-2</v>
      </c>
      <c r="R153" s="471">
        <f t="shared" si="118"/>
        <v>0.33190944881889761</v>
      </c>
      <c r="S153" s="472">
        <f t="shared" ref="S153:U153" si="119">IF(ISERROR(S152/S149),0,S152/S149)</f>
        <v>0.136544275295363</v>
      </c>
      <c r="T153" s="470">
        <f t="shared" si="119"/>
        <v>0.19718833526809137</v>
      </c>
      <c r="U153" s="473">
        <f t="shared" si="119"/>
        <v>0.17806673153511948</v>
      </c>
      <c r="W153" s="158" t="s">
        <v>328</v>
      </c>
    </row>
    <row r="154" spans="1:23" s="81" customFormat="1" ht="17.25" hidden="1" customHeight="1" outlineLevel="1">
      <c r="A154" s="80"/>
      <c r="B154" s="1994"/>
      <c r="C154" s="1996"/>
      <c r="D154" s="1999"/>
      <c r="E154" s="2001" t="s">
        <v>75</v>
      </c>
      <c r="F154" s="307" t="s">
        <v>67</v>
      </c>
      <c r="G154" s="205">
        <f>W300_JIG_MTB!P41</f>
        <v>16207</v>
      </c>
      <c r="H154" s="60">
        <f>W300_JIG_MTB!Q41</f>
        <v>18680</v>
      </c>
      <c r="I154" s="60">
        <f>W300_JIG_MTB!R41</f>
        <v>10870</v>
      </c>
      <c r="J154" s="60">
        <f>W300_JIG_MTB!S41</f>
        <v>15700</v>
      </c>
      <c r="K154" s="60">
        <f>W300_JIG_MTB!T41</f>
        <v>18800</v>
      </c>
      <c r="L154" s="61">
        <f>W300_JIG_MTB!U41</f>
        <v>41100</v>
      </c>
      <c r="M154" s="59">
        <f>W300_JIG_MTB!V41</f>
        <v>31690</v>
      </c>
      <c r="N154" s="60">
        <f>W300_JIG_MTB!W41</f>
        <v>18890</v>
      </c>
      <c r="O154" s="60">
        <f>W300_JIG_MTB!X41</f>
        <v>16200</v>
      </c>
      <c r="P154" s="60">
        <f>W300_JIG_MTB!Y41</f>
        <v>24560</v>
      </c>
      <c r="Q154" s="60">
        <f>W300_JIG_MTB!Z41</f>
        <v>18800</v>
      </c>
      <c r="R154" s="61">
        <f>W300_JIG_MTB!AA41</f>
        <v>12180</v>
      </c>
      <c r="S154" s="59">
        <f t="shared" si="103"/>
        <v>121357</v>
      </c>
      <c r="T154" s="60">
        <f t="shared" si="104"/>
        <v>122320</v>
      </c>
      <c r="U154" s="368">
        <f>SUM(S154:T154)</f>
        <v>243677</v>
      </c>
      <c r="W154" s="149" t="s">
        <v>89</v>
      </c>
    </row>
    <row r="155" spans="1:23" s="81" customFormat="1" ht="17.25" hidden="1" customHeight="1" outlineLevel="1">
      <c r="A155" s="80"/>
      <c r="B155" s="1994"/>
      <c r="C155" s="1996"/>
      <c r="D155" s="1999"/>
      <c r="E155" s="2001"/>
      <c r="F155" s="140" t="s">
        <v>71</v>
      </c>
      <c r="G155" s="205">
        <f>W300_JIG_MTB!P42</f>
        <v>10650</v>
      </c>
      <c r="H155" s="468">
        <f>W300_JIG_MTB!Q42</f>
        <v>11780</v>
      </c>
      <c r="I155" s="468">
        <f>W300_JIG_MTB!R42</f>
        <v>5905</v>
      </c>
      <c r="J155" s="468">
        <f>W300_JIG_MTB!S42</f>
        <v>9573</v>
      </c>
      <c r="K155" s="468">
        <f>W300_JIG_MTB!T42</f>
        <v>11320</v>
      </c>
      <c r="L155" s="57">
        <f>W300_JIG_MTB!U42</f>
        <v>25000</v>
      </c>
      <c r="M155" s="56">
        <f>W300_JIG_MTB!V42</f>
        <v>17940</v>
      </c>
      <c r="N155" s="468">
        <f>W300_JIG_MTB!W42</f>
        <v>10680</v>
      </c>
      <c r="O155" s="468">
        <f>W300_JIG_MTB!X42</f>
        <v>9425</v>
      </c>
      <c r="P155" s="468">
        <f>W300_JIG_MTB!Y42</f>
        <v>13630</v>
      </c>
      <c r="Q155" s="468">
        <f>W300_JIG_MTB!Z42</f>
        <v>11485</v>
      </c>
      <c r="R155" s="57">
        <f>W300_JIG_MTB!AA42</f>
        <v>7260</v>
      </c>
      <c r="S155" s="56">
        <f t="shared" si="103"/>
        <v>74228</v>
      </c>
      <c r="T155" s="468">
        <f t="shared" si="104"/>
        <v>70420</v>
      </c>
      <c r="U155" s="724">
        <f t="shared" ref="U155:U156" si="120">SUM(S155:T155)</f>
        <v>144648</v>
      </c>
      <c r="W155" s="149" t="s">
        <v>89</v>
      </c>
    </row>
    <row r="156" spans="1:23" s="81" customFormat="1" ht="17.25" hidden="1" customHeight="1" outlineLevel="1">
      <c r="A156" s="80"/>
      <c r="B156" s="1994"/>
      <c r="C156" s="1996"/>
      <c r="D156" s="1999"/>
      <c r="E156" s="2001"/>
      <c r="F156" s="140" t="s">
        <v>72</v>
      </c>
      <c r="G156" s="205">
        <f>W300_JIG_MTB!P43</f>
        <v>2766</v>
      </c>
      <c r="H156" s="468">
        <f>W300_JIG_MTB!Q43</f>
        <v>4082</v>
      </c>
      <c r="I156" s="468">
        <f>W300_JIG_MTB!R43</f>
        <v>3030</v>
      </c>
      <c r="J156" s="468">
        <f>W300_JIG_MTB!S43</f>
        <v>3364</v>
      </c>
      <c r="K156" s="468">
        <f>W300_JIG_MTB!T43</f>
        <v>3459</v>
      </c>
      <c r="L156" s="57">
        <f>W300_JIG_MTB!U43</f>
        <v>6584</v>
      </c>
      <c r="M156" s="56">
        <f>W300_JIG_MTB!V43</f>
        <v>9198</v>
      </c>
      <c r="N156" s="468">
        <f>W300_JIG_MTB!W43</f>
        <v>5229</v>
      </c>
      <c r="O156" s="468">
        <f>W300_JIG_MTB!X43</f>
        <v>4536</v>
      </c>
      <c r="P156" s="468">
        <f>W300_JIG_MTB!Y43</f>
        <v>7157</v>
      </c>
      <c r="Q156" s="468">
        <f>W300_JIG_MTB!Z43</f>
        <v>4662</v>
      </c>
      <c r="R156" s="57">
        <f>W300_JIG_MTB!AA43</f>
        <v>2930</v>
      </c>
      <c r="S156" s="56">
        <f t="shared" si="103"/>
        <v>23285</v>
      </c>
      <c r="T156" s="468">
        <f t="shared" si="104"/>
        <v>33712</v>
      </c>
      <c r="U156" s="724">
        <f t="shared" si="120"/>
        <v>56997</v>
      </c>
      <c r="W156" s="149" t="s">
        <v>89</v>
      </c>
    </row>
    <row r="157" spans="1:23" s="81" customFormat="1" ht="17.25" hidden="1" customHeight="1" outlineLevel="1">
      <c r="A157" s="80"/>
      <c r="B157" s="1994"/>
      <c r="C157" s="1996"/>
      <c r="D157" s="1999"/>
      <c r="E157" s="2001"/>
      <c r="F157" s="349" t="s">
        <v>73</v>
      </c>
      <c r="G157" s="208">
        <f>G154-G155-G156</f>
        <v>2791</v>
      </c>
      <c r="H157" s="176">
        <f t="shared" ref="H157:R157" si="121">H154-H155-H156</f>
        <v>2818</v>
      </c>
      <c r="I157" s="176">
        <f t="shared" si="121"/>
        <v>1935</v>
      </c>
      <c r="J157" s="176">
        <f t="shared" si="121"/>
        <v>2763</v>
      </c>
      <c r="K157" s="176">
        <f t="shared" si="121"/>
        <v>4021</v>
      </c>
      <c r="L157" s="177">
        <f t="shared" si="121"/>
        <v>9516</v>
      </c>
      <c r="M157" s="175">
        <f t="shared" si="121"/>
        <v>4552</v>
      </c>
      <c r="N157" s="176">
        <f t="shared" si="121"/>
        <v>2981</v>
      </c>
      <c r="O157" s="176">
        <f t="shared" si="121"/>
        <v>2239</v>
      </c>
      <c r="P157" s="176">
        <f t="shared" si="121"/>
        <v>3773</v>
      </c>
      <c r="Q157" s="176">
        <f t="shared" si="121"/>
        <v>2653</v>
      </c>
      <c r="R157" s="177">
        <f t="shared" si="121"/>
        <v>1990</v>
      </c>
      <c r="S157" s="175">
        <f t="shared" ref="S157:T157" si="122">S154-S155-S156</f>
        <v>23844</v>
      </c>
      <c r="T157" s="176">
        <f t="shared" si="122"/>
        <v>18188</v>
      </c>
      <c r="U157" s="425">
        <f>U154-U155-U156</f>
        <v>42032</v>
      </c>
      <c r="W157" s="149" t="s">
        <v>89</v>
      </c>
    </row>
    <row r="158" spans="1:23" s="81" customFormat="1" ht="17.25" hidden="1" customHeight="1" outlineLevel="1">
      <c r="A158" s="80"/>
      <c r="B158" s="1994"/>
      <c r="C158" s="1996"/>
      <c r="D158" s="1999"/>
      <c r="E158" s="2001"/>
      <c r="F158" s="172" t="s">
        <v>135</v>
      </c>
      <c r="G158" s="469">
        <f>IF(ISERROR(G157/G154),0,G157/G154)</f>
        <v>0.17220953908804837</v>
      </c>
      <c r="H158" s="470">
        <f t="shared" ref="H158:R158" si="123">IF(ISERROR(H157/H154),0,H157/H154)</f>
        <v>0.15085653104925054</v>
      </c>
      <c r="I158" s="470">
        <f t="shared" si="123"/>
        <v>0.17801287948482061</v>
      </c>
      <c r="J158" s="470">
        <f t="shared" si="123"/>
        <v>0.17598726114649682</v>
      </c>
      <c r="K158" s="470">
        <f t="shared" si="123"/>
        <v>0.21388297872340425</v>
      </c>
      <c r="L158" s="471">
        <f t="shared" si="123"/>
        <v>0.23153284671532848</v>
      </c>
      <c r="M158" s="472">
        <f t="shared" si="123"/>
        <v>0.14364152729567686</v>
      </c>
      <c r="N158" s="470">
        <f t="shared" si="123"/>
        <v>0.15780836421386976</v>
      </c>
      <c r="O158" s="470">
        <f t="shared" si="123"/>
        <v>0.13820987654320988</v>
      </c>
      <c r="P158" s="470">
        <f t="shared" si="123"/>
        <v>0.15362377850162867</v>
      </c>
      <c r="Q158" s="470">
        <f t="shared" si="123"/>
        <v>0.14111702127659576</v>
      </c>
      <c r="R158" s="471">
        <f t="shared" si="123"/>
        <v>0.16338259441707717</v>
      </c>
      <c r="S158" s="472">
        <f t="shared" ref="S158:U158" si="124">IF(ISERROR(S157/S154),0,S157/S154)</f>
        <v>0.19647815947988168</v>
      </c>
      <c r="T158" s="470">
        <f t="shared" si="124"/>
        <v>0.1486919555264879</v>
      </c>
      <c r="U158" s="473">
        <f t="shared" si="124"/>
        <v>0.17249063309216708</v>
      </c>
      <c r="W158" s="158" t="s">
        <v>329</v>
      </c>
    </row>
    <row r="159" spans="1:23" s="81" customFormat="1" ht="17.25" hidden="1" customHeight="1" outlineLevel="1">
      <c r="A159" s="80"/>
      <c r="B159" s="1994"/>
      <c r="C159" s="1996"/>
      <c r="D159" s="1999"/>
      <c r="E159" s="2001" t="s">
        <v>83</v>
      </c>
      <c r="F159" s="307" t="s">
        <v>67</v>
      </c>
      <c r="G159" s="205">
        <f>W300_JIG_MTB!P44</f>
        <v>37970</v>
      </c>
      <c r="H159" s="60">
        <f>W300_JIG_MTB!Q44</f>
        <v>0</v>
      </c>
      <c r="I159" s="60">
        <f>W300_JIG_MTB!R44</f>
        <v>53440</v>
      </c>
      <c r="J159" s="60">
        <f>W300_JIG_MTB!S44</f>
        <v>0</v>
      </c>
      <c r="K159" s="60">
        <f>W300_JIG_MTB!T44</f>
        <v>0</v>
      </c>
      <c r="L159" s="61">
        <f>W300_JIG_MTB!U44</f>
        <v>18990</v>
      </c>
      <c r="M159" s="59">
        <f>W300_JIG_MTB!V44</f>
        <v>0</v>
      </c>
      <c r="N159" s="60">
        <f>W300_JIG_MTB!W44</f>
        <v>3330</v>
      </c>
      <c r="O159" s="60">
        <f>W300_JIG_MTB!X44</f>
        <v>0</v>
      </c>
      <c r="P159" s="60">
        <f>W300_JIG_MTB!Y44</f>
        <v>3150</v>
      </c>
      <c r="Q159" s="60">
        <f>W300_JIG_MTB!Z44</f>
        <v>0</v>
      </c>
      <c r="R159" s="61">
        <f>W300_JIG_MTB!AA44</f>
        <v>9870</v>
      </c>
      <c r="S159" s="59">
        <f t="shared" si="103"/>
        <v>110400</v>
      </c>
      <c r="T159" s="60">
        <f t="shared" si="104"/>
        <v>16350</v>
      </c>
      <c r="U159" s="368">
        <f>SUM(S159:T159)</f>
        <v>126750</v>
      </c>
      <c r="W159" s="153" t="s">
        <v>89</v>
      </c>
    </row>
    <row r="160" spans="1:23" s="81" customFormat="1" ht="17.25" hidden="1" customHeight="1" outlineLevel="1">
      <c r="A160" s="80"/>
      <c r="B160" s="1994"/>
      <c r="C160" s="1996"/>
      <c r="D160" s="1999"/>
      <c r="E160" s="2001"/>
      <c r="F160" s="140" t="s">
        <v>71</v>
      </c>
      <c r="G160" s="467">
        <f>W300_JIG_MTB!P45</f>
        <v>16009</v>
      </c>
      <c r="H160" s="468">
        <f>W300_JIG_MTB!Q45</f>
        <v>0</v>
      </c>
      <c r="I160" s="468">
        <f>W300_JIG_MTB!R45</f>
        <v>28342</v>
      </c>
      <c r="J160" s="468">
        <f>W300_JIG_MTB!S45</f>
        <v>0</v>
      </c>
      <c r="K160" s="468">
        <f>W300_JIG_MTB!T45</f>
        <v>0</v>
      </c>
      <c r="L160" s="57">
        <f>W300_JIG_MTB!U45</f>
        <v>11687</v>
      </c>
      <c r="M160" s="56">
        <f>W300_JIG_MTB!V45</f>
        <v>0</v>
      </c>
      <c r="N160" s="468">
        <f>W300_JIG_MTB!W45</f>
        <v>1560</v>
      </c>
      <c r="O160" s="468">
        <f>W300_JIG_MTB!X45</f>
        <v>0</v>
      </c>
      <c r="P160" s="468">
        <f>W300_JIG_MTB!Y45</f>
        <v>0</v>
      </c>
      <c r="Q160" s="468">
        <f>W300_JIG_MTB!Z45</f>
        <v>0</v>
      </c>
      <c r="R160" s="57">
        <f>W300_JIG_MTB!AA45</f>
        <v>1674</v>
      </c>
      <c r="S160" s="56">
        <f t="shared" si="103"/>
        <v>56038</v>
      </c>
      <c r="T160" s="468">
        <f t="shared" si="104"/>
        <v>3234</v>
      </c>
      <c r="U160" s="724">
        <f t="shared" ref="U160:U161" si="125">SUM(S160:T160)</f>
        <v>59272</v>
      </c>
      <c r="W160" s="153" t="s">
        <v>89</v>
      </c>
    </row>
    <row r="161" spans="1:23" s="81" customFormat="1" ht="17.25" hidden="1" customHeight="1" outlineLevel="1">
      <c r="A161" s="80"/>
      <c r="B161" s="1994"/>
      <c r="C161" s="1996"/>
      <c r="D161" s="1999"/>
      <c r="E161" s="2001"/>
      <c r="F161" s="140" t="s">
        <v>72</v>
      </c>
      <c r="G161" s="467">
        <f>W300_JIG_MTB!P46</f>
        <v>15889</v>
      </c>
      <c r="H161" s="468">
        <f>W300_JIG_MTB!Q46</f>
        <v>0</v>
      </c>
      <c r="I161" s="468">
        <f>W300_JIG_MTB!R46</f>
        <v>16034</v>
      </c>
      <c r="J161" s="468">
        <f>W300_JIG_MTB!S46</f>
        <v>0</v>
      </c>
      <c r="K161" s="468">
        <f>W300_JIG_MTB!T46</f>
        <v>0</v>
      </c>
      <c r="L161" s="57">
        <f>W300_JIG_MTB!U46</f>
        <v>4574</v>
      </c>
      <c r="M161" s="56">
        <f>W300_JIG_MTB!V46</f>
        <v>0</v>
      </c>
      <c r="N161" s="468">
        <f>W300_JIG_MTB!W46</f>
        <v>1228</v>
      </c>
      <c r="O161" s="468">
        <f>W300_JIG_MTB!X46</f>
        <v>0</v>
      </c>
      <c r="P161" s="468">
        <f>W300_JIG_MTB!Y46</f>
        <v>2407</v>
      </c>
      <c r="Q161" s="468">
        <f>W300_JIG_MTB!Z46</f>
        <v>0</v>
      </c>
      <c r="R161" s="57">
        <f>W300_JIG_MTB!AA46</f>
        <v>4977</v>
      </c>
      <c r="S161" s="56">
        <f t="shared" si="103"/>
        <v>36497</v>
      </c>
      <c r="T161" s="468">
        <f t="shared" si="104"/>
        <v>8612</v>
      </c>
      <c r="U161" s="724">
        <f t="shared" si="125"/>
        <v>45109</v>
      </c>
      <c r="W161" s="153" t="s">
        <v>89</v>
      </c>
    </row>
    <row r="162" spans="1:23" s="81" customFormat="1" ht="17.25" hidden="1" customHeight="1" outlineLevel="1">
      <c r="A162" s="80"/>
      <c r="B162" s="1994"/>
      <c r="C162" s="1996"/>
      <c r="D162" s="1999"/>
      <c r="E162" s="2001"/>
      <c r="F162" s="172" t="s">
        <v>73</v>
      </c>
      <c r="G162" s="208">
        <f>G159-G160-G161</f>
        <v>6072</v>
      </c>
      <c r="H162" s="176">
        <f t="shared" ref="H162:U162" si="126">H159-H160-H161</f>
        <v>0</v>
      </c>
      <c r="I162" s="176">
        <f t="shared" si="126"/>
        <v>9064</v>
      </c>
      <c r="J162" s="176">
        <f t="shared" si="126"/>
        <v>0</v>
      </c>
      <c r="K162" s="176">
        <f t="shared" si="126"/>
        <v>0</v>
      </c>
      <c r="L162" s="177">
        <f t="shared" si="126"/>
        <v>2729</v>
      </c>
      <c r="M162" s="175">
        <f t="shared" si="126"/>
        <v>0</v>
      </c>
      <c r="N162" s="176">
        <f t="shared" si="126"/>
        <v>542</v>
      </c>
      <c r="O162" s="176">
        <f t="shared" si="126"/>
        <v>0</v>
      </c>
      <c r="P162" s="176">
        <f t="shared" si="126"/>
        <v>743</v>
      </c>
      <c r="Q162" s="176">
        <f t="shared" si="126"/>
        <v>0</v>
      </c>
      <c r="R162" s="177">
        <f t="shared" si="126"/>
        <v>3219</v>
      </c>
      <c r="S162" s="175">
        <f t="shared" si="126"/>
        <v>17865</v>
      </c>
      <c r="T162" s="176">
        <f t="shared" si="126"/>
        <v>4504</v>
      </c>
      <c r="U162" s="425">
        <f t="shared" si="126"/>
        <v>22369</v>
      </c>
      <c r="W162" s="153" t="s">
        <v>89</v>
      </c>
    </row>
    <row r="163" spans="1:23" s="81" customFormat="1" ht="17.25" hidden="1" customHeight="1" outlineLevel="1">
      <c r="A163" s="80"/>
      <c r="B163" s="1994"/>
      <c r="C163" s="1997"/>
      <c r="D163" s="1999"/>
      <c r="E163" s="2001"/>
      <c r="F163" s="172" t="s">
        <v>135</v>
      </c>
      <c r="G163" s="469">
        <f>IF(ISERROR(G162/G159),0,G162/G159)</f>
        <v>0.15991572293916251</v>
      </c>
      <c r="H163" s="470">
        <f t="shared" ref="H163:T163" si="127">IF(ISERROR(H162/H159),0,H162/H159)</f>
        <v>0</v>
      </c>
      <c r="I163" s="470">
        <f t="shared" si="127"/>
        <v>0.16961077844311379</v>
      </c>
      <c r="J163" s="470">
        <f t="shared" si="127"/>
        <v>0</v>
      </c>
      <c r="K163" s="470">
        <f t="shared" si="127"/>
        <v>0</v>
      </c>
      <c r="L163" s="471">
        <f t="shared" si="127"/>
        <v>0.14370721432332806</v>
      </c>
      <c r="M163" s="472">
        <f t="shared" si="127"/>
        <v>0</v>
      </c>
      <c r="N163" s="470">
        <f t="shared" si="127"/>
        <v>0.16276276276276277</v>
      </c>
      <c r="O163" s="470">
        <f t="shared" si="127"/>
        <v>0</v>
      </c>
      <c r="P163" s="470">
        <f t="shared" si="127"/>
        <v>0.23587301587301587</v>
      </c>
      <c r="Q163" s="470">
        <f t="shared" si="127"/>
        <v>0</v>
      </c>
      <c r="R163" s="471">
        <f t="shared" si="127"/>
        <v>0.32613981762917932</v>
      </c>
      <c r="S163" s="472">
        <f t="shared" si="127"/>
        <v>0.16182065217391303</v>
      </c>
      <c r="T163" s="470">
        <f t="shared" si="127"/>
        <v>0.27547400611620793</v>
      </c>
      <c r="U163" s="473">
        <f>IF(ISERROR(U162/U159),0,U162/U159)</f>
        <v>0.17648126232741618</v>
      </c>
      <c r="W163" s="158" t="s">
        <v>322</v>
      </c>
    </row>
    <row r="164" spans="1:23" s="81" customFormat="1" ht="17.25" customHeight="1" collapsed="1">
      <c r="A164" s="80"/>
      <c r="B164" s="1994"/>
      <c r="C164" s="2002" t="s">
        <v>77</v>
      </c>
      <c r="D164" s="2003"/>
      <c r="E164" s="2002"/>
      <c r="F164" s="2004"/>
      <c r="G164" s="209">
        <f>SUM(G139,G144,G149,G154,G159)</f>
        <v>60600</v>
      </c>
      <c r="H164" s="166">
        <f t="shared" ref="H164:R166" si="128">SUM(H139,H144,H149,H154,H159)</f>
        <v>30172</v>
      </c>
      <c r="I164" s="166">
        <f t="shared" si="128"/>
        <v>75497</v>
      </c>
      <c r="J164" s="166">
        <f t="shared" si="128"/>
        <v>43780</v>
      </c>
      <c r="K164" s="166">
        <f t="shared" si="128"/>
        <v>30658</v>
      </c>
      <c r="L164" s="167">
        <f t="shared" si="128"/>
        <v>132506</v>
      </c>
      <c r="M164" s="165">
        <f t="shared" si="128"/>
        <v>124550</v>
      </c>
      <c r="N164" s="166">
        <f t="shared" si="128"/>
        <v>30118</v>
      </c>
      <c r="O164" s="166">
        <f t="shared" si="128"/>
        <v>30836</v>
      </c>
      <c r="P164" s="166">
        <f t="shared" si="128"/>
        <v>109559</v>
      </c>
      <c r="Q164" s="166">
        <f t="shared" si="128"/>
        <v>39086</v>
      </c>
      <c r="R164" s="167">
        <f t="shared" si="128"/>
        <v>79578</v>
      </c>
      <c r="S164" s="168">
        <f>SUM(G164:L164)</f>
        <v>373213</v>
      </c>
      <c r="T164" s="166">
        <f>SUM(M164:R164)</f>
        <v>413727</v>
      </c>
      <c r="U164" s="426">
        <f t="shared" ref="U164:U166" si="129">SUM(S164:T164)</f>
        <v>786940</v>
      </c>
      <c r="W164" s="153" t="s">
        <v>89</v>
      </c>
    </row>
    <row r="165" spans="1:23" s="81" customFormat="1" ht="17.25" customHeight="1">
      <c r="A165" s="80"/>
      <c r="B165" s="1994"/>
      <c r="C165" s="2002" t="s">
        <v>78</v>
      </c>
      <c r="D165" s="2002"/>
      <c r="E165" s="2002"/>
      <c r="F165" s="2004"/>
      <c r="G165" s="474">
        <f>SUM(G140,G145,G150,G155,G160)</f>
        <v>26659</v>
      </c>
      <c r="H165" s="475">
        <f t="shared" si="128"/>
        <v>12140</v>
      </c>
      <c r="I165" s="475">
        <f t="shared" si="128"/>
        <v>35387</v>
      </c>
      <c r="J165" s="475">
        <f t="shared" si="128"/>
        <v>14439</v>
      </c>
      <c r="K165" s="475">
        <f t="shared" si="128"/>
        <v>12888</v>
      </c>
      <c r="L165" s="170">
        <f t="shared" si="128"/>
        <v>82814</v>
      </c>
      <c r="M165" s="169">
        <f t="shared" si="128"/>
        <v>59100</v>
      </c>
      <c r="N165" s="475">
        <f t="shared" si="128"/>
        <v>12480</v>
      </c>
      <c r="O165" s="475">
        <f t="shared" si="128"/>
        <v>12785</v>
      </c>
      <c r="P165" s="475">
        <f t="shared" si="128"/>
        <v>64900</v>
      </c>
      <c r="Q165" s="475">
        <f t="shared" si="128"/>
        <v>19885</v>
      </c>
      <c r="R165" s="170">
        <f t="shared" si="128"/>
        <v>22984</v>
      </c>
      <c r="S165" s="171">
        <f t="shared" si="103"/>
        <v>184327</v>
      </c>
      <c r="T165" s="475">
        <f t="shared" si="104"/>
        <v>192134</v>
      </c>
      <c r="U165" s="476">
        <f t="shared" si="129"/>
        <v>376461</v>
      </c>
      <c r="W165" s="153" t="s">
        <v>89</v>
      </c>
    </row>
    <row r="166" spans="1:23" s="81" customFormat="1" ht="17.25" customHeight="1">
      <c r="A166" s="80"/>
      <c r="B166" s="1994"/>
      <c r="C166" s="1874" t="s">
        <v>79</v>
      </c>
      <c r="D166" s="1874"/>
      <c r="E166" s="1874"/>
      <c r="F166" s="1875"/>
      <c r="G166" s="582">
        <f>SUM(G141,G146,G151,G156,G161)</f>
        <v>24363</v>
      </c>
      <c r="H166" s="1401">
        <f t="shared" si="128"/>
        <v>13828</v>
      </c>
      <c r="I166" s="1401">
        <f t="shared" si="128"/>
        <v>27751</v>
      </c>
      <c r="J166" s="1401">
        <f t="shared" si="128"/>
        <v>22251</v>
      </c>
      <c r="K166" s="1401">
        <f t="shared" si="128"/>
        <v>12210</v>
      </c>
      <c r="L166" s="260">
        <f t="shared" si="128"/>
        <v>28231</v>
      </c>
      <c r="M166" s="1052">
        <f t="shared" si="128"/>
        <v>41763</v>
      </c>
      <c r="N166" s="1401">
        <f t="shared" si="128"/>
        <v>13040</v>
      </c>
      <c r="O166" s="1401">
        <f t="shared" si="128"/>
        <v>13727</v>
      </c>
      <c r="P166" s="1401">
        <f t="shared" si="128"/>
        <v>29724</v>
      </c>
      <c r="Q166" s="1401">
        <f t="shared" si="128"/>
        <v>14395</v>
      </c>
      <c r="R166" s="260">
        <f t="shared" si="128"/>
        <v>33624</v>
      </c>
      <c r="S166" s="261">
        <f t="shared" si="103"/>
        <v>128634</v>
      </c>
      <c r="T166" s="1401">
        <f t="shared" si="104"/>
        <v>146273</v>
      </c>
      <c r="U166" s="1402">
        <f t="shared" si="129"/>
        <v>274907</v>
      </c>
      <c r="W166" s="224" t="s">
        <v>89</v>
      </c>
    </row>
    <row r="167" spans="1:23" s="81" customFormat="1" ht="17.25" customHeight="1">
      <c r="A167" s="80"/>
      <c r="B167" s="1994"/>
      <c r="C167" s="2005" t="s">
        <v>80</v>
      </c>
      <c r="D167" s="2006"/>
      <c r="E167" s="2006"/>
      <c r="F167" s="2007"/>
      <c r="G167" s="477">
        <f>G164-G165-G166</f>
        <v>9578</v>
      </c>
      <c r="H167" s="478">
        <f t="shared" ref="H167:R167" si="130">H164-H165-H166</f>
        <v>4204</v>
      </c>
      <c r="I167" s="478">
        <f t="shared" si="130"/>
        <v>12359</v>
      </c>
      <c r="J167" s="478">
        <f t="shared" si="130"/>
        <v>7090</v>
      </c>
      <c r="K167" s="478">
        <f t="shared" si="130"/>
        <v>5560</v>
      </c>
      <c r="L167" s="479">
        <f t="shared" si="130"/>
        <v>21461</v>
      </c>
      <c r="M167" s="480">
        <f t="shared" si="130"/>
        <v>23687</v>
      </c>
      <c r="N167" s="478">
        <f t="shared" si="130"/>
        <v>4598</v>
      </c>
      <c r="O167" s="478">
        <f t="shared" si="130"/>
        <v>4324</v>
      </c>
      <c r="P167" s="478">
        <f t="shared" si="130"/>
        <v>14935</v>
      </c>
      <c r="Q167" s="478">
        <f t="shared" si="130"/>
        <v>4806</v>
      </c>
      <c r="R167" s="479">
        <f t="shared" si="130"/>
        <v>22970</v>
      </c>
      <c r="S167" s="481">
        <f t="shared" si="103"/>
        <v>60252</v>
      </c>
      <c r="T167" s="478">
        <f t="shared" si="104"/>
        <v>75320</v>
      </c>
      <c r="U167" s="478">
        <f>U164-U165-U166</f>
        <v>135572</v>
      </c>
      <c r="V167" s="1053"/>
      <c r="W167" s="149" t="s">
        <v>89</v>
      </c>
    </row>
    <row r="168" spans="1:23" s="81" customFormat="1" ht="17.25" customHeight="1" thickBot="1">
      <c r="A168" s="80"/>
      <c r="B168" s="1994"/>
      <c r="C168" s="2008" t="s">
        <v>163</v>
      </c>
      <c r="D168" s="2009"/>
      <c r="E168" s="2009"/>
      <c r="F168" s="2010"/>
      <c r="G168" s="535">
        <f>G167/G164</f>
        <v>0.15805280528052806</v>
      </c>
      <c r="H168" s="536">
        <f t="shared" ref="H168:T168" si="131">H167/H164</f>
        <v>0.13933448230147155</v>
      </c>
      <c r="I168" s="536">
        <f t="shared" si="131"/>
        <v>0.16370186894843503</v>
      </c>
      <c r="J168" s="536">
        <f t="shared" si="131"/>
        <v>0.16194609410689811</v>
      </c>
      <c r="K168" s="536">
        <f t="shared" si="131"/>
        <v>0.1813556004957923</v>
      </c>
      <c r="L168" s="537">
        <f t="shared" si="131"/>
        <v>0.16196247717084508</v>
      </c>
      <c r="M168" s="535">
        <f t="shared" si="131"/>
        <v>0.19018065034122841</v>
      </c>
      <c r="N168" s="536">
        <f t="shared" si="131"/>
        <v>0.15266617969320673</v>
      </c>
      <c r="O168" s="536">
        <f t="shared" si="131"/>
        <v>0.1402257102088468</v>
      </c>
      <c r="P168" s="536">
        <f t="shared" si="131"/>
        <v>0.13631924351262789</v>
      </c>
      <c r="Q168" s="536">
        <f t="shared" si="131"/>
        <v>0.12295962748810316</v>
      </c>
      <c r="R168" s="537">
        <f t="shared" si="131"/>
        <v>0.28864761617532486</v>
      </c>
      <c r="S168" s="538">
        <f t="shared" si="131"/>
        <v>0.16144132171173031</v>
      </c>
      <c r="T168" s="536">
        <f t="shared" si="131"/>
        <v>0.18205241620682236</v>
      </c>
      <c r="U168" s="536">
        <f>IF(ISERROR(U167/U164),0,U167/U164)</f>
        <v>0.17227742902889673</v>
      </c>
      <c r="V168" s="225"/>
      <c r="W168" s="155" t="s">
        <v>153</v>
      </c>
    </row>
    <row r="169" spans="1:23" s="81" customFormat="1" ht="17.25" hidden="1" customHeight="1" outlineLevel="1">
      <c r="A169" s="80"/>
      <c r="B169" s="1994"/>
      <c r="C169" s="2011" t="s">
        <v>307</v>
      </c>
      <c r="D169" s="2012" t="s">
        <v>55</v>
      </c>
      <c r="E169" s="2013"/>
      <c r="F169" s="2014"/>
      <c r="G169" s="262">
        <f>G190/6300*1000</f>
        <v>4003.333333333333</v>
      </c>
      <c r="H169" s="202">
        <f t="shared" ref="H169:R169" si="132">H190/6300*1000</f>
        <v>4049.8412698412699</v>
      </c>
      <c r="I169" s="202">
        <f t="shared" si="132"/>
        <v>4068.4126984126988</v>
      </c>
      <c r="J169" s="202">
        <f t="shared" si="132"/>
        <v>4009.0476190476193</v>
      </c>
      <c r="K169" s="202">
        <f t="shared" si="132"/>
        <v>4037.6190476190477</v>
      </c>
      <c r="L169" s="288">
        <f t="shared" si="132"/>
        <v>4079.2063492063494</v>
      </c>
      <c r="M169" s="201">
        <f t="shared" si="132"/>
        <v>4248.5714285714284</v>
      </c>
      <c r="N169" s="202">
        <f t="shared" si="132"/>
        <v>4256.1904761904761</v>
      </c>
      <c r="O169" s="202">
        <f t="shared" si="132"/>
        <v>4309.0476190476193</v>
      </c>
      <c r="P169" s="202">
        <f t="shared" si="132"/>
        <v>4255.396825396826</v>
      </c>
      <c r="Q169" s="202">
        <f t="shared" si="132"/>
        <v>4243.9682539682544</v>
      </c>
      <c r="R169" s="203">
        <f t="shared" si="132"/>
        <v>4320.7936507936511</v>
      </c>
      <c r="S169" s="204">
        <f t="shared" si="103"/>
        <v>24247.460317460314</v>
      </c>
      <c r="T169" s="202">
        <f t="shared" si="104"/>
        <v>25633.968253968254</v>
      </c>
      <c r="U169" s="202">
        <f t="shared" ref="U169:U196" si="133">SUM(S169:T169)</f>
        <v>49881.428571428565</v>
      </c>
      <c r="W169" s="158" t="s">
        <v>330</v>
      </c>
    </row>
    <row r="170" spans="1:23" s="81" customFormat="1" ht="17.25" hidden="1" customHeight="1" outlineLevel="1">
      <c r="A170" s="80"/>
      <c r="B170" s="1994"/>
      <c r="C170" s="2011"/>
      <c r="D170" s="1913" t="s">
        <v>156</v>
      </c>
      <c r="E170" s="1916" t="s">
        <v>157</v>
      </c>
      <c r="F170" s="211" t="s">
        <v>119</v>
      </c>
      <c r="G170" s="482">
        <f t="shared" ref="G170:R170" si="134">G141/6300*1000</f>
        <v>793.96825396825398</v>
      </c>
      <c r="H170" s="483">
        <f t="shared" si="134"/>
        <v>769.04761904761904</v>
      </c>
      <c r="I170" s="483">
        <f t="shared" si="134"/>
        <v>427.93650793650795</v>
      </c>
      <c r="J170" s="483">
        <f t="shared" si="134"/>
        <v>853.96825396825398</v>
      </c>
      <c r="K170" s="483">
        <f t="shared" si="134"/>
        <v>503.01587301587301</v>
      </c>
      <c r="L170" s="484">
        <f t="shared" si="134"/>
        <v>583.96825396825386</v>
      </c>
      <c r="M170" s="10">
        <f t="shared" si="134"/>
        <v>740</v>
      </c>
      <c r="N170" s="483">
        <f t="shared" si="134"/>
        <v>683.96825396825398</v>
      </c>
      <c r="O170" s="483">
        <f t="shared" si="134"/>
        <v>640.95238095238096</v>
      </c>
      <c r="P170" s="483">
        <f t="shared" si="134"/>
        <v>739.04761904761904</v>
      </c>
      <c r="Q170" s="483">
        <f t="shared" si="134"/>
        <v>730.95238095238096</v>
      </c>
      <c r="R170" s="11">
        <f t="shared" si="134"/>
        <v>925.07936507936506</v>
      </c>
      <c r="S170" s="1054">
        <f t="shared" ref="S170:S221" si="135">SUM(G170:L170)</f>
        <v>3931.9047619047619</v>
      </c>
      <c r="T170" s="483">
        <f t="shared" ref="T170:T198" si="136">SUM(M170:R170)</f>
        <v>4460</v>
      </c>
      <c r="U170" s="483">
        <f t="shared" si="133"/>
        <v>8391.9047619047615</v>
      </c>
      <c r="W170" s="149" t="s">
        <v>330</v>
      </c>
    </row>
    <row r="171" spans="1:23" s="81" customFormat="1" ht="17.25" hidden="1" customHeight="1" outlineLevel="1">
      <c r="A171" s="80"/>
      <c r="B171" s="1994"/>
      <c r="C171" s="2011"/>
      <c r="D171" s="1914"/>
      <c r="E171" s="1917"/>
      <c r="F171" s="211" t="s">
        <v>158</v>
      </c>
      <c r="G171" s="87">
        <f t="shared" ref="G171:R171" si="137">G146/6300*1000</f>
        <v>50</v>
      </c>
      <c r="H171" s="3">
        <f t="shared" si="137"/>
        <v>50</v>
      </c>
      <c r="I171" s="3">
        <f t="shared" si="137"/>
        <v>50</v>
      </c>
      <c r="J171" s="483">
        <f t="shared" si="137"/>
        <v>50</v>
      </c>
      <c r="K171" s="3">
        <f t="shared" si="137"/>
        <v>50</v>
      </c>
      <c r="L171" s="5">
        <f t="shared" si="137"/>
        <v>50</v>
      </c>
      <c r="M171" s="2">
        <f t="shared" si="137"/>
        <v>0</v>
      </c>
      <c r="N171" s="3">
        <f t="shared" si="137"/>
        <v>0</v>
      </c>
      <c r="O171" s="3">
        <f t="shared" si="137"/>
        <v>0</v>
      </c>
      <c r="P171" s="3">
        <f t="shared" si="137"/>
        <v>0</v>
      </c>
      <c r="Q171" s="3">
        <f t="shared" si="137"/>
        <v>0</v>
      </c>
      <c r="R171" s="4">
        <f t="shared" si="137"/>
        <v>0</v>
      </c>
      <c r="S171" s="291">
        <f t="shared" si="135"/>
        <v>300</v>
      </c>
      <c r="T171" s="3">
        <f t="shared" si="136"/>
        <v>0</v>
      </c>
      <c r="U171" s="3">
        <f t="shared" si="133"/>
        <v>300</v>
      </c>
      <c r="W171" s="149" t="s">
        <v>330</v>
      </c>
    </row>
    <row r="172" spans="1:23" s="81" customFormat="1" ht="17.25" hidden="1" customHeight="1" outlineLevel="1">
      <c r="A172" s="80"/>
      <c r="B172" s="1994"/>
      <c r="C172" s="2011"/>
      <c r="D172" s="1914"/>
      <c r="E172" s="1917"/>
      <c r="F172" s="211" t="s">
        <v>86</v>
      </c>
      <c r="G172" s="87">
        <f t="shared" ref="G172:R172" si="138">G151/6300*1000</f>
        <v>62.063492063492063</v>
      </c>
      <c r="H172" s="3">
        <f t="shared" si="138"/>
        <v>727.93650793650784</v>
      </c>
      <c r="I172" s="3">
        <f t="shared" si="138"/>
        <v>900.95238095238096</v>
      </c>
      <c r="J172" s="3">
        <f t="shared" si="138"/>
        <v>2093.968253968254</v>
      </c>
      <c r="K172" s="3">
        <f t="shared" si="138"/>
        <v>836.03174603174602</v>
      </c>
      <c r="L172" s="5">
        <f t="shared" si="138"/>
        <v>2076.031746031746</v>
      </c>
      <c r="M172" s="2">
        <f t="shared" si="138"/>
        <v>4429.0476190476193</v>
      </c>
      <c r="N172" s="3">
        <f t="shared" si="138"/>
        <v>360.95238095238096</v>
      </c>
      <c r="O172" s="3">
        <f t="shared" si="138"/>
        <v>817.93650793650795</v>
      </c>
      <c r="P172" s="3">
        <f t="shared" si="138"/>
        <v>2460.9523809523812</v>
      </c>
      <c r="Q172" s="3">
        <f t="shared" si="138"/>
        <v>813.96825396825398</v>
      </c>
      <c r="R172" s="4">
        <f t="shared" si="138"/>
        <v>3156.9841269841268</v>
      </c>
      <c r="S172" s="291">
        <f t="shared" si="135"/>
        <v>6696.9841269841272</v>
      </c>
      <c r="T172" s="3">
        <f t="shared" si="136"/>
        <v>12039.84126984127</v>
      </c>
      <c r="U172" s="3">
        <f t="shared" si="133"/>
        <v>18736.825396825399</v>
      </c>
      <c r="W172" s="149" t="s">
        <v>331</v>
      </c>
    </row>
    <row r="173" spans="1:23" s="81" customFormat="1" ht="17.25" hidden="1" customHeight="1" outlineLevel="1">
      <c r="A173" s="80"/>
      <c r="B173" s="1994"/>
      <c r="C173" s="2011"/>
      <c r="D173" s="1914"/>
      <c r="E173" s="1917"/>
      <c r="F173" s="211" t="s">
        <v>84</v>
      </c>
      <c r="G173" s="87">
        <f t="shared" ref="G173:R173" si="139">G156/6300*1000</f>
        <v>439.04761904761904</v>
      </c>
      <c r="H173" s="3">
        <f t="shared" si="139"/>
        <v>647.93650793650795</v>
      </c>
      <c r="I173" s="3">
        <f t="shared" si="139"/>
        <v>480.95238095238096</v>
      </c>
      <c r="J173" s="3">
        <f t="shared" si="139"/>
        <v>533.96825396825398</v>
      </c>
      <c r="K173" s="3">
        <f t="shared" si="139"/>
        <v>549.04761904761904</v>
      </c>
      <c r="L173" s="5">
        <f t="shared" si="139"/>
        <v>1045.0793650793651</v>
      </c>
      <c r="M173" s="2">
        <f t="shared" si="139"/>
        <v>1460</v>
      </c>
      <c r="N173" s="3">
        <f t="shared" si="139"/>
        <v>830</v>
      </c>
      <c r="O173" s="3">
        <f t="shared" si="139"/>
        <v>720</v>
      </c>
      <c r="P173" s="3">
        <f t="shared" si="139"/>
        <v>1136.031746031746</v>
      </c>
      <c r="Q173" s="3">
        <f t="shared" si="139"/>
        <v>740</v>
      </c>
      <c r="R173" s="4">
        <f t="shared" si="139"/>
        <v>465.07936507936512</v>
      </c>
      <c r="S173" s="291">
        <f t="shared" si="135"/>
        <v>3696.0317460317456</v>
      </c>
      <c r="T173" s="3">
        <f t="shared" si="136"/>
        <v>5351.1111111111104</v>
      </c>
      <c r="U173" s="3">
        <f t="shared" si="133"/>
        <v>9047.1428571428551</v>
      </c>
      <c r="W173" s="149" t="s">
        <v>331</v>
      </c>
    </row>
    <row r="174" spans="1:23" s="81" customFormat="1" ht="17.25" hidden="1" customHeight="1" outlineLevel="1">
      <c r="A174" s="80"/>
      <c r="B174" s="1994"/>
      <c r="C174" s="2011"/>
      <c r="D174" s="1914"/>
      <c r="E174" s="1918"/>
      <c r="F174" s="211" t="s">
        <v>85</v>
      </c>
      <c r="G174" s="87">
        <f t="shared" ref="G174:R174" si="140">G161/6300*1000</f>
        <v>2522.063492063492</v>
      </c>
      <c r="H174" s="3">
        <f t="shared" si="140"/>
        <v>0</v>
      </c>
      <c r="I174" s="3">
        <f t="shared" si="140"/>
        <v>2545.0793650793653</v>
      </c>
      <c r="J174" s="3">
        <f t="shared" si="140"/>
        <v>0</v>
      </c>
      <c r="K174" s="3">
        <f t="shared" si="140"/>
        <v>0</v>
      </c>
      <c r="L174" s="5">
        <f t="shared" si="140"/>
        <v>726.03174603174602</v>
      </c>
      <c r="M174" s="2">
        <f t="shared" si="140"/>
        <v>0</v>
      </c>
      <c r="N174" s="3">
        <f t="shared" si="140"/>
        <v>194.92063492063491</v>
      </c>
      <c r="O174" s="3">
        <f t="shared" si="140"/>
        <v>0</v>
      </c>
      <c r="P174" s="3">
        <f t="shared" si="140"/>
        <v>382.06349206349205</v>
      </c>
      <c r="Q174" s="3">
        <f t="shared" si="140"/>
        <v>0</v>
      </c>
      <c r="R174" s="4">
        <f t="shared" si="140"/>
        <v>790</v>
      </c>
      <c r="S174" s="291">
        <f t="shared" si="135"/>
        <v>5793.1746031746025</v>
      </c>
      <c r="T174" s="3">
        <f t="shared" si="136"/>
        <v>1366.984126984127</v>
      </c>
      <c r="U174" s="3">
        <f t="shared" si="133"/>
        <v>7160.1587301587297</v>
      </c>
      <c r="W174" s="149" t="s">
        <v>331</v>
      </c>
    </row>
    <row r="175" spans="1:23" s="81" customFormat="1" ht="17.25" hidden="1" customHeight="1" outlineLevel="1">
      <c r="A175" s="80"/>
      <c r="B175" s="1994"/>
      <c r="C175" s="2011"/>
      <c r="D175" s="1914"/>
      <c r="E175" s="1916" t="s">
        <v>127</v>
      </c>
      <c r="F175" s="211" t="s">
        <v>159</v>
      </c>
      <c r="G175" s="87">
        <f>G698/6000*1000*-1</f>
        <v>0</v>
      </c>
      <c r="H175" s="3">
        <f t="shared" ref="H175:R176" si="141">H698/6000*1000*-1</f>
        <v>0</v>
      </c>
      <c r="I175" s="3">
        <f t="shared" si="141"/>
        <v>0</v>
      </c>
      <c r="J175" s="3">
        <f t="shared" si="141"/>
        <v>0</v>
      </c>
      <c r="K175" s="3">
        <f t="shared" si="141"/>
        <v>0</v>
      </c>
      <c r="L175" s="5">
        <f t="shared" si="141"/>
        <v>0</v>
      </c>
      <c r="M175" s="2">
        <f t="shared" si="141"/>
        <v>0</v>
      </c>
      <c r="N175" s="3">
        <f t="shared" si="141"/>
        <v>0</v>
      </c>
      <c r="O175" s="3">
        <f t="shared" si="141"/>
        <v>0</v>
      </c>
      <c r="P175" s="3">
        <f t="shared" si="141"/>
        <v>0</v>
      </c>
      <c r="Q175" s="3">
        <f t="shared" si="141"/>
        <v>0</v>
      </c>
      <c r="R175" s="4">
        <f t="shared" si="141"/>
        <v>0</v>
      </c>
      <c r="S175" s="291">
        <f t="shared" si="135"/>
        <v>0</v>
      </c>
      <c r="T175" s="3">
        <f t="shared" si="136"/>
        <v>0</v>
      </c>
      <c r="U175" s="3">
        <f t="shared" si="133"/>
        <v>0</v>
      </c>
      <c r="W175" s="149" t="s">
        <v>332</v>
      </c>
    </row>
    <row r="176" spans="1:23" s="81" customFormat="1" ht="17.25" hidden="1" customHeight="1" outlineLevel="1">
      <c r="A176" s="80"/>
      <c r="B176" s="1994"/>
      <c r="C176" s="2011"/>
      <c r="D176" s="1914"/>
      <c r="E176" s="1918"/>
      <c r="F176" s="211" t="s">
        <v>160</v>
      </c>
      <c r="G176" s="87">
        <f>G699/6000*1000*-1</f>
        <v>-301</v>
      </c>
      <c r="H176" s="3">
        <f t="shared" si="141"/>
        <v>445</v>
      </c>
      <c r="I176" s="3">
        <f t="shared" si="141"/>
        <v>-682</v>
      </c>
      <c r="J176" s="3">
        <f t="shared" si="141"/>
        <v>414</v>
      </c>
      <c r="K176" s="3">
        <f t="shared" si="141"/>
        <v>599</v>
      </c>
      <c r="L176" s="5">
        <f t="shared" si="141"/>
        <v>-565</v>
      </c>
      <c r="M176" s="2">
        <f t="shared" si="141"/>
        <v>-2909</v>
      </c>
      <c r="N176" s="3">
        <f t="shared" si="141"/>
        <v>1821</v>
      </c>
      <c r="O176" s="3">
        <f t="shared" si="141"/>
        <v>1113</v>
      </c>
      <c r="P176" s="3">
        <f t="shared" si="141"/>
        <v>-1494</v>
      </c>
      <c r="Q176" s="3">
        <f t="shared" si="141"/>
        <v>1390</v>
      </c>
      <c r="R176" s="4">
        <f t="shared" si="141"/>
        <v>-1250</v>
      </c>
      <c r="S176" s="291">
        <f t="shared" si="135"/>
        <v>-90</v>
      </c>
      <c r="T176" s="3">
        <f t="shared" si="136"/>
        <v>-1329</v>
      </c>
      <c r="U176" s="3">
        <f t="shared" si="133"/>
        <v>-1419</v>
      </c>
      <c r="W176" s="149" t="s">
        <v>332</v>
      </c>
    </row>
    <row r="177" spans="1:23" s="81" customFormat="1" ht="17.25" hidden="1" customHeight="1" outlineLevel="1">
      <c r="A177" s="80"/>
      <c r="B177" s="1994"/>
      <c r="C177" s="2011"/>
      <c r="D177" s="1915"/>
      <c r="E177" s="1919" t="s">
        <v>106</v>
      </c>
      <c r="F177" s="1920"/>
      <c r="G177" s="350">
        <f>SUM(G170:G176)</f>
        <v>3566.1428571428569</v>
      </c>
      <c r="H177" s="333">
        <f t="shared" ref="H177:R177" si="142">SUM(H170:H176)</f>
        <v>2639.9206349206347</v>
      </c>
      <c r="I177" s="333">
        <f t="shared" si="142"/>
        <v>3722.9206349206352</v>
      </c>
      <c r="J177" s="333">
        <f t="shared" si="142"/>
        <v>3945.9047619047619</v>
      </c>
      <c r="K177" s="333">
        <f t="shared" si="142"/>
        <v>2537.0952380952381</v>
      </c>
      <c r="L177" s="335">
        <f t="shared" si="142"/>
        <v>3916.1111111111113</v>
      </c>
      <c r="M177" s="332">
        <f t="shared" si="142"/>
        <v>3720.0476190476193</v>
      </c>
      <c r="N177" s="333">
        <f t="shared" si="142"/>
        <v>3890.8412698412699</v>
      </c>
      <c r="O177" s="333">
        <f t="shared" si="142"/>
        <v>3291.8888888888887</v>
      </c>
      <c r="P177" s="333">
        <f t="shared" si="142"/>
        <v>3224.0952380952376</v>
      </c>
      <c r="Q177" s="333">
        <f t="shared" si="142"/>
        <v>3674.9206349206352</v>
      </c>
      <c r="R177" s="334">
        <f t="shared" si="142"/>
        <v>4087.1428571428569</v>
      </c>
      <c r="S177" s="351">
        <f t="shared" si="135"/>
        <v>20328.095238095237</v>
      </c>
      <c r="T177" s="333">
        <f t="shared" si="136"/>
        <v>21888.936507936509</v>
      </c>
      <c r="U177" s="333">
        <f t="shared" si="133"/>
        <v>42217.031746031746</v>
      </c>
      <c r="W177" s="149" t="s">
        <v>332</v>
      </c>
    </row>
    <row r="178" spans="1:23" s="81" customFormat="1" ht="17.25" hidden="1" customHeight="1" outlineLevel="1">
      <c r="A178" s="80"/>
      <c r="B178" s="1994"/>
      <c r="C178" s="2011"/>
      <c r="D178" s="1921" t="s">
        <v>105</v>
      </c>
      <c r="E178" s="1922"/>
      <c r="F178" s="212" t="s">
        <v>94</v>
      </c>
      <c r="G178" s="87">
        <f>W300_JIG_MTB!P81</f>
        <v>1485</v>
      </c>
      <c r="H178" s="3">
        <f>W300_JIG_MTB!Q81</f>
        <v>1131</v>
      </c>
      <c r="I178" s="3">
        <f>W300_JIG_MTB!R81</f>
        <v>1440</v>
      </c>
      <c r="J178" s="3">
        <f>W300_JIG_MTB!S81</f>
        <v>1451</v>
      </c>
      <c r="K178" s="3">
        <f>W300_JIG_MTB!T81</f>
        <v>1165</v>
      </c>
      <c r="L178" s="5">
        <f>W300_JIG_MTB!U81</f>
        <v>1147</v>
      </c>
      <c r="M178" s="2">
        <f>W300_JIG_MTB!V81</f>
        <v>1378</v>
      </c>
      <c r="N178" s="3">
        <f>W300_JIG_MTB!W81</f>
        <v>959</v>
      </c>
      <c r="O178" s="3">
        <f>W300_JIG_MTB!X81</f>
        <v>1119</v>
      </c>
      <c r="P178" s="3">
        <f>W300_JIG_MTB!Y81</f>
        <v>997</v>
      </c>
      <c r="Q178" s="3">
        <f>W300_JIG_MTB!Z81</f>
        <v>958</v>
      </c>
      <c r="R178" s="4">
        <f>W300_JIG_MTB!AA81</f>
        <v>1245</v>
      </c>
      <c r="S178" s="291">
        <f t="shared" si="135"/>
        <v>7819</v>
      </c>
      <c r="T178" s="3">
        <f t="shared" si="136"/>
        <v>6656</v>
      </c>
      <c r="U178" s="3">
        <f t="shared" si="133"/>
        <v>14475</v>
      </c>
      <c r="W178" s="149" t="s">
        <v>331</v>
      </c>
    </row>
    <row r="179" spans="1:23" s="81" customFormat="1" ht="17.25" hidden="1" customHeight="1" outlineLevel="1">
      <c r="A179" s="80"/>
      <c r="B179" s="1994"/>
      <c r="C179" s="2011"/>
      <c r="D179" s="1923"/>
      <c r="E179" s="1924"/>
      <c r="F179" s="211" t="s">
        <v>95</v>
      </c>
      <c r="G179" s="482">
        <f>W300_JIG_MTB!P82</f>
        <v>491</v>
      </c>
      <c r="H179" s="483">
        <f>W300_JIG_MTB!Q82</f>
        <v>379</v>
      </c>
      <c r="I179" s="483">
        <f>W300_JIG_MTB!R82</f>
        <v>380</v>
      </c>
      <c r="J179" s="483">
        <f>W300_JIG_MTB!S82</f>
        <v>377</v>
      </c>
      <c r="K179" s="483">
        <f>W300_JIG_MTB!T82</f>
        <v>449</v>
      </c>
      <c r="L179" s="484">
        <f>W300_JIG_MTB!U82</f>
        <v>481</v>
      </c>
      <c r="M179" s="10">
        <f>W300_JIG_MTB!V82</f>
        <v>428</v>
      </c>
      <c r="N179" s="483">
        <f>W300_JIG_MTB!W82</f>
        <v>434</v>
      </c>
      <c r="O179" s="483">
        <f>W300_JIG_MTB!X82</f>
        <v>408</v>
      </c>
      <c r="P179" s="483">
        <f>W300_JIG_MTB!Y82</f>
        <v>368</v>
      </c>
      <c r="Q179" s="483">
        <f>W300_JIG_MTB!Z82</f>
        <v>420</v>
      </c>
      <c r="R179" s="11">
        <f>W300_JIG_MTB!AA82</f>
        <v>420</v>
      </c>
      <c r="S179" s="482">
        <f t="shared" si="135"/>
        <v>2557</v>
      </c>
      <c r="T179" s="483">
        <f t="shared" si="136"/>
        <v>2478</v>
      </c>
      <c r="U179" s="483">
        <f t="shared" si="133"/>
        <v>5035</v>
      </c>
      <c r="W179" s="149" t="s">
        <v>332</v>
      </c>
    </row>
    <row r="180" spans="1:23" s="81" customFormat="1" ht="17.25" hidden="1" customHeight="1" outlineLevel="1">
      <c r="A180" s="80"/>
      <c r="B180" s="1994"/>
      <c r="C180" s="2011"/>
      <c r="D180" s="1925"/>
      <c r="E180" s="1926"/>
      <c r="F180" s="331" t="s">
        <v>106</v>
      </c>
      <c r="G180" s="350">
        <f>SUM(G178:G179)</f>
        <v>1976</v>
      </c>
      <c r="H180" s="333">
        <f t="shared" ref="H180:R180" si="143">SUM(H178:H179)</f>
        <v>1510</v>
      </c>
      <c r="I180" s="333">
        <f t="shared" si="143"/>
        <v>1820</v>
      </c>
      <c r="J180" s="333">
        <f t="shared" si="143"/>
        <v>1828</v>
      </c>
      <c r="K180" s="333">
        <f t="shared" si="143"/>
        <v>1614</v>
      </c>
      <c r="L180" s="335">
        <f t="shared" si="143"/>
        <v>1628</v>
      </c>
      <c r="M180" s="332">
        <f t="shared" si="143"/>
        <v>1806</v>
      </c>
      <c r="N180" s="333">
        <f t="shared" si="143"/>
        <v>1393</v>
      </c>
      <c r="O180" s="333">
        <f t="shared" si="143"/>
        <v>1527</v>
      </c>
      <c r="P180" s="333">
        <f t="shared" si="143"/>
        <v>1365</v>
      </c>
      <c r="Q180" s="333">
        <f t="shared" si="143"/>
        <v>1378</v>
      </c>
      <c r="R180" s="334">
        <f t="shared" si="143"/>
        <v>1665</v>
      </c>
      <c r="S180" s="351">
        <f t="shared" si="135"/>
        <v>10376</v>
      </c>
      <c r="T180" s="333">
        <f t="shared" si="136"/>
        <v>9134</v>
      </c>
      <c r="U180" s="333">
        <f t="shared" si="133"/>
        <v>19510</v>
      </c>
      <c r="W180" s="149" t="s">
        <v>332</v>
      </c>
    </row>
    <row r="181" spans="1:23" s="81" customFormat="1" ht="17.25" hidden="1" customHeight="1" outlineLevel="1">
      <c r="A181" s="80"/>
      <c r="B181" s="1994"/>
      <c r="C181" s="2011"/>
      <c r="D181" s="2015" t="s">
        <v>56</v>
      </c>
      <c r="E181" s="2016"/>
      <c r="F181" s="2017"/>
      <c r="G181" s="485">
        <f>SUM(G180,G177)</f>
        <v>5542.1428571428569</v>
      </c>
      <c r="H181" s="486">
        <f t="shared" ref="H181:R181" si="144">SUM(H180,H177)</f>
        <v>4149.9206349206343</v>
      </c>
      <c r="I181" s="486">
        <f t="shared" si="144"/>
        <v>5542.9206349206352</v>
      </c>
      <c r="J181" s="486">
        <f t="shared" si="144"/>
        <v>5773.9047619047615</v>
      </c>
      <c r="K181" s="486">
        <f t="shared" si="144"/>
        <v>4151.0952380952385</v>
      </c>
      <c r="L181" s="487">
        <f t="shared" si="144"/>
        <v>5544.1111111111113</v>
      </c>
      <c r="M181" s="206">
        <f t="shared" si="144"/>
        <v>5526.0476190476193</v>
      </c>
      <c r="N181" s="486">
        <f t="shared" si="144"/>
        <v>5283.8412698412703</v>
      </c>
      <c r="O181" s="486">
        <f t="shared" si="144"/>
        <v>4818.8888888888887</v>
      </c>
      <c r="P181" s="486">
        <f t="shared" si="144"/>
        <v>4589.0952380952376</v>
      </c>
      <c r="Q181" s="486">
        <f t="shared" si="144"/>
        <v>5052.9206349206352</v>
      </c>
      <c r="R181" s="207">
        <f t="shared" si="144"/>
        <v>5752.1428571428569</v>
      </c>
      <c r="S181" s="1055">
        <f t="shared" si="135"/>
        <v>30704.095238095237</v>
      </c>
      <c r="T181" s="486">
        <f t="shared" si="136"/>
        <v>31022.936507936509</v>
      </c>
      <c r="U181" s="486">
        <f t="shared" si="133"/>
        <v>61727.031746031746</v>
      </c>
      <c r="W181" s="149" t="s">
        <v>310</v>
      </c>
    </row>
    <row r="182" spans="1:23" s="81" customFormat="1" ht="17.25" hidden="1" customHeight="1" outlineLevel="1">
      <c r="A182" s="80"/>
      <c r="B182" s="1994"/>
      <c r="C182" s="2011"/>
      <c r="D182" s="1930" t="s">
        <v>57</v>
      </c>
      <c r="E182" s="1931"/>
      <c r="F182" s="1932"/>
      <c r="G182" s="266">
        <f>G177-G169</f>
        <v>-437.19047619047615</v>
      </c>
      <c r="H182" s="230">
        <f t="shared" ref="H182:R182" si="145">H177-H169</f>
        <v>-1409.9206349206352</v>
      </c>
      <c r="I182" s="230">
        <f t="shared" si="145"/>
        <v>-345.49206349206361</v>
      </c>
      <c r="J182" s="230">
        <f t="shared" si="145"/>
        <v>-63.142857142857338</v>
      </c>
      <c r="K182" s="230">
        <f t="shared" si="145"/>
        <v>-1500.5238095238096</v>
      </c>
      <c r="L182" s="289">
        <f t="shared" si="145"/>
        <v>-163.09523809523807</v>
      </c>
      <c r="M182" s="229">
        <f t="shared" si="145"/>
        <v>-528.52380952380918</v>
      </c>
      <c r="N182" s="230">
        <f t="shared" si="145"/>
        <v>-365.34920634920627</v>
      </c>
      <c r="O182" s="230">
        <f t="shared" si="145"/>
        <v>-1017.1587301587306</v>
      </c>
      <c r="P182" s="230">
        <f t="shared" si="145"/>
        <v>-1031.3015873015884</v>
      </c>
      <c r="Q182" s="230">
        <f t="shared" si="145"/>
        <v>-569.04761904761926</v>
      </c>
      <c r="R182" s="231">
        <f t="shared" si="145"/>
        <v>-233.65079365079418</v>
      </c>
      <c r="S182" s="292">
        <f t="shared" si="135"/>
        <v>-3919.36507936508</v>
      </c>
      <c r="T182" s="230">
        <f t="shared" si="136"/>
        <v>-3745.0317460317478</v>
      </c>
      <c r="U182" s="230">
        <f t="shared" si="133"/>
        <v>-7664.3968253968278</v>
      </c>
      <c r="W182" s="232" t="s">
        <v>331</v>
      </c>
    </row>
    <row r="183" spans="1:23" s="81" customFormat="1" ht="17.25" customHeight="1" collapsed="1" thickBot="1">
      <c r="A183" s="80"/>
      <c r="B183" s="1994"/>
      <c r="C183" s="2009" t="s">
        <v>99</v>
      </c>
      <c r="D183" s="2009"/>
      <c r="E183" s="2009"/>
      <c r="F183" s="2010"/>
      <c r="G183" s="263">
        <f>G182*6300/1000</f>
        <v>-2754.2999999999997</v>
      </c>
      <c r="H183" s="488">
        <f t="shared" ref="H183:R183" si="146">H182*6300/1000</f>
        <v>-8882.5000000000018</v>
      </c>
      <c r="I183" s="488">
        <f t="shared" si="146"/>
        <v>-2176.6000000000008</v>
      </c>
      <c r="J183" s="488">
        <f t="shared" si="146"/>
        <v>-397.80000000000121</v>
      </c>
      <c r="K183" s="488">
        <f t="shared" si="146"/>
        <v>-9453.2999999999993</v>
      </c>
      <c r="L183" s="290">
        <f t="shared" si="146"/>
        <v>-1027.4999999999998</v>
      </c>
      <c r="M183" s="265">
        <f t="shared" si="146"/>
        <v>-3329.6999999999975</v>
      </c>
      <c r="N183" s="488">
        <f t="shared" si="146"/>
        <v>-2301.6999999999994</v>
      </c>
      <c r="O183" s="488">
        <f t="shared" si="146"/>
        <v>-6408.1000000000031</v>
      </c>
      <c r="P183" s="488">
        <f t="shared" si="146"/>
        <v>-6497.2000000000062</v>
      </c>
      <c r="Q183" s="488">
        <f t="shared" si="146"/>
        <v>-3585.0000000000014</v>
      </c>
      <c r="R183" s="264">
        <f t="shared" si="146"/>
        <v>-1472.0000000000032</v>
      </c>
      <c r="S183" s="293">
        <f>SUM(G183:L183)</f>
        <v>-24692</v>
      </c>
      <c r="T183" s="488">
        <f>SUM(M183:R183)</f>
        <v>-23593.700000000008</v>
      </c>
      <c r="U183" s="488">
        <f>SUM(S183:T183)</f>
        <v>-48285.700000000012</v>
      </c>
      <c r="V183" s="225"/>
      <c r="W183" s="155" t="s">
        <v>89</v>
      </c>
    </row>
    <row r="184" spans="1:23" s="81" customFormat="1" ht="17.25" hidden="1" customHeight="1" outlineLevel="1">
      <c r="A184" s="80"/>
      <c r="B184" s="1994"/>
      <c r="C184" s="2018" t="s">
        <v>101</v>
      </c>
      <c r="D184" s="2019" t="s">
        <v>27</v>
      </c>
      <c r="E184" s="2020"/>
      <c r="F184" s="2021"/>
      <c r="G184" s="267">
        <f>G701</f>
        <v>18571</v>
      </c>
      <c r="H184" s="221">
        <f t="shared" ref="H184:R184" si="147">H701</f>
        <v>18859</v>
      </c>
      <c r="I184" s="221">
        <f t="shared" si="147"/>
        <v>18571</v>
      </c>
      <c r="J184" s="221">
        <f t="shared" si="147"/>
        <v>18607</v>
      </c>
      <c r="K184" s="221">
        <f t="shared" si="147"/>
        <v>18787</v>
      </c>
      <c r="L184" s="294">
        <f t="shared" si="147"/>
        <v>18643</v>
      </c>
      <c r="M184" s="298">
        <f t="shared" si="147"/>
        <v>20083</v>
      </c>
      <c r="N184" s="299">
        <f t="shared" si="147"/>
        <v>20155</v>
      </c>
      <c r="O184" s="299">
        <f t="shared" si="147"/>
        <v>20083</v>
      </c>
      <c r="P184" s="299">
        <f t="shared" si="147"/>
        <v>20155</v>
      </c>
      <c r="Q184" s="299">
        <f t="shared" si="147"/>
        <v>20083</v>
      </c>
      <c r="R184" s="300">
        <f t="shared" si="147"/>
        <v>20155</v>
      </c>
      <c r="S184" s="296">
        <f t="shared" si="135"/>
        <v>112038</v>
      </c>
      <c r="T184" s="221">
        <f t="shared" si="136"/>
        <v>120714</v>
      </c>
      <c r="U184" s="221">
        <f t="shared" si="133"/>
        <v>232752</v>
      </c>
      <c r="W184" s="233" t="s">
        <v>89</v>
      </c>
    </row>
    <row r="185" spans="1:23" s="81" customFormat="1" ht="17.25" hidden="1" customHeight="1" outlineLevel="1">
      <c r="A185" s="80"/>
      <c r="B185" s="1994"/>
      <c r="C185" s="2018"/>
      <c r="D185" s="1941" t="s">
        <v>28</v>
      </c>
      <c r="E185" s="1942"/>
      <c r="F185" s="1943"/>
      <c r="G185" s="489">
        <f t="shared" ref="G185:R189" si="148">G702</f>
        <v>1305</v>
      </c>
      <c r="H185" s="490">
        <f t="shared" si="148"/>
        <v>1305</v>
      </c>
      <c r="I185" s="490">
        <f t="shared" si="148"/>
        <v>1305</v>
      </c>
      <c r="J185" s="490">
        <f t="shared" si="148"/>
        <v>1305</v>
      </c>
      <c r="K185" s="490">
        <f t="shared" si="148"/>
        <v>1305</v>
      </c>
      <c r="L185" s="491">
        <f t="shared" si="148"/>
        <v>1311</v>
      </c>
      <c r="M185" s="63">
        <f t="shared" si="148"/>
        <v>1305</v>
      </c>
      <c r="N185" s="490">
        <f t="shared" si="148"/>
        <v>1276</v>
      </c>
      <c r="O185" s="490">
        <f t="shared" si="148"/>
        <v>1276</v>
      </c>
      <c r="P185" s="490">
        <f t="shared" si="148"/>
        <v>1276</v>
      </c>
      <c r="Q185" s="490">
        <f t="shared" si="148"/>
        <v>1276</v>
      </c>
      <c r="R185" s="64">
        <f t="shared" si="148"/>
        <v>1288</v>
      </c>
      <c r="S185" s="1056">
        <f t="shared" si="135"/>
        <v>7836</v>
      </c>
      <c r="T185" s="490">
        <f t="shared" si="136"/>
        <v>7697</v>
      </c>
      <c r="U185" s="490">
        <f t="shared" si="133"/>
        <v>15533</v>
      </c>
      <c r="W185" s="154" t="s">
        <v>89</v>
      </c>
    </row>
    <row r="186" spans="1:23" s="81" customFormat="1" ht="17.25" hidden="1" customHeight="1" outlineLevel="1">
      <c r="A186" s="80"/>
      <c r="B186" s="1994"/>
      <c r="C186" s="2018"/>
      <c r="D186" s="1941" t="s">
        <v>31</v>
      </c>
      <c r="E186" s="1942"/>
      <c r="F186" s="1943"/>
      <c r="G186" s="489">
        <f t="shared" si="148"/>
        <v>282</v>
      </c>
      <c r="H186" s="490">
        <f t="shared" si="148"/>
        <v>287</v>
      </c>
      <c r="I186" s="490">
        <f t="shared" si="148"/>
        <v>692</v>
      </c>
      <c r="J186" s="490">
        <f t="shared" si="148"/>
        <v>282</v>
      </c>
      <c r="K186" s="490">
        <f t="shared" si="148"/>
        <v>282</v>
      </c>
      <c r="L186" s="491">
        <f t="shared" si="148"/>
        <v>682</v>
      </c>
      <c r="M186" s="63">
        <f t="shared" si="148"/>
        <v>282</v>
      </c>
      <c r="N186" s="490">
        <f t="shared" si="148"/>
        <v>287</v>
      </c>
      <c r="O186" s="490">
        <f t="shared" si="148"/>
        <v>692</v>
      </c>
      <c r="P186" s="490">
        <f t="shared" si="148"/>
        <v>282</v>
      </c>
      <c r="Q186" s="490">
        <f t="shared" si="148"/>
        <v>282</v>
      </c>
      <c r="R186" s="64">
        <f t="shared" si="148"/>
        <v>682</v>
      </c>
      <c r="S186" s="1056">
        <f t="shared" si="135"/>
        <v>2507</v>
      </c>
      <c r="T186" s="490">
        <f t="shared" si="136"/>
        <v>2507</v>
      </c>
      <c r="U186" s="490">
        <f t="shared" si="133"/>
        <v>5014</v>
      </c>
      <c r="W186" s="154" t="s">
        <v>89</v>
      </c>
    </row>
    <row r="187" spans="1:23" s="81" customFormat="1" ht="17.25" hidden="1" customHeight="1" outlineLevel="1">
      <c r="A187" s="80"/>
      <c r="B187" s="1994"/>
      <c r="C187" s="2018"/>
      <c r="D187" s="1941" t="s">
        <v>17</v>
      </c>
      <c r="E187" s="1942"/>
      <c r="F187" s="1943"/>
      <c r="G187" s="583">
        <f t="shared" si="148"/>
        <v>0</v>
      </c>
      <c r="H187" s="1403">
        <f t="shared" si="148"/>
        <v>0</v>
      </c>
      <c r="I187" s="1403">
        <f t="shared" si="148"/>
        <v>0</v>
      </c>
      <c r="J187" s="1403">
        <f t="shared" si="148"/>
        <v>0</v>
      </c>
      <c r="K187" s="1403">
        <f t="shared" si="148"/>
        <v>0</v>
      </c>
      <c r="L187" s="584">
        <f t="shared" si="148"/>
        <v>0</v>
      </c>
      <c r="M187" s="945">
        <f t="shared" si="148"/>
        <v>0</v>
      </c>
      <c r="N187" s="1403">
        <f t="shared" si="148"/>
        <v>0</v>
      </c>
      <c r="O187" s="1403">
        <f t="shared" si="148"/>
        <v>0</v>
      </c>
      <c r="P187" s="1403">
        <f t="shared" si="148"/>
        <v>0</v>
      </c>
      <c r="Q187" s="1403">
        <f t="shared" si="148"/>
        <v>0</v>
      </c>
      <c r="R187" s="66">
        <f t="shared" si="148"/>
        <v>0</v>
      </c>
      <c r="S187" s="585">
        <f t="shared" si="135"/>
        <v>0</v>
      </c>
      <c r="T187" s="1403">
        <f t="shared" si="136"/>
        <v>0</v>
      </c>
      <c r="U187" s="1403">
        <f t="shared" si="133"/>
        <v>0</v>
      </c>
      <c r="W187" s="154" t="s">
        <v>89</v>
      </c>
    </row>
    <row r="188" spans="1:23" s="81" customFormat="1" ht="17.25" hidden="1" customHeight="1" outlineLevel="1">
      <c r="A188" s="80"/>
      <c r="B188" s="1994"/>
      <c r="C188" s="2018"/>
      <c r="D188" s="1941" t="s">
        <v>15</v>
      </c>
      <c r="E188" s="1942"/>
      <c r="F188" s="1943"/>
      <c r="G188" s="583">
        <f t="shared" si="148"/>
        <v>162</v>
      </c>
      <c r="H188" s="1403">
        <f t="shared" si="148"/>
        <v>162</v>
      </c>
      <c r="I188" s="1403">
        <f t="shared" si="148"/>
        <v>162</v>
      </c>
      <c r="J188" s="1403">
        <f t="shared" si="148"/>
        <v>162</v>
      </c>
      <c r="K188" s="1403">
        <f t="shared" si="148"/>
        <v>162</v>
      </c>
      <c r="L188" s="584">
        <f t="shared" si="148"/>
        <v>162</v>
      </c>
      <c r="M188" s="945">
        <f t="shared" si="148"/>
        <v>195</v>
      </c>
      <c r="N188" s="1403">
        <f t="shared" si="148"/>
        <v>195</v>
      </c>
      <c r="O188" s="1403">
        <f t="shared" si="148"/>
        <v>195</v>
      </c>
      <c r="P188" s="1403">
        <f t="shared" si="148"/>
        <v>195</v>
      </c>
      <c r="Q188" s="1403">
        <f t="shared" si="148"/>
        <v>195</v>
      </c>
      <c r="R188" s="66">
        <f t="shared" si="148"/>
        <v>195</v>
      </c>
      <c r="S188" s="585">
        <f t="shared" si="135"/>
        <v>972</v>
      </c>
      <c r="T188" s="1403">
        <f t="shared" si="136"/>
        <v>1170</v>
      </c>
      <c r="U188" s="1403">
        <f t="shared" si="133"/>
        <v>2142</v>
      </c>
      <c r="W188" s="154" t="s">
        <v>89</v>
      </c>
    </row>
    <row r="189" spans="1:23" s="81" customFormat="1" ht="17.25" hidden="1" customHeight="1" outlineLevel="1">
      <c r="A189" s="80"/>
      <c r="B189" s="1994"/>
      <c r="C189" s="2018"/>
      <c r="D189" s="1941" t="s">
        <v>60</v>
      </c>
      <c r="E189" s="1942"/>
      <c r="F189" s="1943"/>
      <c r="G189" s="489">
        <f t="shared" si="148"/>
        <v>4901</v>
      </c>
      <c r="H189" s="490">
        <f t="shared" si="148"/>
        <v>4901</v>
      </c>
      <c r="I189" s="490">
        <f t="shared" si="148"/>
        <v>4901</v>
      </c>
      <c r="J189" s="490">
        <f t="shared" si="148"/>
        <v>4901</v>
      </c>
      <c r="K189" s="490">
        <f t="shared" si="148"/>
        <v>4901</v>
      </c>
      <c r="L189" s="491">
        <f t="shared" si="148"/>
        <v>4901</v>
      </c>
      <c r="M189" s="63">
        <f t="shared" si="148"/>
        <v>4901</v>
      </c>
      <c r="N189" s="490">
        <f t="shared" si="148"/>
        <v>4901</v>
      </c>
      <c r="O189" s="490">
        <f t="shared" si="148"/>
        <v>4901</v>
      </c>
      <c r="P189" s="490">
        <f t="shared" si="148"/>
        <v>4901</v>
      </c>
      <c r="Q189" s="490">
        <f t="shared" si="148"/>
        <v>4901</v>
      </c>
      <c r="R189" s="64">
        <f t="shared" si="148"/>
        <v>4901</v>
      </c>
      <c r="S189" s="489">
        <f t="shared" si="135"/>
        <v>29406</v>
      </c>
      <c r="T189" s="490">
        <f t="shared" si="136"/>
        <v>29406</v>
      </c>
      <c r="U189" s="490">
        <f t="shared" si="133"/>
        <v>58812</v>
      </c>
      <c r="W189" s="154" t="s">
        <v>89</v>
      </c>
    </row>
    <row r="190" spans="1:23" s="81" customFormat="1" ht="17.25" hidden="1" customHeight="1" outlineLevel="1">
      <c r="A190" s="80"/>
      <c r="B190" s="1994"/>
      <c r="C190" s="2018"/>
      <c r="D190" s="2022" t="s">
        <v>96</v>
      </c>
      <c r="E190" s="2023"/>
      <c r="F190" s="2024"/>
      <c r="G190" s="262">
        <f>SUM(G184:G189)</f>
        <v>25221</v>
      </c>
      <c r="H190" s="202">
        <f t="shared" ref="H190:R190" si="149">SUM(H184:H189)</f>
        <v>25514</v>
      </c>
      <c r="I190" s="202">
        <f t="shared" si="149"/>
        <v>25631</v>
      </c>
      <c r="J190" s="202">
        <f t="shared" si="149"/>
        <v>25257</v>
      </c>
      <c r="K190" s="202">
        <f t="shared" si="149"/>
        <v>25437</v>
      </c>
      <c r="L190" s="288">
        <f t="shared" si="149"/>
        <v>25699</v>
      </c>
      <c r="M190" s="201">
        <f t="shared" si="149"/>
        <v>26766</v>
      </c>
      <c r="N190" s="202">
        <f t="shared" si="149"/>
        <v>26814</v>
      </c>
      <c r="O190" s="202">
        <f t="shared" si="149"/>
        <v>27147</v>
      </c>
      <c r="P190" s="202">
        <f t="shared" si="149"/>
        <v>26809</v>
      </c>
      <c r="Q190" s="202">
        <f t="shared" si="149"/>
        <v>26737</v>
      </c>
      <c r="R190" s="203">
        <f t="shared" si="149"/>
        <v>27221</v>
      </c>
      <c r="S190" s="204">
        <f t="shared" si="135"/>
        <v>152759</v>
      </c>
      <c r="T190" s="202">
        <f t="shared" si="136"/>
        <v>161494</v>
      </c>
      <c r="U190" s="202">
        <f t="shared" si="133"/>
        <v>314253</v>
      </c>
      <c r="W190" s="268" t="s">
        <v>89</v>
      </c>
    </row>
    <row r="191" spans="1:23" s="81" customFormat="1" ht="17.25" customHeight="1" collapsed="1" thickBot="1">
      <c r="A191" s="80"/>
      <c r="B191" s="1994"/>
      <c r="C191" s="2025" t="s">
        <v>97</v>
      </c>
      <c r="D191" s="2025"/>
      <c r="E191" s="2025"/>
      <c r="F191" s="2026"/>
      <c r="G191" s="263">
        <v>0</v>
      </c>
      <c r="H191" s="488">
        <v>0</v>
      </c>
      <c r="I191" s="488">
        <v>0</v>
      </c>
      <c r="J191" s="488">
        <v>0</v>
      </c>
      <c r="K191" s="488">
        <v>0</v>
      </c>
      <c r="L191" s="290">
        <v>0</v>
      </c>
      <c r="M191" s="265">
        <v>0</v>
      </c>
      <c r="N191" s="488">
        <v>0</v>
      </c>
      <c r="O191" s="488">
        <v>0</v>
      </c>
      <c r="P191" s="488">
        <v>0</v>
      </c>
      <c r="Q191" s="488">
        <v>0</v>
      </c>
      <c r="R191" s="264">
        <v>0</v>
      </c>
      <c r="S191" s="293">
        <f t="shared" si="135"/>
        <v>0</v>
      </c>
      <c r="T191" s="488">
        <f t="shared" si="136"/>
        <v>0</v>
      </c>
      <c r="U191" s="488">
        <f t="shared" si="133"/>
        <v>0</v>
      </c>
      <c r="V191" s="225"/>
      <c r="W191" s="155" t="s">
        <v>89</v>
      </c>
    </row>
    <row r="192" spans="1:23" s="81" customFormat="1" ht="17.25" hidden="1" customHeight="1" outlineLevel="1">
      <c r="A192" s="80"/>
      <c r="B192" s="1994"/>
      <c r="C192" s="2027" t="s">
        <v>189</v>
      </c>
      <c r="D192" s="2028"/>
      <c r="E192" s="2029"/>
      <c r="F192" s="661" t="s">
        <v>190</v>
      </c>
      <c r="G192" s="662">
        <f>G184-G193-G194</f>
        <v>20155</v>
      </c>
      <c r="H192" s="663">
        <f t="shared" ref="H192:R192" si="150">H184-H193-H194</f>
        <v>20155</v>
      </c>
      <c r="I192" s="663">
        <f t="shared" si="150"/>
        <v>20155</v>
      </c>
      <c r="J192" s="663">
        <f t="shared" si="150"/>
        <v>20155</v>
      </c>
      <c r="K192" s="663">
        <f t="shared" si="150"/>
        <v>20155</v>
      </c>
      <c r="L192" s="664">
        <f t="shared" si="150"/>
        <v>20155</v>
      </c>
      <c r="M192" s="665">
        <f t="shared" si="150"/>
        <v>20155</v>
      </c>
      <c r="N192" s="663">
        <f t="shared" si="150"/>
        <v>20155</v>
      </c>
      <c r="O192" s="663">
        <f t="shared" si="150"/>
        <v>20155</v>
      </c>
      <c r="P192" s="663">
        <f t="shared" si="150"/>
        <v>20155</v>
      </c>
      <c r="Q192" s="663">
        <f t="shared" si="150"/>
        <v>20155</v>
      </c>
      <c r="R192" s="666">
        <f t="shared" si="150"/>
        <v>20155</v>
      </c>
      <c r="S192" s="667">
        <f>SUM(G192:L192)</f>
        <v>120930</v>
      </c>
      <c r="T192" s="663">
        <f>SUM(M192:R192)</f>
        <v>120930</v>
      </c>
      <c r="U192" s="663">
        <f t="shared" si="133"/>
        <v>241860</v>
      </c>
      <c r="V192" s="668"/>
      <c r="W192" s="148" t="s">
        <v>88</v>
      </c>
    </row>
    <row r="193" spans="1:23" s="81" customFormat="1" ht="17.25" hidden="1" customHeight="1" outlineLevel="1">
      <c r="A193" s="80"/>
      <c r="B193" s="1994"/>
      <c r="C193" s="2030"/>
      <c r="D193" s="2031"/>
      <c r="E193" s="2032"/>
      <c r="F193" s="669" t="s">
        <v>191</v>
      </c>
      <c r="G193" s="477">
        <f>G540*W300_JIG_MTB!$P$2/1000</f>
        <v>0</v>
      </c>
      <c r="H193" s="478">
        <f>H540*W300_JIG_MTB!$P$2/1000</f>
        <v>0</v>
      </c>
      <c r="I193" s="478">
        <f>I540*W300_JIG_MTB!$P$2/1000</f>
        <v>0</v>
      </c>
      <c r="J193" s="478">
        <f>J540*W300_JIG_MTB!$P$2/1000</f>
        <v>0</v>
      </c>
      <c r="K193" s="478">
        <f>K540*W300_JIG_MTB!$P$2/1000</f>
        <v>0</v>
      </c>
      <c r="L193" s="670">
        <f>L540*W300_JIG_MTB!$P$2/1000</f>
        <v>0</v>
      </c>
      <c r="M193" s="480">
        <f>M540*W300_JIG_MTB!$P$2/1000</f>
        <v>0</v>
      </c>
      <c r="N193" s="478">
        <f>N540*W300_JIG_MTB!$P$2/1000</f>
        <v>0</v>
      </c>
      <c r="O193" s="478">
        <f>O540*W300_JIG_MTB!$P$2/1000</f>
        <v>0</v>
      </c>
      <c r="P193" s="478">
        <f>P540*W300_JIG_MTB!$P$2/1000</f>
        <v>0</v>
      </c>
      <c r="Q193" s="478">
        <f>Q540*W300_JIG_MTB!$P$2/1000</f>
        <v>0</v>
      </c>
      <c r="R193" s="479">
        <f>R540*W300_JIG_MTB!$P$2/1000</f>
        <v>0</v>
      </c>
      <c r="S193" s="1057">
        <f>SUM(G193:L193)</f>
        <v>0</v>
      </c>
      <c r="T193" s="478">
        <f>SUM(M193:R193)</f>
        <v>0</v>
      </c>
      <c r="U193" s="478">
        <f t="shared" si="133"/>
        <v>0</v>
      </c>
      <c r="V193" s="1053"/>
      <c r="W193" s="149" t="s">
        <v>88</v>
      </c>
    </row>
    <row r="194" spans="1:23" s="81" customFormat="1" ht="17.25" hidden="1" customHeight="1" outlineLevel="1" thickBot="1">
      <c r="A194" s="80"/>
      <c r="B194" s="1994"/>
      <c r="C194" s="2033"/>
      <c r="D194" s="2034"/>
      <c r="E194" s="2035"/>
      <c r="F194" s="671" t="s">
        <v>192</v>
      </c>
      <c r="G194" s="263">
        <f>G541*W300_JIG_MTB!$P$2/1000</f>
        <v>-1584</v>
      </c>
      <c r="H194" s="488">
        <f>H541*W300_JIG_MTB!$P$2/1000</f>
        <v>-1296</v>
      </c>
      <c r="I194" s="488">
        <f>I541*W300_JIG_MTB!$P$2/1000</f>
        <v>-1584</v>
      </c>
      <c r="J194" s="488">
        <f>J541*W300_JIG_MTB!$P$2/1000</f>
        <v>-1548</v>
      </c>
      <c r="K194" s="488">
        <f>K541*W300_JIG_MTB!$P$2/1000</f>
        <v>-1368</v>
      </c>
      <c r="L194" s="290">
        <f>L541*W300_JIG_MTB!$P$2/1000</f>
        <v>-1512</v>
      </c>
      <c r="M194" s="265">
        <f>M541*W300_JIG_MTB!$P$2/1000</f>
        <v>-72</v>
      </c>
      <c r="N194" s="488">
        <f>N541*W300_JIG_MTB!$P$2/1000</f>
        <v>0</v>
      </c>
      <c r="O194" s="488">
        <f>O541*W300_JIG_MTB!$P$2/1000</f>
        <v>-72</v>
      </c>
      <c r="P194" s="488">
        <f>P541*W300_JIG_MTB!$P$2/1000</f>
        <v>0</v>
      </c>
      <c r="Q194" s="488">
        <f>Q541*W300_JIG_MTB!$P$2/1000</f>
        <v>-72</v>
      </c>
      <c r="R194" s="264">
        <f>R541*W300_JIG_MTB!$P$2/1000</f>
        <v>0</v>
      </c>
      <c r="S194" s="293">
        <f>SUM(G194:L194)</f>
        <v>-8892</v>
      </c>
      <c r="T194" s="488">
        <f>SUM(M194:R194)</f>
        <v>-216</v>
      </c>
      <c r="U194" s="488">
        <f t="shared" si="133"/>
        <v>-9108</v>
      </c>
      <c r="V194" s="225"/>
      <c r="W194" s="155" t="s">
        <v>88</v>
      </c>
    </row>
    <row r="195" spans="1:23" s="81" customFormat="1" ht="17.25" hidden="1" customHeight="1" outlineLevel="1" thickBot="1">
      <c r="A195" s="80"/>
      <c r="B195" s="1994"/>
      <c r="C195" s="2036" t="s">
        <v>193</v>
      </c>
      <c r="D195" s="2037"/>
      <c r="E195" s="2038"/>
      <c r="F195" s="672" t="s">
        <v>194</v>
      </c>
      <c r="G195" s="210">
        <f>G185/W300_JIG_MTB!$Q$2*1000</f>
        <v>437.91946308724835</v>
      </c>
      <c r="H195" s="121">
        <f>H185/W300_JIG_MTB!$Q$2*1000</f>
        <v>437.91946308724835</v>
      </c>
      <c r="I195" s="121">
        <f>I185/W300_JIG_MTB!$Q$2*1000</f>
        <v>437.91946308724835</v>
      </c>
      <c r="J195" s="121">
        <f>J185/W300_JIG_MTB!$Q$2*1000</f>
        <v>437.91946308724835</v>
      </c>
      <c r="K195" s="121">
        <f>K185/W300_JIG_MTB!$Q$2*1000</f>
        <v>437.91946308724835</v>
      </c>
      <c r="L195" s="295">
        <f>L185/W300_JIG_MTB!$Q$2*1000</f>
        <v>439.93288590604027</v>
      </c>
      <c r="M195" s="120">
        <f>M185/W300_JIG_MTB!$Q$2*1000</f>
        <v>437.91946308724835</v>
      </c>
      <c r="N195" s="121">
        <f>N185/W300_JIG_MTB!$Q$2*1000</f>
        <v>428.18791946308727</v>
      </c>
      <c r="O195" s="121">
        <f>O185/W300_JIG_MTB!$Q$2*1000</f>
        <v>428.18791946308727</v>
      </c>
      <c r="P195" s="121">
        <f>P185/W300_JIG_MTB!$Q$2*1000</f>
        <v>428.18791946308727</v>
      </c>
      <c r="Q195" s="121">
        <f>Q185/W300_JIG_MTB!$Q$2*1000</f>
        <v>428.18791946308727</v>
      </c>
      <c r="R195" s="122">
        <f>R185/W300_JIG_MTB!$Q$2*1000</f>
        <v>432.21476510067112</v>
      </c>
      <c r="S195" s="673">
        <f>SUM(G195:L195)</f>
        <v>2629.530201342282</v>
      </c>
      <c r="T195" s="121">
        <f>SUM(M195:R195)</f>
        <v>2582.8859060402688</v>
      </c>
      <c r="U195" s="121">
        <f t="shared" si="133"/>
        <v>5212.4161073825508</v>
      </c>
      <c r="V195" s="254"/>
      <c r="W195" s="234" t="s">
        <v>330</v>
      </c>
    </row>
    <row r="196" spans="1:23" s="81" customFormat="1" ht="17.25" customHeight="1" collapsed="1" thickBot="1">
      <c r="A196" s="80"/>
      <c r="B196" s="1994"/>
      <c r="C196" s="2039" t="s">
        <v>98</v>
      </c>
      <c r="D196" s="2039"/>
      <c r="E196" s="2039"/>
      <c r="F196" s="2040"/>
      <c r="G196" s="210">
        <f t="shared" ref="G196:R196" si="151">G197-G167-G183-G191</f>
        <v>90.299999999999727</v>
      </c>
      <c r="H196" s="121">
        <f t="shared" si="151"/>
        <v>-133.49999999999818</v>
      </c>
      <c r="I196" s="121">
        <f t="shared" si="151"/>
        <v>204.60000000000082</v>
      </c>
      <c r="J196" s="121">
        <f t="shared" si="151"/>
        <v>-124.19999999999879</v>
      </c>
      <c r="K196" s="121">
        <f t="shared" si="151"/>
        <v>-179.70000000000073</v>
      </c>
      <c r="L196" s="295">
        <f t="shared" si="151"/>
        <v>169.49999999999977</v>
      </c>
      <c r="M196" s="120">
        <f t="shared" si="151"/>
        <v>872.69999999999754</v>
      </c>
      <c r="N196" s="121">
        <f t="shared" si="151"/>
        <v>-546.30000000000064</v>
      </c>
      <c r="O196" s="121">
        <f t="shared" si="151"/>
        <v>-333.89999999999691</v>
      </c>
      <c r="P196" s="121">
        <f t="shared" si="151"/>
        <v>448.20000000000618</v>
      </c>
      <c r="Q196" s="121">
        <f t="shared" si="151"/>
        <v>-416.99999999999864</v>
      </c>
      <c r="R196" s="122">
        <f t="shared" si="151"/>
        <v>375.00000000000318</v>
      </c>
      <c r="S196" s="297">
        <f t="shared" si="135"/>
        <v>27.000000000002615</v>
      </c>
      <c r="T196" s="121">
        <f t="shared" si="136"/>
        <v>398.70000000001073</v>
      </c>
      <c r="U196" s="121">
        <f t="shared" si="133"/>
        <v>425.70000000001335</v>
      </c>
      <c r="V196" s="254"/>
      <c r="W196" s="234" t="s">
        <v>89</v>
      </c>
    </row>
    <row r="197" spans="1:23" s="81" customFormat="1" ht="17.25" customHeight="1" thickBot="1">
      <c r="A197" s="80"/>
      <c r="B197" s="1995"/>
      <c r="C197" s="2037" t="s">
        <v>53</v>
      </c>
      <c r="D197" s="2037"/>
      <c r="E197" s="2037"/>
      <c r="F197" s="2041"/>
      <c r="G197" s="210">
        <f>W300_JIG_MTB!P23</f>
        <v>6914</v>
      </c>
      <c r="H197" s="121">
        <f>W300_JIG_MTB!Q23</f>
        <v>-4812</v>
      </c>
      <c r="I197" s="121">
        <f>W300_JIG_MTB!R23</f>
        <v>10387</v>
      </c>
      <c r="J197" s="121">
        <f>W300_JIG_MTB!S23</f>
        <v>6568</v>
      </c>
      <c r="K197" s="121">
        <f>W300_JIG_MTB!T23</f>
        <v>-4073</v>
      </c>
      <c r="L197" s="295">
        <f>W300_JIG_MTB!U23</f>
        <v>20603</v>
      </c>
      <c r="M197" s="120">
        <f>W300_JIG_MTB!V23</f>
        <v>21230</v>
      </c>
      <c r="N197" s="121">
        <f>W300_JIG_MTB!W23</f>
        <v>1750</v>
      </c>
      <c r="O197" s="121">
        <f>W300_JIG_MTB!X23</f>
        <v>-2418</v>
      </c>
      <c r="P197" s="121">
        <f>W300_JIG_MTB!Y23</f>
        <v>8886</v>
      </c>
      <c r="Q197" s="121">
        <f>W300_JIG_MTB!Z23</f>
        <v>804</v>
      </c>
      <c r="R197" s="122">
        <f>W300_JIG_MTB!AA23</f>
        <v>21873</v>
      </c>
      <c r="S197" s="297">
        <f t="shared" si="135"/>
        <v>35587</v>
      </c>
      <c r="T197" s="121">
        <f t="shared" si="136"/>
        <v>52125</v>
      </c>
      <c r="U197" s="121">
        <f>SUM(S197:T197)</f>
        <v>87712</v>
      </c>
      <c r="W197" s="234" t="s">
        <v>89</v>
      </c>
    </row>
    <row r="198" spans="1:23" s="81" customFormat="1" ht="17.25" hidden="1" customHeight="1" outlineLevel="1">
      <c r="A198" s="80"/>
      <c r="B198" s="2042" t="s">
        <v>149</v>
      </c>
      <c r="C198" s="2045" t="s">
        <v>76</v>
      </c>
      <c r="D198" s="2048" t="s">
        <v>19</v>
      </c>
      <c r="E198" s="2049" t="s">
        <v>120</v>
      </c>
      <c r="F198" s="539" t="s">
        <v>67</v>
      </c>
      <c r="G198" s="1458">
        <f>SW300_JIG_MTB!P32</f>
        <v>5657</v>
      </c>
      <c r="H198" s="138">
        <f>SW300_JIG_MTB!Q32</f>
        <v>5494</v>
      </c>
      <c r="I198" s="138">
        <f>SW300_JIG_MTB!R32</f>
        <v>3009</v>
      </c>
      <c r="J198" s="138">
        <f>SW300_JIG_MTB!S32</f>
        <v>6185</v>
      </c>
      <c r="K198" s="138">
        <f>SW300_JIG_MTB!T32</f>
        <v>3622</v>
      </c>
      <c r="L198" s="139">
        <f>SW300_JIG_MTB!U32</f>
        <v>4108</v>
      </c>
      <c r="M198" s="137">
        <f>SW300_JIG_MTB!V32</f>
        <v>5477</v>
      </c>
      <c r="N198" s="138">
        <f>SW300_JIG_MTB!W32</f>
        <v>5098</v>
      </c>
      <c r="O198" s="138">
        <f>SW300_JIG_MTB!X32</f>
        <v>4806</v>
      </c>
      <c r="P198" s="138">
        <f>SW300_JIG_MTB!Y32</f>
        <v>5469</v>
      </c>
      <c r="Q198" s="138">
        <f>SW300_JIG_MTB!Z32</f>
        <v>5416</v>
      </c>
      <c r="R198" s="139">
        <f>SW300_JIG_MTB!AA32</f>
        <v>6728</v>
      </c>
      <c r="S198" s="137">
        <f t="shared" si="135"/>
        <v>28075</v>
      </c>
      <c r="T198" s="138">
        <f t="shared" si="136"/>
        <v>32994</v>
      </c>
      <c r="U198" s="138">
        <f>SUM(S198:T198)</f>
        <v>61069</v>
      </c>
      <c r="W198" s="148" t="s">
        <v>88</v>
      </c>
    </row>
    <row r="199" spans="1:23" s="81" customFormat="1" ht="17.25" hidden="1" customHeight="1" outlineLevel="1">
      <c r="A199" s="80"/>
      <c r="B199" s="2043"/>
      <c r="C199" s="2046"/>
      <c r="D199" s="1999"/>
      <c r="E199" s="2000"/>
      <c r="F199" s="140" t="s">
        <v>71</v>
      </c>
      <c r="G199" s="467">
        <f>SW300_JIG_MTB!P33</f>
        <v>0</v>
      </c>
      <c r="H199" s="468">
        <f>SW300_JIG_MTB!Q33</f>
        <v>0</v>
      </c>
      <c r="I199" s="468">
        <f>SW300_JIG_MTB!R33</f>
        <v>0</v>
      </c>
      <c r="J199" s="468">
        <f>SW300_JIG_MTB!S33</f>
        <v>0</v>
      </c>
      <c r="K199" s="468">
        <f>SW300_JIG_MTB!T33</f>
        <v>0</v>
      </c>
      <c r="L199" s="57">
        <f>SW300_JIG_MTB!U33</f>
        <v>0</v>
      </c>
      <c r="M199" s="56">
        <f>SW300_JIG_MTB!V33</f>
        <v>0</v>
      </c>
      <c r="N199" s="468">
        <f>SW300_JIG_MTB!W33</f>
        <v>0</v>
      </c>
      <c r="O199" s="468">
        <f>SW300_JIG_MTB!X33</f>
        <v>0</v>
      </c>
      <c r="P199" s="468">
        <f>SW300_JIG_MTB!Y33</f>
        <v>0</v>
      </c>
      <c r="Q199" s="468">
        <f>SW300_JIG_MTB!Z33</f>
        <v>0</v>
      </c>
      <c r="R199" s="57">
        <f>SW300_JIG_MTB!AA33</f>
        <v>0</v>
      </c>
      <c r="S199" s="56">
        <f t="shared" si="135"/>
        <v>0</v>
      </c>
      <c r="T199" s="468">
        <f t="shared" ref="T199:T221" si="152">SUM(M199:R199)</f>
        <v>0</v>
      </c>
      <c r="U199" s="468">
        <f t="shared" ref="U199:U200" si="153">SUM(S199:T199)</f>
        <v>0</v>
      </c>
      <c r="W199" s="149" t="s">
        <v>88</v>
      </c>
    </row>
    <row r="200" spans="1:23" s="81" customFormat="1" ht="17.25" hidden="1" customHeight="1" outlineLevel="1">
      <c r="A200" s="80"/>
      <c r="B200" s="2043"/>
      <c r="C200" s="2046"/>
      <c r="D200" s="1999"/>
      <c r="E200" s="2000"/>
      <c r="F200" s="140" t="s">
        <v>72</v>
      </c>
      <c r="G200" s="467">
        <f>SW300_JIG_MTB!P34</f>
        <v>5002</v>
      </c>
      <c r="H200" s="468">
        <f>SW300_JIG_MTB!Q34</f>
        <v>4845</v>
      </c>
      <c r="I200" s="468">
        <f>SW300_JIG_MTB!R34</f>
        <v>2696</v>
      </c>
      <c r="J200" s="468">
        <f>SW300_JIG_MTB!S34</f>
        <v>5380</v>
      </c>
      <c r="K200" s="468">
        <f>SW300_JIG_MTB!T34</f>
        <v>3169</v>
      </c>
      <c r="L200" s="57">
        <f>SW300_JIG_MTB!U34</f>
        <v>3679</v>
      </c>
      <c r="M200" s="56">
        <f>SW300_JIG_MTB!V34</f>
        <v>4662</v>
      </c>
      <c r="N200" s="468">
        <f>SW300_JIG_MTB!W34</f>
        <v>4309</v>
      </c>
      <c r="O200" s="468">
        <f>SW300_JIG_MTB!X34</f>
        <v>4038</v>
      </c>
      <c r="P200" s="468">
        <f>SW300_JIG_MTB!Y34</f>
        <v>4656</v>
      </c>
      <c r="Q200" s="468">
        <f>SW300_JIG_MTB!Z34</f>
        <v>4605</v>
      </c>
      <c r="R200" s="57">
        <f>SW300_JIG_MTB!AA34</f>
        <v>5828</v>
      </c>
      <c r="S200" s="56">
        <f t="shared" si="135"/>
        <v>24771</v>
      </c>
      <c r="T200" s="468">
        <f t="shared" si="152"/>
        <v>28098</v>
      </c>
      <c r="U200" s="468">
        <f t="shared" si="153"/>
        <v>52869</v>
      </c>
      <c r="W200" s="149" t="s">
        <v>89</v>
      </c>
    </row>
    <row r="201" spans="1:23" s="81" customFormat="1" ht="17.25" hidden="1" customHeight="1" outlineLevel="1">
      <c r="A201" s="80"/>
      <c r="B201" s="2043"/>
      <c r="C201" s="2046"/>
      <c r="D201" s="1999"/>
      <c r="E201" s="2000"/>
      <c r="F201" s="349" t="s">
        <v>73</v>
      </c>
      <c r="G201" s="1459">
        <f>G198-G199-G200</f>
        <v>655</v>
      </c>
      <c r="H201" s="492">
        <f t="shared" ref="H201:R201" si="154">H198-H199-H200</f>
        <v>649</v>
      </c>
      <c r="I201" s="492">
        <f t="shared" si="154"/>
        <v>313</v>
      </c>
      <c r="J201" s="492">
        <f t="shared" si="154"/>
        <v>805</v>
      </c>
      <c r="K201" s="492">
        <f t="shared" si="154"/>
        <v>453</v>
      </c>
      <c r="L201" s="174">
        <f t="shared" si="154"/>
        <v>429</v>
      </c>
      <c r="M201" s="175">
        <f t="shared" si="154"/>
        <v>815</v>
      </c>
      <c r="N201" s="176">
        <f t="shared" si="154"/>
        <v>789</v>
      </c>
      <c r="O201" s="176">
        <f t="shared" si="154"/>
        <v>768</v>
      </c>
      <c r="P201" s="176">
        <f t="shared" si="154"/>
        <v>813</v>
      </c>
      <c r="Q201" s="176">
        <f t="shared" si="154"/>
        <v>811</v>
      </c>
      <c r="R201" s="177">
        <f t="shared" si="154"/>
        <v>900</v>
      </c>
      <c r="S201" s="175">
        <f t="shared" si="135"/>
        <v>3304</v>
      </c>
      <c r="T201" s="176">
        <f t="shared" si="152"/>
        <v>4896</v>
      </c>
      <c r="U201" s="176">
        <f t="shared" ref="U201" si="155">U198-U199-U200</f>
        <v>8200</v>
      </c>
      <c r="V201" s="345"/>
      <c r="W201" s="149" t="s">
        <v>89</v>
      </c>
    </row>
    <row r="202" spans="1:23" s="81" customFormat="1" ht="17.25" hidden="1" customHeight="1" outlineLevel="1">
      <c r="A202" s="80"/>
      <c r="B202" s="2043"/>
      <c r="C202" s="2046"/>
      <c r="D202" s="1999"/>
      <c r="E202" s="2000"/>
      <c r="F202" s="172" t="s">
        <v>135</v>
      </c>
      <c r="G202" s="469">
        <f>IF(ISERROR(G201/G198),0,G201/G198)</f>
        <v>0.11578575216545872</v>
      </c>
      <c r="H202" s="470">
        <f t="shared" ref="H202:R202" si="156">IF(ISERROR(H201/H198),0,H201/H198)</f>
        <v>0.11812886785584274</v>
      </c>
      <c r="I202" s="470">
        <f t="shared" si="156"/>
        <v>0.10402126952475906</v>
      </c>
      <c r="J202" s="470">
        <f t="shared" si="156"/>
        <v>0.13015359741309621</v>
      </c>
      <c r="K202" s="470">
        <f t="shared" si="156"/>
        <v>0.12506902263942574</v>
      </c>
      <c r="L202" s="471">
        <f t="shared" si="156"/>
        <v>0.10443037974683544</v>
      </c>
      <c r="M202" s="472">
        <f t="shared" si="156"/>
        <v>0.14880408983019902</v>
      </c>
      <c r="N202" s="470">
        <f t="shared" si="156"/>
        <v>0.15476657512750097</v>
      </c>
      <c r="O202" s="470">
        <f t="shared" si="156"/>
        <v>0.15980024968789014</v>
      </c>
      <c r="P202" s="470">
        <f t="shared" si="156"/>
        <v>0.14865606143719146</v>
      </c>
      <c r="Q202" s="470">
        <f t="shared" si="156"/>
        <v>0.14974150664697194</v>
      </c>
      <c r="R202" s="471">
        <f t="shared" si="156"/>
        <v>0.133769322235434</v>
      </c>
      <c r="S202" s="472">
        <f t="shared" ref="S202:U202" si="157">IF(ISERROR(S201/S198),0,S201/S198)</f>
        <v>0.11768477292965272</v>
      </c>
      <c r="T202" s="470">
        <f t="shared" si="157"/>
        <v>0.14839061647572285</v>
      </c>
      <c r="U202" s="176">
        <f t="shared" si="157"/>
        <v>0.13427434541256611</v>
      </c>
      <c r="W202" s="158" t="s">
        <v>322</v>
      </c>
    </row>
    <row r="203" spans="1:23" s="81" customFormat="1" ht="17.25" hidden="1" customHeight="1" outlineLevel="1">
      <c r="A203" s="80"/>
      <c r="B203" s="2043"/>
      <c r="C203" s="2046"/>
      <c r="D203" s="1999"/>
      <c r="E203" s="2001" t="s">
        <v>121</v>
      </c>
      <c r="F203" s="307" t="s">
        <v>67</v>
      </c>
      <c r="G203" s="467">
        <f>SW300_JIG_MTB!P35</f>
        <v>318</v>
      </c>
      <c r="H203" s="60">
        <f>SW300_JIG_MTB!Q35</f>
        <v>318</v>
      </c>
      <c r="I203" s="60">
        <f>SW300_JIG_MTB!R35</f>
        <v>318</v>
      </c>
      <c r="J203" s="60">
        <f>SW300_JIG_MTB!S35</f>
        <v>318</v>
      </c>
      <c r="K203" s="60">
        <f>SW300_JIG_MTB!T35</f>
        <v>318</v>
      </c>
      <c r="L203" s="61">
        <f>SW300_JIG_MTB!U35</f>
        <v>318</v>
      </c>
      <c r="M203" s="59">
        <f>SW300_JIG_MTB!V35</f>
        <v>0</v>
      </c>
      <c r="N203" s="60">
        <f>SW300_JIG_MTB!W35</f>
        <v>0</v>
      </c>
      <c r="O203" s="60">
        <f>SW300_JIG_MTB!X35</f>
        <v>0</v>
      </c>
      <c r="P203" s="60">
        <f>SW300_JIG_MTB!Y35</f>
        <v>0</v>
      </c>
      <c r="Q203" s="60">
        <f>SW300_JIG_MTB!Z35</f>
        <v>0</v>
      </c>
      <c r="R203" s="61">
        <f>SW300_JIG_MTB!AA35</f>
        <v>0</v>
      </c>
      <c r="S203" s="59">
        <f t="shared" si="135"/>
        <v>1908</v>
      </c>
      <c r="T203" s="60">
        <f t="shared" si="152"/>
        <v>0</v>
      </c>
      <c r="U203" s="60">
        <f>SUM(S203:T203)</f>
        <v>1908</v>
      </c>
      <c r="W203" s="158" t="s">
        <v>88</v>
      </c>
    </row>
    <row r="204" spans="1:23" s="81" customFormat="1" ht="17.25" hidden="1" customHeight="1" outlineLevel="1">
      <c r="A204" s="80"/>
      <c r="B204" s="2043"/>
      <c r="C204" s="2046"/>
      <c r="D204" s="1999"/>
      <c r="E204" s="2001"/>
      <c r="F204" s="140" t="s">
        <v>71</v>
      </c>
      <c r="G204" s="467">
        <f>SW300_JIG_MTB!P36</f>
        <v>0</v>
      </c>
      <c r="H204" s="468">
        <f>SW300_JIG_MTB!Q36</f>
        <v>0</v>
      </c>
      <c r="I204" s="468">
        <f>SW300_JIG_MTB!R36</f>
        <v>0</v>
      </c>
      <c r="J204" s="468">
        <f>SW300_JIG_MTB!S36</f>
        <v>0</v>
      </c>
      <c r="K204" s="468">
        <f>SW300_JIG_MTB!T36</f>
        <v>0</v>
      </c>
      <c r="L204" s="57">
        <f>SW300_JIG_MTB!U36</f>
        <v>0</v>
      </c>
      <c r="M204" s="56">
        <f>SW300_JIG_MTB!V36</f>
        <v>0</v>
      </c>
      <c r="N204" s="468">
        <f>SW300_JIG_MTB!W36</f>
        <v>0</v>
      </c>
      <c r="O204" s="468">
        <f>SW300_JIG_MTB!X36</f>
        <v>0</v>
      </c>
      <c r="P204" s="468">
        <f>SW300_JIG_MTB!Y36</f>
        <v>0</v>
      </c>
      <c r="Q204" s="468">
        <f>SW300_JIG_MTB!Z36</f>
        <v>0</v>
      </c>
      <c r="R204" s="57">
        <f>SW300_JIG_MTB!AA36</f>
        <v>0</v>
      </c>
      <c r="S204" s="56">
        <f t="shared" si="135"/>
        <v>0</v>
      </c>
      <c r="T204" s="468">
        <f t="shared" si="152"/>
        <v>0</v>
      </c>
      <c r="U204" s="468">
        <f t="shared" ref="U204:U205" si="158">SUM(S204:T204)</f>
        <v>0</v>
      </c>
      <c r="W204" s="149" t="s">
        <v>88</v>
      </c>
    </row>
    <row r="205" spans="1:23" s="81" customFormat="1" ht="17.25" hidden="1" customHeight="1" outlineLevel="1">
      <c r="A205" s="80"/>
      <c r="B205" s="2043"/>
      <c r="C205" s="2046"/>
      <c r="D205" s="1999"/>
      <c r="E205" s="2001"/>
      <c r="F205" s="140" t="s">
        <v>72</v>
      </c>
      <c r="G205" s="467">
        <f>SW300_JIG_MTB!P37</f>
        <v>315</v>
      </c>
      <c r="H205" s="468">
        <f>SW300_JIG_MTB!Q37</f>
        <v>315</v>
      </c>
      <c r="I205" s="468">
        <f>SW300_JIG_MTB!R37</f>
        <v>315</v>
      </c>
      <c r="J205" s="468">
        <f>SW300_JIG_MTB!S37</f>
        <v>315</v>
      </c>
      <c r="K205" s="468">
        <f>SW300_JIG_MTB!T37</f>
        <v>315</v>
      </c>
      <c r="L205" s="57">
        <f>SW300_JIG_MTB!U37</f>
        <v>315</v>
      </c>
      <c r="M205" s="56">
        <f>SW300_JIG_MTB!V37</f>
        <v>0</v>
      </c>
      <c r="N205" s="468">
        <f>SW300_JIG_MTB!W37</f>
        <v>0</v>
      </c>
      <c r="O205" s="468">
        <f>SW300_JIG_MTB!X37</f>
        <v>0</v>
      </c>
      <c r="P205" s="468">
        <f>SW300_JIG_MTB!Y37</f>
        <v>0</v>
      </c>
      <c r="Q205" s="468">
        <f>SW300_JIG_MTB!Z37</f>
        <v>0</v>
      </c>
      <c r="R205" s="57">
        <f>SW300_JIG_MTB!AA37</f>
        <v>0</v>
      </c>
      <c r="S205" s="56">
        <f t="shared" si="135"/>
        <v>1890</v>
      </c>
      <c r="T205" s="468">
        <f t="shared" si="152"/>
        <v>0</v>
      </c>
      <c r="U205" s="468">
        <f t="shared" si="158"/>
        <v>1890</v>
      </c>
      <c r="W205" s="149" t="s">
        <v>89</v>
      </c>
    </row>
    <row r="206" spans="1:23" s="81" customFormat="1" ht="17.25" hidden="1" customHeight="1" outlineLevel="1">
      <c r="A206" s="80"/>
      <c r="B206" s="2043"/>
      <c r="C206" s="2046"/>
      <c r="D206" s="1999"/>
      <c r="E206" s="2001"/>
      <c r="F206" s="349" t="s">
        <v>73</v>
      </c>
      <c r="G206" s="1459">
        <f>G203-G204-G205</f>
        <v>3</v>
      </c>
      <c r="H206" s="492">
        <f t="shared" ref="H206:R206" si="159">H203-H204-H205</f>
        <v>3</v>
      </c>
      <c r="I206" s="492">
        <f t="shared" si="159"/>
        <v>3</v>
      </c>
      <c r="J206" s="492">
        <f t="shared" si="159"/>
        <v>3</v>
      </c>
      <c r="K206" s="492">
        <f t="shared" si="159"/>
        <v>3</v>
      </c>
      <c r="L206" s="174">
        <f t="shared" si="159"/>
        <v>3</v>
      </c>
      <c r="M206" s="175">
        <f t="shared" si="159"/>
        <v>0</v>
      </c>
      <c r="N206" s="176">
        <f t="shared" si="159"/>
        <v>0</v>
      </c>
      <c r="O206" s="176">
        <f t="shared" si="159"/>
        <v>0</v>
      </c>
      <c r="P206" s="176">
        <f t="shared" si="159"/>
        <v>0</v>
      </c>
      <c r="Q206" s="176">
        <f t="shared" si="159"/>
        <v>0</v>
      </c>
      <c r="R206" s="177">
        <f t="shared" si="159"/>
        <v>0</v>
      </c>
      <c r="S206" s="175">
        <f t="shared" si="135"/>
        <v>18</v>
      </c>
      <c r="T206" s="176">
        <f t="shared" si="152"/>
        <v>0</v>
      </c>
      <c r="U206" s="176">
        <f t="shared" ref="U206" si="160">U203-U204-U205</f>
        <v>18</v>
      </c>
      <c r="W206" s="149" t="s">
        <v>89</v>
      </c>
    </row>
    <row r="207" spans="1:23" s="81" customFormat="1" ht="17.25" hidden="1" customHeight="1" outlineLevel="1">
      <c r="A207" s="80"/>
      <c r="B207" s="2043"/>
      <c r="C207" s="2046"/>
      <c r="D207" s="1999"/>
      <c r="E207" s="2001"/>
      <c r="F207" s="172" t="s">
        <v>135</v>
      </c>
      <c r="G207" s="469">
        <f>IF(ISERROR(G206/G203),0,G206/G203)</f>
        <v>9.433962264150943E-3</v>
      </c>
      <c r="H207" s="470">
        <f t="shared" ref="H207:R207" si="161">IF(ISERROR(H206/H203),0,H206/H203)</f>
        <v>9.433962264150943E-3</v>
      </c>
      <c r="I207" s="470">
        <f t="shared" si="161"/>
        <v>9.433962264150943E-3</v>
      </c>
      <c r="J207" s="470">
        <f t="shared" si="161"/>
        <v>9.433962264150943E-3</v>
      </c>
      <c r="K207" s="470">
        <f t="shared" si="161"/>
        <v>9.433962264150943E-3</v>
      </c>
      <c r="L207" s="471">
        <f t="shared" si="161"/>
        <v>9.433962264150943E-3</v>
      </c>
      <c r="M207" s="472">
        <f t="shared" si="161"/>
        <v>0</v>
      </c>
      <c r="N207" s="470">
        <f t="shared" si="161"/>
        <v>0</v>
      </c>
      <c r="O207" s="470">
        <f t="shared" si="161"/>
        <v>0</v>
      </c>
      <c r="P207" s="470">
        <f t="shared" si="161"/>
        <v>0</v>
      </c>
      <c r="Q207" s="470">
        <f t="shared" si="161"/>
        <v>0</v>
      </c>
      <c r="R207" s="471">
        <f t="shared" si="161"/>
        <v>0</v>
      </c>
      <c r="S207" s="472">
        <f t="shared" ref="S207:U207" si="162">IF(ISERROR(S206/S203),0,S206/S203)</f>
        <v>9.433962264150943E-3</v>
      </c>
      <c r="T207" s="470">
        <f t="shared" si="162"/>
        <v>0</v>
      </c>
      <c r="U207" s="176">
        <f t="shared" si="162"/>
        <v>9.433962264150943E-3</v>
      </c>
      <c r="W207" s="158" t="s">
        <v>327</v>
      </c>
    </row>
    <row r="208" spans="1:23" s="81" customFormat="1" ht="17.25" hidden="1" customHeight="1" outlineLevel="1">
      <c r="A208" s="80"/>
      <c r="B208" s="2043"/>
      <c r="C208" s="2046"/>
      <c r="D208" s="1999" t="s">
        <v>21</v>
      </c>
      <c r="E208" s="2001" t="s">
        <v>74</v>
      </c>
      <c r="F208" s="307" t="s">
        <v>67</v>
      </c>
      <c r="G208" s="467">
        <f>SW300_JIG_MTB!P38</f>
        <v>448</v>
      </c>
      <c r="H208" s="60">
        <f>SW300_JIG_MTB!Q38</f>
        <v>5680</v>
      </c>
      <c r="I208" s="60">
        <f>SW300_JIG_MTB!R38</f>
        <v>7860</v>
      </c>
      <c r="J208" s="60">
        <f>SW300_JIG_MTB!S38</f>
        <v>21577</v>
      </c>
      <c r="K208" s="60">
        <f>SW300_JIG_MTB!T38</f>
        <v>7918</v>
      </c>
      <c r="L208" s="61">
        <f>SW300_JIG_MTB!U38</f>
        <v>67990</v>
      </c>
      <c r="M208" s="59">
        <f>SW300_JIG_MTB!V38</f>
        <v>87383</v>
      </c>
      <c r="N208" s="60">
        <f>SW300_JIG_MTB!W38</f>
        <v>2800</v>
      </c>
      <c r="O208" s="60">
        <f>SW300_JIG_MTB!X38</f>
        <v>9830</v>
      </c>
      <c r="P208" s="60">
        <f>SW300_JIG_MTB!Y38</f>
        <v>76380</v>
      </c>
      <c r="Q208" s="60">
        <f>SW300_JIG_MTB!Z38</f>
        <v>14870</v>
      </c>
      <c r="R208" s="61">
        <f>SW300_JIG_MTB!AA38</f>
        <v>50800</v>
      </c>
      <c r="S208" s="59">
        <f t="shared" si="135"/>
        <v>111473</v>
      </c>
      <c r="T208" s="60">
        <f t="shared" si="152"/>
        <v>242063</v>
      </c>
      <c r="U208" s="60">
        <f>SUM(S208:T208)</f>
        <v>353536</v>
      </c>
      <c r="W208" s="149" t="s">
        <v>89</v>
      </c>
    </row>
    <row r="209" spans="1:23" s="81" customFormat="1" ht="17.25" hidden="1" customHeight="1" outlineLevel="1">
      <c r="A209" s="80"/>
      <c r="B209" s="2043"/>
      <c r="C209" s="2046"/>
      <c r="D209" s="1999"/>
      <c r="E209" s="2001"/>
      <c r="F209" s="140" t="s">
        <v>71</v>
      </c>
      <c r="G209" s="467">
        <f>SW300_JIG_MTB!P39</f>
        <v>0</v>
      </c>
      <c r="H209" s="468">
        <f>SW300_JIG_MTB!Q39</f>
        <v>360</v>
      </c>
      <c r="I209" s="468">
        <f>SW300_JIG_MTB!R39</f>
        <v>1140</v>
      </c>
      <c r="J209" s="468">
        <f>SW300_JIG_MTB!S39</f>
        <v>4866</v>
      </c>
      <c r="K209" s="468">
        <f>SW300_JIG_MTB!T39</f>
        <v>1568</v>
      </c>
      <c r="L209" s="57">
        <f>SW300_JIG_MTB!U39</f>
        <v>46127</v>
      </c>
      <c r="M209" s="59">
        <f>SW300_JIG_MTB!V39</f>
        <v>41160</v>
      </c>
      <c r="N209" s="60">
        <f>SW300_JIG_MTB!W39</f>
        <v>240</v>
      </c>
      <c r="O209" s="60">
        <f>SW300_JIG_MTB!X39</f>
        <v>3360</v>
      </c>
      <c r="P209" s="60">
        <f>SW300_JIG_MTB!Y39</f>
        <v>51270</v>
      </c>
      <c r="Q209" s="60">
        <f>SW300_JIG_MTB!Z39</f>
        <v>8400</v>
      </c>
      <c r="R209" s="61">
        <f>SW300_JIG_MTB!AA39</f>
        <v>14050</v>
      </c>
      <c r="S209" s="59">
        <f t="shared" si="135"/>
        <v>54061</v>
      </c>
      <c r="T209" s="60">
        <f t="shared" si="152"/>
        <v>118480</v>
      </c>
      <c r="U209" s="60">
        <f t="shared" ref="U209:U210" si="163">SUM(S209:T209)</f>
        <v>172541</v>
      </c>
      <c r="W209" s="149" t="s">
        <v>89</v>
      </c>
    </row>
    <row r="210" spans="1:23" s="81" customFormat="1" ht="17.25" hidden="1" customHeight="1" outlineLevel="1">
      <c r="A210" s="80"/>
      <c r="B210" s="2043"/>
      <c r="C210" s="2046"/>
      <c r="D210" s="1999"/>
      <c r="E210" s="2001"/>
      <c r="F210" s="140" t="s">
        <v>72</v>
      </c>
      <c r="G210" s="467">
        <f>SW300_JIG_MTB!P40</f>
        <v>391</v>
      </c>
      <c r="H210" s="468">
        <f>SW300_JIG_MTB!Q40</f>
        <v>4586</v>
      </c>
      <c r="I210" s="468">
        <f>SW300_JIG_MTB!R40</f>
        <v>5676</v>
      </c>
      <c r="J210" s="468">
        <f>SW300_JIG_MTB!S40</f>
        <v>13192</v>
      </c>
      <c r="K210" s="468">
        <f>SW300_JIG_MTB!T40</f>
        <v>5267</v>
      </c>
      <c r="L210" s="57">
        <f>SW300_JIG_MTB!U40</f>
        <v>13079</v>
      </c>
      <c r="M210" s="56">
        <f>SW300_JIG_MTB!V40</f>
        <v>27903</v>
      </c>
      <c r="N210" s="468">
        <f>SW300_JIG_MTB!W40</f>
        <v>2274</v>
      </c>
      <c r="O210" s="468">
        <f>SW300_JIG_MTB!X40</f>
        <v>5153</v>
      </c>
      <c r="P210" s="468">
        <f>SW300_JIG_MTB!Y40</f>
        <v>15504</v>
      </c>
      <c r="Q210" s="468">
        <f>SW300_JIG_MTB!Z40</f>
        <v>5128</v>
      </c>
      <c r="R210" s="57">
        <f>SW300_JIG_MTB!AA40</f>
        <v>19889</v>
      </c>
      <c r="S210" s="56">
        <f t="shared" si="135"/>
        <v>42191</v>
      </c>
      <c r="T210" s="468">
        <f t="shared" si="152"/>
        <v>75851</v>
      </c>
      <c r="U210" s="468">
        <f t="shared" si="163"/>
        <v>118042</v>
      </c>
      <c r="W210" s="149" t="s">
        <v>89</v>
      </c>
    </row>
    <row r="211" spans="1:23" s="81" customFormat="1" ht="17.25" hidden="1" customHeight="1" outlineLevel="1">
      <c r="A211" s="80"/>
      <c r="B211" s="2043"/>
      <c r="C211" s="2046"/>
      <c r="D211" s="1999"/>
      <c r="E211" s="2001"/>
      <c r="F211" s="349" t="s">
        <v>73</v>
      </c>
      <c r="G211" s="1459">
        <f>G208-G209-G210</f>
        <v>57</v>
      </c>
      <c r="H211" s="492">
        <f t="shared" ref="H211:R211" si="164">H208-H209-H210</f>
        <v>734</v>
      </c>
      <c r="I211" s="492">
        <f t="shared" si="164"/>
        <v>1044</v>
      </c>
      <c r="J211" s="492">
        <f t="shared" si="164"/>
        <v>3519</v>
      </c>
      <c r="K211" s="492">
        <f t="shared" si="164"/>
        <v>1083</v>
      </c>
      <c r="L211" s="174">
        <f t="shared" si="164"/>
        <v>8784</v>
      </c>
      <c r="M211" s="175">
        <f t="shared" si="164"/>
        <v>18320</v>
      </c>
      <c r="N211" s="176">
        <f t="shared" si="164"/>
        <v>286</v>
      </c>
      <c r="O211" s="176">
        <f t="shared" si="164"/>
        <v>1317</v>
      </c>
      <c r="P211" s="176">
        <f t="shared" si="164"/>
        <v>9606</v>
      </c>
      <c r="Q211" s="176">
        <f t="shared" si="164"/>
        <v>1342</v>
      </c>
      <c r="R211" s="177">
        <f t="shared" si="164"/>
        <v>16861</v>
      </c>
      <c r="S211" s="175">
        <f t="shared" si="135"/>
        <v>15221</v>
      </c>
      <c r="T211" s="176">
        <f t="shared" si="152"/>
        <v>47732</v>
      </c>
      <c r="U211" s="176">
        <f t="shared" ref="U211" si="165">U208-U209-U210</f>
        <v>62953</v>
      </c>
      <c r="W211" s="149" t="s">
        <v>89</v>
      </c>
    </row>
    <row r="212" spans="1:23" s="81" customFormat="1" ht="17.25" hidden="1" customHeight="1" outlineLevel="1">
      <c r="A212" s="80"/>
      <c r="B212" s="2043"/>
      <c r="C212" s="2046"/>
      <c r="D212" s="1999"/>
      <c r="E212" s="2001"/>
      <c r="F212" s="172" t="s">
        <v>135</v>
      </c>
      <c r="G212" s="469">
        <f>IF(ISERROR(G211/G208),0,G211/G208)</f>
        <v>0.12723214285714285</v>
      </c>
      <c r="H212" s="470">
        <f t="shared" ref="H212:R212" si="166">IF(ISERROR(H211/H208),0,H211/H208)</f>
        <v>0.12922535211267605</v>
      </c>
      <c r="I212" s="470">
        <f t="shared" si="166"/>
        <v>0.13282442748091602</v>
      </c>
      <c r="J212" s="470">
        <f t="shared" si="166"/>
        <v>0.16309032766371601</v>
      </c>
      <c r="K212" s="470">
        <f t="shared" si="166"/>
        <v>0.13677696387976762</v>
      </c>
      <c r="L212" s="471">
        <f t="shared" si="166"/>
        <v>0.12919546992204736</v>
      </c>
      <c r="M212" s="472">
        <f t="shared" si="166"/>
        <v>0.20965176292871612</v>
      </c>
      <c r="N212" s="470">
        <f t="shared" si="166"/>
        <v>0.10214285714285715</v>
      </c>
      <c r="O212" s="470">
        <f t="shared" si="166"/>
        <v>0.13397761953204476</v>
      </c>
      <c r="P212" s="470">
        <f t="shared" si="166"/>
        <v>0.12576590730557738</v>
      </c>
      <c r="Q212" s="470">
        <f t="shared" si="166"/>
        <v>9.0248823133826497E-2</v>
      </c>
      <c r="R212" s="471">
        <f t="shared" si="166"/>
        <v>0.33190944881889761</v>
      </c>
      <c r="S212" s="472">
        <f t="shared" ref="S212:U212" si="167">IF(ISERROR(S211/S208),0,S211/S208)</f>
        <v>0.136544275295363</v>
      </c>
      <c r="T212" s="470">
        <f t="shared" si="167"/>
        <v>0.19718833526809137</v>
      </c>
      <c r="U212" s="176">
        <f t="shared" si="167"/>
        <v>0.17806673153511948</v>
      </c>
      <c r="W212" s="158" t="s">
        <v>322</v>
      </c>
    </row>
    <row r="213" spans="1:23" s="81" customFormat="1" ht="17.25" hidden="1" customHeight="1" outlineLevel="1">
      <c r="A213" s="80"/>
      <c r="B213" s="2043"/>
      <c r="C213" s="2046"/>
      <c r="D213" s="1999"/>
      <c r="E213" s="2001" t="s">
        <v>75</v>
      </c>
      <c r="F213" s="307" t="s">
        <v>67</v>
      </c>
      <c r="G213" s="1494">
        <f>SW300_JIG_MTB!P41</f>
        <v>16207</v>
      </c>
      <c r="H213" s="60">
        <f>SW300_JIG_MTB!Q41</f>
        <v>18680</v>
      </c>
      <c r="I213" s="60">
        <f>SW300_JIG_MTB!R41</f>
        <v>10870</v>
      </c>
      <c r="J213" s="60">
        <f>SW300_JIG_MTB!S41</f>
        <v>15700</v>
      </c>
      <c r="K213" s="60">
        <f>SW300_JIG_MTB!T41</f>
        <v>18800</v>
      </c>
      <c r="L213" s="61">
        <f>SW300_JIG_MTB!U41</f>
        <v>41100</v>
      </c>
      <c r="M213" s="59">
        <f>SW300_JIG_MTB!V41</f>
        <v>31690</v>
      </c>
      <c r="N213" s="60">
        <f>SW300_JIG_MTB!W41</f>
        <v>18890</v>
      </c>
      <c r="O213" s="60">
        <f>SW300_JIG_MTB!X41</f>
        <v>16200</v>
      </c>
      <c r="P213" s="60">
        <f>SW300_JIG_MTB!Y41</f>
        <v>24560</v>
      </c>
      <c r="Q213" s="60">
        <f>SW300_JIG_MTB!Z41</f>
        <v>18800</v>
      </c>
      <c r="R213" s="61">
        <f>SW300_JIG_MTB!AA41</f>
        <v>12180</v>
      </c>
      <c r="S213" s="62">
        <f t="shared" si="135"/>
        <v>121357</v>
      </c>
      <c r="T213" s="468">
        <f t="shared" si="152"/>
        <v>122320</v>
      </c>
      <c r="U213" s="468">
        <f>SUM(S213:T213)</f>
        <v>243677</v>
      </c>
      <c r="W213" s="149" t="s">
        <v>89</v>
      </c>
    </row>
    <row r="214" spans="1:23" s="81" customFormat="1" ht="17.25" hidden="1" customHeight="1" outlineLevel="1">
      <c r="A214" s="80"/>
      <c r="B214" s="2043"/>
      <c r="C214" s="2046"/>
      <c r="D214" s="1999"/>
      <c r="E214" s="2001"/>
      <c r="F214" s="140" t="s">
        <v>71</v>
      </c>
      <c r="G214" s="1494">
        <f>SW300_JIG_MTB!P42</f>
        <v>10650</v>
      </c>
      <c r="H214" s="468">
        <f>SW300_JIG_MTB!Q42</f>
        <v>11780</v>
      </c>
      <c r="I214" s="468">
        <f>SW300_JIG_MTB!R42</f>
        <v>5905</v>
      </c>
      <c r="J214" s="468">
        <f>SW300_JIG_MTB!S42</f>
        <v>9573</v>
      </c>
      <c r="K214" s="468">
        <f>SW300_JIG_MTB!T42</f>
        <v>11320</v>
      </c>
      <c r="L214" s="57">
        <f>SW300_JIG_MTB!U42</f>
        <v>25000</v>
      </c>
      <c r="M214" s="59">
        <f>SW300_JIG_MTB!V42</f>
        <v>17940</v>
      </c>
      <c r="N214" s="60">
        <f>SW300_JIG_MTB!W42</f>
        <v>10680</v>
      </c>
      <c r="O214" s="60">
        <f>SW300_JIG_MTB!X42</f>
        <v>9425</v>
      </c>
      <c r="P214" s="60">
        <f>SW300_JIG_MTB!Y42</f>
        <v>13630</v>
      </c>
      <c r="Q214" s="60">
        <f>SW300_JIG_MTB!Z42</f>
        <v>11485</v>
      </c>
      <c r="R214" s="61">
        <f>SW300_JIG_MTB!AA42</f>
        <v>7260</v>
      </c>
      <c r="S214" s="62">
        <f t="shared" si="135"/>
        <v>74228</v>
      </c>
      <c r="T214" s="60">
        <f t="shared" si="152"/>
        <v>70420</v>
      </c>
      <c r="U214" s="60">
        <f t="shared" ref="U214:U215" si="168">SUM(S214:T214)</f>
        <v>144648</v>
      </c>
      <c r="W214" s="149" t="s">
        <v>89</v>
      </c>
    </row>
    <row r="215" spans="1:23" s="81" customFormat="1" ht="17.25" hidden="1" customHeight="1" outlineLevel="1">
      <c r="A215" s="80"/>
      <c r="B215" s="2043"/>
      <c r="C215" s="2046"/>
      <c r="D215" s="1999"/>
      <c r="E215" s="2001"/>
      <c r="F215" s="140" t="s">
        <v>72</v>
      </c>
      <c r="G215" s="1494">
        <f>SW300_JIG_MTB!P43</f>
        <v>2766</v>
      </c>
      <c r="H215" s="468">
        <f>SW300_JIG_MTB!Q43</f>
        <v>4082</v>
      </c>
      <c r="I215" s="468">
        <f>SW300_JIG_MTB!R43</f>
        <v>3030</v>
      </c>
      <c r="J215" s="468">
        <f>SW300_JIG_MTB!S43</f>
        <v>3364</v>
      </c>
      <c r="K215" s="468">
        <f>SW300_JIG_MTB!T43</f>
        <v>3459</v>
      </c>
      <c r="L215" s="57">
        <f>SW300_JIG_MTB!U43</f>
        <v>6584</v>
      </c>
      <c r="M215" s="56">
        <f>SW300_JIG_MTB!V43</f>
        <v>9198</v>
      </c>
      <c r="N215" s="468">
        <f>SW300_JIG_MTB!W43</f>
        <v>5229</v>
      </c>
      <c r="O215" s="468">
        <f>SW300_JIG_MTB!X43</f>
        <v>4536</v>
      </c>
      <c r="P215" s="468">
        <f>SW300_JIG_MTB!Y43</f>
        <v>7157</v>
      </c>
      <c r="Q215" s="468">
        <f>SW300_JIG_MTB!Z43</f>
        <v>4662</v>
      </c>
      <c r="R215" s="57">
        <f>SW300_JIG_MTB!AA43</f>
        <v>2930</v>
      </c>
      <c r="S215" s="58">
        <f t="shared" si="135"/>
        <v>23285</v>
      </c>
      <c r="T215" s="468">
        <f t="shared" si="152"/>
        <v>33712</v>
      </c>
      <c r="U215" s="468">
        <f t="shared" si="168"/>
        <v>56997</v>
      </c>
      <c r="W215" s="149" t="s">
        <v>89</v>
      </c>
    </row>
    <row r="216" spans="1:23" s="81" customFormat="1" ht="17.25" hidden="1" customHeight="1" outlineLevel="1">
      <c r="A216" s="80"/>
      <c r="B216" s="2043"/>
      <c r="C216" s="2046"/>
      <c r="D216" s="1999"/>
      <c r="E216" s="2001"/>
      <c r="F216" s="349" t="s">
        <v>73</v>
      </c>
      <c r="G216" s="1459">
        <f>G213-G214-G215</f>
        <v>2791</v>
      </c>
      <c r="H216" s="492">
        <f t="shared" ref="H216:R216" si="169">H213-H214-H215</f>
        <v>2818</v>
      </c>
      <c r="I216" s="492">
        <f t="shared" si="169"/>
        <v>1935</v>
      </c>
      <c r="J216" s="492">
        <f t="shared" si="169"/>
        <v>2763</v>
      </c>
      <c r="K216" s="492">
        <f t="shared" si="169"/>
        <v>4021</v>
      </c>
      <c r="L216" s="174">
        <f t="shared" si="169"/>
        <v>9516</v>
      </c>
      <c r="M216" s="175">
        <f t="shared" si="169"/>
        <v>4552</v>
      </c>
      <c r="N216" s="176">
        <f t="shared" si="169"/>
        <v>2981</v>
      </c>
      <c r="O216" s="176">
        <f t="shared" si="169"/>
        <v>2239</v>
      </c>
      <c r="P216" s="176">
        <f t="shared" si="169"/>
        <v>3773</v>
      </c>
      <c r="Q216" s="176">
        <f t="shared" si="169"/>
        <v>2653</v>
      </c>
      <c r="R216" s="177">
        <f t="shared" si="169"/>
        <v>1990</v>
      </c>
      <c r="S216" s="178">
        <f t="shared" si="135"/>
        <v>23844</v>
      </c>
      <c r="T216" s="176">
        <f t="shared" si="152"/>
        <v>18188</v>
      </c>
      <c r="U216" s="176">
        <f>U213-U214-U215</f>
        <v>42032</v>
      </c>
      <c r="W216" s="149" t="s">
        <v>89</v>
      </c>
    </row>
    <row r="217" spans="1:23" s="81" customFormat="1" ht="17.25" hidden="1" customHeight="1" outlineLevel="1">
      <c r="A217" s="80"/>
      <c r="B217" s="2043"/>
      <c r="C217" s="2046"/>
      <c r="D217" s="1999"/>
      <c r="E217" s="2001"/>
      <c r="F217" s="172" t="s">
        <v>135</v>
      </c>
      <c r="G217" s="469">
        <f>IF(ISERROR(G216/G213),0,G216/G213)</f>
        <v>0.17220953908804837</v>
      </c>
      <c r="H217" s="470">
        <f t="shared" ref="H217:R217" si="170">IF(ISERROR(H216/H213),0,H216/H213)</f>
        <v>0.15085653104925054</v>
      </c>
      <c r="I217" s="470">
        <f t="shared" si="170"/>
        <v>0.17801287948482061</v>
      </c>
      <c r="J217" s="470">
        <f t="shared" si="170"/>
        <v>0.17598726114649682</v>
      </c>
      <c r="K217" s="470">
        <f t="shared" si="170"/>
        <v>0.21388297872340425</v>
      </c>
      <c r="L217" s="471">
        <f t="shared" si="170"/>
        <v>0.23153284671532848</v>
      </c>
      <c r="M217" s="472">
        <f t="shared" si="170"/>
        <v>0.14364152729567686</v>
      </c>
      <c r="N217" s="470">
        <f t="shared" si="170"/>
        <v>0.15780836421386976</v>
      </c>
      <c r="O217" s="470">
        <f t="shared" si="170"/>
        <v>0.13820987654320988</v>
      </c>
      <c r="P217" s="470">
        <f t="shared" si="170"/>
        <v>0.15362377850162867</v>
      </c>
      <c r="Q217" s="470">
        <f t="shared" si="170"/>
        <v>0.14111702127659576</v>
      </c>
      <c r="R217" s="471">
        <f t="shared" si="170"/>
        <v>0.16338259441707717</v>
      </c>
      <c r="S217" s="472">
        <f t="shared" ref="S217:U217" si="171">IF(ISERROR(S216/S213),0,S216/S213)</f>
        <v>0.19647815947988168</v>
      </c>
      <c r="T217" s="470">
        <f t="shared" si="171"/>
        <v>0.1486919555264879</v>
      </c>
      <c r="U217" s="176">
        <f t="shared" si="171"/>
        <v>0.17249063309216708</v>
      </c>
      <c r="W217" s="158" t="s">
        <v>333</v>
      </c>
    </row>
    <row r="218" spans="1:23" s="81" customFormat="1" ht="17.25" hidden="1" customHeight="1" outlineLevel="1">
      <c r="A218" s="80"/>
      <c r="B218" s="2043"/>
      <c r="C218" s="2046"/>
      <c r="D218" s="1999"/>
      <c r="E218" s="2001" t="s">
        <v>83</v>
      </c>
      <c r="F218" s="307" t="s">
        <v>67</v>
      </c>
      <c r="G218" s="266">
        <f>SW300_JIG_MTB!P44</f>
        <v>37970</v>
      </c>
      <c r="H218" s="60">
        <f>SW300_JIG_MTB!Q44</f>
        <v>0</v>
      </c>
      <c r="I218" s="60">
        <f>SW300_JIG_MTB!R44</f>
        <v>53440</v>
      </c>
      <c r="J218" s="60">
        <f>SW300_JIG_MTB!S44</f>
        <v>0</v>
      </c>
      <c r="K218" s="60">
        <f>SW300_JIG_MTB!T44</f>
        <v>0</v>
      </c>
      <c r="L218" s="61">
        <f>SW300_JIG_MTB!U44</f>
        <v>18990</v>
      </c>
      <c r="M218" s="59">
        <f>SW300_JIG_MTB!V44</f>
        <v>0</v>
      </c>
      <c r="N218" s="60">
        <f>SW300_JIG_MTB!W44</f>
        <v>3330</v>
      </c>
      <c r="O218" s="60">
        <f>SW300_JIG_MTB!X44</f>
        <v>0</v>
      </c>
      <c r="P218" s="60">
        <f>SW300_JIG_MTB!Y44</f>
        <v>3150</v>
      </c>
      <c r="Q218" s="60">
        <f>SW300_JIG_MTB!Z44</f>
        <v>0</v>
      </c>
      <c r="R218" s="61">
        <f>SW300_JIG_MTB!AA44</f>
        <v>9870</v>
      </c>
      <c r="S218" s="62">
        <f t="shared" si="135"/>
        <v>110400</v>
      </c>
      <c r="T218" s="60">
        <f t="shared" si="152"/>
        <v>16350</v>
      </c>
      <c r="U218" s="60">
        <f>SUM(S218:T218)</f>
        <v>126750</v>
      </c>
      <c r="W218" s="153" t="s">
        <v>89</v>
      </c>
    </row>
    <row r="219" spans="1:23" s="81" customFormat="1" ht="17.25" hidden="1" customHeight="1" outlineLevel="1">
      <c r="A219" s="80"/>
      <c r="B219" s="2043"/>
      <c r="C219" s="2046"/>
      <c r="D219" s="1999"/>
      <c r="E219" s="2001"/>
      <c r="F219" s="140" t="s">
        <v>71</v>
      </c>
      <c r="G219" s="467">
        <f>SW300_JIG_MTB!P45</f>
        <v>16009</v>
      </c>
      <c r="H219" s="468">
        <f>SW300_JIG_MTB!Q45</f>
        <v>0</v>
      </c>
      <c r="I219" s="468">
        <f>SW300_JIG_MTB!R45</f>
        <v>28342</v>
      </c>
      <c r="J219" s="468">
        <f>SW300_JIG_MTB!S45</f>
        <v>0</v>
      </c>
      <c r="K219" s="468">
        <f>SW300_JIG_MTB!T45</f>
        <v>0</v>
      </c>
      <c r="L219" s="57">
        <f>SW300_JIG_MTB!U45</f>
        <v>11687</v>
      </c>
      <c r="M219" s="59">
        <f>SW300_JIG_MTB!V45</f>
        <v>0</v>
      </c>
      <c r="N219" s="60">
        <f>SW300_JIG_MTB!W45</f>
        <v>1560</v>
      </c>
      <c r="O219" s="60">
        <f>SW300_JIG_MTB!X45</f>
        <v>0</v>
      </c>
      <c r="P219" s="60">
        <f>SW300_JIG_MTB!Y45</f>
        <v>0</v>
      </c>
      <c r="Q219" s="60">
        <f>SW300_JIG_MTB!Z45</f>
        <v>0</v>
      </c>
      <c r="R219" s="61">
        <f>SW300_JIG_MTB!AA45</f>
        <v>1674</v>
      </c>
      <c r="S219" s="62">
        <f t="shared" si="135"/>
        <v>56038</v>
      </c>
      <c r="T219" s="60">
        <f t="shared" si="152"/>
        <v>3234</v>
      </c>
      <c r="U219" s="60">
        <f t="shared" ref="U219:U220" si="172">SUM(S219:T219)</f>
        <v>59272</v>
      </c>
      <c r="W219" s="153" t="s">
        <v>89</v>
      </c>
    </row>
    <row r="220" spans="1:23" s="81" customFormat="1" ht="17.25" hidden="1" customHeight="1" outlineLevel="1">
      <c r="A220" s="80"/>
      <c r="B220" s="2043"/>
      <c r="C220" s="2046"/>
      <c r="D220" s="1999"/>
      <c r="E220" s="2001"/>
      <c r="F220" s="140" t="s">
        <v>72</v>
      </c>
      <c r="G220" s="205">
        <f>SW300_JIG_MTB!P46</f>
        <v>15889</v>
      </c>
      <c r="H220" s="468">
        <f>SW300_JIG_MTB!Q46</f>
        <v>0</v>
      </c>
      <c r="I220" s="468">
        <f>SW300_JIG_MTB!R46</f>
        <v>16034</v>
      </c>
      <c r="J220" s="468">
        <f>SW300_JIG_MTB!S46</f>
        <v>0</v>
      </c>
      <c r="K220" s="468">
        <f>SW300_JIG_MTB!T46</f>
        <v>0</v>
      </c>
      <c r="L220" s="57">
        <f>SW300_JIG_MTB!U46</f>
        <v>4574</v>
      </c>
      <c r="M220" s="56">
        <f>SW300_JIG_MTB!V46</f>
        <v>0</v>
      </c>
      <c r="N220" s="468">
        <f>SW300_JIG_MTB!W46</f>
        <v>1228</v>
      </c>
      <c r="O220" s="468">
        <f>SW300_JIG_MTB!X46</f>
        <v>0</v>
      </c>
      <c r="P220" s="468">
        <f>SW300_JIG_MTB!Y46</f>
        <v>2407</v>
      </c>
      <c r="Q220" s="468">
        <f>SW300_JIG_MTB!Z46</f>
        <v>0</v>
      </c>
      <c r="R220" s="57">
        <f>SW300_JIG_MTB!AA46</f>
        <v>4977</v>
      </c>
      <c r="S220" s="58">
        <f t="shared" si="135"/>
        <v>36497</v>
      </c>
      <c r="T220" s="468">
        <f t="shared" si="152"/>
        <v>8612</v>
      </c>
      <c r="U220" s="468">
        <f t="shared" si="172"/>
        <v>45109</v>
      </c>
      <c r="W220" s="153" t="s">
        <v>89</v>
      </c>
    </row>
    <row r="221" spans="1:23" s="81" customFormat="1" ht="17.25" hidden="1" customHeight="1" outlineLevel="1">
      <c r="A221" s="80"/>
      <c r="B221" s="2043"/>
      <c r="C221" s="2046"/>
      <c r="D221" s="1999"/>
      <c r="E221" s="2001"/>
      <c r="F221" s="172" t="s">
        <v>73</v>
      </c>
      <c r="G221" s="1459">
        <f>G218-G219-G220</f>
        <v>6072</v>
      </c>
      <c r="H221" s="492">
        <f t="shared" ref="H221:R221" si="173">H218-H219-H220</f>
        <v>0</v>
      </c>
      <c r="I221" s="492">
        <f t="shared" si="173"/>
        <v>9064</v>
      </c>
      <c r="J221" s="492">
        <f t="shared" si="173"/>
        <v>0</v>
      </c>
      <c r="K221" s="492">
        <f t="shared" si="173"/>
        <v>0</v>
      </c>
      <c r="L221" s="174">
        <f t="shared" si="173"/>
        <v>2729</v>
      </c>
      <c r="M221" s="175">
        <f t="shared" si="173"/>
        <v>0</v>
      </c>
      <c r="N221" s="176">
        <f t="shared" si="173"/>
        <v>542</v>
      </c>
      <c r="O221" s="176">
        <f t="shared" si="173"/>
        <v>0</v>
      </c>
      <c r="P221" s="176">
        <f t="shared" si="173"/>
        <v>743</v>
      </c>
      <c r="Q221" s="176">
        <f t="shared" si="173"/>
        <v>0</v>
      </c>
      <c r="R221" s="177">
        <f t="shared" si="173"/>
        <v>3219</v>
      </c>
      <c r="S221" s="178">
        <f t="shared" si="135"/>
        <v>17865</v>
      </c>
      <c r="T221" s="176">
        <f t="shared" si="152"/>
        <v>4504</v>
      </c>
      <c r="U221" s="176">
        <f t="shared" ref="U221" si="174">U218-U219-U220</f>
        <v>22369</v>
      </c>
      <c r="W221" s="153" t="s">
        <v>89</v>
      </c>
    </row>
    <row r="222" spans="1:23" s="81" customFormat="1" ht="17.25" hidden="1" customHeight="1" outlineLevel="1">
      <c r="A222" s="80"/>
      <c r="B222" s="2043"/>
      <c r="C222" s="2047"/>
      <c r="D222" s="1999"/>
      <c r="E222" s="2001"/>
      <c r="F222" s="172" t="s">
        <v>135</v>
      </c>
      <c r="G222" s="469">
        <f>IF(ISERROR(G221/G218),0,G221/G218)</f>
        <v>0.15991572293916251</v>
      </c>
      <c r="H222" s="470">
        <f t="shared" ref="H222:R222" si="175">IF(ISERROR(H221/H218),0,H221/H218)</f>
        <v>0</v>
      </c>
      <c r="I222" s="470">
        <f t="shared" si="175"/>
        <v>0.16961077844311379</v>
      </c>
      <c r="J222" s="470">
        <f t="shared" si="175"/>
        <v>0</v>
      </c>
      <c r="K222" s="470">
        <f t="shared" si="175"/>
        <v>0</v>
      </c>
      <c r="L222" s="471">
        <f t="shared" si="175"/>
        <v>0.14370721432332806</v>
      </c>
      <c r="M222" s="472">
        <f t="shared" si="175"/>
        <v>0</v>
      </c>
      <c r="N222" s="470">
        <f t="shared" si="175"/>
        <v>0.16276276276276277</v>
      </c>
      <c r="O222" s="470">
        <f t="shared" si="175"/>
        <v>0</v>
      </c>
      <c r="P222" s="470">
        <f t="shared" si="175"/>
        <v>0.23587301587301587</v>
      </c>
      <c r="Q222" s="470">
        <f t="shared" si="175"/>
        <v>0</v>
      </c>
      <c r="R222" s="471">
        <f t="shared" si="175"/>
        <v>0.32613981762917932</v>
      </c>
      <c r="S222" s="472">
        <f t="shared" ref="S222:T222" si="176">IF(ISERROR(S221/S218),0,S221/S218)</f>
        <v>0.16182065217391303</v>
      </c>
      <c r="T222" s="470">
        <f t="shared" si="176"/>
        <v>0.27547400611620793</v>
      </c>
      <c r="U222" s="176">
        <f>IF(ISERROR(U221/U218),0,U221/U218)</f>
        <v>0.17648126232741618</v>
      </c>
      <c r="W222" s="158" t="s">
        <v>322</v>
      </c>
    </row>
    <row r="223" spans="1:23" s="81" customFormat="1" ht="17.25" customHeight="1" collapsed="1">
      <c r="A223" s="80"/>
      <c r="B223" s="2043"/>
      <c r="C223" s="2050" t="s">
        <v>77</v>
      </c>
      <c r="D223" s="2051"/>
      <c r="E223" s="2051"/>
      <c r="F223" s="2052"/>
      <c r="G223" s="642">
        <f t="shared" ref="G223:R225" si="177">SUM(G198,G203,G208,G213,G218)</f>
        <v>60600</v>
      </c>
      <c r="H223" s="373">
        <f t="shared" si="177"/>
        <v>30172</v>
      </c>
      <c r="I223" s="373">
        <f t="shared" si="177"/>
        <v>75497</v>
      </c>
      <c r="J223" s="373">
        <f t="shared" si="177"/>
        <v>43780</v>
      </c>
      <c r="K223" s="373">
        <f t="shared" si="177"/>
        <v>30658</v>
      </c>
      <c r="L223" s="374">
        <f t="shared" si="177"/>
        <v>132506</v>
      </c>
      <c r="M223" s="375">
        <f>SUM(M198,M203,M208,M213,M218)</f>
        <v>124550</v>
      </c>
      <c r="N223" s="373">
        <f t="shared" si="177"/>
        <v>30118</v>
      </c>
      <c r="O223" s="373">
        <f t="shared" si="177"/>
        <v>30836</v>
      </c>
      <c r="P223" s="373">
        <f t="shared" si="177"/>
        <v>109559</v>
      </c>
      <c r="Q223" s="373">
        <f t="shared" si="177"/>
        <v>39086</v>
      </c>
      <c r="R223" s="374">
        <f t="shared" si="177"/>
        <v>79578</v>
      </c>
      <c r="S223" s="376">
        <f>SUM(G223:L223)</f>
        <v>373213</v>
      </c>
      <c r="T223" s="373">
        <f>SUM(M223:R223)</f>
        <v>413727</v>
      </c>
      <c r="U223" s="373">
        <f t="shared" ref="U223:U225" si="178">SUM(S223:T223)</f>
        <v>786940</v>
      </c>
      <c r="W223" s="153" t="s">
        <v>89</v>
      </c>
    </row>
    <row r="224" spans="1:23" s="81" customFormat="1" ht="17.25" customHeight="1">
      <c r="A224" s="80"/>
      <c r="B224" s="2043"/>
      <c r="C224" s="2050" t="s">
        <v>78</v>
      </c>
      <c r="D224" s="2051"/>
      <c r="E224" s="2051"/>
      <c r="F224" s="2052"/>
      <c r="G224" s="643">
        <f t="shared" si="177"/>
        <v>26659</v>
      </c>
      <c r="H224" s="493">
        <f t="shared" si="177"/>
        <v>12140</v>
      </c>
      <c r="I224" s="493">
        <f t="shared" si="177"/>
        <v>35387</v>
      </c>
      <c r="J224" s="493">
        <f t="shared" si="177"/>
        <v>14439</v>
      </c>
      <c r="K224" s="493">
        <f t="shared" si="177"/>
        <v>12888</v>
      </c>
      <c r="L224" s="377">
        <f t="shared" si="177"/>
        <v>82814</v>
      </c>
      <c r="M224" s="378">
        <f>SUM(M199,M204,M209,M214,M219)</f>
        <v>59100</v>
      </c>
      <c r="N224" s="493">
        <f t="shared" si="177"/>
        <v>12480</v>
      </c>
      <c r="O224" s="493">
        <f t="shared" si="177"/>
        <v>12785</v>
      </c>
      <c r="P224" s="493">
        <f t="shared" si="177"/>
        <v>64900</v>
      </c>
      <c r="Q224" s="493">
        <f t="shared" si="177"/>
        <v>19885</v>
      </c>
      <c r="R224" s="377">
        <f t="shared" si="177"/>
        <v>22984</v>
      </c>
      <c r="S224" s="379">
        <f>SUM(G224:L224)</f>
        <v>184327</v>
      </c>
      <c r="T224" s="493">
        <f>SUM(M224:R224)</f>
        <v>192134</v>
      </c>
      <c r="U224" s="493">
        <f t="shared" si="178"/>
        <v>376461</v>
      </c>
      <c r="W224" s="153" t="s">
        <v>89</v>
      </c>
    </row>
    <row r="225" spans="1:23" s="81" customFormat="1" ht="17.25" customHeight="1">
      <c r="A225" s="80"/>
      <c r="B225" s="2043"/>
      <c r="C225" s="1876" t="s">
        <v>79</v>
      </c>
      <c r="D225" s="1877"/>
      <c r="E225" s="1877"/>
      <c r="F225" s="1878"/>
      <c r="G225" s="644">
        <f t="shared" si="177"/>
        <v>24363</v>
      </c>
      <c r="H225" s="1404">
        <f t="shared" si="177"/>
        <v>13828</v>
      </c>
      <c r="I225" s="1404">
        <f t="shared" si="177"/>
        <v>27751</v>
      </c>
      <c r="J225" s="1404">
        <f t="shared" si="177"/>
        <v>22251</v>
      </c>
      <c r="K225" s="1404">
        <f t="shared" si="177"/>
        <v>12210</v>
      </c>
      <c r="L225" s="380">
        <f t="shared" si="177"/>
        <v>28231</v>
      </c>
      <c r="M225" s="1058">
        <f>SUM(M200,M205,M210,M215,M220)</f>
        <v>41763</v>
      </c>
      <c r="N225" s="1404">
        <f t="shared" si="177"/>
        <v>13040</v>
      </c>
      <c r="O225" s="1404">
        <f t="shared" si="177"/>
        <v>13727</v>
      </c>
      <c r="P225" s="1404">
        <f t="shared" si="177"/>
        <v>29724</v>
      </c>
      <c r="Q225" s="1404">
        <f t="shared" si="177"/>
        <v>14395</v>
      </c>
      <c r="R225" s="380">
        <f t="shared" si="177"/>
        <v>33624</v>
      </c>
      <c r="S225" s="381">
        <f>SUM(G225:L225)</f>
        <v>128634</v>
      </c>
      <c r="T225" s="1404">
        <f>SUM(M225:R225)</f>
        <v>146273</v>
      </c>
      <c r="U225" s="1404">
        <f t="shared" si="178"/>
        <v>274907</v>
      </c>
      <c r="W225" s="224" t="s">
        <v>89</v>
      </c>
    </row>
    <row r="226" spans="1:23" s="81" customFormat="1" ht="17.25" customHeight="1">
      <c r="A226" s="80"/>
      <c r="B226" s="2043"/>
      <c r="C226" s="2053" t="s">
        <v>80</v>
      </c>
      <c r="D226" s="2054"/>
      <c r="E226" s="2054"/>
      <c r="F226" s="2055"/>
      <c r="G226" s="645">
        <f t="shared" ref="G226:R226" si="179">G223-G224-G225</f>
        <v>9578</v>
      </c>
      <c r="H226" s="540">
        <f t="shared" si="179"/>
        <v>4204</v>
      </c>
      <c r="I226" s="540">
        <f t="shared" si="179"/>
        <v>12359</v>
      </c>
      <c r="J226" s="540">
        <f t="shared" si="179"/>
        <v>7090</v>
      </c>
      <c r="K226" s="540">
        <f t="shared" si="179"/>
        <v>5560</v>
      </c>
      <c r="L226" s="541">
        <f t="shared" si="179"/>
        <v>21461</v>
      </c>
      <c r="M226" s="542">
        <f t="shared" si="179"/>
        <v>23687</v>
      </c>
      <c r="N226" s="540">
        <f t="shared" si="179"/>
        <v>4598</v>
      </c>
      <c r="O226" s="540">
        <f t="shared" si="179"/>
        <v>4324</v>
      </c>
      <c r="P226" s="540">
        <f t="shared" si="179"/>
        <v>14935</v>
      </c>
      <c r="Q226" s="540">
        <f t="shared" si="179"/>
        <v>4806</v>
      </c>
      <c r="R226" s="541">
        <f t="shared" si="179"/>
        <v>22970</v>
      </c>
      <c r="S226" s="543">
        <f>SUM(G226:L226)</f>
        <v>60252</v>
      </c>
      <c r="T226" s="540">
        <f>SUM(M226:R226)</f>
        <v>75320</v>
      </c>
      <c r="U226" s="540">
        <f>U223-U224-U225</f>
        <v>135572</v>
      </c>
      <c r="V226" s="1053"/>
      <c r="W226" s="149" t="s">
        <v>89</v>
      </c>
    </row>
    <row r="227" spans="1:23" s="81" customFormat="1" ht="17.25" customHeight="1" thickBot="1">
      <c r="A227" s="80"/>
      <c r="B227" s="2043"/>
      <c r="C227" s="2056" t="s">
        <v>163</v>
      </c>
      <c r="D227" s="2057"/>
      <c r="E227" s="2057"/>
      <c r="F227" s="2058"/>
      <c r="G227" s="1460">
        <f>G226/G223</f>
        <v>0.15805280528052806</v>
      </c>
      <c r="H227" s="494">
        <f t="shared" ref="H227:T227" si="180">H226/H223</f>
        <v>0.13933448230147155</v>
      </c>
      <c r="I227" s="494">
        <f t="shared" si="180"/>
        <v>0.16370186894843503</v>
      </c>
      <c r="J227" s="494">
        <f t="shared" si="180"/>
        <v>0.16194609410689811</v>
      </c>
      <c r="K227" s="494">
        <f t="shared" si="180"/>
        <v>0.1813556004957923</v>
      </c>
      <c r="L227" s="496">
        <f t="shared" si="180"/>
        <v>0.16196247717084508</v>
      </c>
      <c r="M227" s="495">
        <f t="shared" si="180"/>
        <v>0.19018065034122841</v>
      </c>
      <c r="N227" s="494">
        <f t="shared" si="180"/>
        <v>0.15266617969320673</v>
      </c>
      <c r="O227" s="494">
        <f t="shared" si="180"/>
        <v>0.1402257102088468</v>
      </c>
      <c r="P227" s="494">
        <f t="shared" si="180"/>
        <v>0.13631924351262789</v>
      </c>
      <c r="Q227" s="494">
        <f t="shared" si="180"/>
        <v>0.12295962748810316</v>
      </c>
      <c r="R227" s="496">
        <f t="shared" si="180"/>
        <v>0.28864761617532486</v>
      </c>
      <c r="S227" s="544">
        <f t="shared" si="180"/>
        <v>0.16144132171173031</v>
      </c>
      <c r="T227" s="494">
        <f t="shared" si="180"/>
        <v>0.18205241620682236</v>
      </c>
      <c r="U227" s="497">
        <f>IF(ISERROR(U226/U223),0,U226/U223)</f>
        <v>0.17227742902889673</v>
      </c>
      <c r="V227" s="586"/>
      <c r="W227" s="155" t="s">
        <v>153</v>
      </c>
    </row>
    <row r="228" spans="1:23" s="81" customFormat="1" ht="17.25" hidden="1" customHeight="1" outlineLevel="1">
      <c r="A228" s="80"/>
      <c r="B228" s="2043"/>
      <c r="C228" s="2059" t="s">
        <v>307</v>
      </c>
      <c r="D228" s="2012" t="s">
        <v>55</v>
      </c>
      <c r="E228" s="2013"/>
      <c r="F228" s="2014"/>
      <c r="G228" s="262">
        <f>G313</f>
        <v>4003.333333333333</v>
      </c>
      <c r="H228" s="202">
        <f t="shared" ref="H228:L228" si="181">H313</f>
        <v>4049.8412698412699</v>
      </c>
      <c r="I228" s="202">
        <f t="shared" si="181"/>
        <v>4068.4126984126988</v>
      </c>
      <c r="J228" s="202">
        <f t="shared" si="181"/>
        <v>4009.0476190476193</v>
      </c>
      <c r="K228" s="202">
        <f t="shared" si="181"/>
        <v>4037.6190476190477</v>
      </c>
      <c r="L228" s="288">
        <f t="shared" si="181"/>
        <v>4079.2063492063494</v>
      </c>
      <c r="M228" s="201">
        <f t="shared" ref="M228:R228" si="182">M249/6300*1000</f>
        <v>4248.5714285714284</v>
      </c>
      <c r="N228" s="202">
        <f t="shared" si="182"/>
        <v>4256.1904761904761</v>
      </c>
      <c r="O228" s="202">
        <f t="shared" si="182"/>
        <v>4309.0476190476193</v>
      </c>
      <c r="P228" s="202">
        <f t="shared" si="182"/>
        <v>4255.396825396826</v>
      </c>
      <c r="Q228" s="202">
        <f t="shared" si="182"/>
        <v>4243.9682539682544</v>
      </c>
      <c r="R228" s="203">
        <f t="shared" si="182"/>
        <v>4320.7936507936511</v>
      </c>
      <c r="S228" s="204">
        <f>SUM(G228:L228)</f>
        <v>24247.460317460314</v>
      </c>
      <c r="T228" s="202">
        <f>SUM(M228:R228)</f>
        <v>25633.968253968254</v>
      </c>
      <c r="U228" s="202">
        <f t="shared" ref="U228:U255" si="183">SUM(S228:T228)</f>
        <v>49881.428571428565</v>
      </c>
      <c r="W228" s="158" t="s">
        <v>330</v>
      </c>
    </row>
    <row r="229" spans="1:23" s="81" customFormat="1" ht="17.25" hidden="1" customHeight="1" outlineLevel="1">
      <c r="A229" s="80"/>
      <c r="B229" s="2043"/>
      <c r="C229" s="2059"/>
      <c r="D229" s="1913" t="s">
        <v>156</v>
      </c>
      <c r="E229" s="1916" t="s">
        <v>157</v>
      </c>
      <c r="F229" s="211" t="s">
        <v>119</v>
      </c>
      <c r="G229" s="482">
        <f t="shared" ref="G229:R229" si="184">G200/6300*1000</f>
        <v>793.96825396825398</v>
      </c>
      <c r="H229" s="483">
        <f t="shared" si="184"/>
        <v>769.04761904761904</v>
      </c>
      <c r="I229" s="483">
        <f t="shared" si="184"/>
        <v>427.93650793650795</v>
      </c>
      <c r="J229" s="483">
        <f t="shared" si="184"/>
        <v>853.96825396825398</v>
      </c>
      <c r="K229" s="483">
        <f t="shared" si="184"/>
        <v>503.01587301587301</v>
      </c>
      <c r="L229" s="484">
        <f t="shared" si="184"/>
        <v>583.96825396825386</v>
      </c>
      <c r="M229" s="10">
        <f t="shared" si="184"/>
        <v>740</v>
      </c>
      <c r="N229" s="483">
        <f t="shared" si="184"/>
        <v>683.96825396825398</v>
      </c>
      <c r="O229" s="483">
        <f t="shared" si="184"/>
        <v>640.95238095238096</v>
      </c>
      <c r="P229" s="483">
        <f t="shared" si="184"/>
        <v>739.04761904761904</v>
      </c>
      <c r="Q229" s="483">
        <f t="shared" si="184"/>
        <v>730.95238095238096</v>
      </c>
      <c r="R229" s="11">
        <f t="shared" si="184"/>
        <v>925.07936507936506</v>
      </c>
      <c r="S229" s="1054">
        <f t="shared" ref="S229:S256" si="185">SUM(G229:L229)</f>
        <v>3931.9047619047619</v>
      </c>
      <c r="T229" s="483">
        <f t="shared" ref="T229:T256" si="186">SUM(M229:R229)</f>
        <v>4460</v>
      </c>
      <c r="U229" s="483">
        <f t="shared" si="183"/>
        <v>8391.9047619047615</v>
      </c>
      <c r="W229" s="149" t="s">
        <v>330</v>
      </c>
    </row>
    <row r="230" spans="1:23" s="81" customFormat="1" ht="17.25" hidden="1" customHeight="1" outlineLevel="1">
      <c r="A230" s="80"/>
      <c r="B230" s="2043"/>
      <c r="C230" s="2059"/>
      <c r="D230" s="1914"/>
      <c r="E230" s="1917"/>
      <c r="F230" s="211" t="s">
        <v>158</v>
      </c>
      <c r="G230" s="87">
        <f t="shared" ref="G230:R230" si="187">G205/6300*1000</f>
        <v>50</v>
      </c>
      <c r="H230" s="3">
        <f t="shared" si="187"/>
        <v>50</v>
      </c>
      <c r="I230" s="3">
        <f t="shared" si="187"/>
        <v>50</v>
      </c>
      <c r="J230" s="483">
        <f t="shared" si="187"/>
        <v>50</v>
      </c>
      <c r="K230" s="3">
        <f t="shared" si="187"/>
        <v>50</v>
      </c>
      <c r="L230" s="5">
        <f t="shared" si="187"/>
        <v>50</v>
      </c>
      <c r="M230" s="2">
        <f t="shared" si="187"/>
        <v>0</v>
      </c>
      <c r="N230" s="3">
        <f t="shared" si="187"/>
        <v>0</v>
      </c>
      <c r="O230" s="3">
        <f t="shared" si="187"/>
        <v>0</v>
      </c>
      <c r="P230" s="3">
        <f t="shared" si="187"/>
        <v>0</v>
      </c>
      <c r="Q230" s="3">
        <f t="shared" si="187"/>
        <v>0</v>
      </c>
      <c r="R230" s="4">
        <f t="shared" si="187"/>
        <v>0</v>
      </c>
      <c r="S230" s="291">
        <f t="shared" si="185"/>
        <v>300</v>
      </c>
      <c r="T230" s="3">
        <f t="shared" si="186"/>
        <v>0</v>
      </c>
      <c r="U230" s="3">
        <f t="shared" si="183"/>
        <v>300</v>
      </c>
      <c r="W230" s="149" t="s">
        <v>330</v>
      </c>
    </row>
    <row r="231" spans="1:23" s="81" customFormat="1" ht="17.25" hidden="1" customHeight="1" outlineLevel="1">
      <c r="A231" s="80"/>
      <c r="B231" s="2043"/>
      <c r="C231" s="2059"/>
      <c r="D231" s="1914"/>
      <c r="E231" s="1917"/>
      <c r="F231" s="211" t="s">
        <v>86</v>
      </c>
      <c r="G231" s="87">
        <f t="shared" ref="G231:R231" si="188">G210/6300*1000</f>
        <v>62.063492063492063</v>
      </c>
      <c r="H231" s="3">
        <f t="shared" si="188"/>
        <v>727.93650793650784</v>
      </c>
      <c r="I231" s="3">
        <f t="shared" si="188"/>
        <v>900.95238095238096</v>
      </c>
      <c r="J231" s="3">
        <f t="shared" si="188"/>
        <v>2093.968253968254</v>
      </c>
      <c r="K231" s="3">
        <f t="shared" si="188"/>
        <v>836.03174603174602</v>
      </c>
      <c r="L231" s="5">
        <f t="shared" si="188"/>
        <v>2076.031746031746</v>
      </c>
      <c r="M231" s="2">
        <f t="shared" si="188"/>
        <v>4429.0476190476193</v>
      </c>
      <c r="N231" s="3">
        <f t="shared" si="188"/>
        <v>360.95238095238096</v>
      </c>
      <c r="O231" s="3">
        <f t="shared" si="188"/>
        <v>817.93650793650795</v>
      </c>
      <c r="P231" s="3">
        <f t="shared" si="188"/>
        <v>2460.9523809523812</v>
      </c>
      <c r="Q231" s="3">
        <f t="shared" si="188"/>
        <v>813.96825396825398</v>
      </c>
      <c r="R231" s="4">
        <f t="shared" si="188"/>
        <v>3156.9841269841268</v>
      </c>
      <c r="S231" s="291">
        <f t="shared" si="185"/>
        <v>6696.9841269841272</v>
      </c>
      <c r="T231" s="3">
        <f t="shared" si="186"/>
        <v>12039.84126984127</v>
      </c>
      <c r="U231" s="3">
        <f t="shared" si="183"/>
        <v>18736.825396825399</v>
      </c>
      <c r="W231" s="149" t="s">
        <v>330</v>
      </c>
    </row>
    <row r="232" spans="1:23" s="81" customFormat="1" ht="17.25" hidden="1" customHeight="1" outlineLevel="1">
      <c r="A232" s="80"/>
      <c r="B232" s="2043"/>
      <c r="C232" s="2059"/>
      <c r="D232" s="1914"/>
      <c r="E232" s="1917"/>
      <c r="F232" s="211" t="s">
        <v>84</v>
      </c>
      <c r="G232" s="87">
        <f t="shared" ref="G232:R232" si="189">G215/6300*1000</f>
        <v>439.04761904761904</v>
      </c>
      <c r="H232" s="3">
        <f t="shared" si="189"/>
        <v>647.93650793650795</v>
      </c>
      <c r="I232" s="3">
        <f t="shared" si="189"/>
        <v>480.95238095238096</v>
      </c>
      <c r="J232" s="3">
        <f t="shared" si="189"/>
        <v>533.96825396825398</v>
      </c>
      <c r="K232" s="3">
        <f t="shared" si="189"/>
        <v>549.04761904761904</v>
      </c>
      <c r="L232" s="5">
        <f t="shared" si="189"/>
        <v>1045.0793650793651</v>
      </c>
      <c r="M232" s="2">
        <f t="shared" si="189"/>
        <v>1460</v>
      </c>
      <c r="N232" s="3">
        <f t="shared" si="189"/>
        <v>830</v>
      </c>
      <c r="O232" s="3">
        <f t="shared" si="189"/>
        <v>720</v>
      </c>
      <c r="P232" s="3">
        <f t="shared" si="189"/>
        <v>1136.031746031746</v>
      </c>
      <c r="Q232" s="3">
        <f t="shared" si="189"/>
        <v>740</v>
      </c>
      <c r="R232" s="4">
        <f t="shared" si="189"/>
        <v>465.07936507936512</v>
      </c>
      <c r="S232" s="291">
        <f t="shared" si="185"/>
        <v>3696.0317460317456</v>
      </c>
      <c r="T232" s="3">
        <f t="shared" si="186"/>
        <v>5351.1111111111104</v>
      </c>
      <c r="U232" s="3">
        <f t="shared" si="183"/>
        <v>9047.1428571428551</v>
      </c>
      <c r="W232" s="149" t="s">
        <v>330</v>
      </c>
    </row>
    <row r="233" spans="1:23" s="81" customFormat="1" ht="17.25" hidden="1" customHeight="1" outlineLevel="1">
      <c r="A233" s="80"/>
      <c r="B233" s="2043"/>
      <c r="C233" s="2059"/>
      <c r="D233" s="1914"/>
      <c r="E233" s="1918"/>
      <c r="F233" s="211" t="s">
        <v>85</v>
      </c>
      <c r="G233" s="87">
        <f t="shared" ref="G233:R233" si="190">G220/6300*1000</f>
        <v>2522.063492063492</v>
      </c>
      <c r="H233" s="3">
        <f t="shared" si="190"/>
        <v>0</v>
      </c>
      <c r="I233" s="3">
        <f t="shared" si="190"/>
        <v>2545.0793650793653</v>
      </c>
      <c r="J233" s="3">
        <f t="shared" si="190"/>
        <v>0</v>
      </c>
      <c r="K233" s="3">
        <f t="shared" si="190"/>
        <v>0</v>
      </c>
      <c r="L233" s="5">
        <f t="shared" si="190"/>
        <v>726.03174603174602</v>
      </c>
      <c r="M233" s="2">
        <f t="shared" si="190"/>
        <v>0</v>
      </c>
      <c r="N233" s="3">
        <f t="shared" si="190"/>
        <v>194.92063492063491</v>
      </c>
      <c r="O233" s="3">
        <f t="shared" si="190"/>
        <v>0</v>
      </c>
      <c r="P233" s="3">
        <f t="shared" si="190"/>
        <v>382.06349206349205</v>
      </c>
      <c r="Q233" s="3">
        <f t="shared" si="190"/>
        <v>0</v>
      </c>
      <c r="R233" s="4">
        <f t="shared" si="190"/>
        <v>790</v>
      </c>
      <c r="S233" s="291">
        <f t="shared" si="185"/>
        <v>5793.1746031746025</v>
      </c>
      <c r="T233" s="3">
        <f t="shared" si="186"/>
        <v>1366.984126984127</v>
      </c>
      <c r="U233" s="3">
        <f t="shared" si="183"/>
        <v>7160.1587301587297</v>
      </c>
      <c r="W233" s="149" t="s">
        <v>330</v>
      </c>
    </row>
    <row r="234" spans="1:23" s="81" customFormat="1" ht="17.25" hidden="1" customHeight="1" outlineLevel="1">
      <c r="A234" s="80"/>
      <c r="B234" s="2043"/>
      <c r="C234" s="2059"/>
      <c r="D234" s="1914"/>
      <c r="E234" s="1916" t="s">
        <v>127</v>
      </c>
      <c r="F234" s="211" t="s">
        <v>159</v>
      </c>
      <c r="G234" s="87">
        <f t="shared" ref="G234:R235" si="191">G717/6000*1000*-1</f>
        <v>0</v>
      </c>
      <c r="H234" s="3">
        <f t="shared" si="191"/>
        <v>0</v>
      </c>
      <c r="I234" s="3">
        <f t="shared" si="191"/>
        <v>0</v>
      </c>
      <c r="J234" s="3">
        <f t="shared" si="191"/>
        <v>0</v>
      </c>
      <c r="K234" s="3">
        <f t="shared" si="191"/>
        <v>0</v>
      </c>
      <c r="L234" s="5">
        <f t="shared" si="191"/>
        <v>0</v>
      </c>
      <c r="M234" s="2">
        <f t="shared" si="191"/>
        <v>0</v>
      </c>
      <c r="N234" s="3">
        <f t="shared" si="191"/>
        <v>0</v>
      </c>
      <c r="O234" s="3">
        <f t="shared" si="191"/>
        <v>0</v>
      </c>
      <c r="P234" s="3">
        <f t="shared" si="191"/>
        <v>0</v>
      </c>
      <c r="Q234" s="3">
        <f t="shared" si="191"/>
        <v>0</v>
      </c>
      <c r="R234" s="4">
        <f t="shared" si="191"/>
        <v>0</v>
      </c>
      <c r="S234" s="291">
        <f t="shared" si="185"/>
        <v>0</v>
      </c>
      <c r="T234" s="3">
        <f t="shared" si="186"/>
        <v>0</v>
      </c>
      <c r="U234" s="3">
        <f t="shared" si="183"/>
        <v>0</v>
      </c>
      <c r="W234" s="149" t="s">
        <v>330</v>
      </c>
    </row>
    <row r="235" spans="1:23" s="81" customFormat="1" ht="17.25" hidden="1" customHeight="1" outlineLevel="1">
      <c r="A235" s="80"/>
      <c r="B235" s="2043"/>
      <c r="C235" s="2059"/>
      <c r="D235" s="1914"/>
      <c r="E235" s="1918"/>
      <c r="F235" s="211" t="s">
        <v>160</v>
      </c>
      <c r="G235" s="87">
        <f t="shared" si="191"/>
        <v>-301</v>
      </c>
      <c r="H235" s="3">
        <f t="shared" si="191"/>
        <v>445</v>
      </c>
      <c r="I235" s="3">
        <f t="shared" si="191"/>
        <v>-682</v>
      </c>
      <c r="J235" s="3">
        <f t="shared" si="191"/>
        <v>414</v>
      </c>
      <c r="K235" s="3">
        <f t="shared" si="191"/>
        <v>599</v>
      </c>
      <c r="L235" s="5">
        <f t="shared" si="191"/>
        <v>-565</v>
      </c>
      <c r="M235" s="2">
        <f t="shared" si="191"/>
        <v>-2909</v>
      </c>
      <c r="N235" s="3">
        <f t="shared" si="191"/>
        <v>1821</v>
      </c>
      <c r="O235" s="3">
        <f t="shared" si="191"/>
        <v>1113</v>
      </c>
      <c r="P235" s="3">
        <f t="shared" si="191"/>
        <v>-1494</v>
      </c>
      <c r="Q235" s="3">
        <f t="shared" si="191"/>
        <v>1390</v>
      </c>
      <c r="R235" s="4">
        <f t="shared" si="191"/>
        <v>-1250</v>
      </c>
      <c r="S235" s="291">
        <f t="shared" si="185"/>
        <v>-90</v>
      </c>
      <c r="T235" s="3">
        <f t="shared" si="186"/>
        <v>-1329</v>
      </c>
      <c r="U235" s="3">
        <f t="shared" si="183"/>
        <v>-1419</v>
      </c>
      <c r="W235" s="149" t="s">
        <v>330</v>
      </c>
    </row>
    <row r="236" spans="1:23" s="81" customFormat="1" ht="17.25" hidden="1" customHeight="1" outlineLevel="1">
      <c r="A236" s="80"/>
      <c r="B236" s="2043"/>
      <c r="C236" s="2059"/>
      <c r="D236" s="1915"/>
      <c r="E236" s="1919" t="s">
        <v>106</v>
      </c>
      <c r="F236" s="1920"/>
      <c r="G236" s="350">
        <f t="shared" ref="G236:T236" si="192">SUM(G229:G235)</f>
        <v>3566.1428571428569</v>
      </c>
      <c r="H236" s="333">
        <f t="shared" si="192"/>
        <v>2639.9206349206347</v>
      </c>
      <c r="I236" s="333">
        <f t="shared" si="192"/>
        <v>3722.9206349206352</v>
      </c>
      <c r="J236" s="333">
        <f t="shared" si="192"/>
        <v>3945.9047619047619</v>
      </c>
      <c r="K236" s="333">
        <f t="shared" si="192"/>
        <v>2537.0952380952381</v>
      </c>
      <c r="L236" s="335">
        <f t="shared" si="192"/>
        <v>3916.1111111111113</v>
      </c>
      <c r="M236" s="332">
        <f t="shared" si="192"/>
        <v>3720.0476190476193</v>
      </c>
      <c r="N236" s="333">
        <f t="shared" si="192"/>
        <v>3890.8412698412699</v>
      </c>
      <c r="O236" s="333">
        <f t="shared" si="192"/>
        <v>3291.8888888888887</v>
      </c>
      <c r="P236" s="333">
        <f t="shared" si="192"/>
        <v>3224.0952380952376</v>
      </c>
      <c r="Q236" s="333">
        <f t="shared" si="192"/>
        <v>3674.9206349206352</v>
      </c>
      <c r="R236" s="334">
        <f t="shared" si="192"/>
        <v>4087.1428571428569</v>
      </c>
      <c r="S236" s="351">
        <f t="shared" si="192"/>
        <v>20328.095238095237</v>
      </c>
      <c r="T236" s="333">
        <f t="shared" si="192"/>
        <v>21888.936507936509</v>
      </c>
      <c r="U236" s="333">
        <f t="shared" si="183"/>
        <v>42217.031746031746</v>
      </c>
      <c r="W236" s="149" t="s">
        <v>330</v>
      </c>
    </row>
    <row r="237" spans="1:23" s="81" customFormat="1" ht="17.25" hidden="1" customHeight="1" outlineLevel="1">
      <c r="A237" s="80"/>
      <c r="B237" s="2043"/>
      <c r="C237" s="2059"/>
      <c r="D237" s="1921" t="s">
        <v>105</v>
      </c>
      <c r="E237" s="1922"/>
      <c r="F237" s="212" t="s">
        <v>94</v>
      </c>
      <c r="G237" s="87">
        <f>SW300_JIG_MTB!P81</f>
        <v>1485</v>
      </c>
      <c r="H237" s="3">
        <f>SW300_JIG_MTB!Q81</f>
        <v>1131</v>
      </c>
      <c r="I237" s="3">
        <f>SW300_JIG_MTB!R81</f>
        <v>1440</v>
      </c>
      <c r="J237" s="3">
        <f>SW300_JIG_MTB!S81</f>
        <v>1451</v>
      </c>
      <c r="K237" s="3">
        <f>SW300_JIG_MTB!T81</f>
        <v>1165</v>
      </c>
      <c r="L237" s="5">
        <f>SW300_JIG_MTB!U81</f>
        <v>1147</v>
      </c>
      <c r="M237" s="2">
        <f>SW300_JIG_MTB!V81</f>
        <v>1378</v>
      </c>
      <c r="N237" s="3">
        <f>SW300_JIG_MTB!W81</f>
        <v>959</v>
      </c>
      <c r="O237" s="3">
        <f>SW300_JIG_MTB!X81</f>
        <v>1119</v>
      </c>
      <c r="P237" s="3">
        <f>SW300_JIG_MTB!Y81</f>
        <v>997</v>
      </c>
      <c r="Q237" s="3">
        <f>SW300_JIG_MTB!Z81</f>
        <v>958</v>
      </c>
      <c r="R237" s="4">
        <f>SW300_JIG_MTB!AA81</f>
        <v>1245</v>
      </c>
      <c r="S237" s="291">
        <f t="shared" si="185"/>
        <v>7819</v>
      </c>
      <c r="T237" s="3">
        <f t="shared" si="186"/>
        <v>6656</v>
      </c>
      <c r="U237" s="3">
        <f t="shared" si="183"/>
        <v>14475</v>
      </c>
      <c r="W237" s="149" t="s">
        <v>330</v>
      </c>
    </row>
    <row r="238" spans="1:23" s="81" customFormat="1" ht="17.25" hidden="1" customHeight="1" outlineLevel="1">
      <c r="A238" s="80"/>
      <c r="B238" s="2043"/>
      <c r="C238" s="2059"/>
      <c r="D238" s="1923"/>
      <c r="E238" s="1924"/>
      <c r="F238" s="211" t="s">
        <v>95</v>
      </c>
      <c r="G238" s="87">
        <f>SW300_JIG_MTB!P82</f>
        <v>491</v>
      </c>
      <c r="H238" s="483">
        <f>SW300_JIG_MTB!Q82</f>
        <v>379</v>
      </c>
      <c r="I238" s="483">
        <f>SW300_JIG_MTB!R82</f>
        <v>380</v>
      </c>
      <c r="J238" s="483">
        <f>SW300_JIG_MTB!S82</f>
        <v>377</v>
      </c>
      <c r="K238" s="483">
        <f>SW300_JIG_MTB!T82</f>
        <v>449</v>
      </c>
      <c r="L238" s="484">
        <f>SW300_JIG_MTB!U82</f>
        <v>481</v>
      </c>
      <c r="M238" s="10">
        <f>SW300_JIG_MTB!V82</f>
        <v>428</v>
      </c>
      <c r="N238" s="483">
        <f>SW300_JIG_MTB!W82</f>
        <v>434</v>
      </c>
      <c r="O238" s="483">
        <f>SW300_JIG_MTB!X82</f>
        <v>408</v>
      </c>
      <c r="P238" s="483">
        <f>SW300_JIG_MTB!Y82</f>
        <v>368</v>
      </c>
      <c r="Q238" s="483">
        <f>SW300_JIG_MTB!Z82</f>
        <v>420</v>
      </c>
      <c r="R238" s="11">
        <f>SW300_JIG_MTB!AA82</f>
        <v>420</v>
      </c>
      <c r="S238" s="482">
        <f t="shared" si="185"/>
        <v>2557</v>
      </c>
      <c r="T238" s="483">
        <f t="shared" si="186"/>
        <v>2478</v>
      </c>
      <c r="U238" s="483">
        <f t="shared" si="183"/>
        <v>5035</v>
      </c>
      <c r="W238" s="149" t="s">
        <v>330</v>
      </c>
    </row>
    <row r="239" spans="1:23" s="81" customFormat="1" ht="17.25" hidden="1" customHeight="1" outlineLevel="1">
      <c r="A239" s="80"/>
      <c r="B239" s="2043"/>
      <c r="C239" s="2059"/>
      <c r="D239" s="1925"/>
      <c r="E239" s="1926"/>
      <c r="F239" s="331" t="s">
        <v>106</v>
      </c>
      <c r="G239" s="350">
        <f t="shared" ref="G239:R239" si="193">SUM(G237:G238)</f>
        <v>1976</v>
      </c>
      <c r="H239" s="333">
        <f t="shared" si="193"/>
        <v>1510</v>
      </c>
      <c r="I239" s="333">
        <f t="shared" si="193"/>
        <v>1820</v>
      </c>
      <c r="J239" s="333">
        <f t="shared" si="193"/>
        <v>1828</v>
      </c>
      <c r="K239" s="333">
        <f t="shared" si="193"/>
        <v>1614</v>
      </c>
      <c r="L239" s="335">
        <f t="shared" si="193"/>
        <v>1628</v>
      </c>
      <c r="M239" s="332">
        <f t="shared" si="193"/>
        <v>1806</v>
      </c>
      <c r="N239" s="333">
        <f t="shared" si="193"/>
        <v>1393</v>
      </c>
      <c r="O239" s="333">
        <f t="shared" si="193"/>
        <v>1527</v>
      </c>
      <c r="P239" s="333">
        <f t="shared" si="193"/>
        <v>1365</v>
      </c>
      <c r="Q239" s="333">
        <f t="shared" si="193"/>
        <v>1378</v>
      </c>
      <c r="R239" s="334">
        <f t="shared" si="193"/>
        <v>1665</v>
      </c>
      <c r="S239" s="351">
        <f t="shared" si="185"/>
        <v>10376</v>
      </c>
      <c r="T239" s="333">
        <f t="shared" si="186"/>
        <v>9134</v>
      </c>
      <c r="U239" s="333">
        <f t="shared" si="183"/>
        <v>19510</v>
      </c>
      <c r="W239" s="149" t="s">
        <v>330</v>
      </c>
    </row>
    <row r="240" spans="1:23" s="81" customFormat="1" ht="17.25" hidden="1" customHeight="1" outlineLevel="1">
      <c r="A240" s="80"/>
      <c r="B240" s="2043"/>
      <c r="C240" s="2059"/>
      <c r="D240" s="2015" t="s">
        <v>56</v>
      </c>
      <c r="E240" s="2016"/>
      <c r="F240" s="2017"/>
      <c r="G240" s="485">
        <f t="shared" ref="G240:R240" si="194">SUM(G239,G236)</f>
        <v>5542.1428571428569</v>
      </c>
      <c r="H240" s="486">
        <f t="shared" si="194"/>
        <v>4149.9206349206343</v>
      </c>
      <c r="I240" s="486">
        <f t="shared" si="194"/>
        <v>5542.9206349206352</v>
      </c>
      <c r="J240" s="486">
        <f t="shared" si="194"/>
        <v>5773.9047619047615</v>
      </c>
      <c r="K240" s="486">
        <f t="shared" si="194"/>
        <v>4151.0952380952385</v>
      </c>
      <c r="L240" s="487">
        <f t="shared" si="194"/>
        <v>5544.1111111111113</v>
      </c>
      <c r="M240" s="206">
        <f t="shared" si="194"/>
        <v>5526.0476190476193</v>
      </c>
      <c r="N240" s="486">
        <f t="shared" si="194"/>
        <v>5283.8412698412703</v>
      </c>
      <c r="O240" s="486">
        <f t="shared" si="194"/>
        <v>4818.8888888888887</v>
      </c>
      <c r="P240" s="486">
        <f t="shared" si="194"/>
        <v>4589.0952380952376</v>
      </c>
      <c r="Q240" s="486">
        <f t="shared" si="194"/>
        <v>5052.9206349206352</v>
      </c>
      <c r="R240" s="207">
        <f t="shared" si="194"/>
        <v>5752.1428571428569</v>
      </c>
      <c r="S240" s="1055">
        <f t="shared" si="185"/>
        <v>30704.095238095237</v>
      </c>
      <c r="T240" s="486">
        <f t="shared" si="186"/>
        <v>31022.936507936509</v>
      </c>
      <c r="U240" s="486">
        <f t="shared" si="183"/>
        <v>61727.031746031746</v>
      </c>
      <c r="W240" s="149" t="s">
        <v>330</v>
      </c>
    </row>
    <row r="241" spans="1:23" s="81" customFormat="1" ht="17.25" hidden="1" customHeight="1" outlineLevel="1">
      <c r="A241" s="80"/>
      <c r="B241" s="2043"/>
      <c r="C241" s="2059"/>
      <c r="D241" s="1930" t="s">
        <v>57</v>
      </c>
      <c r="E241" s="1931"/>
      <c r="F241" s="1932"/>
      <c r="G241" s="266">
        <f>G236-G169</f>
        <v>-437.19047619047615</v>
      </c>
      <c r="H241" s="230">
        <f t="shared" ref="H241:L241" si="195">H236-H169</f>
        <v>-1409.9206349206352</v>
      </c>
      <c r="I241" s="230">
        <f t="shared" si="195"/>
        <v>-345.49206349206361</v>
      </c>
      <c r="J241" s="230">
        <f t="shared" si="195"/>
        <v>-63.142857142857338</v>
      </c>
      <c r="K241" s="230">
        <f t="shared" si="195"/>
        <v>-1500.5238095238096</v>
      </c>
      <c r="L241" s="289">
        <f t="shared" si="195"/>
        <v>-163.09523809523807</v>
      </c>
      <c r="M241" s="229">
        <f t="shared" ref="M241:R241" si="196">M236-M228</f>
        <v>-528.52380952380918</v>
      </c>
      <c r="N241" s="230">
        <f t="shared" si="196"/>
        <v>-365.34920634920627</v>
      </c>
      <c r="O241" s="230">
        <f t="shared" si="196"/>
        <v>-1017.1587301587306</v>
      </c>
      <c r="P241" s="230">
        <f t="shared" si="196"/>
        <v>-1031.3015873015884</v>
      </c>
      <c r="Q241" s="230">
        <f t="shared" si="196"/>
        <v>-569.04761904761926</v>
      </c>
      <c r="R241" s="231">
        <f t="shared" si="196"/>
        <v>-233.65079365079418</v>
      </c>
      <c r="S241" s="292">
        <f t="shared" si="185"/>
        <v>-3919.36507936508</v>
      </c>
      <c r="T241" s="230">
        <f t="shared" si="186"/>
        <v>-3745.0317460317478</v>
      </c>
      <c r="U241" s="230">
        <f t="shared" si="183"/>
        <v>-7664.3968253968278</v>
      </c>
      <c r="W241" s="232" t="s">
        <v>330</v>
      </c>
    </row>
    <row r="242" spans="1:23" s="81" customFormat="1" ht="17.25" customHeight="1" collapsed="1" thickBot="1">
      <c r="A242" s="80"/>
      <c r="B242" s="2043"/>
      <c r="C242" s="2056" t="s">
        <v>99</v>
      </c>
      <c r="D242" s="2057"/>
      <c r="E242" s="2057"/>
      <c r="F242" s="2058"/>
      <c r="G242" s="646">
        <f>G241*6300/1000</f>
        <v>-2754.2999999999997</v>
      </c>
      <c r="H242" s="497">
        <f t="shared" ref="H242:R242" si="197">H241*6300/1000</f>
        <v>-8882.5000000000018</v>
      </c>
      <c r="I242" s="497">
        <f t="shared" si="197"/>
        <v>-2176.6000000000008</v>
      </c>
      <c r="J242" s="497">
        <f t="shared" si="197"/>
        <v>-397.80000000000121</v>
      </c>
      <c r="K242" s="497">
        <f t="shared" si="197"/>
        <v>-9453.2999999999993</v>
      </c>
      <c r="L242" s="647">
        <f t="shared" si="197"/>
        <v>-1027.4999999999998</v>
      </c>
      <c r="M242" s="383">
        <f t="shared" si="197"/>
        <v>-3329.6999999999975</v>
      </c>
      <c r="N242" s="497">
        <f t="shared" si="197"/>
        <v>-2301.6999999999994</v>
      </c>
      <c r="O242" s="497">
        <f t="shared" si="197"/>
        <v>-6408.1000000000031</v>
      </c>
      <c r="P242" s="497">
        <f t="shared" si="197"/>
        <v>-6497.2000000000062</v>
      </c>
      <c r="Q242" s="497">
        <f t="shared" si="197"/>
        <v>-3585.0000000000014</v>
      </c>
      <c r="R242" s="382">
        <f t="shared" si="197"/>
        <v>-1472.0000000000032</v>
      </c>
      <c r="S242" s="385">
        <f t="shared" si="185"/>
        <v>-24692</v>
      </c>
      <c r="T242" s="497">
        <f t="shared" si="186"/>
        <v>-23593.700000000008</v>
      </c>
      <c r="U242" s="497">
        <f>SUM(S242:T242)</f>
        <v>-48285.700000000012</v>
      </c>
      <c r="V242" s="225"/>
      <c r="W242" s="155" t="s">
        <v>89</v>
      </c>
    </row>
    <row r="243" spans="1:23" s="81" customFormat="1" ht="17.25" hidden="1" customHeight="1" outlineLevel="1">
      <c r="A243" s="80"/>
      <c r="B243" s="2043"/>
      <c r="C243" s="1936" t="s">
        <v>101</v>
      </c>
      <c r="D243" s="2019" t="s">
        <v>27</v>
      </c>
      <c r="E243" s="2020"/>
      <c r="F243" s="2021"/>
      <c r="G243" s="267">
        <f t="shared" ref="G243:R248" si="198">G720</f>
        <v>18571</v>
      </c>
      <c r="H243" s="221">
        <f t="shared" si="198"/>
        <v>18859</v>
      </c>
      <c r="I243" s="221">
        <f t="shared" si="198"/>
        <v>18571</v>
      </c>
      <c r="J243" s="221">
        <f t="shared" si="198"/>
        <v>18607</v>
      </c>
      <c r="K243" s="221">
        <f t="shared" si="198"/>
        <v>18787</v>
      </c>
      <c r="L243" s="294">
        <f t="shared" si="198"/>
        <v>18643</v>
      </c>
      <c r="M243" s="298">
        <f t="shared" si="198"/>
        <v>20083</v>
      </c>
      <c r="N243" s="299">
        <f t="shared" si="198"/>
        <v>20155</v>
      </c>
      <c r="O243" s="299">
        <f t="shared" si="198"/>
        <v>20083</v>
      </c>
      <c r="P243" s="299">
        <f t="shared" si="198"/>
        <v>20155</v>
      </c>
      <c r="Q243" s="299">
        <f t="shared" si="198"/>
        <v>20083</v>
      </c>
      <c r="R243" s="300">
        <f t="shared" si="198"/>
        <v>20155</v>
      </c>
      <c r="S243" s="296">
        <f t="shared" si="185"/>
        <v>112038</v>
      </c>
      <c r="T243" s="221">
        <f t="shared" si="186"/>
        <v>120714</v>
      </c>
      <c r="U243" s="221">
        <f t="shared" si="183"/>
        <v>232752</v>
      </c>
      <c r="W243" s="233" t="s">
        <v>89</v>
      </c>
    </row>
    <row r="244" spans="1:23" s="81" customFormat="1" ht="17.25" hidden="1" customHeight="1" outlineLevel="1">
      <c r="A244" s="80"/>
      <c r="B244" s="2043"/>
      <c r="C244" s="1936"/>
      <c r="D244" s="1941" t="s">
        <v>28</v>
      </c>
      <c r="E244" s="1942"/>
      <c r="F244" s="1943"/>
      <c r="G244" s="489">
        <f t="shared" si="198"/>
        <v>1305</v>
      </c>
      <c r="H244" s="490">
        <f t="shared" si="198"/>
        <v>1305</v>
      </c>
      <c r="I244" s="490">
        <f t="shared" si="198"/>
        <v>1305</v>
      </c>
      <c r="J244" s="490">
        <f t="shared" si="198"/>
        <v>1305</v>
      </c>
      <c r="K244" s="490">
        <f t="shared" si="198"/>
        <v>1305</v>
      </c>
      <c r="L244" s="491">
        <f t="shared" si="198"/>
        <v>1311</v>
      </c>
      <c r="M244" s="63">
        <f t="shared" si="198"/>
        <v>1305</v>
      </c>
      <c r="N244" s="490">
        <f t="shared" si="198"/>
        <v>1276</v>
      </c>
      <c r="O244" s="490">
        <f t="shared" si="198"/>
        <v>1276</v>
      </c>
      <c r="P244" s="490">
        <f t="shared" si="198"/>
        <v>1276</v>
      </c>
      <c r="Q244" s="490">
        <f t="shared" si="198"/>
        <v>1276</v>
      </c>
      <c r="R244" s="64">
        <f t="shared" si="198"/>
        <v>1288</v>
      </c>
      <c r="S244" s="1056">
        <f t="shared" si="185"/>
        <v>7836</v>
      </c>
      <c r="T244" s="490">
        <f t="shared" si="186"/>
        <v>7697</v>
      </c>
      <c r="U244" s="490">
        <f t="shared" si="183"/>
        <v>15533</v>
      </c>
      <c r="W244" s="154" t="s">
        <v>89</v>
      </c>
    </row>
    <row r="245" spans="1:23" s="81" customFormat="1" ht="17.25" hidden="1" customHeight="1" outlineLevel="1">
      <c r="A245" s="80"/>
      <c r="B245" s="2043"/>
      <c r="C245" s="1936"/>
      <c r="D245" s="1941" t="s">
        <v>31</v>
      </c>
      <c r="E245" s="1942"/>
      <c r="F245" s="1943"/>
      <c r="G245" s="489">
        <f t="shared" si="198"/>
        <v>282</v>
      </c>
      <c r="H245" s="490">
        <f t="shared" si="198"/>
        <v>287</v>
      </c>
      <c r="I245" s="490">
        <f t="shared" si="198"/>
        <v>692</v>
      </c>
      <c r="J245" s="490">
        <f t="shared" si="198"/>
        <v>282</v>
      </c>
      <c r="K245" s="490">
        <f t="shared" si="198"/>
        <v>282</v>
      </c>
      <c r="L245" s="491">
        <f t="shared" si="198"/>
        <v>682</v>
      </c>
      <c r="M245" s="63">
        <f t="shared" si="198"/>
        <v>282</v>
      </c>
      <c r="N245" s="490">
        <f t="shared" si="198"/>
        <v>287</v>
      </c>
      <c r="O245" s="490">
        <f t="shared" si="198"/>
        <v>692</v>
      </c>
      <c r="P245" s="490">
        <f t="shared" si="198"/>
        <v>282</v>
      </c>
      <c r="Q245" s="490">
        <f t="shared" si="198"/>
        <v>282</v>
      </c>
      <c r="R245" s="64">
        <f t="shared" si="198"/>
        <v>682</v>
      </c>
      <c r="S245" s="1056">
        <f t="shared" si="185"/>
        <v>2507</v>
      </c>
      <c r="T245" s="490">
        <f t="shared" si="186"/>
        <v>2507</v>
      </c>
      <c r="U245" s="490">
        <f t="shared" si="183"/>
        <v>5014</v>
      </c>
      <c r="W245" s="154" t="s">
        <v>89</v>
      </c>
    </row>
    <row r="246" spans="1:23" s="81" customFormat="1" ht="17.25" hidden="1" customHeight="1" outlineLevel="1">
      <c r="A246" s="80"/>
      <c r="B246" s="2043"/>
      <c r="C246" s="1936"/>
      <c r="D246" s="1941" t="s">
        <v>17</v>
      </c>
      <c r="E246" s="1942"/>
      <c r="F246" s="1943"/>
      <c r="G246" s="583">
        <f t="shared" si="198"/>
        <v>0</v>
      </c>
      <c r="H246" s="1403">
        <f t="shared" si="198"/>
        <v>0</v>
      </c>
      <c r="I246" s="1403">
        <f t="shared" si="198"/>
        <v>0</v>
      </c>
      <c r="J246" s="1403">
        <f t="shared" si="198"/>
        <v>0</v>
      </c>
      <c r="K246" s="1403">
        <f t="shared" si="198"/>
        <v>0</v>
      </c>
      <c r="L246" s="584">
        <f t="shared" si="198"/>
        <v>0</v>
      </c>
      <c r="M246" s="945">
        <f t="shared" si="198"/>
        <v>0</v>
      </c>
      <c r="N246" s="1403">
        <f t="shared" si="198"/>
        <v>0</v>
      </c>
      <c r="O246" s="1403">
        <f t="shared" si="198"/>
        <v>0</v>
      </c>
      <c r="P246" s="1403">
        <f t="shared" si="198"/>
        <v>0</v>
      </c>
      <c r="Q246" s="1403">
        <f t="shared" si="198"/>
        <v>0</v>
      </c>
      <c r="R246" s="66">
        <f t="shared" si="198"/>
        <v>0</v>
      </c>
      <c r="S246" s="585">
        <f t="shared" si="185"/>
        <v>0</v>
      </c>
      <c r="T246" s="1403">
        <f t="shared" si="186"/>
        <v>0</v>
      </c>
      <c r="U246" s="1403">
        <f t="shared" si="183"/>
        <v>0</v>
      </c>
      <c r="W246" s="154" t="s">
        <v>89</v>
      </c>
    </row>
    <row r="247" spans="1:23" s="81" customFormat="1" ht="17.25" hidden="1" customHeight="1" outlineLevel="1">
      <c r="A247" s="80"/>
      <c r="B247" s="2043"/>
      <c r="C247" s="1936"/>
      <c r="D247" s="1941" t="s">
        <v>15</v>
      </c>
      <c r="E247" s="1942"/>
      <c r="F247" s="1943"/>
      <c r="G247" s="583">
        <f t="shared" si="198"/>
        <v>162</v>
      </c>
      <c r="H247" s="1403">
        <f t="shared" si="198"/>
        <v>162</v>
      </c>
      <c r="I247" s="1403">
        <f t="shared" si="198"/>
        <v>162</v>
      </c>
      <c r="J247" s="1403">
        <f t="shared" si="198"/>
        <v>162</v>
      </c>
      <c r="K247" s="1403">
        <f t="shared" si="198"/>
        <v>162</v>
      </c>
      <c r="L247" s="584">
        <f t="shared" si="198"/>
        <v>162</v>
      </c>
      <c r="M247" s="945">
        <f t="shared" si="198"/>
        <v>195</v>
      </c>
      <c r="N247" s="1403">
        <f t="shared" si="198"/>
        <v>195</v>
      </c>
      <c r="O247" s="1403">
        <f t="shared" si="198"/>
        <v>195</v>
      </c>
      <c r="P247" s="1403">
        <f t="shared" si="198"/>
        <v>195</v>
      </c>
      <c r="Q247" s="1403">
        <f t="shared" si="198"/>
        <v>195</v>
      </c>
      <c r="R247" s="66">
        <f t="shared" si="198"/>
        <v>195</v>
      </c>
      <c r="S247" s="585">
        <f t="shared" si="185"/>
        <v>972</v>
      </c>
      <c r="T247" s="1403">
        <f t="shared" si="186"/>
        <v>1170</v>
      </c>
      <c r="U247" s="1403">
        <f t="shared" si="183"/>
        <v>2142</v>
      </c>
      <c r="W247" s="154" t="s">
        <v>89</v>
      </c>
    </row>
    <row r="248" spans="1:23" s="81" customFormat="1" ht="17.25" hidden="1" customHeight="1" outlineLevel="1">
      <c r="A248" s="80"/>
      <c r="B248" s="2043"/>
      <c r="C248" s="1936"/>
      <c r="D248" s="1941" t="s">
        <v>60</v>
      </c>
      <c r="E248" s="1942"/>
      <c r="F248" s="1943"/>
      <c r="G248" s="489">
        <f t="shared" si="198"/>
        <v>4901</v>
      </c>
      <c r="H248" s="490">
        <f t="shared" si="198"/>
        <v>4901</v>
      </c>
      <c r="I248" s="490">
        <f t="shared" si="198"/>
        <v>4901</v>
      </c>
      <c r="J248" s="490">
        <f t="shared" si="198"/>
        <v>4901</v>
      </c>
      <c r="K248" s="490">
        <f t="shared" si="198"/>
        <v>4901</v>
      </c>
      <c r="L248" s="491">
        <f t="shared" si="198"/>
        <v>4901</v>
      </c>
      <c r="M248" s="63">
        <f t="shared" si="198"/>
        <v>4901</v>
      </c>
      <c r="N248" s="490">
        <f t="shared" si="198"/>
        <v>4901</v>
      </c>
      <c r="O248" s="490">
        <f t="shared" si="198"/>
        <v>4901</v>
      </c>
      <c r="P248" s="490">
        <f t="shared" si="198"/>
        <v>4901</v>
      </c>
      <c r="Q248" s="490">
        <f t="shared" si="198"/>
        <v>4901</v>
      </c>
      <c r="R248" s="64">
        <f t="shared" si="198"/>
        <v>4901</v>
      </c>
      <c r="S248" s="489">
        <f t="shared" si="185"/>
        <v>29406</v>
      </c>
      <c r="T248" s="490">
        <f t="shared" si="186"/>
        <v>29406</v>
      </c>
      <c r="U248" s="490">
        <f t="shared" si="183"/>
        <v>58812</v>
      </c>
      <c r="W248" s="154" t="s">
        <v>89</v>
      </c>
    </row>
    <row r="249" spans="1:23" s="81" customFormat="1" ht="17.25" hidden="1" customHeight="1" outlineLevel="1">
      <c r="A249" s="80"/>
      <c r="B249" s="2043"/>
      <c r="C249" s="1936"/>
      <c r="D249" s="2022" t="s">
        <v>96</v>
      </c>
      <c r="E249" s="2023"/>
      <c r="F249" s="2024"/>
      <c r="G249" s="262">
        <f t="shared" ref="G249:R249" si="199">SUM(G243:G248)</f>
        <v>25221</v>
      </c>
      <c r="H249" s="202">
        <f t="shared" si="199"/>
        <v>25514</v>
      </c>
      <c r="I249" s="202">
        <f t="shared" si="199"/>
        <v>25631</v>
      </c>
      <c r="J249" s="202">
        <f t="shared" si="199"/>
        <v>25257</v>
      </c>
      <c r="K249" s="202">
        <f t="shared" si="199"/>
        <v>25437</v>
      </c>
      <c r="L249" s="288">
        <f t="shared" si="199"/>
        <v>25699</v>
      </c>
      <c r="M249" s="201">
        <f t="shared" si="199"/>
        <v>26766</v>
      </c>
      <c r="N249" s="202">
        <f t="shared" si="199"/>
        <v>26814</v>
      </c>
      <c r="O249" s="202">
        <f t="shared" si="199"/>
        <v>27147</v>
      </c>
      <c r="P249" s="202">
        <f t="shared" si="199"/>
        <v>26809</v>
      </c>
      <c r="Q249" s="202">
        <f t="shared" si="199"/>
        <v>26737</v>
      </c>
      <c r="R249" s="203">
        <f t="shared" si="199"/>
        <v>27221</v>
      </c>
      <c r="S249" s="204">
        <f t="shared" si="185"/>
        <v>152759</v>
      </c>
      <c r="T249" s="202">
        <f t="shared" si="186"/>
        <v>161494</v>
      </c>
      <c r="U249" s="202">
        <f t="shared" si="183"/>
        <v>314253</v>
      </c>
      <c r="W249" s="268" t="s">
        <v>89</v>
      </c>
    </row>
    <row r="250" spans="1:23" s="81" customFormat="1" ht="17.25" customHeight="1" collapsed="1" thickBot="1">
      <c r="A250" s="80"/>
      <c r="B250" s="2043"/>
      <c r="C250" s="2060" t="s">
        <v>97</v>
      </c>
      <c r="D250" s="2061"/>
      <c r="E250" s="2061"/>
      <c r="F250" s="2062"/>
      <c r="G250" s="646">
        <f>G190-G249</f>
        <v>0</v>
      </c>
      <c r="H250" s="497">
        <f t="shared" ref="H250:L250" si="200">H190-H249</f>
        <v>0</v>
      </c>
      <c r="I250" s="497">
        <f t="shared" si="200"/>
        <v>0</v>
      </c>
      <c r="J250" s="497">
        <f t="shared" si="200"/>
        <v>0</v>
      </c>
      <c r="K250" s="497">
        <f t="shared" si="200"/>
        <v>0</v>
      </c>
      <c r="L250" s="647">
        <f t="shared" si="200"/>
        <v>0</v>
      </c>
      <c r="M250" s="384">
        <f>M249-M249</f>
        <v>0</v>
      </c>
      <c r="N250" s="497">
        <f t="shared" ref="N250:R250" si="201">N249-N249</f>
        <v>0</v>
      </c>
      <c r="O250" s="497">
        <f t="shared" si="201"/>
        <v>0</v>
      </c>
      <c r="P250" s="497">
        <f t="shared" si="201"/>
        <v>0</v>
      </c>
      <c r="Q250" s="497">
        <f t="shared" si="201"/>
        <v>0</v>
      </c>
      <c r="R250" s="382">
        <f t="shared" si="201"/>
        <v>0</v>
      </c>
      <c r="S250" s="385">
        <f t="shared" si="185"/>
        <v>0</v>
      </c>
      <c r="T250" s="497">
        <f t="shared" si="186"/>
        <v>0</v>
      </c>
      <c r="U250" s="497">
        <f t="shared" si="183"/>
        <v>0</v>
      </c>
      <c r="V250" s="225"/>
      <c r="W250" s="155" t="s">
        <v>89</v>
      </c>
    </row>
    <row r="251" spans="1:23" s="81" customFormat="1" ht="17.25" hidden="1" customHeight="1" outlineLevel="1">
      <c r="A251" s="80"/>
      <c r="B251" s="2043"/>
      <c r="C251" s="2063" t="s">
        <v>189</v>
      </c>
      <c r="D251" s="2064"/>
      <c r="E251" s="2065"/>
      <c r="F251" s="674" t="s">
        <v>190</v>
      </c>
      <c r="G251" s="675">
        <f>G243-G252-G253</f>
        <v>20155</v>
      </c>
      <c r="H251" s="676">
        <f t="shared" ref="H251:R251" si="202">H243-H252-H253</f>
        <v>20155</v>
      </c>
      <c r="I251" s="676">
        <f t="shared" si="202"/>
        <v>20155</v>
      </c>
      <c r="J251" s="676">
        <f t="shared" si="202"/>
        <v>20155</v>
      </c>
      <c r="K251" s="676">
        <f t="shared" si="202"/>
        <v>20155</v>
      </c>
      <c r="L251" s="677">
        <f t="shared" si="202"/>
        <v>20155</v>
      </c>
      <c r="M251" s="675">
        <f t="shared" si="202"/>
        <v>20155</v>
      </c>
      <c r="N251" s="676">
        <f t="shared" si="202"/>
        <v>20155</v>
      </c>
      <c r="O251" s="676">
        <f t="shared" si="202"/>
        <v>20155</v>
      </c>
      <c r="P251" s="676">
        <f t="shared" si="202"/>
        <v>20155</v>
      </c>
      <c r="Q251" s="676">
        <f t="shared" si="202"/>
        <v>20155</v>
      </c>
      <c r="R251" s="678">
        <f t="shared" si="202"/>
        <v>20155</v>
      </c>
      <c r="S251" s="679">
        <f t="shared" si="185"/>
        <v>120930</v>
      </c>
      <c r="T251" s="676">
        <f t="shared" si="186"/>
        <v>120930</v>
      </c>
      <c r="U251" s="676">
        <f t="shared" si="183"/>
        <v>241860</v>
      </c>
      <c r="V251" s="668"/>
      <c r="W251" s="148" t="s">
        <v>88</v>
      </c>
    </row>
    <row r="252" spans="1:23" s="81" customFormat="1" ht="17.25" hidden="1" customHeight="1" outlineLevel="1">
      <c r="A252" s="80"/>
      <c r="B252" s="2043"/>
      <c r="C252" s="2066"/>
      <c r="D252" s="2067"/>
      <c r="E252" s="2068"/>
      <c r="F252" s="680" t="s">
        <v>191</v>
      </c>
      <c r="G252" s="542">
        <f>G567*SW300_JIG_MTB!$P$2/1000</f>
        <v>0</v>
      </c>
      <c r="H252" s="540">
        <f>H567*SW300_JIG_MTB!$P$2/1000</f>
        <v>0</v>
      </c>
      <c r="I252" s="540">
        <f>I567*SW300_JIG_MTB!$P$2/1000</f>
        <v>0</v>
      </c>
      <c r="J252" s="540">
        <f>J567*SW300_JIG_MTB!$P$2/1000</f>
        <v>0</v>
      </c>
      <c r="K252" s="540">
        <f>K567*SW300_JIG_MTB!$P$2/1000</f>
        <v>0</v>
      </c>
      <c r="L252" s="681">
        <f>L567*SW300_JIG_MTB!$P$2/1000</f>
        <v>0</v>
      </c>
      <c r="M252" s="542">
        <f>M567*SW300_JIG_MTB!$P$2/1000</f>
        <v>0</v>
      </c>
      <c r="N252" s="540">
        <f>N567*SW300_JIG_MTB!$P$2/1000</f>
        <v>0</v>
      </c>
      <c r="O252" s="540">
        <f>O567*SW300_JIG_MTB!$P$2/1000</f>
        <v>0</v>
      </c>
      <c r="P252" s="540">
        <f>P567*SW300_JIG_MTB!$P$2/1000</f>
        <v>0</v>
      </c>
      <c r="Q252" s="540">
        <f>Q567*SW300_JIG_MTB!$P$2/1000</f>
        <v>0</v>
      </c>
      <c r="R252" s="541">
        <f>R567*SW300_JIG_MTB!$P$2/1000</f>
        <v>0</v>
      </c>
      <c r="S252" s="1059">
        <f t="shared" si="185"/>
        <v>0</v>
      </c>
      <c r="T252" s="540">
        <f t="shared" si="186"/>
        <v>0</v>
      </c>
      <c r="U252" s="540">
        <f t="shared" si="183"/>
        <v>0</v>
      </c>
      <c r="V252" s="1053"/>
      <c r="W252" s="149" t="s">
        <v>88</v>
      </c>
    </row>
    <row r="253" spans="1:23" s="81" customFormat="1" ht="17.25" hidden="1" customHeight="1" outlineLevel="1" thickBot="1">
      <c r="A253" s="80"/>
      <c r="B253" s="2043"/>
      <c r="C253" s="2069"/>
      <c r="D253" s="2070"/>
      <c r="E253" s="2071"/>
      <c r="F253" s="682" t="s">
        <v>192</v>
      </c>
      <c r="G253" s="383">
        <f>G568*SW300_JIG_MTB!$P$2/1000</f>
        <v>-1584</v>
      </c>
      <c r="H253" s="497">
        <f>H568*SW300_JIG_MTB!$P$2/1000</f>
        <v>-1296</v>
      </c>
      <c r="I253" s="497">
        <f>I568*SW300_JIG_MTB!$P$2/1000</f>
        <v>-1584</v>
      </c>
      <c r="J253" s="497">
        <f>J568*SW300_JIG_MTB!$P$2/1000</f>
        <v>-1548</v>
      </c>
      <c r="K253" s="497">
        <f>K568*SW300_JIG_MTB!$P$2/1000</f>
        <v>-1368</v>
      </c>
      <c r="L253" s="647">
        <f>L568*SW300_JIG_MTB!$P$2/1000</f>
        <v>-1512</v>
      </c>
      <c r="M253" s="383">
        <f>M568*SW300_JIG_MTB!$P$2/1000</f>
        <v>-72</v>
      </c>
      <c r="N253" s="497">
        <f>N568*SW300_JIG_MTB!$P$2/1000</f>
        <v>0</v>
      </c>
      <c r="O253" s="497">
        <f>O568*SW300_JIG_MTB!$P$2/1000</f>
        <v>-72</v>
      </c>
      <c r="P253" s="497">
        <f>P568*SW300_JIG_MTB!$P$2/1000</f>
        <v>0</v>
      </c>
      <c r="Q253" s="497">
        <f>Q568*SW300_JIG_MTB!$P$2/1000</f>
        <v>-72</v>
      </c>
      <c r="R253" s="382">
        <f>R568*SW300_JIG_MTB!$P$2/1000</f>
        <v>0</v>
      </c>
      <c r="S253" s="385">
        <f t="shared" si="185"/>
        <v>-8892</v>
      </c>
      <c r="T253" s="497">
        <f t="shared" si="186"/>
        <v>-216</v>
      </c>
      <c r="U253" s="497">
        <f t="shared" si="183"/>
        <v>-9108</v>
      </c>
      <c r="V253" s="225"/>
      <c r="W253" s="155" t="s">
        <v>88</v>
      </c>
    </row>
    <row r="254" spans="1:23" s="81" customFormat="1" ht="17.25" hidden="1" customHeight="1" outlineLevel="1" thickBot="1">
      <c r="A254" s="80"/>
      <c r="B254" s="2043"/>
      <c r="C254" s="2072" t="s">
        <v>193</v>
      </c>
      <c r="D254" s="2073"/>
      <c r="E254" s="2074"/>
      <c r="F254" s="683" t="s">
        <v>194</v>
      </c>
      <c r="G254" s="648">
        <f>G244/SW300_JIG_MTB!$Q$2*1000</f>
        <v>437.91946308724835</v>
      </c>
      <c r="H254" s="386">
        <f>H244/SW300_JIG_MTB!$Q$2*1000</f>
        <v>437.91946308724835</v>
      </c>
      <c r="I254" s="386">
        <f>I244/SW300_JIG_MTB!$Q$2*1000</f>
        <v>437.91946308724835</v>
      </c>
      <c r="J254" s="386">
        <f>J244/SW300_JIG_MTB!$Q$2*1000</f>
        <v>437.91946308724835</v>
      </c>
      <c r="K254" s="386">
        <f>K244/SW300_JIG_MTB!$Q$2*1000</f>
        <v>437.91946308724835</v>
      </c>
      <c r="L254" s="649">
        <f>L244/SW300_JIG_MTB!$Q$2*1000</f>
        <v>439.93288590604027</v>
      </c>
      <c r="M254" s="387">
        <f>M244/SW300_JIG_MTB!$Q$2*1000</f>
        <v>437.91946308724835</v>
      </c>
      <c r="N254" s="386">
        <f>N244/SW300_JIG_MTB!$Q$2*1000</f>
        <v>428.18791946308727</v>
      </c>
      <c r="O254" s="386">
        <f>O244/SW300_JIG_MTB!$Q$2*1000</f>
        <v>428.18791946308727</v>
      </c>
      <c r="P254" s="386">
        <f>P244/SW300_JIG_MTB!$Q$2*1000</f>
        <v>428.18791946308727</v>
      </c>
      <c r="Q254" s="386">
        <f>Q244/SW300_JIG_MTB!$Q$2*1000</f>
        <v>428.18791946308727</v>
      </c>
      <c r="R254" s="388">
        <f>R244/SW300_JIG_MTB!$Q$2*1000</f>
        <v>432.21476510067112</v>
      </c>
      <c r="S254" s="389">
        <f>SUM(G254:L254)</f>
        <v>2629.530201342282</v>
      </c>
      <c r="T254" s="386">
        <f>SUM(M254:R254)</f>
        <v>2582.8859060402688</v>
      </c>
      <c r="U254" s="386">
        <f t="shared" si="183"/>
        <v>5212.4161073825508</v>
      </c>
      <c r="V254" s="254"/>
      <c r="W254" s="234" t="s">
        <v>330</v>
      </c>
    </row>
    <row r="255" spans="1:23" s="81" customFormat="1" ht="17.25" customHeight="1" collapsed="1" thickBot="1">
      <c r="A255" s="80"/>
      <c r="B255" s="2043"/>
      <c r="C255" s="2075" t="s">
        <v>98</v>
      </c>
      <c r="D255" s="2076"/>
      <c r="E255" s="2076"/>
      <c r="F255" s="2077"/>
      <c r="G255" s="648">
        <f t="shared" ref="G255:R255" si="203">G256-G226-G242-G250</f>
        <v>90.299999999999727</v>
      </c>
      <c r="H255" s="386">
        <f t="shared" si="203"/>
        <v>-133.49999999999818</v>
      </c>
      <c r="I255" s="386">
        <f t="shared" si="203"/>
        <v>204.60000000000082</v>
      </c>
      <c r="J255" s="386">
        <f t="shared" si="203"/>
        <v>-124.19999999999879</v>
      </c>
      <c r="K255" s="386">
        <f t="shared" si="203"/>
        <v>-179.70000000000073</v>
      </c>
      <c r="L255" s="649">
        <f t="shared" si="203"/>
        <v>169.49999999999977</v>
      </c>
      <c r="M255" s="387">
        <f t="shared" si="203"/>
        <v>872.69999999999754</v>
      </c>
      <c r="N255" s="386">
        <f t="shared" si="203"/>
        <v>-546.30000000000064</v>
      </c>
      <c r="O255" s="386">
        <f t="shared" si="203"/>
        <v>-333.89999999999691</v>
      </c>
      <c r="P255" s="386">
        <f t="shared" si="203"/>
        <v>448.20000000000618</v>
      </c>
      <c r="Q255" s="386">
        <f t="shared" si="203"/>
        <v>-416.99999999999864</v>
      </c>
      <c r="R255" s="388">
        <f t="shared" si="203"/>
        <v>375.00000000000318</v>
      </c>
      <c r="S255" s="389">
        <f t="shared" si="185"/>
        <v>27.000000000002615</v>
      </c>
      <c r="T255" s="386">
        <f t="shared" si="186"/>
        <v>398.70000000001073</v>
      </c>
      <c r="U255" s="386">
        <f t="shared" si="183"/>
        <v>425.70000000001335</v>
      </c>
      <c r="V255" s="254"/>
      <c r="W255" s="234" t="s">
        <v>89</v>
      </c>
    </row>
    <row r="256" spans="1:23" s="81" customFormat="1" ht="17.25" customHeight="1" thickBot="1">
      <c r="A256" s="80"/>
      <c r="B256" s="2044"/>
      <c r="C256" s="2078" t="s">
        <v>53</v>
      </c>
      <c r="D256" s="2079"/>
      <c r="E256" s="2079"/>
      <c r="F256" s="2080"/>
      <c r="G256" s="1060">
        <f>SW300_JIG_MTB!P23</f>
        <v>6914</v>
      </c>
      <c r="H256" s="1061">
        <f>SW300_JIG_MTB!Q23</f>
        <v>-4812</v>
      </c>
      <c r="I256" s="1061">
        <f>SW300_JIG_MTB!R23</f>
        <v>10387</v>
      </c>
      <c r="J256" s="1061">
        <f>SW300_JIG_MTB!S23</f>
        <v>6568</v>
      </c>
      <c r="K256" s="1061">
        <f>SW300_JIG_MTB!T23</f>
        <v>-4073</v>
      </c>
      <c r="L256" s="1062">
        <f>SW300_JIG_MTB!U23</f>
        <v>20603</v>
      </c>
      <c r="M256" s="1063">
        <f>SW300_JIG_MTB!V23</f>
        <v>21230</v>
      </c>
      <c r="N256" s="1061">
        <f>SW300_JIG_MTB!W23</f>
        <v>1750</v>
      </c>
      <c r="O256" s="1061">
        <f>SW300_JIG_MTB!X23</f>
        <v>-2418</v>
      </c>
      <c r="P256" s="1061">
        <f>SW300_JIG_MTB!Y23</f>
        <v>8886</v>
      </c>
      <c r="Q256" s="1061">
        <f>SW300_JIG_MTB!Z23</f>
        <v>804</v>
      </c>
      <c r="R256" s="1064">
        <f>SW300_JIG_MTB!AA23</f>
        <v>21873</v>
      </c>
      <c r="S256" s="1065">
        <f t="shared" si="185"/>
        <v>35587</v>
      </c>
      <c r="T256" s="1061">
        <f t="shared" si="186"/>
        <v>52125</v>
      </c>
      <c r="U256" s="1061">
        <f>SUM(S256:T256)</f>
        <v>87712</v>
      </c>
      <c r="W256" s="159" t="s">
        <v>89</v>
      </c>
    </row>
    <row r="257" spans="1:23" s="81" customFormat="1" ht="17.25" hidden="1" customHeight="1" outlineLevel="1">
      <c r="A257" s="80"/>
      <c r="B257" s="2081" t="s">
        <v>1</v>
      </c>
      <c r="C257" s="2084" t="s">
        <v>76</v>
      </c>
      <c r="D257" s="2048" t="s">
        <v>19</v>
      </c>
      <c r="E257" s="2049" t="s">
        <v>120</v>
      </c>
      <c r="F257" s="1066" t="s">
        <v>67</v>
      </c>
      <c r="G257" s="137">
        <f>W300_JIG_MTB!D32</f>
        <v>5657</v>
      </c>
      <c r="H257" s="138">
        <f>W300_JIG_MTB!E32</f>
        <v>5494</v>
      </c>
      <c r="I257" s="138">
        <f>W300_JIG_MTB!F32</f>
        <v>3009</v>
      </c>
      <c r="J257" s="138">
        <f>W300_JIG_MTB!G32</f>
        <v>6185</v>
      </c>
      <c r="K257" s="138">
        <f>W300_JIG_MTB!H32</f>
        <v>3622</v>
      </c>
      <c r="L257" s="139">
        <f>W300_JIG_MTB!I32</f>
        <v>4108</v>
      </c>
      <c r="M257" s="137">
        <f>W300_JIG_MTB!J32</f>
        <v>5477</v>
      </c>
      <c r="N257" s="138">
        <f>W300_JIG_MTB!K32</f>
        <v>5098</v>
      </c>
      <c r="O257" s="138">
        <f>W300_JIG_MTB!L32</f>
        <v>4806</v>
      </c>
      <c r="P257" s="138">
        <f>W300_JIG_MTB!M32</f>
        <v>5469</v>
      </c>
      <c r="Q257" s="138">
        <f>W300_JIG_MTB!N32</f>
        <v>5416</v>
      </c>
      <c r="R257" s="139">
        <f>W300_JIG_MTB!O32</f>
        <v>6728</v>
      </c>
      <c r="S257" s="545">
        <f>SUM(G257:L257)</f>
        <v>28075</v>
      </c>
      <c r="T257" s="138">
        <f>SUM(M257:R257)</f>
        <v>32994</v>
      </c>
      <c r="U257" s="139">
        <f>SUM(S257:T257)</f>
        <v>61069</v>
      </c>
      <c r="V257" s="593"/>
      <c r="W257" s="148" t="s">
        <v>88</v>
      </c>
    </row>
    <row r="258" spans="1:23" s="81" customFormat="1" ht="17.25" hidden="1" customHeight="1" outlineLevel="1">
      <c r="A258" s="80"/>
      <c r="B258" s="2082"/>
      <c r="C258" s="2085"/>
      <c r="D258" s="1999"/>
      <c r="E258" s="2000"/>
      <c r="F258" s="499" t="s">
        <v>71</v>
      </c>
      <c r="G258" s="56">
        <f>W300_JIG_MTB!D33</f>
        <v>1</v>
      </c>
      <c r="H258" s="468">
        <f>W300_JIG_MTB!E33</f>
        <v>0</v>
      </c>
      <c r="I258" s="468">
        <f>W300_JIG_MTB!F33</f>
        <v>0</v>
      </c>
      <c r="J258" s="468">
        <f>W300_JIG_MTB!G33</f>
        <v>0</v>
      </c>
      <c r="K258" s="468">
        <f>W300_JIG_MTB!H33</f>
        <v>0</v>
      </c>
      <c r="L258" s="57">
        <f>W300_JIG_MTB!I33</f>
        <v>0</v>
      </c>
      <c r="M258" s="56">
        <f>W300_JIG_MTB!J33</f>
        <v>0</v>
      </c>
      <c r="N258" s="468">
        <f>W300_JIG_MTB!K33</f>
        <v>0</v>
      </c>
      <c r="O258" s="468">
        <f>W300_JIG_MTB!L33</f>
        <v>0</v>
      </c>
      <c r="P258" s="468">
        <f>W300_JIG_MTB!M33</f>
        <v>0</v>
      </c>
      <c r="Q258" s="468">
        <f>W300_JIG_MTB!N33</f>
        <v>0</v>
      </c>
      <c r="R258" s="57">
        <f>W300_JIG_MTB!O33</f>
        <v>0</v>
      </c>
      <c r="S258" s="936">
        <f>SUM(G258:L258)</f>
        <v>1</v>
      </c>
      <c r="T258" s="468">
        <f>SUM(M258:R258)</f>
        <v>0</v>
      </c>
      <c r="U258" s="57">
        <f>SUM(S258:T258)</f>
        <v>1</v>
      </c>
      <c r="W258" s="149" t="s">
        <v>88</v>
      </c>
    </row>
    <row r="259" spans="1:23" s="81" customFormat="1" ht="17.25" hidden="1" customHeight="1" outlineLevel="1">
      <c r="A259" s="80"/>
      <c r="B259" s="2082"/>
      <c r="C259" s="2085"/>
      <c r="D259" s="1999"/>
      <c r="E259" s="2000"/>
      <c r="F259" s="499" t="s">
        <v>164</v>
      </c>
      <c r="G259" s="56">
        <f>W300_JIG_MTB!D34</f>
        <v>6403</v>
      </c>
      <c r="H259" s="468">
        <f>W300_JIG_MTB!E34</f>
        <v>4220</v>
      </c>
      <c r="I259" s="468">
        <f>W300_JIG_MTB!F34</f>
        <v>5909</v>
      </c>
      <c r="J259" s="468">
        <f>W300_JIG_MTB!G34</f>
        <v>6052</v>
      </c>
      <c r="K259" s="468">
        <f>W300_JIG_MTB!H34</f>
        <v>2961</v>
      </c>
      <c r="L259" s="57">
        <f>W300_JIG_MTB!I34</f>
        <v>3670</v>
      </c>
      <c r="M259" s="56">
        <f>W300_JIG_MTB!J34</f>
        <v>52</v>
      </c>
      <c r="N259" s="468">
        <f>W300_JIG_MTB!K34</f>
        <v>0</v>
      </c>
      <c r="O259" s="468">
        <f>W300_JIG_MTB!L34</f>
        <v>0</v>
      </c>
      <c r="P259" s="468">
        <f>W300_JIG_MTB!M34</f>
        <v>0</v>
      </c>
      <c r="Q259" s="468">
        <f>W300_JIG_MTB!N34</f>
        <v>0</v>
      </c>
      <c r="R259" s="57">
        <f>W300_JIG_MTB!O34</f>
        <v>0</v>
      </c>
      <c r="S259" s="936">
        <f>SUM(G259:L259)</f>
        <v>29215</v>
      </c>
      <c r="T259" s="468">
        <f>SUM(M259:R259)</f>
        <v>52</v>
      </c>
      <c r="U259" s="57">
        <f>SUM(S259:T259)</f>
        <v>29267</v>
      </c>
      <c r="W259" s="149" t="s">
        <v>89</v>
      </c>
    </row>
    <row r="260" spans="1:23" s="81" customFormat="1" ht="17.25" hidden="1" customHeight="1" outlineLevel="1">
      <c r="A260" s="80"/>
      <c r="B260" s="2082"/>
      <c r="C260" s="2085"/>
      <c r="D260" s="1999"/>
      <c r="E260" s="2000"/>
      <c r="F260" s="546" t="s">
        <v>73</v>
      </c>
      <c r="G260" s="1461">
        <f>G257-G258-G259</f>
        <v>-747</v>
      </c>
      <c r="H260" s="548">
        <f t="shared" ref="H260:R260" si="204">H257-H258-H259</f>
        <v>1274</v>
      </c>
      <c r="I260" s="548">
        <f t="shared" si="204"/>
        <v>-2900</v>
      </c>
      <c r="J260" s="548">
        <f t="shared" si="204"/>
        <v>133</v>
      </c>
      <c r="K260" s="548">
        <f t="shared" si="204"/>
        <v>661</v>
      </c>
      <c r="L260" s="549">
        <f t="shared" si="204"/>
        <v>438</v>
      </c>
      <c r="M260" s="547">
        <f t="shared" si="204"/>
        <v>5425</v>
      </c>
      <c r="N260" s="548">
        <f t="shared" si="204"/>
        <v>5098</v>
      </c>
      <c r="O260" s="548">
        <f t="shared" si="204"/>
        <v>4806</v>
      </c>
      <c r="P260" s="548">
        <f t="shared" si="204"/>
        <v>5469</v>
      </c>
      <c r="Q260" s="548">
        <f t="shared" si="204"/>
        <v>5416</v>
      </c>
      <c r="R260" s="549">
        <f t="shared" si="204"/>
        <v>6728</v>
      </c>
      <c r="S260" s="550">
        <f t="shared" ref="S260:T260" si="205">S257-S258-S259</f>
        <v>-1141</v>
      </c>
      <c r="T260" s="548">
        <f t="shared" si="205"/>
        <v>32942</v>
      </c>
      <c r="U260" s="549">
        <f>U257-U258-U259</f>
        <v>31801</v>
      </c>
      <c r="V260" s="345"/>
      <c r="W260" s="149" t="s">
        <v>89</v>
      </c>
    </row>
    <row r="261" spans="1:23" s="81" customFormat="1" ht="17.25" hidden="1" customHeight="1" outlineLevel="1">
      <c r="A261" s="80"/>
      <c r="B261" s="2082"/>
      <c r="C261" s="2085"/>
      <c r="D261" s="1999"/>
      <c r="E261" s="2000"/>
      <c r="F261" s="551" t="s">
        <v>135</v>
      </c>
      <c r="G261" s="552">
        <f>IF(ISERROR(G260/G257),0,G260/G257)</f>
        <v>-0.13204878911083615</v>
      </c>
      <c r="H261" s="553">
        <f t="shared" ref="H261:R261" si="206">IF(ISERROR(H260/H257),0,H260/H257)</f>
        <v>0.23188933381871132</v>
      </c>
      <c r="I261" s="553">
        <f t="shared" si="206"/>
        <v>-0.96377534064473247</v>
      </c>
      <c r="J261" s="553">
        <f t="shared" si="206"/>
        <v>2.1503637833468068E-2</v>
      </c>
      <c r="K261" s="553">
        <f t="shared" si="206"/>
        <v>0.18249585864163445</v>
      </c>
      <c r="L261" s="554">
        <f t="shared" si="206"/>
        <v>0.10662122687439143</v>
      </c>
      <c r="M261" s="552">
        <f t="shared" si="206"/>
        <v>0.99050575132371732</v>
      </c>
      <c r="N261" s="553">
        <f t="shared" si="206"/>
        <v>1</v>
      </c>
      <c r="O261" s="553">
        <f t="shared" si="206"/>
        <v>1</v>
      </c>
      <c r="P261" s="553">
        <f t="shared" si="206"/>
        <v>1</v>
      </c>
      <c r="Q261" s="553">
        <f t="shared" si="206"/>
        <v>1</v>
      </c>
      <c r="R261" s="554">
        <f t="shared" si="206"/>
        <v>1</v>
      </c>
      <c r="S261" s="555">
        <f t="shared" ref="S261:T261" si="207">IF(ISERROR(S260/S257),0,S260/S257)</f>
        <v>-4.0641139804096171E-2</v>
      </c>
      <c r="T261" s="553">
        <f t="shared" si="207"/>
        <v>0.99842395587076438</v>
      </c>
      <c r="U261" s="554">
        <f>IF(ISERROR(U260/U257),0,U260/U257)</f>
        <v>0.52073883639817253</v>
      </c>
      <c r="W261" s="149" t="s">
        <v>322</v>
      </c>
    </row>
    <row r="262" spans="1:23" s="81" customFormat="1" ht="17.25" hidden="1" customHeight="1" outlineLevel="1">
      <c r="A262" s="80"/>
      <c r="B262" s="2082"/>
      <c r="C262" s="2085"/>
      <c r="D262" s="1999"/>
      <c r="E262" s="2000"/>
      <c r="F262" s="499" t="s">
        <v>165</v>
      </c>
      <c r="G262" s="59">
        <f>IF(W300_JIG_MTB!B2&lt;&gt;0,0,IF(G261&lt;=G143,0,G260-(G257*G143)))</f>
        <v>0</v>
      </c>
      <c r="H262" s="60">
        <f>IF(W300_JIG_MTB!C2&lt;&gt;0,0,IF(H261&lt;=H143,0,H260-(H257*H143)))</f>
        <v>0</v>
      </c>
      <c r="I262" s="60">
        <f>IF(W300_JIG_MTB!D2&lt;&gt;0,0,IF(I261&lt;=I143,0,I260-(I257*I143)))</f>
        <v>0</v>
      </c>
      <c r="J262" s="60">
        <f>IF(W300_JIG_MTB!E2&lt;&gt;0,0,IF(J261&lt;=J143,0,J260-(J257*J143)))</f>
        <v>0</v>
      </c>
      <c r="K262" s="60">
        <f>IF(W300_JIG_MTB!F2&lt;&gt;0,0,IF(K261&lt;=K143,0,K260-(K257*K143)))</f>
        <v>0</v>
      </c>
      <c r="L262" s="61">
        <f>IF(W300_JIG_MTB!G2&lt;&gt;0,0,IF(L261&lt;=L143,0,L260-(L257*L143)))</f>
        <v>9</v>
      </c>
      <c r="M262" s="59">
        <f>IF(W300_JIG_MTB!H2&lt;&gt;0,0,IF(M261&lt;=M143,0,M260-(M257*M143)))</f>
        <v>4610</v>
      </c>
      <c r="N262" s="60">
        <f>IF(W300_JIG_MTB!I2&lt;&gt;0,0,IF(N261&lt;=N143,0,N260-(N257*N143)))</f>
        <v>4309</v>
      </c>
      <c r="O262" s="60">
        <f>IF(W300_JIG_MTB!J2&lt;&gt;0,0,IF(O261&lt;=O143,0,O260-(O257*O143)))</f>
        <v>4038</v>
      </c>
      <c r="P262" s="60">
        <f>IF(W300_JIG_MTB!K2&lt;&gt;0,0,IF(P261&lt;=P143,0,P260-(P257*P143)))</f>
        <v>4656</v>
      </c>
      <c r="Q262" s="60">
        <f>IF(W300_JIG_MTB!L2&lt;&gt;0,0,IF(Q261&lt;=Q143,0,Q260-(Q257*Q143)))</f>
        <v>4605</v>
      </c>
      <c r="R262" s="61">
        <f>IF(W300_JIG_MTB!M2&lt;&gt;0,0,IF(R261&lt;=R143,0,R260-(R257*R143)))</f>
        <v>5828</v>
      </c>
      <c r="S262" s="348">
        <f>SUM(G262:L262)</f>
        <v>9</v>
      </c>
      <c r="T262" s="60">
        <f>SUM(M262:R262)</f>
        <v>28046</v>
      </c>
      <c r="U262" s="61">
        <f>SUM(S262:T262)</f>
        <v>28055</v>
      </c>
      <c r="W262" s="149" t="s">
        <v>89</v>
      </c>
    </row>
    <row r="263" spans="1:23" s="81" customFormat="1" ht="17.25" hidden="1" customHeight="1" outlineLevel="1">
      <c r="A263" s="80"/>
      <c r="B263" s="2082"/>
      <c r="C263" s="2085"/>
      <c r="D263" s="1999"/>
      <c r="E263" s="2000"/>
      <c r="F263" s="346" t="s">
        <v>166</v>
      </c>
      <c r="G263" s="175">
        <f>G257-G258-G259-G262</f>
        <v>-747</v>
      </c>
      <c r="H263" s="176">
        <f t="shared" ref="H263:R263" si="208">H257-H258-H259-H262</f>
        <v>1274</v>
      </c>
      <c r="I263" s="176">
        <f t="shared" si="208"/>
        <v>-2900</v>
      </c>
      <c r="J263" s="176">
        <f t="shared" si="208"/>
        <v>133</v>
      </c>
      <c r="K263" s="176">
        <f t="shared" si="208"/>
        <v>661</v>
      </c>
      <c r="L263" s="177">
        <f t="shared" si="208"/>
        <v>429</v>
      </c>
      <c r="M263" s="175">
        <f t="shared" si="208"/>
        <v>815</v>
      </c>
      <c r="N263" s="176">
        <f t="shared" si="208"/>
        <v>789</v>
      </c>
      <c r="O263" s="176">
        <f t="shared" si="208"/>
        <v>768</v>
      </c>
      <c r="P263" s="176">
        <f t="shared" si="208"/>
        <v>813</v>
      </c>
      <c r="Q263" s="176">
        <f t="shared" si="208"/>
        <v>811</v>
      </c>
      <c r="R263" s="177">
        <f t="shared" si="208"/>
        <v>900</v>
      </c>
      <c r="S263" s="347">
        <f>S260-S262</f>
        <v>-1150</v>
      </c>
      <c r="T263" s="176">
        <f>T260-T262</f>
        <v>4896</v>
      </c>
      <c r="U263" s="177">
        <f>U260-U262</f>
        <v>3746</v>
      </c>
      <c r="W263" s="149" t="s">
        <v>89</v>
      </c>
    </row>
    <row r="264" spans="1:23" s="81" customFormat="1" ht="17.25" hidden="1" customHeight="1" outlineLevel="1">
      <c r="A264" s="80"/>
      <c r="B264" s="2082"/>
      <c r="C264" s="2085"/>
      <c r="D264" s="1999"/>
      <c r="E264" s="2086"/>
      <c r="F264" s="346" t="s">
        <v>167</v>
      </c>
      <c r="G264" s="556">
        <f>IF(ISERROR(G263/G257),0,G263/G257)</f>
        <v>-0.13204878911083615</v>
      </c>
      <c r="H264" s="557">
        <f t="shared" ref="H264:R264" si="209">IF(ISERROR(H263/H257),0,H263/H257)</f>
        <v>0.23188933381871132</v>
      </c>
      <c r="I264" s="557">
        <f t="shared" si="209"/>
        <v>-0.96377534064473247</v>
      </c>
      <c r="J264" s="557">
        <f t="shared" si="209"/>
        <v>2.1503637833468068E-2</v>
      </c>
      <c r="K264" s="557">
        <f t="shared" si="209"/>
        <v>0.18249585864163445</v>
      </c>
      <c r="L264" s="558">
        <f t="shared" si="209"/>
        <v>0.10443037974683544</v>
      </c>
      <c r="M264" s="556">
        <f t="shared" si="209"/>
        <v>0.14880408983019902</v>
      </c>
      <c r="N264" s="557">
        <f t="shared" si="209"/>
        <v>0.15476657512750097</v>
      </c>
      <c r="O264" s="557">
        <f t="shared" si="209"/>
        <v>0.15980024968789014</v>
      </c>
      <c r="P264" s="557">
        <f t="shared" si="209"/>
        <v>0.14865606143719146</v>
      </c>
      <c r="Q264" s="557">
        <f t="shared" si="209"/>
        <v>0.14974150664697194</v>
      </c>
      <c r="R264" s="558">
        <f t="shared" si="209"/>
        <v>0.133769322235434</v>
      </c>
      <c r="S264" s="937">
        <f t="shared" ref="S264:T264" si="210">IF(ISERROR(S263/S257),0,S263/S257)</f>
        <v>-4.0961709706144253E-2</v>
      </c>
      <c r="T264" s="557">
        <f t="shared" si="210"/>
        <v>0.14839061647572285</v>
      </c>
      <c r="U264" s="558">
        <f>IF(ISERROR(U263/U257),0,U263/U257)</f>
        <v>6.1340450965301545E-2</v>
      </c>
      <c r="W264" s="149" t="s">
        <v>322</v>
      </c>
    </row>
    <row r="265" spans="1:23" s="81" customFormat="1" ht="17.25" hidden="1" customHeight="1" outlineLevel="1">
      <c r="A265" s="80"/>
      <c r="B265" s="2082"/>
      <c r="C265" s="2085"/>
      <c r="D265" s="1999"/>
      <c r="E265" s="2087" t="s">
        <v>121</v>
      </c>
      <c r="F265" s="498" t="s">
        <v>67</v>
      </c>
      <c r="G265" s="59">
        <f>W300_JIG_MTB!D35</f>
        <v>0</v>
      </c>
      <c r="H265" s="60">
        <f>W300_JIG_MTB!E35</f>
        <v>0</v>
      </c>
      <c r="I265" s="60">
        <f>W300_JIG_MTB!F35</f>
        <v>305</v>
      </c>
      <c r="J265" s="60">
        <f>W300_JIG_MTB!G35</f>
        <v>545</v>
      </c>
      <c r="K265" s="60">
        <f>W300_JIG_MTB!H35</f>
        <v>313</v>
      </c>
      <c r="L265" s="61">
        <f>W300_JIG_MTB!I35</f>
        <v>318</v>
      </c>
      <c r="M265" s="59">
        <f>W300_JIG_MTB!J35</f>
        <v>0</v>
      </c>
      <c r="N265" s="60">
        <f>W300_JIG_MTB!K35</f>
        <v>0</v>
      </c>
      <c r="O265" s="60">
        <f>W300_JIG_MTB!L35</f>
        <v>0</v>
      </c>
      <c r="P265" s="60">
        <f>W300_JIG_MTB!M35</f>
        <v>0</v>
      </c>
      <c r="Q265" s="60">
        <f>W300_JIG_MTB!N35</f>
        <v>0</v>
      </c>
      <c r="R265" s="61">
        <f>W300_JIG_MTB!O35</f>
        <v>0</v>
      </c>
      <c r="S265" s="348">
        <f>SUM(G265:L265)</f>
        <v>1481</v>
      </c>
      <c r="T265" s="60">
        <f>SUM(M265:R265)</f>
        <v>0</v>
      </c>
      <c r="U265" s="61">
        <f t="shared" ref="U265:U267" si="211">SUM(S265:T265)</f>
        <v>1481</v>
      </c>
      <c r="W265" s="149" t="s">
        <v>89</v>
      </c>
    </row>
    <row r="266" spans="1:23" s="81" customFormat="1" ht="17.25" hidden="1" customHeight="1" outlineLevel="1">
      <c r="A266" s="80"/>
      <c r="B266" s="2082"/>
      <c r="C266" s="2085"/>
      <c r="D266" s="1999"/>
      <c r="E266" s="2000"/>
      <c r="F266" s="499" t="s">
        <v>71</v>
      </c>
      <c r="G266" s="59">
        <f>W300_JIG_MTB!D36</f>
        <v>0</v>
      </c>
      <c r="H266" s="468">
        <f>W300_JIG_MTB!E36</f>
        <v>0</v>
      </c>
      <c r="I266" s="468">
        <f>W300_JIG_MTB!F36</f>
        <v>0</v>
      </c>
      <c r="J266" s="468">
        <f>W300_JIG_MTB!G36</f>
        <v>0</v>
      </c>
      <c r="K266" s="468">
        <f>W300_JIG_MTB!H36</f>
        <v>0</v>
      </c>
      <c r="L266" s="57">
        <f>W300_JIG_MTB!I36</f>
        <v>0</v>
      </c>
      <c r="M266" s="56">
        <f>W300_JIG_MTB!J36</f>
        <v>0</v>
      </c>
      <c r="N266" s="468">
        <f>W300_JIG_MTB!K36</f>
        <v>0</v>
      </c>
      <c r="O266" s="468">
        <f>W300_JIG_MTB!L36</f>
        <v>0</v>
      </c>
      <c r="P266" s="468">
        <f>W300_JIG_MTB!M36</f>
        <v>0</v>
      </c>
      <c r="Q266" s="468">
        <f>W300_JIG_MTB!N36</f>
        <v>0</v>
      </c>
      <c r="R266" s="57">
        <f>W300_JIG_MTB!O36</f>
        <v>0</v>
      </c>
      <c r="S266" s="936">
        <f>SUM(G266:L266)</f>
        <v>0</v>
      </c>
      <c r="T266" s="468">
        <f>SUM(M266:R266)</f>
        <v>0</v>
      </c>
      <c r="U266" s="57">
        <f t="shared" si="211"/>
        <v>0</v>
      </c>
      <c r="W266" s="149" t="s">
        <v>89</v>
      </c>
    </row>
    <row r="267" spans="1:23" s="81" customFormat="1" ht="17.25" hidden="1" customHeight="1" outlineLevel="1">
      <c r="A267" s="80"/>
      <c r="B267" s="2082"/>
      <c r="C267" s="2085"/>
      <c r="D267" s="1999"/>
      <c r="E267" s="2000"/>
      <c r="F267" s="499" t="s">
        <v>164</v>
      </c>
      <c r="G267" s="59">
        <f>W300_JIG_MTB!D37</f>
        <v>0</v>
      </c>
      <c r="H267" s="468">
        <f>W300_JIG_MTB!E37</f>
        <v>0</v>
      </c>
      <c r="I267" s="468">
        <f>W300_JIG_MTB!F37</f>
        <v>302</v>
      </c>
      <c r="J267" s="468">
        <f>W300_JIG_MTB!G37</f>
        <v>540</v>
      </c>
      <c r="K267" s="468">
        <f>W300_JIG_MTB!H37</f>
        <v>310</v>
      </c>
      <c r="L267" s="57">
        <f>W300_JIG_MTB!I37</f>
        <v>310</v>
      </c>
      <c r="M267" s="56">
        <f>W300_JIG_MTB!J37</f>
        <v>0</v>
      </c>
      <c r="N267" s="468">
        <f>W300_JIG_MTB!K37</f>
        <v>0</v>
      </c>
      <c r="O267" s="468">
        <f>W300_JIG_MTB!L37</f>
        <v>0</v>
      </c>
      <c r="P267" s="468">
        <f>W300_JIG_MTB!M37</f>
        <v>0</v>
      </c>
      <c r="Q267" s="468">
        <f>W300_JIG_MTB!N37</f>
        <v>0</v>
      </c>
      <c r="R267" s="57">
        <f>W300_JIG_MTB!O37</f>
        <v>0</v>
      </c>
      <c r="S267" s="936">
        <f>SUM(G267:L267)</f>
        <v>1462</v>
      </c>
      <c r="T267" s="468">
        <f>SUM(M267:R267)</f>
        <v>0</v>
      </c>
      <c r="U267" s="57">
        <f t="shared" si="211"/>
        <v>1462</v>
      </c>
      <c r="W267" s="149" t="s">
        <v>89</v>
      </c>
    </row>
    <row r="268" spans="1:23" s="81" customFormat="1" ht="17.25" hidden="1" customHeight="1" outlineLevel="1">
      <c r="A268" s="80"/>
      <c r="B268" s="2082"/>
      <c r="C268" s="2085"/>
      <c r="D268" s="1999"/>
      <c r="E268" s="2000"/>
      <c r="F268" s="546" t="s">
        <v>73</v>
      </c>
      <c r="G268" s="547">
        <f>G265-G266-G267</f>
        <v>0</v>
      </c>
      <c r="H268" s="548">
        <f t="shared" ref="H268:R268" si="212">H265-H266-H267</f>
        <v>0</v>
      </c>
      <c r="I268" s="548">
        <f t="shared" si="212"/>
        <v>3</v>
      </c>
      <c r="J268" s="548">
        <f t="shared" si="212"/>
        <v>5</v>
      </c>
      <c r="K268" s="548">
        <f t="shared" si="212"/>
        <v>3</v>
      </c>
      <c r="L268" s="549">
        <f t="shared" si="212"/>
        <v>8</v>
      </c>
      <c r="M268" s="547">
        <f t="shared" si="212"/>
        <v>0</v>
      </c>
      <c r="N268" s="548">
        <f t="shared" si="212"/>
        <v>0</v>
      </c>
      <c r="O268" s="548">
        <f t="shared" si="212"/>
        <v>0</v>
      </c>
      <c r="P268" s="548">
        <f t="shared" si="212"/>
        <v>0</v>
      </c>
      <c r="Q268" s="548">
        <f t="shared" si="212"/>
        <v>0</v>
      </c>
      <c r="R268" s="549">
        <f t="shared" si="212"/>
        <v>0</v>
      </c>
      <c r="S268" s="550">
        <f t="shared" ref="S268:U268" si="213">S265-S266-S267</f>
        <v>19</v>
      </c>
      <c r="T268" s="548">
        <f t="shared" si="213"/>
        <v>0</v>
      </c>
      <c r="U268" s="549">
        <f t="shared" si="213"/>
        <v>19</v>
      </c>
      <c r="W268" s="149" t="s">
        <v>89</v>
      </c>
    </row>
    <row r="269" spans="1:23" s="81" customFormat="1" ht="17.25" hidden="1" customHeight="1" outlineLevel="1">
      <c r="A269" s="80"/>
      <c r="B269" s="2082"/>
      <c r="C269" s="2085"/>
      <c r="D269" s="1999"/>
      <c r="E269" s="2000"/>
      <c r="F269" s="551" t="s">
        <v>135</v>
      </c>
      <c r="G269" s="552">
        <f>IF(ISERROR(G268/G265),0,G268/G265)</f>
        <v>0</v>
      </c>
      <c r="H269" s="553">
        <f t="shared" ref="H269:R269" si="214">IF(ISERROR(H268/H265),0,H268/H265)</f>
        <v>0</v>
      </c>
      <c r="I269" s="553">
        <f t="shared" si="214"/>
        <v>9.8360655737704927E-3</v>
      </c>
      <c r="J269" s="553">
        <f t="shared" si="214"/>
        <v>9.1743119266055051E-3</v>
      </c>
      <c r="K269" s="553">
        <f t="shared" si="214"/>
        <v>9.5846645367412137E-3</v>
      </c>
      <c r="L269" s="554">
        <f t="shared" si="214"/>
        <v>2.5157232704402517E-2</v>
      </c>
      <c r="M269" s="552">
        <f t="shared" si="214"/>
        <v>0</v>
      </c>
      <c r="N269" s="553">
        <f t="shared" si="214"/>
        <v>0</v>
      </c>
      <c r="O269" s="553">
        <f t="shared" si="214"/>
        <v>0</v>
      </c>
      <c r="P269" s="553">
        <f t="shared" si="214"/>
        <v>0</v>
      </c>
      <c r="Q269" s="553">
        <f t="shared" si="214"/>
        <v>0</v>
      </c>
      <c r="R269" s="554">
        <f t="shared" si="214"/>
        <v>0</v>
      </c>
      <c r="S269" s="555">
        <f t="shared" ref="S269:U269" si="215">IF(ISERROR(S268/S265),0,S268/S265)</f>
        <v>1.2829169480081027E-2</v>
      </c>
      <c r="T269" s="553">
        <f t="shared" si="215"/>
        <v>0</v>
      </c>
      <c r="U269" s="554">
        <f t="shared" si="215"/>
        <v>1.2829169480081027E-2</v>
      </c>
      <c r="W269" s="149" t="s">
        <v>322</v>
      </c>
    </row>
    <row r="270" spans="1:23" s="81" customFormat="1" ht="17.25" hidden="1" customHeight="1" outlineLevel="1">
      <c r="A270" s="80"/>
      <c r="B270" s="2082"/>
      <c r="C270" s="2085"/>
      <c r="D270" s="1999"/>
      <c r="E270" s="2000"/>
      <c r="F270" s="499" t="s">
        <v>165</v>
      </c>
      <c r="G270" s="59">
        <f>IF(W300_JIG_MTB!B2&lt;&gt;0,0,IF(G269&lt;=G148,0,G268-(G265*G148)))</f>
        <v>0</v>
      </c>
      <c r="H270" s="60">
        <f>IF(W300_JIG_MTB!C2&lt;&gt;0,0,IF(H269&lt;=H148,0,H268-(H265*H148)))</f>
        <v>0</v>
      </c>
      <c r="I270" s="60">
        <f>IF(W300_JIG_MTB!D2&lt;&gt;0,0,IF(I269&lt;=I148,0,I268-(I265*I148)))</f>
        <v>0</v>
      </c>
      <c r="J270" s="60">
        <f>IF(W300_JIG_MTB!E2&lt;&gt;0,0,IF(J269&lt;=J148,0,J268-(J265*J148)))</f>
        <v>0</v>
      </c>
      <c r="K270" s="60">
        <f>IF(W300_JIG_MTB!F2&lt;&gt;0,0,IF(K269&lt;=K148,0,K268-(K265*K148)))</f>
        <v>0</v>
      </c>
      <c r="L270" s="61">
        <f>IF(W300_JIG_MTB!G2&lt;&gt;0,0,IF(L269&lt;=L148,0,L268-(L265*L148)))</f>
        <v>5</v>
      </c>
      <c r="M270" s="59">
        <f>IF(W300_JIG_MTB!H2&lt;&gt;0,0,IF(M269&lt;=M148,0,M268-(M265*M148)))</f>
        <v>0</v>
      </c>
      <c r="N270" s="60">
        <f>IF(W300_JIG_MTB!I2&lt;&gt;0,0,IF(N269&lt;=N148,0,N268-(N265*N148)))</f>
        <v>0</v>
      </c>
      <c r="O270" s="60">
        <f>IF(W300_JIG_MTB!J2&lt;&gt;0,0,IF(O269&lt;=O148,0,O268-(O265*O148)))</f>
        <v>0</v>
      </c>
      <c r="P270" s="60">
        <f>IF(W300_JIG_MTB!K2&lt;&gt;0,0,IF(P269&lt;=P148,0,P268-(P265*P148)))</f>
        <v>0</v>
      </c>
      <c r="Q270" s="60">
        <f>IF(W300_JIG_MTB!L2&lt;&gt;0,0,IF(Q269&lt;=Q148,0,Q268-(Q265*Q148)))</f>
        <v>0</v>
      </c>
      <c r="R270" s="61">
        <f>IF(W300_JIG_MTB!M2&lt;&gt;0,0,IF(R269&lt;=R148,0,R268-(R265*R148)))</f>
        <v>0</v>
      </c>
      <c r="S270" s="348">
        <f>SUM(G270:L270)</f>
        <v>5</v>
      </c>
      <c r="T270" s="60">
        <f>SUM(M270:R270)</f>
        <v>0</v>
      </c>
      <c r="U270" s="61">
        <f t="shared" ref="U270" si="216">SUM(S270:T270)</f>
        <v>5</v>
      </c>
      <c r="W270" s="149" t="s">
        <v>89</v>
      </c>
    </row>
    <row r="271" spans="1:23" s="81" customFormat="1" ht="17.25" hidden="1" customHeight="1" outlineLevel="1">
      <c r="A271" s="80"/>
      <c r="B271" s="2082"/>
      <c r="C271" s="2085"/>
      <c r="D271" s="1999"/>
      <c r="E271" s="2000"/>
      <c r="F271" s="346" t="s">
        <v>166</v>
      </c>
      <c r="G271" s="175">
        <f>G265-G266-G267-G270</f>
        <v>0</v>
      </c>
      <c r="H271" s="176">
        <f t="shared" ref="H271:R271" si="217">H265-H266-H267-H270</f>
        <v>0</v>
      </c>
      <c r="I271" s="176">
        <f t="shared" si="217"/>
        <v>3</v>
      </c>
      <c r="J271" s="176">
        <f t="shared" si="217"/>
        <v>5</v>
      </c>
      <c r="K271" s="176">
        <f t="shared" si="217"/>
        <v>3</v>
      </c>
      <c r="L271" s="177">
        <f t="shared" si="217"/>
        <v>3</v>
      </c>
      <c r="M271" s="175">
        <f t="shared" si="217"/>
        <v>0</v>
      </c>
      <c r="N271" s="176">
        <f t="shared" si="217"/>
        <v>0</v>
      </c>
      <c r="O271" s="176">
        <f t="shared" si="217"/>
        <v>0</v>
      </c>
      <c r="P271" s="176">
        <f t="shared" si="217"/>
        <v>0</v>
      </c>
      <c r="Q271" s="176">
        <f t="shared" si="217"/>
        <v>0</v>
      </c>
      <c r="R271" s="177">
        <f t="shared" si="217"/>
        <v>0</v>
      </c>
      <c r="S271" s="347">
        <f>S268-S270</f>
        <v>14</v>
      </c>
      <c r="T271" s="176">
        <f>T268-T270</f>
        <v>0</v>
      </c>
      <c r="U271" s="177">
        <f t="shared" ref="U271" si="218">U268-U270</f>
        <v>14</v>
      </c>
      <c r="W271" s="149" t="s">
        <v>89</v>
      </c>
    </row>
    <row r="272" spans="1:23" s="81" customFormat="1" ht="17.25" hidden="1" customHeight="1" outlineLevel="1">
      <c r="A272" s="80"/>
      <c r="B272" s="2082"/>
      <c r="C272" s="2085"/>
      <c r="D272" s="1999"/>
      <c r="E272" s="2086"/>
      <c r="F272" s="346" t="s">
        <v>167</v>
      </c>
      <c r="G272" s="556">
        <f>IF(ISERROR(G271/G265),0,G271/G265)</f>
        <v>0</v>
      </c>
      <c r="H272" s="557">
        <f t="shared" ref="H272:R272" si="219">IF(ISERROR(H271/H265),0,H271/H265)</f>
        <v>0</v>
      </c>
      <c r="I272" s="557">
        <f t="shared" si="219"/>
        <v>9.8360655737704927E-3</v>
      </c>
      <c r="J272" s="557">
        <f t="shared" si="219"/>
        <v>9.1743119266055051E-3</v>
      </c>
      <c r="K272" s="557">
        <f t="shared" si="219"/>
        <v>9.5846645367412137E-3</v>
      </c>
      <c r="L272" s="558">
        <f t="shared" si="219"/>
        <v>9.433962264150943E-3</v>
      </c>
      <c r="M272" s="556">
        <f t="shared" si="219"/>
        <v>0</v>
      </c>
      <c r="N272" s="557">
        <f t="shared" si="219"/>
        <v>0</v>
      </c>
      <c r="O272" s="557">
        <f t="shared" si="219"/>
        <v>0</v>
      </c>
      <c r="P272" s="557">
        <f t="shared" si="219"/>
        <v>0</v>
      </c>
      <c r="Q272" s="557">
        <f t="shared" si="219"/>
        <v>0</v>
      </c>
      <c r="R272" s="558">
        <f t="shared" si="219"/>
        <v>0</v>
      </c>
      <c r="S272" s="937">
        <f t="shared" ref="S272:U272" si="220">IF(ISERROR(S271/S265),0,S271/S265)</f>
        <v>9.4530722484807567E-3</v>
      </c>
      <c r="T272" s="557">
        <f t="shared" si="220"/>
        <v>0</v>
      </c>
      <c r="U272" s="558">
        <f t="shared" si="220"/>
        <v>9.4530722484807567E-3</v>
      </c>
      <c r="W272" s="149" t="s">
        <v>322</v>
      </c>
    </row>
    <row r="273" spans="1:23" s="81" customFormat="1" ht="17.25" hidden="1" customHeight="1" outlineLevel="1">
      <c r="A273" s="80"/>
      <c r="B273" s="2082"/>
      <c r="C273" s="2085"/>
      <c r="D273" s="2088" t="s">
        <v>21</v>
      </c>
      <c r="E273" s="2090" t="s">
        <v>74</v>
      </c>
      <c r="F273" s="498" t="s">
        <v>67</v>
      </c>
      <c r="G273" s="56">
        <f>W300_JIG_MTB!D38</f>
        <v>459</v>
      </c>
      <c r="H273" s="60">
        <f>W300_JIG_MTB!E38</f>
        <v>6510</v>
      </c>
      <c r="I273" s="60">
        <f>W300_JIG_MTB!F38</f>
        <v>6547</v>
      </c>
      <c r="J273" s="60">
        <f>W300_JIG_MTB!G38</f>
        <v>6786</v>
      </c>
      <c r="K273" s="60">
        <f>W300_JIG_MTB!H38</f>
        <v>8697</v>
      </c>
      <c r="L273" s="61">
        <f>W300_JIG_MTB!I38</f>
        <v>88822</v>
      </c>
      <c r="M273" s="59">
        <f>W300_JIG_MTB!J38</f>
        <v>93658</v>
      </c>
      <c r="N273" s="60">
        <f>W300_JIG_MTB!K38</f>
        <v>4490</v>
      </c>
      <c r="O273" s="60">
        <f>W300_JIG_MTB!L38</f>
        <v>15180</v>
      </c>
      <c r="P273" s="60">
        <f>W300_JIG_MTB!M38</f>
        <v>48930</v>
      </c>
      <c r="Q273" s="60">
        <f>W300_JIG_MTB!N38</f>
        <v>7900</v>
      </c>
      <c r="R273" s="61">
        <f>W300_JIG_MTB!O38</f>
        <v>58019</v>
      </c>
      <c r="S273" s="348">
        <f>SUM(G273:L273)</f>
        <v>117821</v>
      </c>
      <c r="T273" s="60">
        <f>SUM(M273:R273)</f>
        <v>228177</v>
      </c>
      <c r="U273" s="61">
        <f t="shared" ref="U273:U275" si="221">SUM(S273:T273)</f>
        <v>345998</v>
      </c>
      <c r="W273" s="149" t="s">
        <v>89</v>
      </c>
    </row>
    <row r="274" spans="1:23" s="81" customFormat="1" ht="17.25" hidden="1" customHeight="1" outlineLevel="1">
      <c r="A274" s="80"/>
      <c r="B274" s="2082"/>
      <c r="C274" s="2085"/>
      <c r="D274" s="2089"/>
      <c r="E274" s="2091"/>
      <c r="F274" s="499" t="s">
        <v>71</v>
      </c>
      <c r="G274" s="56">
        <f>W300_JIG_MTB!D39</f>
        <v>0</v>
      </c>
      <c r="H274" s="468">
        <f>W300_JIG_MTB!E39</f>
        <v>516</v>
      </c>
      <c r="I274" s="468">
        <f>W300_JIG_MTB!F39</f>
        <v>1359</v>
      </c>
      <c r="J274" s="468">
        <f>W300_JIG_MTB!G39</f>
        <v>117</v>
      </c>
      <c r="K274" s="468">
        <f>W300_JIG_MTB!H39</f>
        <v>1066</v>
      </c>
      <c r="L274" s="57">
        <f>W300_JIG_MTB!I39</f>
        <v>58758</v>
      </c>
      <c r="M274" s="56">
        <f>W300_JIG_MTB!J39</f>
        <v>36691</v>
      </c>
      <c r="N274" s="468">
        <f>W300_JIG_MTB!K39</f>
        <v>798</v>
      </c>
      <c r="O274" s="468">
        <f>W300_JIG_MTB!L39</f>
        <v>3400</v>
      </c>
      <c r="P274" s="468">
        <f>W300_JIG_MTB!M39</f>
        <v>11296</v>
      </c>
      <c r="Q274" s="468">
        <f>W300_JIG_MTB!N39</f>
        <v>3114</v>
      </c>
      <c r="R274" s="57">
        <f>W300_JIG_MTB!O39</f>
        <v>22296</v>
      </c>
      <c r="S274" s="936">
        <f>SUM(G274:L274)</f>
        <v>61816</v>
      </c>
      <c r="T274" s="468">
        <f>SUM(M274:R274)</f>
        <v>77595</v>
      </c>
      <c r="U274" s="57">
        <f t="shared" si="221"/>
        <v>139411</v>
      </c>
      <c r="W274" s="149" t="s">
        <v>89</v>
      </c>
    </row>
    <row r="275" spans="1:23" s="81" customFormat="1" ht="17.25" hidden="1" customHeight="1" outlineLevel="1">
      <c r="A275" s="80"/>
      <c r="B275" s="2082"/>
      <c r="C275" s="2085"/>
      <c r="D275" s="2089"/>
      <c r="E275" s="2091"/>
      <c r="F275" s="499" t="s">
        <v>164</v>
      </c>
      <c r="G275" s="56">
        <f>W300_JIG_MTB!D40</f>
        <v>384</v>
      </c>
      <c r="H275" s="468">
        <f>W300_JIG_MTB!E40</f>
        <v>4647</v>
      </c>
      <c r="I275" s="468">
        <f>W300_JIG_MTB!F40</f>
        <v>4098</v>
      </c>
      <c r="J275" s="468">
        <f>W300_JIG_MTB!G40</f>
        <v>4474</v>
      </c>
      <c r="K275" s="468">
        <f>W300_JIG_MTB!H40</f>
        <v>4230</v>
      </c>
      <c r="L275" s="57">
        <f>W300_JIG_MTB!I40</f>
        <v>12556</v>
      </c>
      <c r="M275" s="56">
        <f>W300_JIG_MTB!J40</f>
        <v>10949</v>
      </c>
      <c r="N275" s="468">
        <f>W300_JIG_MTB!K40</f>
        <v>63</v>
      </c>
      <c r="O275" s="468">
        <f>W300_JIG_MTB!L40</f>
        <v>279</v>
      </c>
      <c r="P275" s="468">
        <f>W300_JIG_MTB!M40</f>
        <v>1893</v>
      </c>
      <c r="Q275" s="468">
        <f>W300_JIG_MTB!N40</f>
        <v>211</v>
      </c>
      <c r="R275" s="57">
        <f>W300_JIG_MTB!O40</f>
        <v>9</v>
      </c>
      <c r="S275" s="936">
        <f>SUM(G275:L275)</f>
        <v>30389</v>
      </c>
      <c r="T275" s="468">
        <f>SUM(M275:R275)</f>
        <v>13404</v>
      </c>
      <c r="U275" s="57">
        <f t="shared" si="221"/>
        <v>43793</v>
      </c>
      <c r="W275" s="149" t="s">
        <v>89</v>
      </c>
    </row>
    <row r="276" spans="1:23" s="81" customFormat="1" ht="17.25" hidden="1" customHeight="1" outlineLevel="1">
      <c r="A276" s="80"/>
      <c r="B276" s="2082"/>
      <c r="C276" s="2085"/>
      <c r="D276" s="2089"/>
      <c r="E276" s="2091"/>
      <c r="F276" s="546" t="s">
        <v>73</v>
      </c>
      <c r="G276" s="547">
        <f>G273-G274-G275</f>
        <v>75</v>
      </c>
      <c r="H276" s="548">
        <f t="shared" ref="H276:R276" si="222">H273-H274-H275</f>
        <v>1347</v>
      </c>
      <c r="I276" s="548">
        <f t="shared" si="222"/>
        <v>1090</v>
      </c>
      <c r="J276" s="548">
        <f t="shared" si="222"/>
        <v>2195</v>
      </c>
      <c r="K276" s="548">
        <f t="shared" si="222"/>
        <v>3401</v>
      </c>
      <c r="L276" s="549">
        <f t="shared" si="222"/>
        <v>17508</v>
      </c>
      <c r="M276" s="547">
        <f t="shared" si="222"/>
        <v>46018</v>
      </c>
      <c r="N276" s="548">
        <f t="shared" si="222"/>
        <v>3629</v>
      </c>
      <c r="O276" s="548">
        <f t="shared" si="222"/>
        <v>11501</v>
      </c>
      <c r="P276" s="548">
        <f t="shared" si="222"/>
        <v>35741</v>
      </c>
      <c r="Q276" s="548">
        <f t="shared" si="222"/>
        <v>4575</v>
      </c>
      <c r="R276" s="549">
        <f t="shared" si="222"/>
        <v>35714</v>
      </c>
      <c r="S276" s="550">
        <f t="shared" ref="S276:U276" si="223">S273-S274-S275</f>
        <v>25616</v>
      </c>
      <c r="T276" s="548">
        <f t="shared" si="223"/>
        <v>137178</v>
      </c>
      <c r="U276" s="549">
        <f t="shared" si="223"/>
        <v>162794</v>
      </c>
      <c r="W276" s="149" t="s">
        <v>89</v>
      </c>
    </row>
    <row r="277" spans="1:23" s="81" customFormat="1" ht="17.25" hidden="1" customHeight="1" outlineLevel="1">
      <c r="A277" s="80"/>
      <c r="B277" s="2082"/>
      <c r="C277" s="2085"/>
      <c r="D277" s="2089"/>
      <c r="E277" s="2091"/>
      <c r="F277" s="551" t="s">
        <v>135</v>
      </c>
      <c r="G277" s="552">
        <f>IF(ISERROR(G276/G273),0,G276/G273)</f>
        <v>0.16339869281045752</v>
      </c>
      <c r="H277" s="553">
        <f t="shared" ref="H277:R277" si="224">IF(ISERROR(H276/H273),0,H276/H273)</f>
        <v>0.20691244239631337</v>
      </c>
      <c r="I277" s="553">
        <f t="shared" si="224"/>
        <v>0.16648846800061096</v>
      </c>
      <c r="J277" s="553">
        <f t="shared" si="224"/>
        <v>0.32346006483937517</v>
      </c>
      <c r="K277" s="553">
        <f t="shared" si="224"/>
        <v>0.39105438657008162</v>
      </c>
      <c r="L277" s="554">
        <f t="shared" si="224"/>
        <v>0.1971133277791538</v>
      </c>
      <c r="M277" s="552">
        <f t="shared" si="224"/>
        <v>0.49134083580687182</v>
      </c>
      <c r="N277" s="553">
        <f t="shared" si="224"/>
        <v>0.80824053452115818</v>
      </c>
      <c r="O277" s="553">
        <f t="shared" si="224"/>
        <v>0.75764163372859028</v>
      </c>
      <c r="P277" s="553">
        <f t="shared" si="224"/>
        <v>0.73045166564479869</v>
      </c>
      <c r="Q277" s="553">
        <f t="shared" si="224"/>
        <v>0.57911392405063289</v>
      </c>
      <c r="R277" s="554">
        <f t="shared" si="224"/>
        <v>0.61555697271583443</v>
      </c>
      <c r="S277" s="555">
        <f t="shared" ref="S277:U277" si="225">IF(ISERROR(S276/S273),0,S276/S273)</f>
        <v>0.21741455258400455</v>
      </c>
      <c r="T277" s="553">
        <f t="shared" si="225"/>
        <v>0.60119118053090359</v>
      </c>
      <c r="U277" s="554">
        <f t="shared" si="225"/>
        <v>0.47050560985901652</v>
      </c>
      <c r="W277" s="149" t="s">
        <v>322</v>
      </c>
    </row>
    <row r="278" spans="1:23" s="81" customFormat="1" ht="17.25" hidden="1" customHeight="1" outlineLevel="1">
      <c r="A278" s="80"/>
      <c r="B278" s="2082"/>
      <c r="C278" s="2085"/>
      <c r="D278" s="2089"/>
      <c r="E278" s="2091"/>
      <c r="F278" s="499" t="s">
        <v>165</v>
      </c>
      <c r="G278" s="59">
        <f>IF(W300_JIG_MTB!B2&lt;&gt;0,0,IF(G277&lt;=G153,0,G276-(G273*G153)))</f>
        <v>0</v>
      </c>
      <c r="H278" s="60">
        <f>IF(W300_JIG_MTB!C2&lt;&gt;0,0,IF(H277&lt;=H153,0,H276-(H273*H153)))</f>
        <v>0</v>
      </c>
      <c r="I278" s="60">
        <f>IF(W300_JIG_MTB!D2&lt;&gt;0,0,IF(I277&lt;=I153,0,I276-(I273*I153)))</f>
        <v>0</v>
      </c>
      <c r="J278" s="60">
        <f>IF(W300_JIG_MTB!E2&lt;&gt;0,0,IF(J277&lt;=J153,0,J276-(J273*J153)))</f>
        <v>0</v>
      </c>
      <c r="K278" s="60">
        <f>IF(W300_JIG_MTB!F2&lt;&gt;0,0,IF(K277&lt;=K153,0,K276-(K273*K153)))</f>
        <v>0</v>
      </c>
      <c r="L278" s="61">
        <f>IF(W300_JIG_MTB!G2&lt;&gt;0,0,IF(L277&lt;=L153,0,L276-(L273*L153)))</f>
        <v>6032.5999705839095</v>
      </c>
      <c r="M278" s="59">
        <f>IF(W300_JIG_MTB!H2&lt;&gt;0,0,IF(M277&lt;=M153,0,M276-(M273*M153)))</f>
        <v>26382.435187622305</v>
      </c>
      <c r="N278" s="60">
        <f>IF(W300_JIG_MTB!I2&lt;&gt;0,0,IF(N277&lt;=N153,0,N276-(N273*N153)))</f>
        <v>3170.3785714285714</v>
      </c>
      <c r="O278" s="60">
        <f>IF(W300_JIG_MTB!J2&lt;&gt;0,0,IF(O277&lt;=O153,0,O276-(O273*O153)))</f>
        <v>9467.2197355035605</v>
      </c>
      <c r="P278" s="60">
        <f>IF(W300_JIG_MTB!K2&lt;&gt;0,0,IF(P277&lt;=P153,0,P276-(P273*P153)))</f>
        <v>29587.2741555381</v>
      </c>
      <c r="Q278" s="60">
        <f>IF(W300_JIG_MTB!L2&lt;&gt;0,0,IF(Q277&lt;=Q153,0,Q276-(Q273*Q153)))</f>
        <v>3862.0342972427707</v>
      </c>
      <c r="R278" s="61">
        <f>IF(W300_JIG_MTB!M2&lt;&gt;0,0,IF(R277&lt;=R153,0,R276-(R273*R153)))</f>
        <v>16456.945688976379</v>
      </c>
      <c r="S278" s="348">
        <f>SUM(G278:L278)</f>
        <v>6032.5999705839095</v>
      </c>
      <c r="T278" s="60">
        <f>SUM(M278:R278)</f>
        <v>88926.287636311696</v>
      </c>
      <c r="U278" s="61">
        <f t="shared" ref="U278" si="226">SUM(S278:T278)</f>
        <v>94958.887606895601</v>
      </c>
      <c r="W278" s="149" t="s">
        <v>89</v>
      </c>
    </row>
    <row r="279" spans="1:23" s="81" customFormat="1" ht="17.25" hidden="1" customHeight="1" outlineLevel="1">
      <c r="A279" s="80"/>
      <c r="B279" s="2082"/>
      <c r="C279" s="2085"/>
      <c r="D279" s="2089"/>
      <c r="E279" s="2091"/>
      <c r="F279" s="346" t="s">
        <v>166</v>
      </c>
      <c r="G279" s="175">
        <f>G273-G274-G275-G278</f>
        <v>75</v>
      </c>
      <c r="H279" s="176">
        <f t="shared" ref="H279:R279" si="227">H273-H274-H275-H278</f>
        <v>1347</v>
      </c>
      <c r="I279" s="176">
        <f t="shared" si="227"/>
        <v>1090</v>
      </c>
      <c r="J279" s="176">
        <f t="shared" si="227"/>
        <v>2195</v>
      </c>
      <c r="K279" s="176">
        <f t="shared" si="227"/>
        <v>3401</v>
      </c>
      <c r="L279" s="177">
        <f t="shared" si="227"/>
        <v>11475.400029416091</v>
      </c>
      <c r="M279" s="175">
        <f t="shared" si="227"/>
        <v>19635.564812377695</v>
      </c>
      <c r="N279" s="176">
        <f t="shared" si="227"/>
        <v>458.62142857142862</v>
      </c>
      <c r="O279" s="176">
        <f t="shared" si="227"/>
        <v>2033.7802644964395</v>
      </c>
      <c r="P279" s="176">
        <f t="shared" si="227"/>
        <v>6153.7258444619001</v>
      </c>
      <c r="Q279" s="176">
        <f t="shared" si="227"/>
        <v>712.96570275722934</v>
      </c>
      <c r="R279" s="177">
        <f t="shared" si="227"/>
        <v>19257.054311023621</v>
      </c>
      <c r="S279" s="347">
        <f>S276-S278</f>
        <v>19583.400029416091</v>
      </c>
      <c r="T279" s="176">
        <f>T276-T278</f>
        <v>48251.712363688304</v>
      </c>
      <c r="U279" s="177">
        <f t="shared" ref="U279" si="228">U276-U278</f>
        <v>67835.112393104399</v>
      </c>
      <c r="W279" s="149" t="s">
        <v>89</v>
      </c>
    </row>
    <row r="280" spans="1:23" s="81" customFormat="1" ht="17.25" hidden="1" customHeight="1" outlineLevel="1">
      <c r="A280" s="80"/>
      <c r="B280" s="2082"/>
      <c r="C280" s="2085"/>
      <c r="D280" s="2089"/>
      <c r="E280" s="2092"/>
      <c r="F280" s="346" t="s">
        <v>167</v>
      </c>
      <c r="G280" s="556">
        <f>IF(ISERROR(G279/G273),0,G279/G273)</f>
        <v>0.16339869281045752</v>
      </c>
      <c r="H280" s="557">
        <f t="shared" ref="H280:R280" si="229">IF(ISERROR(H279/H273),0,H279/H273)</f>
        <v>0.20691244239631337</v>
      </c>
      <c r="I280" s="557">
        <f t="shared" si="229"/>
        <v>0.16648846800061096</v>
      </c>
      <c r="J280" s="557">
        <f t="shared" si="229"/>
        <v>0.32346006483937517</v>
      </c>
      <c r="K280" s="557">
        <f t="shared" si="229"/>
        <v>0.39105438657008162</v>
      </c>
      <c r="L280" s="558">
        <f t="shared" si="229"/>
        <v>0.12919546992204736</v>
      </c>
      <c r="M280" s="556">
        <f t="shared" si="229"/>
        <v>0.20965176292871612</v>
      </c>
      <c r="N280" s="557">
        <f t="shared" si="229"/>
        <v>0.10214285714285716</v>
      </c>
      <c r="O280" s="557">
        <f t="shared" si="229"/>
        <v>0.13397761953204476</v>
      </c>
      <c r="P280" s="557">
        <f t="shared" si="229"/>
        <v>0.12576590730557735</v>
      </c>
      <c r="Q280" s="557">
        <f t="shared" si="229"/>
        <v>9.0248823133826497E-2</v>
      </c>
      <c r="R280" s="558">
        <f t="shared" si="229"/>
        <v>0.33190944881889761</v>
      </c>
      <c r="S280" s="937">
        <f t="shared" ref="S280:U280" si="230">IF(ISERROR(S279/S273),0,S279/S273)</f>
        <v>0.1662131541016974</v>
      </c>
      <c r="T280" s="557">
        <f t="shared" si="230"/>
        <v>0.21146615287118467</v>
      </c>
      <c r="U280" s="558">
        <f t="shared" si="230"/>
        <v>0.19605637140418267</v>
      </c>
      <c r="W280" s="149" t="s">
        <v>322</v>
      </c>
    </row>
    <row r="281" spans="1:23" s="81" customFormat="1" ht="17.25" hidden="1" customHeight="1" outlineLevel="1">
      <c r="A281" s="80"/>
      <c r="B281" s="2082"/>
      <c r="C281" s="2085"/>
      <c r="D281" s="2089"/>
      <c r="E281" s="2090" t="s">
        <v>75</v>
      </c>
      <c r="F281" s="498" t="s">
        <v>67</v>
      </c>
      <c r="G281" s="59">
        <f>W300_JIG_MTB!D41</f>
        <v>2165</v>
      </c>
      <c r="H281" s="60">
        <f>W300_JIG_MTB!E41</f>
        <v>4780</v>
      </c>
      <c r="I281" s="60">
        <f>W300_JIG_MTB!F41</f>
        <v>4409</v>
      </c>
      <c r="J281" s="60">
        <f>W300_JIG_MTB!G41</f>
        <v>5923</v>
      </c>
      <c r="K281" s="60">
        <f>W300_JIG_MTB!H41</f>
        <v>1850</v>
      </c>
      <c r="L281" s="61">
        <f>W300_JIG_MTB!I41</f>
        <v>78180</v>
      </c>
      <c r="M281" s="59">
        <f>W300_JIG_MTB!J41</f>
        <v>22734</v>
      </c>
      <c r="N281" s="60">
        <f>W300_JIG_MTB!K41</f>
        <v>11830</v>
      </c>
      <c r="O281" s="60">
        <f>W300_JIG_MTB!L41</f>
        <v>15150</v>
      </c>
      <c r="P281" s="60">
        <f>W300_JIG_MTB!M41</f>
        <v>9000</v>
      </c>
      <c r="Q281" s="60">
        <f>W300_JIG_MTB!N41</f>
        <v>0</v>
      </c>
      <c r="R281" s="61">
        <f>W300_JIG_MTB!O41</f>
        <v>38400</v>
      </c>
      <c r="S281" s="348">
        <f>SUM(G281:L281)</f>
        <v>97307</v>
      </c>
      <c r="T281" s="60">
        <f>SUM(M281:R281)</f>
        <v>97114</v>
      </c>
      <c r="U281" s="61">
        <f t="shared" ref="U281:U283" si="231">SUM(S281:T281)</f>
        <v>194421</v>
      </c>
      <c r="W281" s="149" t="s">
        <v>89</v>
      </c>
    </row>
    <row r="282" spans="1:23" s="81" customFormat="1" ht="17.25" hidden="1" customHeight="1" outlineLevel="1">
      <c r="A282" s="80"/>
      <c r="B282" s="2082"/>
      <c r="C282" s="2085"/>
      <c r="D282" s="2089"/>
      <c r="E282" s="2091"/>
      <c r="F282" s="499" t="s">
        <v>71</v>
      </c>
      <c r="G282" s="59">
        <f>W300_JIG_MTB!D42</f>
        <v>1128</v>
      </c>
      <c r="H282" s="468">
        <f>W300_JIG_MTB!E42</f>
        <v>1956</v>
      </c>
      <c r="I282" s="468">
        <f>W300_JIG_MTB!F42</f>
        <v>617</v>
      </c>
      <c r="J282" s="468">
        <f>W300_JIG_MTB!G42</f>
        <v>2665</v>
      </c>
      <c r="K282" s="468">
        <f>W300_JIG_MTB!H42</f>
        <v>1427</v>
      </c>
      <c r="L282" s="57">
        <f>W300_JIG_MTB!I42</f>
        <v>52513</v>
      </c>
      <c r="M282" s="56">
        <f>W300_JIG_MTB!J42</f>
        <v>11085</v>
      </c>
      <c r="N282" s="468">
        <f>W300_JIG_MTB!K42</f>
        <v>2148</v>
      </c>
      <c r="O282" s="468">
        <f>W300_JIG_MTB!L42</f>
        <v>5920</v>
      </c>
      <c r="P282" s="468">
        <f>W300_JIG_MTB!M42</f>
        <v>3600</v>
      </c>
      <c r="Q282" s="468">
        <f>W300_JIG_MTB!N42</f>
        <v>0</v>
      </c>
      <c r="R282" s="57">
        <f>W300_JIG_MTB!O42</f>
        <v>16340</v>
      </c>
      <c r="S282" s="936">
        <f>SUM(G282:L282)</f>
        <v>60306</v>
      </c>
      <c r="T282" s="468">
        <f>SUM(M282:R282)</f>
        <v>39093</v>
      </c>
      <c r="U282" s="57">
        <f t="shared" si="231"/>
        <v>99399</v>
      </c>
      <c r="W282" s="149" t="s">
        <v>89</v>
      </c>
    </row>
    <row r="283" spans="1:23" s="81" customFormat="1" ht="17.25" hidden="1" customHeight="1" outlineLevel="1">
      <c r="A283" s="80"/>
      <c r="B283" s="2082"/>
      <c r="C283" s="2085"/>
      <c r="D283" s="2089"/>
      <c r="E283" s="2091"/>
      <c r="F283" s="499" t="s">
        <v>164</v>
      </c>
      <c r="G283" s="59">
        <f>W300_JIG_MTB!D43</f>
        <v>1075</v>
      </c>
      <c r="H283" s="468">
        <f>W300_JIG_MTB!E43</f>
        <v>2122</v>
      </c>
      <c r="I283" s="468">
        <f>W300_JIG_MTB!F43</f>
        <v>2986</v>
      </c>
      <c r="J283" s="468">
        <f>W300_JIG_MTB!G43</f>
        <v>2474</v>
      </c>
      <c r="K283" s="468">
        <f>W300_JIG_MTB!H43</f>
        <v>324</v>
      </c>
      <c r="L283" s="57">
        <f>W300_JIG_MTB!I43</f>
        <v>17066</v>
      </c>
      <c r="M283" s="56">
        <f>W300_JIG_MTB!J43</f>
        <v>8342</v>
      </c>
      <c r="N283" s="468">
        <f>W300_JIG_MTB!K43</f>
        <v>825</v>
      </c>
      <c r="O283" s="468">
        <f>W300_JIG_MTB!L43</f>
        <v>776</v>
      </c>
      <c r="P283" s="468">
        <f>W300_JIG_MTB!M43</f>
        <v>165</v>
      </c>
      <c r="Q283" s="468">
        <f>W300_JIG_MTB!N43</f>
        <v>0</v>
      </c>
      <c r="R283" s="57">
        <f>W300_JIG_MTB!O43</f>
        <v>4592</v>
      </c>
      <c r="S283" s="936">
        <f>SUM(G283:L283)</f>
        <v>26047</v>
      </c>
      <c r="T283" s="468">
        <f>SUM(M283:R283)</f>
        <v>14700</v>
      </c>
      <c r="U283" s="57">
        <f t="shared" si="231"/>
        <v>40747</v>
      </c>
      <c r="W283" s="149" t="s">
        <v>89</v>
      </c>
    </row>
    <row r="284" spans="1:23" s="81" customFormat="1" ht="17.25" hidden="1" customHeight="1" outlineLevel="1">
      <c r="A284" s="80"/>
      <c r="B284" s="2082"/>
      <c r="C284" s="2085"/>
      <c r="D284" s="2089"/>
      <c r="E284" s="2091"/>
      <c r="F284" s="546" t="s">
        <v>73</v>
      </c>
      <c r="G284" s="547">
        <f>G281-G282-G283</f>
        <v>-38</v>
      </c>
      <c r="H284" s="548">
        <f t="shared" ref="H284:R284" si="232">H281-H282-H283</f>
        <v>702</v>
      </c>
      <c r="I284" s="548">
        <f t="shared" si="232"/>
        <v>806</v>
      </c>
      <c r="J284" s="548">
        <f t="shared" si="232"/>
        <v>784</v>
      </c>
      <c r="K284" s="548">
        <f t="shared" si="232"/>
        <v>99</v>
      </c>
      <c r="L284" s="549">
        <f t="shared" si="232"/>
        <v>8601</v>
      </c>
      <c r="M284" s="547">
        <f t="shared" si="232"/>
        <v>3307</v>
      </c>
      <c r="N284" s="548">
        <f t="shared" si="232"/>
        <v>8857</v>
      </c>
      <c r="O284" s="548">
        <f t="shared" si="232"/>
        <v>8454</v>
      </c>
      <c r="P284" s="548">
        <f t="shared" si="232"/>
        <v>5235</v>
      </c>
      <c r="Q284" s="548">
        <f t="shared" si="232"/>
        <v>0</v>
      </c>
      <c r="R284" s="549">
        <f t="shared" si="232"/>
        <v>17468</v>
      </c>
      <c r="S284" s="550">
        <f t="shared" ref="S284:U284" si="233">S281-S282-S283</f>
        <v>10954</v>
      </c>
      <c r="T284" s="548">
        <f t="shared" si="233"/>
        <v>43321</v>
      </c>
      <c r="U284" s="549">
        <f t="shared" si="233"/>
        <v>54275</v>
      </c>
      <c r="W284" s="149" t="s">
        <v>89</v>
      </c>
    </row>
    <row r="285" spans="1:23" s="81" customFormat="1" ht="17.25" hidden="1" customHeight="1" outlineLevel="1">
      <c r="A285" s="80"/>
      <c r="B285" s="2082"/>
      <c r="C285" s="2085"/>
      <c r="D285" s="2089"/>
      <c r="E285" s="2091"/>
      <c r="F285" s="551" t="s">
        <v>135</v>
      </c>
      <c r="G285" s="552">
        <f>IF(ISERROR(G284/G281),0,G284/G281)</f>
        <v>-1.7551963048498844E-2</v>
      </c>
      <c r="H285" s="553">
        <f t="shared" ref="H285:R285" si="234">IF(ISERROR(H284/H281),0,H284/H281)</f>
        <v>0.14686192468619247</v>
      </c>
      <c r="I285" s="553">
        <f t="shared" si="234"/>
        <v>0.1828078929462463</v>
      </c>
      <c r="J285" s="553">
        <f t="shared" si="234"/>
        <v>0.13236535539422589</v>
      </c>
      <c r="K285" s="553">
        <f t="shared" si="234"/>
        <v>5.3513513513513515E-2</v>
      </c>
      <c r="L285" s="554">
        <f t="shared" si="234"/>
        <v>0.11001534919416731</v>
      </c>
      <c r="M285" s="552">
        <f t="shared" si="234"/>
        <v>0.1454649423770564</v>
      </c>
      <c r="N285" s="553">
        <f t="shared" si="234"/>
        <v>0.74868977176669482</v>
      </c>
      <c r="O285" s="553">
        <f t="shared" si="234"/>
        <v>0.55801980198019807</v>
      </c>
      <c r="P285" s="553">
        <f t="shared" si="234"/>
        <v>0.58166666666666667</v>
      </c>
      <c r="Q285" s="553">
        <f t="shared" si="234"/>
        <v>0</v>
      </c>
      <c r="R285" s="554">
        <f t="shared" si="234"/>
        <v>0.45489583333333333</v>
      </c>
      <c r="S285" s="555">
        <f t="shared" ref="S285:U285" si="235">IF(ISERROR(S284/S281),0,S284/S281)</f>
        <v>0.11257155189246405</v>
      </c>
      <c r="T285" s="553">
        <f t="shared" si="235"/>
        <v>0.44608398377164982</v>
      </c>
      <c r="U285" s="554">
        <f t="shared" si="235"/>
        <v>0.27916223041749605</v>
      </c>
      <c r="W285" s="149" t="s">
        <v>334</v>
      </c>
    </row>
    <row r="286" spans="1:23" s="81" customFormat="1" ht="17.25" hidden="1" customHeight="1" outlineLevel="1">
      <c r="A286" s="80"/>
      <c r="B286" s="2082"/>
      <c r="C286" s="2085"/>
      <c r="D286" s="2089"/>
      <c r="E286" s="2091"/>
      <c r="F286" s="499" t="s">
        <v>165</v>
      </c>
      <c r="G286" s="59">
        <f>IF(W300_JIG_MTB!B2&lt;&gt;0,0,IF(G285&lt;=G158,0,G284-(G281*G158)))</f>
        <v>0</v>
      </c>
      <c r="H286" s="60">
        <f>IF(W300_JIG_MTB!C2&lt;&gt;0,0,IF(H285&lt;=H158,0,H284-(H281*H158)))</f>
        <v>0</v>
      </c>
      <c r="I286" s="60">
        <f>IF(W300_JIG_MTB!D2&lt;&gt;0,0,IF(I285&lt;=I158,0,I284-(I281*I158)))</f>
        <v>0</v>
      </c>
      <c r="J286" s="60">
        <f>IF(W300_JIG_MTB!E2&lt;&gt;0,0,IF(J285&lt;=J158,0,J284-(J281*J158)))</f>
        <v>0</v>
      </c>
      <c r="K286" s="60">
        <f>IF(W300_JIG_MTB!F2&lt;&gt;0,0,IF(K285&lt;=K158,0,K284-(K281*K158)))</f>
        <v>0</v>
      </c>
      <c r="L286" s="61">
        <f>IF(W300_JIG_MTB!G2&lt;&gt;0,0,IF(L285&lt;=L158,0,L284-(L281*L158)))</f>
        <v>0</v>
      </c>
      <c r="M286" s="59">
        <f>IF(W300_JIG_MTB!H2&lt;&gt;0,0,IF(M285&lt;=M158,0,M284-(M281*M158)))</f>
        <v>41.45351846008225</v>
      </c>
      <c r="N286" s="60">
        <f>IF(W300_JIG_MTB!I2&lt;&gt;0,0,IF(N285&lt;=N158,0,N284-(N281*N158)))</f>
        <v>6990.1270513499203</v>
      </c>
      <c r="O286" s="60">
        <f>IF(W300_JIG_MTB!J2&lt;&gt;0,0,IF(O285&lt;=O158,0,O284-(O281*O158)))</f>
        <v>6360.1203703703704</v>
      </c>
      <c r="P286" s="60">
        <f>IF(W300_JIG_MTB!K2&lt;&gt;0,0,IF(P285&lt;=P158,0,P284-(P281*P158)))</f>
        <v>3852.3859934853417</v>
      </c>
      <c r="Q286" s="60">
        <f>IF(W300_JIG_MTB!L2&lt;&gt;0,0,IF(Q285&lt;=Q158,0,Q284-(Q281*Q158)))</f>
        <v>0</v>
      </c>
      <c r="R286" s="61">
        <f>IF(W300_JIG_MTB!M2&lt;&gt;0,0,IF(R285&lt;=R158,0,R284-(R281*R158)))</f>
        <v>11194.108374384236</v>
      </c>
      <c r="S286" s="348">
        <f>SUM(G286:L286)</f>
        <v>0</v>
      </c>
      <c r="T286" s="60">
        <f>SUM(M286:R286)</f>
        <v>28438.195308049952</v>
      </c>
      <c r="U286" s="61">
        <f t="shared" ref="U286" si="236">SUM(S286:T286)</f>
        <v>28438.195308049952</v>
      </c>
      <c r="W286" s="149" t="s">
        <v>89</v>
      </c>
    </row>
    <row r="287" spans="1:23" s="81" customFormat="1" ht="17.25" hidden="1" customHeight="1" outlineLevel="1">
      <c r="A287" s="80"/>
      <c r="B287" s="2082"/>
      <c r="C287" s="2085"/>
      <c r="D287" s="2089"/>
      <c r="E287" s="2091"/>
      <c r="F287" s="346" t="s">
        <v>166</v>
      </c>
      <c r="G287" s="175">
        <f>G281-G282-G283-G286</f>
        <v>-38</v>
      </c>
      <c r="H287" s="176">
        <f t="shared" ref="H287:R287" si="237">H281-H282-H283-H286</f>
        <v>702</v>
      </c>
      <c r="I287" s="176">
        <f t="shared" si="237"/>
        <v>806</v>
      </c>
      <c r="J287" s="176">
        <f t="shared" si="237"/>
        <v>784</v>
      </c>
      <c r="K287" s="176">
        <f t="shared" si="237"/>
        <v>99</v>
      </c>
      <c r="L287" s="177">
        <f t="shared" si="237"/>
        <v>8601</v>
      </c>
      <c r="M287" s="175">
        <f t="shared" si="237"/>
        <v>3265.5464815399177</v>
      </c>
      <c r="N287" s="176">
        <f t="shared" si="237"/>
        <v>1866.8729486500797</v>
      </c>
      <c r="O287" s="176">
        <f t="shared" si="237"/>
        <v>2093.8796296296296</v>
      </c>
      <c r="P287" s="176">
        <f t="shared" si="237"/>
        <v>1382.6140065146583</v>
      </c>
      <c r="Q287" s="176">
        <f t="shared" si="237"/>
        <v>0</v>
      </c>
      <c r="R287" s="177">
        <f t="shared" si="237"/>
        <v>6273.8916256157645</v>
      </c>
      <c r="S287" s="347">
        <f>S284-S286</f>
        <v>10954</v>
      </c>
      <c r="T287" s="176">
        <f>T284-T286</f>
        <v>14882.804691950048</v>
      </c>
      <c r="U287" s="177">
        <f t="shared" ref="U287" si="238">U284-U286</f>
        <v>25836.804691950048</v>
      </c>
      <c r="W287" s="149" t="s">
        <v>89</v>
      </c>
    </row>
    <row r="288" spans="1:23" s="81" customFormat="1" ht="17.25" hidden="1" customHeight="1" outlineLevel="1">
      <c r="A288" s="80"/>
      <c r="B288" s="2082"/>
      <c r="C288" s="2085"/>
      <c r="D288" s="2089"/>
      <c r="E288" s="2092"/>
      <c r="F288" s="346" t="s">
        <v>167</v>
      </c>
      <c r="G288" s="556">
        <f>IF(ISERROR(G287/G281),0,G287/G281)</f>
        <v>-1.7551963048498844E-2</v>
      </c>
      <c r="H288" s="557">
        <f t="shared" ref="H288:R288" si="239">IF(ISERROR(H287/H281),0,H287/H281)</f>
        <v>0.14686192468619247</v>
      </c>
      <c r="I288" s="557">
        <f t="shared" si="239"/>
        <v>0.1828078929462463</v>
      </c>
      <c r="J288" s="557">
        <f t="shared" si="239"/>
        <v>0.13236535539422589</v>
      </c>
      <c r="K288" s="557">
        <f t="shared" si="239"/>
        <v>5.3513513513513515E-2</v>
      </c>
      <c r="L288" s="558">
        <f t="shared" si="239"/>
        <v>0.11001534919416731</v>
      </c>
      <c r="M288" s="556">
        <f t="shared" si="239"/>
        <v>0.14364152729567686</v>
      </c>
      <c r="N288" s="557">
        <f t="shared" si="239"/>
        <v>0.15780836421386979</v>
      </c>
      <c r="O288" s="557">
        <f t="shared" si="239"/>
        <v>0.13820987654320988</v>
      </c>
      <c r="P288" s="557">
        <f t="shared" si="239"/>
        <v>0.1536237785016287</v>
      </c>
      <c r="Q288" s="557">
        <f t="shared" si="239"/>
        <v>0</v>
      </c>
      <c r="R288" s="558">
        <f t="shared" si="239"/>
        <v>0.1633825944170772</v>
      </c>
      <c r="S288" s="937">
        <f t="shared" ref="S288:U288" si="240">IF(ISERROR(S287/S281),0,S287/S281)</f>
        <v>0.11257155189246405</v>
      </c>
      <c r="T288" s="557">
        <f t="shared" si="240"/>
        <v>0.15325086693937073</v>
      </c>
      <c r="U288" s="558">
        <f t="shared" si="240"/>
        <v>0.13289101841853529</v>
      </c>
      <c r="W288" s="149" t="s">
        <v>327</v>
      </c>
    </row>
    <row r="289" spans="1:23" s="81" customFormat="1" ht="17.25" hidden="1" customHeight="1" outlineLevel="1">
      <c r="A289" s="80"/>
      <c r="B289" s="2082"/>
      <c r="C289" s="2085"/>
      <c r="D289" s="2089"/>
      <c r="E289" s="2090" t="s">
        <v>83</v>
      </c>
      <c r="F289" s="498" t="s">
        <v>67</v>
      </c>
      <c r="G289" s="59">
        <f>W300_JIG_MTB!D44</f>
        <v>38142</v>
      </c>
      <c r="H289" s="60">
        <f>W300_JIG_MTB!E44</f>
        <v>6365</v>
      </c>
      <c r="I289" s="60">
        <f>W300_JIG_MTB!F44</f>
        <v>60731</v>
      </c>
      <c r="J289" s="60">
        <f>W300_JIG_MTB!G44</f>
        <v>330</v>
      </c>
      <c r="K289" s="60">
        <f>W300_JIG_MTB!H44</f>
        <v>363</v>
      </c>
      <c r="L289" s="61">
        <f>W300_JIG_MTB!I44</f>
        <v>26340</v>
      </c>
      <c r="M289" s="59">
        <f>W300_JIG_MTB!J44</f>
        <v>4415</v>
      </c>
      <c r="N289" s="60">
        <f>W300_JIG_MTB!K44</f>
        <v>0</v>
      </c>
      <c r="O289" s="60">
        <f>W300_JIG_MTB!L44</f>
        <v>1117</v>
      </c>
      <c r="P289" s="60">
        <f>W300_JIG_MTB!M44</f>
        <v>3150</v>
      </c>
      <c r="Q289" s="60">
        <f>W300_JIG_MTB!N44</f>
        <v>0</v>
      </c>
      <c r="R289" s="61">
        <f>W300_JIG_MTB!O44</f>
        <v>0</v>
      </c>
      <c r="S289" s="348">
        <f>SUM(G289:L289)</f>
        <v>132271</v>
      </c>
      <c r="T289" s="60">
        <f>SUM(M289:R289)</f>
        <v>8682</v>
      </c>
      <c r="U289" s="61">
        <f t="shared" ref="U289:U291" si="241">SUM(S289:T289)</f>
        <v>140953</v>
      </c>
      <c r="W289" s="149" t="s">
        <v>89</v>
      </c>
    </row>
    <row r="290" spans="1:23" s="81" customFormat="1" ht="17.25" hidden="1" customHeight="1" outlineLevel="1">
      <c r="A290" s="80"/>
      <c r="B290" s="2082"/>
      <c r="C290" s="2085"/>
      <c r="D290" s="2089"/>
      <c r="E290" s="2091"/>
      <c r="F290" s="499" t="s">
        <v>71</v>
      </c>
      <c r="G290" s="56">
        <f>W300_JIG_MTB!D45</f>
        <v>13805</v>
      </c>
      <c r="H290" s="468">
        <f>W300_JIG_MTB!E45</f>
        <v>756</v>
      </c>
      <c r="I290" s="468">
        <f>W300_JIG_MTB!F45</f>
        <v>40283</v>
      </c>
      <c r="J290" s="468">
        <f>W300_JIG_MTB!G45</f>
        <v>0</v>
      </c>
      <c r="K290" s="468">
        <f>W300_JIG_MTB!H45</f>
        <v>0</v>
      </c>
      <c r="L290" s="57">
        <f>W300_JIG_MTB!I45</f>
        <v>14703</v>
      </c>
      <c r="M290" s="56">
        <f>W300_JIG_MTB!J45</f>
        <v>32</v>
      </c>
      <c r="N290" s="468">
        <f>W300_JIG_MTB!K45</f>
        <v>0</v>
      </c>
      <c r="O290" s="468">
        <f>W300_JIG_MTB!L45</f>
        <v>0</v>
      </c>
      <c r="P290" s="468">
        <f>W300_JIG_MTB!M45</f>
        <v>6</v>
      </c>
      <c r="Q290" s="468">
        <f>W300_JIG_MTB!N45</f>
        <v>0</v>
      </c>
      <c r="R290" s="57">
        <f>W300_JIG_MTB!O45</f>
        <v>0</v>
      </c>
      <c r="S290" s="936">
        <f>SUM(G290:L290)</f>
        <v>69547</v>
      </c>
      <c r="T290" s="468">
        <f>SUM(M290:R290)</f>
        <v>38</v>
      </c>
      <c r="U290" s="57">
        <f t="shared" si="241"/>
        <v>69585</v>
      </c>
      <c r="W290" s="149" t="s">
        <v>89</v>
      </c>
    </row>
    <row r="291" spans="1:23" s="81" customFormat="1" ht="17.25" hidden="1" customHeight="1" outlineLevel="1">
      <c r="A291" s="80"/>
      <c r="B291" s="2082"/>
      <c r="C291" s="2085"/>
      <c r="D291" s="2089"/>
      <c r="E291" s="2091"/>
      <c r="F291" s="499" t="s">
        <v>164</v>
      </c>
      <c r="G291" s="56">
        <f>W300_JIG_MTB!D46</f>
        <v>14012</v>
      </c>
      <c r="H291" s="468">
        <f>W300_JIG_MTB!E46</f>
        <v>3907</v>
      </c>
      <c r="I291" s="468">
        <f>W300_JIG_MTB!F46</f>
        <v>8781</v>
      </c>
      <c r="J291" s="468">
        <f>W300_JIG_MTB!G46</f>
        <v>214</v>
      </c>
      <c r="K291" s="468">
        <f>W300_JIG_MTB!H46</f>
        <v>258</v>
      </c>
      <c r="L291" s="57">
        <f>W300_JIG_MTB!I46</f>
        <v>5320</v>
      </c>
      <c r="M291" s="56">
        <f>W300_JIG_MTB!J46</f>
        <v>80</v>
      </c>
      <c r="N291" s="468">
        <f>W300_JIG_MTB!K46</f>
        <v>0</v>
      </c>
      <c r="O291" s="468">
        <f>W300_JIG_MTB!L46</f>
        <v>0</v>
      </c>
      <c r="P291" s="468">
        <f>W300_JIG_MTB!M46</f>
        <v>1186</v>
      </c>
      <c r="Q291" s="468">
        <f>W300_JIG_MTB!N46</f>
        <v>0</v>
      </c>
      <c r="R291" s="57">
        <f>W300_JIG_MTB!O46</f>
        <v>0</v>
      </c>
      <c r="S291" s="936">
        <f>SUM(G291:L291)</f>
        <v>32492</v>
      </c>
      <c r="T291" s="468">
        <f>SUM(M291:R291)</f>
        <v>1266</v>
      </c>
      <c r="U291" s="57">
        <f t="shared" si="241"/>
        <v>33758</v>
      </c>
      <c r="W291" s="149" t="s">
        <v>89</v>
      </c>
    </row>
    <row r="292" spans="1:23" s="81" customFormat="1" ht="17.25" hidden="1" customHeight="1" outlineLevel="1">
      <c r="A292" s="80"/>
      <c r="B292" s="2082"/>
      <c r="C292" s="2085"/>
      <c r="D292" s="2089"/>
      <c r="E292" s="2091"/>
      <c r="F292" s="546" t="s">
        <v>73</v>
      </c>
      <c r="G292" s="547">
        <f>G289-G290-G291</f>
        <v>10325</v>
      </c>
      <c r="H292" s="548">
        <f t="shared" ref="H292:R292" si="242">H289-H290-H291</f>
        <v>1702</v>
      </c>
      <c r="I292" s="548">
        <f t="shared" si="242"/>
        <v>11667</v>
      </c>
      <c r="J292" s="548">
        <f t="shared" si="242"/>
        <v>116</v>
      </c>
      <c r="K292" s="548">
        <f t="shared" si="242"/>
        <v>105</v>
      </c>
      <c r="L292" s="549">
        <f t="shared" si="242"/>
        <v>6317</v>
      </c>
      <c r="M292" s="547">
        <f t="shared" si="242"/>
        <v>4303</v>
      </c>
      <c r="N292" s="548">
        <f t="shared" si="242"/>
        <v>0</v>
      </c>
      <c r="O292" s="548">
        <f t="shared" si="242"/>
        <v>1117</v>
      </c>
      <c r="P292" s="548">
        <f t="shared" si="242"/>
        <v>1958</v>
      </c>
      <c r="Q292" s="548">
        <f t="shared" si="242"/>
        <v>0</v>
      </c>
      <c r="R292" s="549">
        <f t="shared" si="242"/>
        <v>0</v>
      </c>
      <c r="S292" s="550">
        <f t="shared" ref="S292:U292" si="243">S289-S290-S291</f>
        <v>30232</v>
      </c>
      <c r="T292" s="548">
        <f t="shared" si="243"/>
        <v>7378</v>
      </c>
      <c r="U292" s="549">
        <f t="shared" si="243"/>
        <v>37610</v>
      </c>
      <c r="W292" s="149" t="s">
        <v>89</v>
      </c>
    </row>
    <row r="293" spans="1:23" s="81" customFormat="1" ht="17.25" hidden="1" customHeight="1" outlineLevel="1">
      <c r="A293" s="80"/>
      <c r="B293" s="2082"/>
      <c r="C293" s="2085"/>
      <c r="D293" s="2089"/>
      <c r="E293" s="2091"/>
      <c r="F293" s="551" t="s">
        <v>135</v>
      </c>
      <c r="G293" s="552">
        <f>IF(ISERROR(G292/G289),0,G292/G289)</f>
        <v>0.2706989670179854</v>
      </c>
      <c r="H293" s="553">
        <f t="shared" ref="H293:R293" si="244">IF(ISERROR(H292/H289),0,H292/H289)</f>
        <v>0.26739984289080909</v>
      </c>
      <c r="I293" s="553">
        <f t="shared" si="244"/>
        <v>0.19210946633515008</v>
      </c>
      <c r="J293" s="553">
        <f t="shared" si="244"/>
        <v>0.3515151515151515</v>
      </c>
      <c r="K293" s="553">
        <f t="shared" si="244"/>
        <v>0.28925619834710742</v>
      </c>
      <c r="L293" s="554">
        <f t="shared" si="244"/>
        <v>0.23982536066818527</v>
      </c>
      <c r="M293" s="552">
        <f t="shared" si="244"/>
        <v>0.97463193657984148</v>
      </c>
      <c r="N293" s="553">
        <f t="shared" si="244"/>
        <v>0</v>
      </c>
      <c r="O293" s="553">
        <f t="shared" si="244"/>
        <v>1</v>
      </c>
      <c r="P293" s="553">
        <f t="shared" si="244"/>
        <v>0.62158730158730158</v>
      </c>
      <c r="Q293" s="553">
        <f t="shared" si="244"/>
        <v>0</v>
      </c>
      <c r="R293" s="554">
        <f t="shared" si="244"/>
        <v>0</v>
      </c>
      <c r="S293" s="555">
        <f t="shared" ref="S293:U293" si="245">IF(ISERROR(S292/S289),0,S292/S289)</f>
        <v>0.22856106024752212</v>
      </c>
      <c r="T293" s="553">
        <f t="shared" si="245"/>
        <v>0.84980419258235429</v>
      </c>
      <c r="U293" s="554">
        <f t="shared" si="245"/>
        <v>0.26682653082942542</v>
      </c>
      <c r="W293" s="149" t="s">
        <v>322</v>
      </c>
    </row>
    <row r="294" spans="1:23" s="81" customFormat="1" ht="17.25" hidden="1" customHeight="1" outlineLevel="1">
      <c r="A294" s="80"/>
      <c r="B294" s="2082"/>
      <c r="C294" s="2085"/>
      <c r="D294" s="2089"/>
      <c r="E294" s="2091"/>
      <c r="F294" s="499" t="s">
        <v>165</v>
      </c>
      <c r="G294" s="59">
        <f>IF(W300_JIG_MTB!B2&lt;&gt;0,0,IF(G293&lt;=G163,0,G292-(G289*G163)))</f>
        <v>0</v>
      </c>
      <c r="H294" s="60">
        <f>IF(W300_JIG_MTB!C2&lt;&gt;0,0,IF(H293&lt;=H163,0,H292-(H289*H163)))</f>
        <v>0</v>
      </c>
      <c r="I294" s="60">
        <f>IF(W300_JIG_MTB!D2&lt;&gt;0,0,IF(I293&lt;=I163,0,I292-(I289*I163)))</f>
        <v>0</v>
      </c>
      <c r="J294" s="60">
        <f>IF(W300_JIG_MTB!E2&lt;&gt;0,0,IF(J293&lt;=J163,0,J292-(J289*J163)))</f>
        <v>0</v>
      </c>
      <c r="K294" s="60">
        <f>IF(W300_JIG_MTB!F2&lt;&gt;0,0,IF(K293&lt;=K163,0,K292-(K289*K163)))</f>
        <v>0</v>
      </c>
      <c r="L294" s="61">
        <f>IF(W300_JIG_MTB!G2&lt;&gt;0,0,IF(L293&lt;=L163,0,L292-(L289*L163)))</f>
        <v>2531.7519747235388</v>
      </c>
      <c r="M294" s="59">
        <f>IF(W300_JIG_MTB!H2&lt;&gt;0,0,IF(M293&lt;=M163,0,M292-(M289*M163)))</f>
        <v>4303</v>
      </c>
      <c r="N294" s="60">
        <f>IF(W300_JIG_MTB!I2&lt;&gt;0,0,IF(N293&lt;=N163,0,N292-(N289*N163)))</f>
        <v>0</v>
      </c>
      <c r="O294" s="60">
        <f>IF(W300_JIG_MTB!J2&lt;&gt;0,0,IF(O293&lt;=O163,0,O292-(O289*O163)))</f>
        <v>1117</v>
      </c>
      <c r="P294" s="60">
        <f>IF(W300_JIG_MTB!K2&lt;&gt;0,0,IF(P293&lt;=P163,0,P292-(P289*P163)))</f>
        <v>1215</v>
      </c>
      <c r="Q294" s="60">
        <f>IF(W300_JIG_MTB!L2&lt;&gt;0,0,IF(Q293&lt;=Q163,0,Q292-(Q289*Q163)))</f>
        <v>0</v>
      </c>
      <c r="R294" s="61">
        <f>IF(W300_JIG_MTB!M2&lt;&gt;0,0,IF(R293&lt;=R163,0,R292-(R289*R163)))</f>
        <v>0</v>
      </c>
      <c r="S294" s="348">
        <f>SUM(G294:L294)</f>
        <v>2531.7519747235388</v>
      </c>
      <c r="T294" s="60">
        <f>SUM(M294:R294)</f>
        <v>6635</v>
      </c>
      <c r="U294" s="61">
        <f t="shared" ref="U294" si="246">SUM(S294:T294)</f>
        <v>9166.7519747235383</v>
      </c>
      <c r="W294" s="149" t="s">
        <v>89</v>
      </c>
    </row>
    <row r="295" spans="1:23" s="81" customFormat="1" ht="17.25" hidden="1" customHeight="1" outlineLevel="1">
      <c r="A295" s="80"/>
      <c r="B295" s="2082"/>
      <c r="C295" s="2085"/>
      <c r="D295" s="2089"/>
      <c r="E295" s="2091"/>
      <c r="F295" s="346" t="s">
        <v>166</v>
      </c>
      <c r="G295" s="175">
        <f>G289-G290-G291-G294</f>
        <v>10325</v>
      </c>
      <c r="H295" s="176">
        <f t="shared" ref="H295:R295" si="247">H289-H290-H291-H294</f>
        <v>1702</v>
      </c>
      <c r="I295" s="176">
        <f t="shared" si="247"/>
        <v>11667</v>
      </c>
      <c r="J295" s="176">
        <f t="shared" si="247"/>
        <v>116</v>
      </c>
      <c r="K295" s="176">
        <f t="shared" si="247"/>
        <v>105</v>
      </c>
      <c r="L295" s="177">
        <f t="shared" si="247"/>
        <v>3785.2480252764612</v>
      </c>
      <c r="M295" s="175">
        <f t="shared" si="247"/>
        <v>0</v>
      </c>
      <c r="N295" s="176">
        <f t="shared" si="247"/>
        <v>0</v>
      </c>
      <c r="O295" s="176">
        <f t="shared" si="247"/>
        <v>0</v>
      </c>
      <c r="P295" s="176">
        <f t="shared" si="247"/>
        <v>743</v>
      </c>
      <c r="Q295" s="176">
        <f t="shared" si="247"/>
        <v>0</v>
      </c>
      <c r="R295" s="177">
        <f t="shared" si="247"/>
        <v>0</v>
      </c>
      <c r="S295" s="347">
        <f>S292-S294</f>
        <v>27700.248025276462</v>
      </c>
      <c r="T295" s="176">
        <f>T292-T294</f>
        <v>743</v>
      </c>
      <c r="U295" s="177">
        <f t="shared" ref="U295" si="248">U292-U294</f>
        <v>28443.248025276462</v>
      </c>
      <c r="W295" s="149" t="s">
        <v>89</v>
      </c>
    </row>
    <row r="296" spans="1:23" s="81" customFormat="1" ht="17.25" hidden="1" customHeight="1" outlineLevel="1">
      <c r="A296" s="80"/>
      <c r="B296" s="2082"/>
      <c r="C296" s="2085"/>
      <c r="D296" s="2089"/>
      <c r="E296" s="2092"/>
      <c r="F296" s="346" t="s">
        <v>167</v>
      </c>
      <c r="G296" s="556">
        <f>IF(ISERROR(G295/G289),0,G295/G289)</f>
        <v>0.2706989670179854</v>
      </c>
      <c r="H296" s="557">
        <f t="shared" ref="H296:R296" si="249">IF(ISERROR(H295/H289),0,H295/H289)</f>
        <v>0.26739984289080909</v>
      </c>
      <c r="I296" s="557">
        <f t="shared" si="249"/>
        <v>0.19210946633515008</v>
      </c>
      <c r="J296" s="557">
        <f t="shared" si="249"/>
        <v>0.3515151515151515</v>
      </c>
      <c r="K296" s="557">
        <f t="shared" si="249"/>
        <v>0.28925619834710742</v>
      </c>
      <c r="L296" s="558">
        <f t="shared" si="249"/>
        <v>0.14370721432332806</v>
      </c>
      <c r="M296" s="556">
        <f t="shared" si="249"/>
        <v>0</v>
      </c>
      <c r="N296" s="557">
        <f t="shared" si="249"/>
        <v>0</v>
      </c>
      <c r="O296" s="557">
        <f t="shared" si="249"/>
        <v>0</v>
      </c>
      <c r="P296" s="557">
        <f t="shared" si="249"/>
        <v>0.23587301587301587</v>
      </c>
      <c r="Q296" s="557">
        <f t="shared" si="249"/>
        <v>0</v>
      </c>
      <c r="R296" s="558">
        <f t="shared" si="249"/>
        <v>0</v>
      </c>
      <c r="S296" s="937">
        <f t="shared" ref="S296:U296" si="250">IF(ISERROR(S295/S289),0,S295/S289)</f>
        <v>0.20942041736492853</v>
      </c>
      <c r="T296" s="557">
        <f t="shared" si="250"/>
        <v>8.5579359594563462E-2</v>
      </c>
      <c r="U296" s="558">
        <f t="shared" si="250"/>
        <v>0.20179242744231382</v>
      </c>
      <c r="W296" s="149" t="s">
        <v>322</v>
      </c>
    </row>
    <row r="297" spans="1:23" s="81" customFormat="1" ht="17.25" hidden="1" customHeight="1" outlineLevel="1">
      <c r="A297" s="80"/>
      <c r="B297" s="2082"/>
      <c r="C297" s="2085"/>
      <c r="D297" s="2089"/>
      <c r="E297" s="2087" t="s">
        <v>82</v>
      </c>
      <c r="F297" s="498" t="s">
        <v>67</v>
      </c>
      <c r="G297" s="59">
        <f>W300_JIG_MTB!D59</f>
        <v>0</v>
      </c>
      <c r="H297" s="60">
        <f>W300_JIG_MTB!E59</f>
        <v>0</v>
      </c>
      <c r="I297" s="60">
        <f>W300_JIG_MTB!F59</f>
        <v>0</v>
      </c>
      <c r="J297" s="60">
        <f>W300_JIG_MTB!G59</f>
        <v>0</v>
      </c>
      <c r="K297" s="60">
        <f>W300_JIG_MTB!H59</f>
        <v>0</v>
      </c>
      <c r="L297" s="61">
        <f>W300_JIG_MTB!I59</f>
        <v>0</v>
      </c>
      <c r="M297" s="59">
        <f>SW300_JIG_MTB!J59</f>
        <v>0</v>
      </c>
      <c r="N297" s="60">
        <f>SW300_JIG_MTB!K59</f>
        <v>144</v>
      </c>
      <c r="O297" s="60">
        <f>SW300_JIG_MTB!L59</f>
        <v>0</v>
      </c>
      <c r="P297" s="60">
        <f>SW300_JIG_MTB!M59</f>
        <v>0</v>
      </c>
      <c r="Q297" s="60">
        <f>SW300_JIG_MTB!N59</f>
        <v>0</v>
      </c>
      <c r="R297" s="61">
        <f>SW300_JIG_MTB!O59</f>
        <v>0</v>
      </c>
      <c r="S297" s="348">
        <f>SUM(G297:L297)</f>
        <v>0</v>
      </c>
      <c r="T297" s="60">
        <f>SUM(M297:R297)</f>
        <v>144</v>
      </c>
      <c r="U297" s="61">
        <f t="shared" ref="U297:U299" si="251">SUM(S297:T297)</f>
        <v>144</v>
      </c>
      <c r="W297" s="149" t="s">
        <v>89</v>
      </c>
    </row>
    <row r="298" spans="1:23" s="81" customFormat="1" ht="17.25" hidden="1" customHeight="1" outlineLevel="1">
      <c r="A298" s="80"/>
      <c r="B298" s="2082"/>
      <c r="C298" s="2085"/>
      <c r="D298" s="2089"/>
      <c r="E298" s="2000"/>
      <c r="F298" s="499" t="s">
        <v>71</v>
      </c>
      <c r="G298" s="56">
        <f>W300_JIG_MTB!D67</f>
        <v>0</v>
      </c>
      <c r="H298" s="468">
        <f>W300_JIG_MTB!E67</f>
        <v>0</v>
      </c>
      <c r="I298" s="468">
        <f>W300_JIG_MTB!F67</f>
        <v>0</v>
      </c>
      <c r="J298" s="468">
        <f>W300_JIG_MTB!G67</f>
        <v>0</v>
      </c>
      <c r="K298" s="468">
        <f>W300_JIG_MTB!H67</f>
        <v>0</v>
      </c>
      <c r="L298" s="57">
        <f>W300_JIG_MTB!I67</f>
        <v>0</v>
      </c>
      <c r="M298" s="56">
        <f>SW300_JIG_MTB!J67</f>
        <v>0</v>
      </c>
      <c r="N298" s="468">
        <f>SW300_JIG_MTB!K67</f>
        <v>100.8</v>
      </c>
      <c r="O298" s="468">
        <f>SW300_JIG_MTB!L67</f>
        <v>0</v>
      </c>
      <c r="P298" s="468">
        <f>SW300_JIG_MTB!M67</f>
        <v>0</v>
      </c>
      <c r="Q298" s="468">
        <f>SW300_JIG_MTB!N67</f>
        <v>0</v>
      </c>
      <c r="R298" s="57">
        <f>SW300_JIG_MTB!O67</f>
        <v>0</v>
      </c>
      <c r="S298" s="936">
        <f>SUM(G298:L298)</f>
        <v>0</v>
      </c>
      <c r="T298" s="468">
        <f>SUM(M298:R298)</f>
        <v>100.8</v>
      </c>
      <c r="U298" s="57">
        <f t="shared" si="251"/>
        <v>100.8</v>
      </c>
      <c r="W298" s="149" t="s">
        <v>89</v>
      </c>
    </row>
    <row r="299" spans="1:23" s="81" customFormat="1" ht="17.25" hidden="1" customHeight="1" outlineLevel="1">
      <c r="A299" s="80"/>
      <c r="B299" s="2082"/>
      <c r="C299" s="2085"/>
      <c r="D299" s="2089"/>
      <c r="E299" s="2000"/>
      <c r="F299" s="499" t="s">
        <v>164</v>
      </c>
      <c r="G299" s="1462"/>
      <c r="H299" s="1463"/>
      <c r="I299" s="1463"/>
      <c r="J299" s="1463"/>
      <c r="K299" s="1463"/>
      <c r="L299" s="1464"/>
      <c r="M299" s="1462"/>
      <c r="N299" s="1463"/>
      <c r="O299" s="1463"/>
      <c r="P299" s="1463"/>
      <c r="Q299" s="1463"/>
      <c r="R299" s="1464"/>
      <c r="S299" s="936">
        <f>SUM(G299:L299)</f>
        <v>0</v>
      </c>
      <c r="T299" s="468">
        <f>SUM(M299:R299)</f>
        <v>0</v>
      </c>
      <c r="U299" s="57">
        <f t="shared" si="251"/>
        <v>0</v>
      </c>
      <c r="W299" s="149" t="s">
        <v>89</v>
      </c>
    </row>
    <row r="300" spans="1:23" s="81" customFormat="1" ht="17.25" hidden="1" customHeight="1" outlineLevel="1">
      <c r="A300" s="80"/>
      <c r="B300" s="2082"/>
      <c r="C300" s="2085"/>
      <c r="D300" s="2089"/>
      <c r="E300" s="2000"/>
      <c r="F300" s="546" t="s">
        <v>73</v>
      </c>
      <c r="G300" s="547">
        <f>G297-G298-G299</f>
        <v>0</v>
      </c>
      <c r="H300" s="548">
        <f t="shared" ref="H300:U300" si="252">H297-H298-H299</f>
        <v>0</v>
      </c>
      <c r="I300" s="548">
        <f t="shared" si="252"/>
        <v>0</v>
      </c>
      <c r="J300" s="548">
        <f t="shared" si="252"/>
        <v>0</v>
      </c>
      <c r="K300" s="548">
        <f t="shared" si="252"/>
        <v>0</v>
      </c>
      <c r="L300" s="549">
        <f t="shared" si="252"/>
        <v>0</v>
      </c>
      <c r="M300" s="547">
        <f t="shared" si="252"/>
        <v>0</v>
      </c>
      <c r="N300" s="548">
        <f t="shared" si="252"/>
        <v>43.2</v>
      </c>
      <c r="O300" s="548">
        <f t="shared" si="252"/>
        <v>0</v>
      </c>
      <c r="P300" s="548">
        <f t="shared" si="252"/>
        <v>0</v>
      </c>
      <c r="Q300" s="548">
        <f t="shared" si="252"/>
        <v>0</v>
      </c>
      <c r="R300" s="549">
        <f t="shared" si="252"/>
        <v>0</v>
      </c>
      <c r="S300" s="550">
        <f t="shared" si="252"/>
        <v>0</v>
      </c>
      <c r="T300" s="548">
        <f t="shared" si="252"/>
        <v>43.2</v>
      </c>
      <c r="U300" s="549">
        <f t="shared" si="252"/>
        <v>43.2</v>
      </c>
      <c r="W300" s="149" t="s">
        <v>89</v>
      </c>
    </row>
    <row r="301" spans="1:23" s="81" customFormat="1" ht="17.25" hidden="1" customHeight="1" outlineLevel="1">
      <c r="A301" s="80"/>
      <c r="B301" s="2082"/>
      <c r="C301" s="2085"/>
      <c r="D301" s="2089"/>
      <c r="E301" s="2000"/>
      <c r="F301" s="551" t="s">
        <v>135</v>
      </c>
      <c r="G301" s="552">
        <f>IF(ISERROR(G300/G297),0,G300/G297)</f>
        <v>0</v>
      </c>
      <c r="H301" s="553">
        <f t="shared" ref="H301:O301" si="253">IF(ISERROR(H300/H297),0,H300/H297)</f>
        <v>0</v>
      </c>
      <c r="I301" s="553">
        <f t="shared" si="253"/>
        <v>0</v>
      </c>
      <c r="J301" s="553">
        <f t="shared" si="253"/>
        <v>0</v>
      </c>
      <c r="K301" s="553">
        <f t="shared" si="253"/>
        <v>0</v>
      </c>
      <c r="L301" s="554">
        <f t="shared" si="253"/>
        <v>0</v>
      </c>
      <c r="M301" s="552">
        <f t="shared" si="253"/>
        <v>0</v>
      </c>
      <c r="N301" s="553">
        <f t="shared" si="253"/>
        <v>0.30000000000000004</v>
      </c>
      <c r="O301" s="553">
        <f t="shared" si="253"/>
        <v>0</v>
      </c>
      <c r="P301" s="553">
        <f>IF(ISERROR(P300/P297),0,P300/P297)</f>
        <v>0</v>
      </c>
      <c r="Q301" s="553">
        <f t="shared" ref="Q301:U301" si="254">IF(ISERROR(Q300/Q297),0,Q300/Q297)</f>
        <v>0</v>
      </c>
      <c r="R301" s="554">
        <f t="shared" si="254"/>
        <v>0</v>
      </c>
      <c r="S301" s="555">
        <f t="shared" si="254"/>
        <v>0</v>
      </c>
      <c r="T301" s="553">
        <f t="shared" si="254"/>
        <v>0.30000000000000004</v>
      </c>
      <c r="U301" s="554">
        <f t="shared" si="254"/>
        <v>0.30000000000000004</v>
      </c>
      <c r="W301" s="149" t="s">
        <v>322</v>
      </c>
    </row>
    <row r="302" spans="1:23" s="81" customFormat="1" ht="17.25" hidden="1" customHeight="1" outlineLevel="1">
      <c r="A302" s="80"/>
      <c r="B302" s="2082"/>
      <c r="C302" s="2085"/>
      <c r="D302" s="2089"/>
      <c r="E302" s="2000"/>
      <c r="F302" s="499" t="s">
        <v>165</v>
      </c>
      <c r="G302" s="59">
        <f>IF(W300_JIG_MTB!B2&lt;&gt;0,0,IF(G301&lt;=G158,0,G300-(G297*G158)))</f>
        <v>0</v>
      </c>
      <c r="H302" s="60">
        <f>IF(W300_JIG_MTB!C2&lt;&gt;0,0,IF(H301&lt;=H158,0,H300-(H297*H158)))</f>
        <v>0</v>
      </c>
      <c r="I302" s="60">
        <f>IF(W300_JIG_MTB!D2&lt;&gt;0,0,IF(I301&lt;=I158,0,I300-(I297*I158)))</f>
        <v>0</v>
      </c>
      <c r="J302" s="60">
        <f>IF(W300_JIG_MTB!E2&lt;&gt;0,0,IF(J301&lt;=J158,0,J300-(J297*J158)))</f>
        <v>0</v>
      </c>
      <c r="K302" s="60">
        <f>IF(W300_JIG_MTB!F2&lt;&gt;0,0,IF(K301&lt;=K158,0,K300-(K297*K158)))</f>
        <v>0</v>
      </c>
      <c r="L302" s="61">
        <f>IF(W300_JIG_MTB!G2&lt;&gt;0,0,IF(L301&lt;=L158,0,L300-(L297*L158)))</f>
        <v>0</v>
      </c>
      <c r="M302" s="59">
        <f>IF(SW300_JIG_MTB!H2&lt;&gt;0,0,IF(M301&lt;=M217,0,M300-(M297*M217)))</f>
        <v>0</v>
      </c>
      <c r="N302" s="60">
        <f>IF(SW300_JIG_MTB!I2&lt;&gt;0,0,IF(N301&lt;=N217,0,N300-(N297*N217)))</f>
        <v>20.475595553202758</v>
      </c>
      <c r="O302" s="60">
        <f>IF(SW300_JIG_MTB!J2&lt;&gt;0,0,IF(O301&lt;=O217,0,O300-(O297*O217)))</f>
        <v>0</v>
      </c>
      <c r="P302" s="60">
        <f>IF(SW300_JIG_MTB!K2&lt;&gt;0,0,IF(P301&lt;=P217,0,P300-(P297*P217)))</f>
        <v>0</v>
      </c>
      <c r="Q302" s="60">
        <f>IF(SW300_JIG_MTB!L2&lt;&gt;0,0,IF(Q301&lt;=Q217,0,Q300-(Q297*Q217)))</f>
        <v>0</v>
      </c>
      <c r="R302" s="61">
        <f>IF(SW300_JIG_MTB!M2&lt;&gt;0,0,IF(R301&lt;=R217,0,R300-(R297*R217)))</f>
        <v>0</v>
      </c>
      <c r="S302" s="348">
        <f>SUM(G302:L302)</f>
        <v>0</v>
      </c>
      <c r="T302" s="60">
        <f>SUM(M302:R302)</f>
        <v>20.475595553202758</v>
      </c>
      <c r="U302" s="61">
        <f t="shared" ref="U302" si="255">SUM(S302:T302)</f>
        <v>20.475595553202758</v>
      </c>
      <c r="W302" s="149" t="s">
        <v>89</v>
      </c>
    </row>
    <row r="303" spans="1:23" s="81" customFormat="1" ht="17.25" hidden="1" customHeight="1" outlineLevel="1">
      <c r="A303" s="80"/>
      <c r="B303" s="2082"/>
      <c r="C303" s="2085"/>
      <c r="D303" s="2089"/>
      <c r="E303" s="2000"/>
      <c r="F303" s="346" t="s">
        <v>166</v>
      </c>
      <c r="G303" s="175">
        <f>G297-G298-G299-G302</f>
        <v>0</v>
      </c>
      <c r="H303" s="176">
        <f t="shared" ref="H303:R303" si="256">H297-H298-H299-H302</f>
        <v>0</v>
      </c>
      <c r="I303" s="176">
        <f t="shared" si="256"/>
        <v>0</v>
      </c>
      <c r="J303" s="176">
        <f t="shared" si="256"/>
        <v>0</v>
      </c>
      <c r="K303" s="176">
        <f t="shared" si="256"/>
        <v>0</v>
      </c>
      <c r="L303" s="177">
        <f t="shared" si="256"/>
        <v>0</v>
      </c>
      <c r="M303" s="175">
        <f t="shared" si="256"/>
        <v>0</v>
      </c>
      <c r="N303" s="176">
        <f t="shared" si="256"/>
        <v>22.724404446797244</v>
      </c>
      <c r="O303" s="176">
        <f t="shared" si="256"/>
        <v>0</v>
      </c>
      <c r="P303" s="176">
        <f t="shared" si="256"/>
        <v>0</v>
      </c>
      <c r="Q303" s="176">
        <f t="shared" si="256"/>
        <v>0</v>
      </c>
      <c r="R303" s="177">
        <f t="shared" si="256"/>
        <v>0</v>
      </c>
      <c r="S303" s="347">
        <f>S300-S302</f>
        <v>0</v>
      </c>
      <c r="T303" s="176">
        <f>T300-T302</f>
        <v>22.724404446797244</v>
      </c>
      <c r="U303" s="177">
        <f t="shared" ref="U303" si="257">U300-U302</f>
        <v>22.724404446797244</v>
      </c>
      <c r="W303" s="149" t="s">
        <v>89</v>
      </c>
    </row>
    <row r="304" spans="1:23" s="81" customFormat="1" ht="17.25" hidden="1" customHeight="1" outlineLevel="1" thickBot="1">
      <c r="A304" s="80"/>
      <c r="B304" s="2082"/>
      <c r="C304" s="2085"/>
      <c r="D304" s="2089"/>
      <c r="E304" s="2000"/>
      <c r="F304" s="1067" t="s">
        <v>167</v>
      </c>
      <c r="G304" s="1068">
        <f>IF(ISERROR(G303/G297),0,G303/G297)</f>
        <v>0</v>
      </c>
      <c r="H304" s="1069">
        <f t="shared" ref="H304:O304" si="258">IF(ISERROR(H303/H297),0,H303/H297)</f>
        <v>0</v>
      </c>
      <c r="I304" s="1069">
        <f t="shared" si="258"/>
        <v>0</v>
      </c>
      <c r="J304" s="1069">
        <f t="shared" si="258"/>
        <v>0</v>
      </c>
      <c r="K304" s="1069">
        <f t="shared" si="258"/>
        <v>0</v>
      </c>
      <c r="L304" s="1070">
        <f t="shared" si="258"/>
        <v>0</v>
      </c>
      <c r="M304" s="1068">
        <f t="shared" si="258"/>
        <v>0</v>
      </c>
      <c r="N304" s="1069">
        <f t="shared" si="258"/>
        <v>0.15780836421386976</v>
      </c>
      <c r="O304" s="1069">
        <f t="shared" si="258"/>
        <v>0</v>
      </c>
      <c r="P304" s="1069">
        <f>IF(ISERROR(P303/P297),0,P303/P297)</f>
        <v>0</v>
      </c>
      <c r="Q304" s="1069">
        <f t="shared" ref="Q304:U304" si="259">IF(ISERROR(Q303/Q297),0,Q303/Q297)</f>
        <v>0</v>
      </c>
      <c r="R304" s="1070">
        <f t="shared" si="259"/>
        <v>0</v>
      </c>
      <c r="S304" s="1071">
        <f t="shared" si="259"/>
        <v>0</v>
      </c>
      <c r="T304" s="1069">
        <f t="shared" si="259"/>
        <v>0.15780836421386976</v>
      </c>
      <c r="U304" s="1070">
        <f t="shared" si="259"/>
        <v>0.15780836421386976</v>
      </c>
      <c r="W304" s="149" t="s">
        <v>322</v>
      </c>
    </row>
    <row r="305" spans="1:23" s="81" customFormat="1" ht="17.25" customHeight="1" collapsed="1">
      <c r="A305" s="80"/>
      <c r="B305" s="2082"/>
      <c r="C305" s="2093" t="s">
        <v>168</v>
      </c>
      <c r="D305" s="2094"/>
      <c r="E305" s="2094"/>
      <c r="F305" s="2094"/>
      <c r="G305" s="1072">
        <f t="shared" ref="G305:R307" si="260">SUM(G257,G265,G273,G281,G289,G297)</f>
        <v>46423</v>
      </c>
      <c r="H305" s="1073">
        <f t="shared" si="260"/>
        <v>23149</v>
      </c>
      <c r="I305" s="1073">
        <f t="shared" si="260"/>
        <v>75001</v>
      </c>
      <c r="J305" s="1073">
        <f t="shared" si="260"/>
        <v>19769</v>
      </c>
      <c r="K305" s="1073">
        <f t="shared" si="260"/>
        <v>14845</v>
      </c>
      <c r="L305" s="1074">
        <f t="shared" si="260"/>
        <v>197768</v>
      </c>
      <c r="M305" s="1072">
        <f t="shared" si="260"/>
        <v>126284</v>
      </c>
      <c r="N305" s="1073">
        <f t="shared" si="260"/>
        <v>21562</v>
      </c>
      <c r="O305" s="1073">
        <f t="shared" si="260"/>
        <v>36253</v>
      </c>
      <c r="P305" s="1073">
        <f t="shared" si="260"/>
        <v>66549</v>
      </c>
      <c r="Q305" s="1073">
        <f t="shared" si="260"/>
        <v>13316</v>
      </c>
      <c r="R305" s="1074">
        <f t="shared" si="260"/>
        <v>103147</v>
      </c>
      <c r="S305" s="1075">
        <f>SUM(G305:L305)</f>
        <v>376955</v>
      </c>
      <c r="T305" s="1073">
        <f>SUM(M305:R305)</f>
        <v>367111</v>
      </c>
      <c r="U305" s="1074">
        <f>SUM(S305:T305)</f>
        <v>744066</v>
      </c>
      <c r="W305" s="153" t="s">
        <v>89</v>
      </c>
    </row>
    <row r="306" spans="1:23" s="81" customFormat="1" ht="17.25" customHeight="1">
      <c r="A306" s="80"/>
      <c r="B306" s="2082"/>
      <c r="C306" s="2095" t="s">
        <v>169</v>
      </c>
      <c r="D306" s="2096"/>
      <c r="E306" s="2096"/>
      <c r="F306" s="2096"/>
      <c r="G306" s="163">
        <f t="shared" si="260"/>
        <v>14934</v>
      </c>
      <c r="H306" s="501">
        <f t="shared" si="260"/>
        <v>3228</v>
      </c>
      <c r="I306" s="501">
        <f t="shared" si="260"/>
        <v>42259</v>
      </c>
      <c r="J306" s="501">
        <f t="shared" si="260"/>
        <v>2782</v>
      </c>
      <c r="K306" s="501">
        <f t="shared" si="260"/>
        <v>2493</v>
      </c>
      <c r="L306" s="164">
        <f t="shared" si="260"/>
        <v>125974</v>
      </c>
      <c r="M306" s="163">
        <f t="shared" si="260"/>
        <v>47808</v>
      </c>
      <c r="N306" s="501">
        <f t="shared" si="260"/>
        <v>3046.8</v>
      </c>
      <c r="O306" s="501">
        <f t="shared" si="260"/>
        <v>9320</v>
      </c>
      <c r="P306" s="501">
        <f t="shared" si="260"/>
        <v>14902</v>
      </c>
      <c r="Q306" s="501">
        <f t="shared" si="260"/>
        <v>3114</v>
      </c>
      <c r="R306" s="164">
        <f t="shared" si="260"/>
        <v>38636</v>
      </c>
      <c r="S306" s="938">
        <f>SUM(G306:L306)</f>
        <v>191670</v>
      </c>
      <c r="T306" s="501">
        <f>SUM(M306:R306)</f>
        <v>116826.8</v>
      </c>
      <c r="U306" s="164">
        <f>SUM(S306:T306)</f>
        <v>308496.8</v>
      </c>
      <c r="W306" s="153" t="s">
        <v>89</v>
      </c>
    </row>
    <row r="307" spans="1:23" s="81" customFormat="1" ht="17.25" customHeight="1">
      <c r="A307" s="80"/>
      <c r="B307" s="2082"/>
      <c r="C307" s="2097" t="s">
        <v>170</v>
      </c>
      <c r="D307" s="2098"/>
      <c r="E307" s="2098"/>
      <c r="F307" s="2098"/>
      <c r="G307" s="163">
        <f t="shared" si="260"/>
        <v>21874</v>
      </c>
      <c r="H307" s="1405">
        <f t="shared" si="260"/>
        <v>14896</v>
      </c>
      <c r="I307" s="1405">
        <f>SUM(I259,I267,I275,I283,I291,I299)</f>
        <v>22076</v>
      </c>
      <c r="J307" s="1405">
        <f t="shared" si="260"/>
        <v>13754</v>
      </c>
      <c r="K307" s="1405">
        <f t="shared" si="260"/>
        <v>8083</v>
      </c>
      <c r="L307" s="241">
        <f t="shared" si="260"/>
        <v>38922</v>
      </c>
      <c r="M307" s="939">
        <f>SUM(M259,M267,M275,M283,M291,M299)</f>
        <v>19423</v>
      </c>
      <c r="N307" s="1405">
        <f t="shared" si="260"/>
        <v>888</v>
      </c>
      <c r="O307" s="1405">
        <f t="shared" si="260"/>
        <v>1055</v>
      </c>
      <c r="P307" s="1405">
        <f t="shared" si="260"/>
        <v>3244</v>
      </c>
      <c r="Q307" s="1405">
        <f t="shared" si="260"/>
        <v>211</v>
      </c>
      <c r="R307" s="241">
        <f t="shared" si="260"/>
        <v>4601</v>
      </c>
      <c r="S307" s="587">
        <f>SUM(G307:L307)</f>
        <v>119605</v>
      </c>
      <c r="T307" s="1405">
        <f>SUM(M307:R307)</f>
        <v>29422</v>
      </c>
      <c r="U307" s="241">
        <f>SUM(S307:T307)</f>
        <v>149027</v>
      </c>
      <c r="W307" s="224" t="s">
        <v>89</v>
      </c>
    </row>
    <row r="308" spans="1:23" s="81" customFormat="1" ht="17.25" customHeight="1">
      <c r="A308" s="80"/>
      <c r="B308" s="2082"/>
      <c r="C308" s="2099" t="s">
        <v>171</v>
      </c>
      <c r="D308" s="2100"/>
      <c r="E308" s="2100"/>
      <c r="F308" s="2100"/>
      <c r="G308" s="940">
        <f t="shared" ref="G308:R308" si="261">G305-G306-G307</f>
        <v>9615</v>
      </c>
      <c r="H308" s="1406">
        <f t="shared" si="261"/>
        <v>5025</v>
      </c>
      <c r="I308" s="1406">
        <f t="shared" si="261"/>
        <v>10666</v>
      </c>
      <c r="J308" s="1406">
        <f t="shared" si="261"/>
        <v>3233</v>
      </c>
      <c r="K308" s="1406">
        <f t="shared" si="261"/>
        <v>4269</v>
      </c>
      <c r="L308" s="502">
        <f t="shared" si="261"/>
        <v>32872</v>
      </c>
      <c r="M308" s="940">
        <f t="shared" si="261"/>
        <v>59053</v>
      </c>
      <c r="N308" s="1406">
        <f t="shared" si="261"/>
        <v>17627.2</v>
      </c>
      <c r="O308" s="1406">
        <f t="shared" si="261"/>
        <v>25878</v>
      </c>
      <c r="P308" s="1406">
        <f t="shared" si="261"/>
        <v>48403</v>
      </c>
      <c r="Q308" s="1406">
        <f t="shared" si="261"/>
        <v>9991</v>
      </c>
      <c r="R308" s="502">
        <f t="shared" si="261"/>
        <v>59910</v>
      </c>
      <c r="S308" s="588">
        <f>SUM(G308:L308)</f>
        <v>65680</v>
      </c>
      <c r="T308" s="1406">
        <f>SUM(M308:R308)</f>
        <v>220862.2</v>
      </c>
      <c r="U308" s="502">
        <f t="shared" ref="U308" si="262">U305-U306-U307</f>
        <v>286542.2</v>
      </c>
      <c r="V308" s="586"/>
      <c r="W308" s="232" t="s">
        <v>89</v>
      </c>
    </row>
    <row r="309" spans="1:23" s="81" customFormat="1" ht="17.25" customHeight="1">
      <c r="A309" s="80"/>
      <c r="B309" s="2082"/>
      <c r="C309" s="2101" t="s">
        <v>172</v>
      </c>
      <c r="D309" s="2102"/>
      <c r="E309" s="2102"/>
      <c r="F309" s="2103"/>
      <c r="G309" s="941">
        <f>IF(ISERROR(G308/G305),0,G308/G305)</f>
        <v>0.2071171617517179</v>
      </c>
      <c r="H309" s="1407">
        <f t="shared" ref="H309:U309" si="263">IF(ISERROR(H308/H305),0,H308/H305)</f>
        <v>0.2170720117499676</v>
      </c>
      <c r="I309" s="1407">
        <f t="shared" si="263"/>
        <v>0.14221143718083759</v>
      </c>
      <c r="J309" s="1407">
        <f t="shared" si="263"/>
        <v>0.16353887399463807</v>
      </c>
      <c r="K309" s="1407">
        <f t="shared" si="263"/>
        <v>0.28757157292017516</v>
      </c>
      <c r="L309" s="559">
        <f t="shared" si="263"/>
        <v>0.16621495894179039</v>
      </c>
      <c r="M309" s="941">
        <f t="shared" si="263"/>
        <v>0.46762060118463145</v>
      </c>
      <c r="N309" s="1407">
        <f t="shared" si="263"/>
        <v>0.81751229014006122</v>
      </c>
      <c r="O309" s="1407">
        <f t="shared" si="263"/>
        <v>0.7138167875762006</v>
      </c>
      <c r="P309" s="1407">
        <f t="shared" si="263"/>
        <v>0.72732873521765917</v>
      </c>
      <c r="Q309" s="1407">
        <f t="shared" si="263"/>
        <v>0.75030039050765995</v>
      </c>
      <c r="R309" s="559">
        <f t="shared" si="263"/>
        <v>0.58082154594898538</v>
      </c>
      <c r="S309" s="589">
        <f t="shared" si="263"/>
        <v>0.17423830430688014</v>
      </c>
      <c r="T309" s="1407">
        <f t="shared" si="263"/>
        <v>0.60162239758547142</v>
      </c>
      <c r="U309" s="559">
        <f t="shared" si="263"/>
        <v>0.38510320321046793</v>
      </c>
      <c r="V309" s="586"/>
      <c r="W309" s="149" t="s">
        <v>322</v>
      </c>
    </row>
    <row r="310" spans="1:23" s="81" customFormat="1" ht="17.25" customHeight="1">
      <c r="A310" s="80"/>
      <c r="B310" s="2082"/>
      <c r="C310" s="2104" t="s">
        <v>173</v>
      </c>
      <c r="D310" s="2105"/>
      <c r="E310" s="2105"/>
      <c r="F310" s="2106"/>
      <c r="G310" s="942">
        <f t="shared" ref="G310:Q310" si="264">SUM(G262,G270,G278,G286,G294,G302)</f>
        <v>0</v>
      </c>
      <c r="H310" s="1408">
        <f t="shared" si="264"/>
        <v>0</v>
      </c>
      <c r="I310" s="1408">
        <f>SUM(I262,I270,I278,I286,I294,I302)</f>
        <v>0</v>
      </c>
      <c r="J310" s="1408">
        <f t="shared" si="264"/>
        <v>0</v>
      </c>
      <c r="K310" s="1408">
        <f t="shared" si="264"/>
        <v>0</v>
      </c>
      <c r="L310" s="560">
        <f>SUM(L262,L270,L278,L286,L294,L302)</f>
        <v>8578.3519453074477</v>
      </c>
      <c r="M310" s="942">
        <f t="shared" si="264"/>
        <v>35336.888706082391</v>
      </c>
      <c r="N310" s="1408">
        <f t="shared" si="264"/>
        <v>14489.981218331694</v>
      </c>
      <c r="O310" s="1408">
        <f t="shared" si="264"/>
        <v>20982.340105873933</v>
      </c>
      <c r="P310" s="1408">
        <f t="shared" si="264"/>
        <v>39310.660149023439</v>
      </c>
      <c r="Q310" s="1408">
        <f t="shared" si="264"/>
        <v>8467.0342972427716</v>
      </c>
      <c r="R310" s="560">
        <f>SUM(R262,R270,R278,R286,R294,R302)</f>
        <v>33479.054063360614</v>
      </c>
      <c r="S310" s="590">
        <f>SUM(G310:L310)</f>
        <v>8578.3519453074477</v>
      </c>
      <c r="T310" s="1408">
        <f>SUM(M310:R310)</f>
        <v>152065.95853991486</v>
      </c>
      <c r="U310" s="560">
        <f>SUM(S310:T310)</f>
        <v>160644.31048522232</v>
      </c>
      <c r="V310" s="591"/>
      <c r="W310" s="153" t="s">
        <v>89</v>
      </c>
    </row>
    <row r="311" spans="1:23" s="81" customFormat="1" ht="17.25" customHeight="1">
      <c r="A311" s="80"/>
      <c r="B311" s="2082"/>
      <c r="C311" s="2107" t="s">
        <v>174</v>
      </c>
      <c r="D311" s="2108"/>
      <c r="E311" s="2108"/>
      <c r="F311" s="2109"/>
      <c r="G311" s="943">
        <f t="shared" ref="G311:U311" si="265">G308-G310</f>
        <v>9615</v>
      </c>
      <c r="H311" s="1409">
        <f t="shared" si="265"/>
        <v>5025</v>
      </c>
      <c r="I311" s="1409">
        <f t="shared" si="265"/>
        <v>10666</v>
      </c>
      <c r="J311" s="1409">
        <f t="shared" si="265"/>
        <v>3233</v>
      </c>
      <c r="K311" s="1409">
        <f t="shared" si="265"/>
        <v>4269</v>
      </c>
      <c r="L311" s="561">
        <f t="shared" si="265"/>
        <v>24293.648054692552</v>
      </c>
      <c r="M311" s="943">
        <f t="shared" si="265"/>
        <v>23716.111293917609</v>
      </c>
      <c r="N311" s="1409">
        <f t="shared" si="265"/>
        <v>3137.2187816683072</v>
      </c>
      <c r="O311" s="1409">
        <f t="shared" si="265"/>
        <v>4895.6598941260672</v>
      </c>
      <c r="P311" s="1409">
        <f t="shared" si="265"/>
        <v>9092.3398509765611</v>
      </c>
      <c r="Q311" s="1409">
        <f t="shared" si="265"/>
        <v>1523.9657027572284</v>
      </c>
      <c r="R311" s="561">
        <f t="shared" si="265"/>
        <v>26430.945936639386</v>
      </c>
      <c r="S311" s="592">
        <f t="shared" si="265"/>
        <v>57101.648054692552</v>
      </c>
      <c r="T311" s="1409">
        <f t="shared" si="265"/>
        <v>68796.241460085148</v>
      </c>
      <c r="U311" s="561">
        <f t="shared" si="265"/>
        <v>125897.88951477769</v>
      </c>
      <c r="V311" s="586"/>
      <c r="W311" s="232" t="s">
        <v>89</v>
      </c>
    </row>
    <row r="312" spans="1:23" s="81" customFormat="1" ht="17.25" customHeight="1" thickBot="1">
      <c r="A312" s="80"/>
      <c r="B312" s="2082"/>
      <c r="C312" s="1904" t="s">
        <v>175</v>
      </c>
      <c r="D312" s="1905"/>
      <c r="E312" s="1905"/>
      <c r="F312" s="1906"/>
      <c r="G312" s="562">
        <f>IF(ISERROR(G311/G305),0,G311/G305)</f>
        <v>0.2071171617517179</v>
      </c>
      <c r="H312" s="563">
        <f t="shared" ref="H312:T312" si="266">IF(ISERROR(H311/H305),0,H311/H305)</f>
        <v>0.2170720117499676</v>
      </c>
      <c r="I312" s="563">
        <f t="shared" si="266"/>
        <v>0.14221143718083759</v>
      </c>
      <c r="J312" s="563">
        <f t="shared" si="266"/>
        <v>0.16353887399463807</v>
      </c>
      <c r="K312" s="563">
        <f t="shared" si="266"/>
        <v>0.28757157292017516</v>
      </c>
      <c r="L312" s="564">
        <f t="shared" si="266"/>
        <v>0.12283912490742968</v>
      </c>
      <c r="M312" s="562">
        <f t="shared" si="266"/>
        <v>0.18779981069587287</v>
      </c>
      <c r="N312" s="563">
        <f t="shared" si="266"/>
        <v>0.14549757822411219</v>
      </c>
      <c r="O312" s="563">
        <f t="shared" si="266"/>
        <v>0.13504151088533548</v>
      </c>
      <c r="P312" s="563">
        <f t="shared" si="266"/>
        <v>0.13662624308369115</v>
      </c>
      <c r="Q312" s="563">
        <f t="shared" si="266"/>
        <v>0.11444620777690211</v>
      </c>
      <c r="R312" s="564">
        <f t="shared" si="266"/>
        <v>0.256245416121064</v>
      </c>
      <c r="S312" s="565">
        <f t="shared" si="266"/>
        <v>0.15148133876641126</v>
      </c>
      <c r="T312" s="563">
        <f t="shared" si="266"/>
        <v>0.18739901953383351</v>
      </c>
      <c r="U312" s="564">
        <f>IF(ISERROR(U311/U305),0,U311/U305)</f>
        <v>0.16920258352723777</v>
      </c>
      <c r="V312" s="586"/>
      <c r="W312" s="155" t="s">
        <v>153</v>
      </c>
    </row>
    <row r="313" spans="1:23" s="81" customFormat="1" ht="17.25" hidden="1" customHeight="1" outlineLevel="1">
      <c r="A313" s="80"/>
      <c r="B313" s="2082"/>
      <c r="C313" s="2059" t="s">
        <v>307</v>
      </c>
      <c r="D313" s="2012" t="s">
        <v>55</v>
      </c>
      <c r="E313" s="2013"/>
      <c r="F313" s="2014"/>
      <c r="G313" s="187">
        <f t="shared" ref="G313:K313" si="267">G169</f>
        <v>4003.333333333333</v>
      </c>
      <c r="H313" s="188">
        <f t="shared" si="267"/>
        <v>4049.8412698412699</v>
      </c>
      <c r="I313" s="188">
        <f t="shared" si="267"/>
        <v>4068.4126984126988</v>
      </c>
      <c r="J313" s="188">
        <f t="shared" si="267"/>
        <v>4009.0476190476193</v>
      </c>
      <c r="K313" s="188">
        <f t="shared" si="267"/>
        <v>4037.6190476190477</v>
      </c>
      <c r="L313" s="189">
        <f>L169</f>
        <v>4079.2063492063494</v>
      </c>
      <c r="M313" s="187">
        <f>M228</f>
        <v>4248.5714285714284</v>
      </c>
      <c r="N313" s="188">
        <f t="shared" ref="N313:R313" si="268">N228</f>
        <v>4256.1904761904761</v>
      </c>
      <c r="O313" s="188">
        <f t="shared" si="268"/>
        <v>4309.0476190476193</v>
      </c>
      <c r="P313" s="188">
        <f t="shared" si="268"/>
        <v>4255.396825396826</v>
      </c>
      <c r="Q313" s="188">
        <f t="shared" si="268"/>
        <v>4243.9682539682544</v>
      </c>
      <c r="R313" s="189">
        <f t="shared" si="268"/>
        <v>4320.7936507936511</v>
      </c>
      <c r="S313" s="182">
        <f t="shared" ref="S313:S322" si="269">SUM(G313:L313)</f>
        <v>24247.460317460314</v>
      </c>
      <c r="T313" s="180">
        <f t="shared" ref="T313:T322" si="270">SUM(M313:R313)</f>
        <v>25633.968253968254</v>
      </c>
      <c r="U313" s="181">
        <f>SUM(S313:T313)</f>
        <v>49881.428571428565</v>
      </c>
      <c r="W313" s="158" t="s">
        <v>330</v>
      </c>
    </row>
    <row r="314" spans="1:23" s="81" customFormat="1" ht="17.25" hidden="1" customHeight="1" outlineLevel="1">
      <c r="A314" s="80"/>
      <c r="B314" s="2082"/>
      <c r="C314" s="2059"/>
      <c r="D314" s="1913" t="s">
        <v>156</v>
      </c>
      <c r="E314" s="1916" t="s">
        <v>157</v>
      </c>
      <c r="F314" s="211" t="s">
        <v>119</v>
      </c>
      <c r="G314" s="482">
        <f t="shared" ref="G314:R314" si="271">G259/6300*1000</f>
        <v>1016.3492063492064</v>
      </c>
      <c r="H314" s="483">
        <f t="shared" si="271"/>
        <v>669.84126984126976</v>
      </c>
      <c r="I314" s="483">
        <f>I259/6300*1000</f>
        <v>937.93650793650795</v>
      </c>
      <c r="J314" s="483">
        <f t="shared" si="271"/>
        <v>960.6349206349206</v>
      </c>
      <c r="K314" s="483">
        <f t="shared" si="271"/>
        <v>470</v>
      </c>
      <c r="L314" s="484">
        <f t="shared" si="271"/>
        <v>582.53968253968253</v>
      </c>
      <c r="M314" s="10">
        <f t="shared" si="271"/>
        <v>8.2539682539682548</v>
      </c>
      <c r="N314" s="483">
        <f t="shared" si="271"/>
        <v>0</v>
      </c>
      <c r="O314" s="483">
        <f t="shared" si="271"/>
        <v>0</v>
      </c>
      <c r="P314" s="483">
        <f t="shared" si="271"/>
        <v>0</v>
      </c>
      <c r="Q314" s="483">
        <f t="shared" si="271"/>
        <v>0</v>
      </c>
      <c r="R314" s="11">
        <f t="shared" si="271"/>
        <v>0</v>
      </c>
      <c r="S314" s="484">
        <f t="shared" si="269"/>
        <v>4637.3015873015875</v>
      </c>
      <c r="T314" s="483">
        <f t="shared" si="270"/>
        <v>8.2539682539682548</v>
      </c>
      <c r="U314" s="11">
        <f t="shared" ref="U314:U321" si="272">SUM(S314:T314)</f>
        <v>4645.5555555555557</v>
      </c>
      <c r="W314" s="149" t="s">
        <v>330</v>
      </c>
    </row>
    <row r="315" spans="1:23" s="81" customFormat="1" ht="17.25" hidden="1" customHeight="1" outlineLevel="1">
      <c r="A315" s="80"/>
      <c r="B315" s="2082"/>
      <c r="C315" s="2059"/>
      <c r="D315" s="1914"/>
      <c r="E315" s="1917"/>
      <c r="F315" s="211" t="s">
        <v>158</v>
      </c>
      <c r="G315" s="87">
        <f t="shared" ref="G315:R315" si="273">G267/6300*1000</f>
        <v>0</v>
      </c>
      <c r="H315" s="3">
        <f t="shared" si="273"/>
        <v>0</v>
      </c>
      <c r="I315" s="3">
        <f t="shared" si="273"/>
        <v>47.936507936507937</v>
      </c>
      <c r="J315" s="483">
        <f t="shared" si="273"/>
        <v>85.714285714285708</v>
      </c>
      <c r="K315" s="3">
        <f t="shared" si="273"/>
        <v>49.206349206349202</v>
      </c>
      <c r="L315" s="5">
        <f t="shared" si="273"/>
        <v>49.206349206349202</v>
      </c>
      <c r="M315" s="2">
        <f t="shared" si="273"/>
        <v>0</v>
      </c>
      <c r="N315" s="3">
        <f t="shared" si="273"/>
        <v>0</v>
      </c>
      <c r="O315" s="3">
        <f t="shared" si="273"/>
        <v>0</v>
      </c>
      <c r="P315" s="3">
        <f t="shared" si="273"/>
        <v>0</v>
      </c>
      <c r="Q315" s="3">
        <f t="shared" si="273"/>
        <v>0</v>
      </c>
      <c r="R315" s="4">
        <f t="shared" si="273"/>
        <v>0</v>
      </c>
      <c r="S315" s="5">
        <f t="shared" si="269"/>
        <v>232.06349206349205</v>
      </c>
      <c r="T315" s="3">
        <f t="shared" si="270"/>
        <v>0</v>
      </c>
      <c r="U315" s="4">
        <f t="shared" si="272"/>
        <v>232.06349206349205</v>
      </c>
      <c r="W315" s="149" t="s">
        <v>335</v>
      </c>
    </row>
    <row r="316" spans="1:23" s="81" customFormat="1" ht="17.25" hidden="1" customHeight="1" outlineLevel="1">
      <c r="A316" s="80"/>
      <c r="B316" s="2082"/>
      <c r="C316" s="2059"/>
      <c r="D316" s="1914"/>
      <c r="E316" s="1917"/>
      <c r="F316" s="211" t="s">
        <v>86</v>
      </c>
      <c r="G316" s="87">
        <f t="shared" ref="G316:R316" si="274">G275/6300*1000</f>
        <v>60.952380952380949</v>
      </c>
      <c r="H316" s="3">
        <f t="shared" si="274"/>
        <v>737.61904761904759</v>
      </c>
      <c r="I316" s="3">
        <f t="shared" si="274"/>
        <v>650.47619047619048</v>
      </c>
      <c r="J316" s="3">
        <f t="shared" si="274"/>
        <v>710.15873015873024</v>
      </c>
      <c r="K316" s="3">
        <f t="shared" si="274"/>
        <v>671.42857142857133</v>
      </c>
      <c r="L316" s="5">
        <f t="shared" si="274"/>
        <v>1993.015873015873</v>
      </c>
      <c r="M316" s="2">
        <f t="shared" si="274"/>
        <v>1737.936507936508</v>
      </c>
      <c r="N316" s="3">
        <f t="shared" si="274"/>
        <v>10</v>
      </c>
      <c r="O316" s="3">
        <f t="shared" si="274"/>
        <v>44.285714285714285</v>
      </c>
      <c r="P316" s="3">
        <f t="shared" si="274"/>
        <v>300.47619047619042</v>
      </c>
      <c r="Q316" s="3">
        <f t="shared" si="274"/>
        <v>33.492063492063487</v>
      </c>
      <c r="R316" s="4">
        <f t="shared" si="274"/>
        <v>1.4285714285714286</v>
      </c>
      <c r="S316" s="5">
        <f t="shared" si="269"/>
        <v>4823.6507936507933</v>
      </c>
      <c r="T316" s="3">
        <f t="shared" si="270"/>
        <v>2127.6190476190477</v>
      </c>
      <c r="U316" s="4">
        <f t="shared" si="272"/>
        <v>6951.269841269841</v>
      </c>
      <c r="W316" s="149" t="s">
        <v>335</v>
      </c>
    </row>
    <row r="317" spans="1:23" s="81" customFormat="1" ht="17.25" hidden="1" customHeight="1" outlineLevel="1">
      <c r="A317" s="80"/>
      <c r="B317" s="2082"/>
      <c r="C317" s="2059"/>
      <c r="D317" s="1914"/>
      <c r="E317" s="1917"/>
      <c r="F317" s="211" t="s">
        <v>84</v>
      </c>
      <c r="G317" s="87">
        <f t="shared" ref="G317:R317" si="275">G283/6300*1000</f>
        <v>170.63492063492063</v>
      </c>
      <c r="H317" s="3">
        <f t="shared" si="275"/>
        <v>336.82539682539681</v>
      </c>
      <c r="I317" s="3">
        <f t="shared" si="275"/>
        <v>473.96825396825398</v>
      </c>
      <c r="J317" s="3">
        <f t="shared" si="275"/>
        <v>392.69841269841271</v>
      </c>
      <c r="K317" s="3">
        <f t="shared" si="275"/>
        <v>51.428571428571431</v>
      </c>
      <c r="L317" s="5">
        <f t="shared" si="275"/>
        <v>2708.8888888888887</v>
      </c>
      <c r="M317" s="2">
        <f t="shared" si="275"/>
        <v>1324.1269841269841</v>
      </c>
      <c r="N317" s="3">
        <f t="shared" si="275"/>
        <v>130.95238095238096</v>
      </c>
      <c r="O317" s="3">
        <f t="shared" si="275"/>
        <v>123.17460317460318</v>
      </c>
      <c r="P317" s="3">
        <f t="shared" si="275"/>
        <v>26.19047619047619</v>
      </c>
      <c r="Q317" s="3">
        <f t="shared" si="275"/>
        <v>0</v>
      </c>
      <c r="R317" s="4">
        <f t="shared" si="275"/>
        <v>728.88888888888891</v>
      </c>
      <c r="S317" s="5">
        <f t="shared" si="269"/>
        <v>4134.4444444444443</v>
      </c>
      <c r="T317" s="3">
        <f t="shared" si="270"/>
        <v>2333.333333333333</v>
      </c>
      <c r="U317" s="4">
        <f t="shared" si="272"/>
        <v>6467.7777777777774</v>
      </c>
      <c r="W317" s="149" t="s">
        <v>330</v>
      </c>
    </row>
    <row r="318" spans="1:23" s="81" customFormat="1" ht="17.25" hidden="1" customHeight="1" outlineLevel="1">
      <c r="A318" s="80"/>
      <c r="B318" s="2082"/>
      <c r="C318" s="2059"/>
      <c r="D318" s="1914"/>
      <c r="E318" s="1917"/>
      <c r="F318" s="211" t="s">
        <v>85</v>
      </c>
      <c r="G318" s="87">
        <f t="shared" ref="G318:R318" si="276">G291/6300*1000</f>
        <v>2224.1269841269841</v>
      </c>
      <c r="H318" s="3">
        <f t="shared" si="276"/>
        <v>620.15873015873012</v>
      </c>
      <c r="I318" s="3">
        <f t="shared" si="276"/>
        <v>1393.8095238095239</v>
      </c>
      <c r="J318" s="3">
        <f t="shared" si="276"/>
        <v>33.968253968253968</v>
      </c>
      <c r="K318" s="3">
        <f t="shared" si="276"/>
        <v>40.952380952380956</v>
      </c>
      <c r="L318" s="5">
        <f t="shared" si="276"/>
        <v>844.44444444444446</v>
      </c>
      <c r="M318" s="2">
        <f t="shared" si="276"/>
        <v>12.698412698412698</v>
      </c>
      <c r="N318" s="3">
        <f t="shared" si="276"/>
        <v>0</v>
      </c>
      <c r="O318" s="3">
        <f t="shared" si="276"/>
        <v>0</v>
      </c>
      <c r="P318" s="3">
        <f t="shared" si="276"/>
        <v>188.25396825396825</v>
      </c>
      <c r="Q318" s="3">
        <f t="shared" si="276"/>
        <v>0</v>
      </c>
      <c r="R318" s="4">
        <f t="shared" si="276"/>
        <v>0</v>
      </c>
      <c r="S318" s="5">
        <f t="shared" si="269"/>
        <v>5157.4603174603171</v>
      </c>
      <c r="T318" s="3">
        <f t="shared" si="270"/>
        <v>200.95238095238096</v>
      </c>
      <c r="U318" s="4">
        <f t="shared" si="272"/>
        <v>5358.4126984126979</v>
      </c>
      <c r="W318" s="149" t="s">
        <v>330</v>
      </c>
    </row>
    <row r="319" spans="1:23" s="81" customFormat="1" ht="17.25" hidden="1" customHeight="1" outlineLevel="1">
      <c r="A319" s="80"/>
      <c r="B319" s="2082"/>
      <c r="C319" s="2059"/>
      <c r="D319" s="1914"/>
      <c r="E319" s="1918"/>
      <c r="F319" s="211" t="s">
        <v>176</v>
      </c>
      <c r="G319" s="87">
        <f>G310/6300*1000</f>
        <v>0</v>
      </c>
      <c r="H319" s="3">
        <f t="shared" ref="H319:R319" si="277">H310/6300*1000</f>
        <v>0</v>
      </c>
      <c r="I319" s="3">
        <f>I310/6300*1000</f>
        <v>0</v>
      </c>
      <c r="J319" s="3">
        <f t="shared" si="277"/>
        <v>0</v>
      </c>
      <c r="K319" s="3">
        <f t="shared" si="277"/>
        <v>0</v>
      </c>
      <c r="L319" s="5">
        <f t="shared" si="277"/>
        <v>1361.6431659218172</v>
      </c>
      <c r="M319" s="2">
        <f>M310/6300*1000</f>
        <v>5609.0299533464113</v>
      </c>
      <c r="N319" s="3">
        <f t="shared" si="277"/>
        <v>2299.9970187828085</v>
      </c>
      <c r="O319" s="3">
        <f t="shared" si="277"/>
        <v>3330.5301755355449</v>
      </c>
      <c r="P319" s="3">
        <f t="shared" si="277"/>
        <v>6239.7873252418158</v>
      </c>
      <c r="Q319" s="3">
        <f t="shared" si="277"/>
        <v>1343.9736979750433</v>
      </c>
      <c r="R319" s="4">
        <f t="shared" si="277"/>
        <v>5314.1355656127962</v>
      </c>
      <c r="S319" s="5">
        <f t="shared" si="269"/>
        <v>1361.6431659218172</v>
      </c>
      <c r="T319" s="3">
        <f t="shared" si="270"/>
        <v>24137.453736494423</v>
      </c>
      <c r="U319" s="4">
        <f t="shared" si="272"/>
        <v>25499.09690241624</v>
      </c>
      <c r="W319" s="149" t="s">
        <v>330</v>
      </c>
    </row>
    <row r="320" spans="1:23" s="81" customFormat="1" ht="17.25" hidden="1" customHeight="1" outlineLevel="1">
      <c r="A320" s="80"/>
      <c r="B320" s="2082"/>
      <c r="C320" s="2059"/>
      <c r="D320" s="1914"/>
      <c r="E320" s="1916" t="s">
        <v>127</v>
      </c>
      <c r="F320" s="211" t="s">
        <v>159</v>
      </c>
      <c r="G320" s="2">
        <f>G742/6000*1000*-1</f>
        <v>-967.5</v>
      </c>
      <c r="H320" s="3">
        <f t="shared" ref="H320:R321" si="278">H742/6000*1000*-1</f>
        <v>-624.83333333333337</v>
      </c>
      <c r="I320" s="3">
        <f t="shared" si="278"/>
        <v>-1003.6666666666667</v>
      </c>
      <c r="J320" s="3">
        <f t="shared" si="278"/>
        <v>-511.66666666666674</v>
      </c>
      <c r="K320" s="3">
        <f t="shared" si="278"/>
        <v>-245.5</v>
      </c>
      <c r="L320" s="4">
        <f t="shared" si="278"/>
        <v>-3743.8333333333335</v>
      </c>
      <c r="M320" s="2">
        <f t="shared" si="278"/>
        <v>-3095.833333333333</v>
      </c>
      <c r="N320" s="3">
        <f t="shared" si="278"/>
        <v>-151.66666666666669</v>
      </c>
      <c r="O320" s="3">
        <f t="shared" si="278"/>
        <v>-194.16666666666666</v>
      </c>
      <c r="P320" s="3">
        <f t="shared" si="278"/>
        <v>-518.16666666666663</v>
      </c>
      <c r="Q320" s="3">
        <f t="shared" si="278"/>
        <v>-61.333333333333329</v>
      </c>
      <c r="R320" s="4">
        <f t="shared" si="278"/>
        <v>-751.83333333333337</v>
      </c>
      <c r="S320" s="5">
        <f t="shared" si="269"/>
        <v>-7097</v>
      </c>
      <c r="T320" s="3">
        <f t="shared" si="270"/>
        <v>-4772.9999999999991</v>
      </c>
      <c r="U320" s="4">
        <f t="shared" si="272"/>
        <v>-11870</v>
      </c>
      <c r="W320" s="149" t="s">
        <v>330</v>
      </c>
    </row>
    <row r="321" spans="1:23" s="81" customFormat="1" ht="17.25" hidden="1" customHeight="1" outlineLevel="1">
      <c r="A321" s="80"/>
      <c r="B321" s="2082"/>
      <c r="C321" s="2059"/>
      <c r="D321" s="1914"/>
      <c r="E321" s="1918"/>
      <c r="F321" s="211" t="s">
        <v>160</v>
      </c>
      <c r="G321" s="2">
        <f t="shared" ref="G321:L321" si="279">G743/6000*1000*-1</f>
        <v>1802.8333333333333</v>
      </c>
      <c r="H321" s="3">
        <f t="shared" si="279"/>
        <v>1232.3333333333333</v>
      </c>
      <c r="I321" s="3">
        <f t="shared" si="279"/>
        <v>1184.1666666666665</v>
      </c>
      <c r="J321" s="3">
        <f t="shared" si="279"/>
        <v>1940.8333333333335</v>
      </c>
      <c r="K321" s="3">
        <f t="shared" si="279"/>
        <v>1995.6666666666667</v>
      </c>
      <c r="L321" s="4">
        <f t="shared" si="279"/>
        <v>1316.8333333333333</v>
      </c>
      <c r="M321" s="2">
        <f>M743/6000*1000*-1</f>
        <v>55.5</v>
      </c>
      <c r="N321" s="3">
        <f t="shared" si="278"/>
        <v>0</v>
      </c>
      <c r="O321" s="3">
        <f t="shared" si="278"/>
        <v>0</v>
      </c>
      <c r="P321" s="3">
        <f t="shared" si="278"/>
        <v>0</v>
      </c>
      <c r="Q321" s="3">
        <f t="shared" si="278"/>
        <v>0</v>
      </c>
      <c r="R321" s="4">
        <f t="shared" si="278"/>
        <v>0</v>
      </c>
      <c r="S321" s="5">
        <f t="shared" si="269"/>
        <v>9472.6666666666661</v>
      </c>
      <c r="T321" s="3">
        <f t="shared" si="270"/>
        <v>55.5</v>
      </c>
      <c r="U321" s="4">
        <f t="shared" si="272"/>
        <v>9528.1666666666661</v>
      </c>
      <c r="W321" s="149" t="s">
        <v>330</v>
      </c>
    </row>
    <row r="322" spans="1:23" s="81" customFormat="1" ht="17.25" hidden="1" customHeight="1" outlineLevel="1">
      <c r="A322" s="80"/>
      <c r="B322" s="2082"/>
      <c r="C322" s="2059"/>
      <c r="D322" s="1914"/>
      <c r="E322" s="729"/>
      <c r="F322" s="1312" t="s">
        <v>200</v>
      </c>
      <c r="G322" s="2">
        <f>IF(W300_JIG_MTB!B2=2,0,(G177-SUM(G314:G321)))</f>
        <v>0</v>
      </c>
      <c r="H322" s="3">
        <f>IF(W300_JIG_MTB!C2=2,0,(H177-SUM(H314:H321)))</f>
        <v>0</v>
      </c>
      <c r="I322" s="3">
        <f>IF(W300_JIG_MTB!D2=2,0,(I177-SUM(I314:I321)))</f>
        <v>0</v>
      </c>
      <c r="J322" s="3">
        <f>IF(W300_JIG_MTB!E2=2,0,(J177-SUM(J314:J321)))</f>
        <v>0</v>
      </c>
      <c r="K322" s="3">
        <f>IF(W300_JIG_MTB!F2=2,0,(K177-SUM(K314:K321)))</f>
        <v>0</v>
      </c>
      <c r="L322" s="4">
        <f>IF(W300_JIG_MTB!G2=2,0,(L177-SUM(L314:L321)))</f>
        <v>-1196.6272929059432</v>
      </c>
      <c r="M322" s="2">
        <f>IF(W300_JIG_MTB!H2=2,0,(M236-SUM(M314:M321)))</f>
        <v>-1931.6648739813318</v>
      </c>
      <c r="N322" s="3">
        <f>IF(W300_JIG_MTB!I2=2,0,(N236-SUM(N314:N321)))</f>
        <v>1601.5585367727472</v>
      </c>
      <c r="O322" s="3">
        <f>IF(W300_JIG_MTB!J2=2,0,(O236-SUM(O314:O321)))</f>
        <v>-11.934937440307294</v>
      </c>
      <c r="P322" s="3">
        <f>IF(W300_JIG_MTB!K2=2,0,(P236-SUM(P314:P321)))</f>
        <v>-3012.4460554005464</v>
      </c>
      <c r="Q322" s="3">
        <f>IF(W300_JIG_MTB!L2=2,0,(Q236-SUM(Q314:Q321)))</f>
        <v>2358.7882067868618</v>
      </c>
      <c r="R322" s="4">
        <f>IF(W300_JIG_MTB!M2=2,0,(R236-SUM(R314:R321)))</f>
        <v>-1205.4768354540665</v>
      </c>
      <c r="S322" s="5">
        <f t="shared" si="269"/>
        <v>-1196.6272929059432</v>
      </c>
      <c r="T322" s="3">
        <f t="shared" si="270"/>
        <v>-2201.175958716643</v>
      </c>
      <c r="U322" s="4">
        <f>SUM(S322:T322)</f>
        <v>-3397.8032516225862</v>
      </c>
      <c r="W322" s="149" t="s">
        <v>330</v>
      </c>
    </row>
    <row r="323" spans="1:23" s="81" customFormat="1" ht="17.25" hidden="1" customHeight="1" outlineLevel="1">
      <c r="A323" s="80"/>
      <c r="B323" s="2082"/>
      <c r="C323" s="2059"/>
      <c r="D323" s="1915"/>
      <c r="E323" s="1919" t="s">
        <v>106</v>
      </c>
      <c r="F323" s="1920"/>
      <c r="G323" s="332">
        <f>SUM(G314:G322)</f>
        <v>4307.3968253968251</v>
      </c>
      <c r="H323" s="333">
        <f t="shared" ref="H323:T323" si="280">SUM(H314:H322)</f>
        <v>2971.9444444444443</v>
      </c>
      <c r="I323" s="333">
        <f t="shared" si="280"/>
        <v>3684.6269841269836</v>
      </c>
      <c r="J323" s="333">
        <f t="shared" si="280"/>
        <v>3612.3412698412694</v>
      </c>
      <c r="K323" s="333">
        <f t="shared" si="280"/>
        <v>3033.1825396825398</v>
      </c>
      <c r="L323" s="334">
        <f t="shared" si="280"/>
        <v>3916.1111111111113</v>
      </c>
      <c r="M323" s="332">
        <f t="shared" si="280"/>
        <v>3720.0476190476193</v>
      </c>
      <c r="N323" s="333">
        <f t="shared" si="280"/>
        <v>3890.8412698412699</v>
      </c>
      <c r="O323" s="333">
        <f t="shared" si="280"/>
        <v>3291.8888888888887</v>
      </c>
      <c r="P323" s="333">
        <f t="shared" si="280"/>
        <v>3224.0952380952376</v>
      </c>
      <c r="Q323" s="333">
        <f t="shared" si="280"/>
        <v>3674.9206349206352</v>
      </c>
      <c r="R323" s="334">
        <f t="shared" si="280"/>
        <v>4087.1428571428569</v>
      </c>
      <c r="S323" s="335">
        <f t="shared" si="280"/>
        <v>21525.60317460318</v>
      </c>
      <c r="T323" s="333">
        <f t="shared" si="280"/>
        <v>21888.936507936512</v>
      </c>
      <c r="U323" s="334">
        <f t="shared" ref="U323:U328" si="281">SUM(S323:T323)</f>
        <v>43414.539682539689</v>
      </c>
      <c r="W323" s="149" t="s">
        <v>335</v>
      </c>
    </row>
    <row r="324" spans="1:23" s="81" customFormat="1" ht="17.25" hidden="1" customHeight="1" outlineLevel="1">
      <c r="A324" s="80"/>
      <c r="B324" s="2082"/>
      <c r="C324" s="2059"/>
      <c r="D324" s="1921" t="s">
        <v>105</v>
      </c>
      <c r="E324" s="1922"/>
      <c r="F324" s="212" t="s">
        <v>94</v>
      </c>
      <c r="G324" s="2">
        <f>W300_JIG_MTB!D81</f>
        <v>891.4</v>
      </c>
      <c r="H324" s="3">
        <f>W300_JIG_MTB!E81</f>
        <v>566.79999999999995</v>
      </c>
      <c r="I324" s="3">
        <f>W300_JIG_MTB!F81</f>
        <v>835.1</v>
      </c>
      <c r="J324" s="3">
        <f>W300_JIG_MTB!G81</f>
        <v>993.05</v>
      </c>
      <c r="K324" s="3">
        <f>W300_JIG_MTB!H81</f>
        <v>645.70000000000005</v>
      </c>
      <c r="L324" s="4">
        <f>W300_JIG_MTB!I81</f>
        <v>612.9</v>
      </c>
      <c r="M324" s="2">
        <f>SW300_JIG_MTB!J81</f>
        <v>37.049999999999997</v>
      </c>
      <c r="N324" s="3">
        <f>SW300_JIG_MTB!K81</f>
        <v>0</v>
      </c>
      <c r="O324" s="3">
        <f>SW300_JIG_MTB!L81</f>
        <v>0</v>
      </c>
      <c r="P324" s="3">
        <f>SW300_JIG_MTB!M81</f>
        <v>0</v>
      </c>
      <c r="Q324" s="3">
        <f>SW300_JIG_MTB!N81</f>
        <v>0</v>
      </c>
      <c r="R324" s="4">
        <f>SW300_JIG_MTB!O81</f>
        <v>0</v>
      </c>
      <c r="S324" s="5">
        <f t="shared" ref="S324:S325" si="282">SUM(G324:L324)</f>
        <v>4544.9499999999989</v>
      </c>
      <c r="T324" s="3">
        <f t="shared" ref="T324:T329" si="283">SUM(M324:R324)</f>
        <v>37.049999999999997</v>
      </c>
      <c r="U324" s="4">
        <f t="shared" si="281"/>
        <v>4581.9999999999991</v>
      </c>
      <c r="W324" s="149" t="s">
        <v>335</v>
      </c>
    </row>
    <row r="325" spans="1:23" s="81" customFormat="1" ht="17.25" hidden="1" customHeight="1" outlineLevel="1">
      <c r="A325" s="80"/>
      <c r="B325" s="2082"/>
      <c r="C325" s="2059"/>
      <c r="D325" s="1923"/>
      <c r="E325" s="1924"/>
      <c r="F325" s="211" t="s">
        <v>95</v>
      </c>
      <c r="G325" s="6">
        <f>W300_JIG_MTB!D82</f>
        <v>428.9</v>
      </c>
      <c r="H325" s="7">
        <f>W300_JIG_MTB!E82</f>
        <v>496.9</v>
      </c>
      <c r="I325" s="7">
        <f>W300_JIG_MTB!F82</f>
        <v>538.70000000000005</v>
      </c>
      <c r="J325" s="7">
        <f>W300_JIG_MTB!G82</f>
        <v>690.6</v>
      </c>
      <c r="K325" s="7">
        <f>W300_JIG_MTB!H82</f>
        <v>349.9</v>
      </c>
      <c r="L325" s="8">
        <f>W300_JIG_MTB!I82</f>
        <v>311.10000000000002</v>
      </c>
      <c r="M325" s="6">
        <f>SW300_JIG_MTB!J82</f>
        <v>32</v>
      </c>
      <c r="N325" s="7">
        <f>SW300_JIG_MTB!K82</f>
        <v>0</v>
      </c>
      <c r="O325" s="7">
        <f>SW300_JIG_MTB!L82</f>
        <v>0</v>
      </c>
      <c r="P325" s="7">
        <f>SW300_JIG_MTB!M82</f>
        <v>0</v>
      </c>
      <c r="Q325" s="7">
        <f>SW300_JIG_MTB!N82</f>
        <v>0</v>
      </c>
      <c r="R325" s="8">
        <f>SW300_JIG_MTB!O82</f>
        <v>0</v>
      </c>
      <c r="S325" s="9">
        <f t="shared" si="282"/>
        <v>2816.1</v>
      </c>
      <c r="T325" s="7">
        <f t="shared" si="283"/>
        <v>32</v>
      </c>
      <c r="U325" s="8">
        <f t="shared" si="281"/>
        <v>2848.1</v>
      </c>
      <c r="W325" s="149" t="s">
        <v>310</v>
      </c>
    </row>
    <row r="326" spans="1:23" s="81" customFormat="1" ht="17.25" hidden="1" customHeight="1" outlineLevel="1">
      <c r="A326" s="80"/>
      <c r="B326" s="2082"/>
      <c r="C326" s="2059"/>
      <c r="D326" s="1925"/>
      <c r="E326" s="1926"/>
      <c r="F326" s="331" t="s">
        <v>107</v>
      </c>
      <c r="G326" s="352">
        <f>SUM(G324:G325)</f>
        <v>1320.3</v>
      </c>
      <c r="H326" s="503">
        <f t="shared" ref="H326:R326" si="284">SUM(H324:H325)</f>
        <v>1063.6999999999998</v>
      </c>
      <c r="I326" s="503">
        <f t="shared" si="284"/>
        <v>1373.8000000000002</v>
      </c>
      <c r="J326" s="503">
        <f t="shared" si="284"/>
        <v>1683.65</v>
      </c>
      <c r="K326" s="503">
        <f t="shared" si="284"/>
        <v>995.6</v>
      </c>
      <c r="L326" s="353">
        <f t="shared" si="284"/>
        <v>924</v>
      </c>
      <c r="M326" s="352">
        <f t="shared" si="284"/>
        <v>69.05</v>
      </c>
      <c r="N326" s="503">
        <f t="shared" si="284"/>
        <v>0</v>
      </c>
      <c r="O326" s="503">
        <f t="shared" si="284"/>
        <v>0</v>
      </c>
      <c r="P326" s="503">
        <f t="shared" si="284"/>
        <v>0</v>
      </c>
      <c r="Q326" s="503">
        <f t="shared" si="284"/>
        <v>0</v>
      </c>
      <c r="R326" s="353">
        <f t="shared" si="284"/>
        <v>0</v>
      </c>
      <c r="S326" s="504">
        <f>SUM(G326:L326)</f>
        <v>7361.0500000000011</v>
      </c>
      <c r="T326" s="503">
        <f>SUM(M326:R326)</f>
        <v>69.05</v>
      </c>
      <c r="U326" s="353">
        <f t="shared" si="281"/>
        <v>7430.1000000000013</v>
      </c>
      <c r="W326" s="149" t="s">
        <v>310</v>
      </c>
    </row>
    <row r="327" spans="1:23" s="81" customFormat="1" ht="17.25" hidden="1" customHeight="1" outlineLevel="1">
      <c r="A327" s="80"/>
      <c r="B327" s="2082"/>
      <c r="C327" s="2059"/>
      <c r="D327" s="1927" t="s">
        <v>56</v>
      </c>
      <c r="E327" s="1928"/>
      <c r="F327" s="1929"/>
      <c r="G327" s="183">
        <f>SUM(G326,G323)</f>
        <v>5627.6968253968253</v>
      </c>
      <c r="H327" s="184">
        <f t="shared" ref="H327:R327" si="285">SUM(H326,H323)</f>
        <v>4035.6444444444442</v>
      </c>
      <c r="I327" s="184">
        <f t="shared" si="285"/>
        <v>5058.4269841269834</v>
      </c>
      <c r="J327" s="184">
        <f t="shared" si="285"/>
        <v>5295.99126984127</v>
      </c>
      <c r="K327" s="184">
        <f t="shared" si="285"/>
        <v>4028.7825396825397</v>
      </c>
      <c r="L327" s="185">
        <f t="shared" si="285"/>
        <v>4840.1111111111113</v>
      </c>
      <c r="M327" s="183">
        <f t="shared" si="285"/>
        <v>3789.0976190476194</v>
      </c>
      <c r="N327" s="184">
        <f t="shared" si="285"/>
        <v>3890.8412698412699</v>
      </c>
      <c r="O327" s="184">
        <f t="shared" si="285"/>
        <v>3291.8888888888887</v>
      </c>
      <c r="P327" s="184">
        <f t="shared" si="285"/>
        <v>3224.0952380952376</v>
      </c>
      <c r="Q327" s="184">
        <f t="shared" si="285"/>
        <v>3674.9206349206352</v>
      </c>
      <c r="R327" s="185">
        <f t="shared" si="285"/>
        <v>4087.1428571428569</v>
      </c>
      <c r="S327" s="186">
        <f>SUM(G327:L327)</f>
        <v>28886.653174603176</v>
      </c>
      <c r="T327" s="184">
        <f t="shared" si="283"/>
        <v>21957.986507936512</v>
      </c>
      <c r="U327" s="185">
        <f t="shared" si="281"/>
        <v>50844.639682539688</v>
      </c>
      <c r="W327" s="149" t="s">
        <v>330</v>
      </c>
    </row>
    <row r="328" spans="1:23" s="81" customFormat="1" ht="17.25" hidden="1" customHeight="1" outlineLevel="1">
      <c r="A328" s="80"/>
      <c r="B328" s="2082"/>
      <c r="C328" s="2059"/>
      <c r="D328" s="1930" t="s">
        <v>57</v>
      </c>
      <c r="E328" s="1931"/>
      <c r="F328" s="1932"/>
      <c r="G328" s="944">
        <f>G323-G313</f>
        <v>304.06349206349205</v>
      </c>
      <c r="H328" s="1410">
        <f t="shared" ref="H328:R328" si="286">H323-H313</f>
        <v>-1077.8968253968255</v>
      </c>
      <c r="I328" s="1410">
        <f>I323-I313</f>
        <v>-383.78571428571513</v>
      </c>
      <c r="J328" s="1410">
        <f t="shared" si="286"/>
        <v>-396.70634920634984</v>
      </c>
      <c r="K328" s="1410">
        <f t="shared" si="286"/>
        <v>-1004.436507936508</v>
      </c>
      <c r="L328" s="245">
        <f t="shared" si="286"/>
        <v>-163.09523809523807</v>
      </c>
      <c r="M328" s="944">
        <f>M323-M313</f>
        <v>-528.52380952380918</v>
      </c>
      <c r="N328" s="1410">
        <f t="shared" si="286"/>
        <v>-365.34920634920627</v>
      </c>
      <c r="O328" s="1410">
        <f t="shared" si="286"/>
        <v>-1017.1587301587306</v>
      </c>
      <c r="P328" s="1410">
        <f t="shared" si="286"/>
        <v>-1031.3015873015884</v>
      </c>
      <c r="Q328" s="1410">
        <f t="shared" si="286"/>
        <v>-569.04761904761926</v>
      </c>
      <c r="R328" s="245">
        <f t="shared" si="286"/>
        <v>-233.65079365079418</v>
      </c>
      <c r="S328" s="246">
        <f>SUM(G328:L328)</f>
        <v>-2721.8571428571445</v>
      </c>
      <c r="T328" s="1410">
        <f t="shared" si="283"/>
        <v>-3745.0317460317478</v>
      </c>
      <c r="U328" s="245">
        <f t="shared" si="281"/>
        <v>-6466.8888888888923</v>
      </c>
      <c r="W328" s="149" t="s">
        <v>330</v>
      </c>
    </row>
    <row r="329" spans="1:23" s="81" customFormat="1" ht="17.25" customHeight="1" collapsed="1" thickBot="1">
      <c r="A329" s="80"/>
      <c r="B329" s="2082"/>
      <c r="C329" s="1933" t="s">
        <v>99</v>
      </c>
      <c r="D329" s="1934"/>
      <c r="E329" s="1934"/>
      <c r="F329" s="1935"/>
      <c r="G329" s="242">
        <f>G328*6300/1000</f>
        <v>1915.6</v>
      </c>
      <c r="H329" s="505">
        <f t="shared" ref="H329:R329" si="287">H328*6300/1000</f>
        <v>-6790.7500000000009</v>
      </c>
      <c r="I329" s="505">
        <f>I328*6300/1000</f>
        <v>-2417.8500000000049</v>
      </c>
      <c r="J329" s="505">
        <f t="shared" si="287"/>
        <v>-2499.2500000000041</v>
      </c>
      <c r="K329" s="505">
        <f t="shared" si="287"/>
        <v>-6327.95</v>
      </c>
      <c r="L329" s="243">
        <f t="shared" si="287"/>
        <v>-1027.4999999999998</v>
      </c>
      <c r="M329" s="242">
        <f>M328*6300/1000</f>
        <v>-3329.6999999999975</v>
      </c>
      <c r="N329" s="505">
        <f t="shared" si="287"/>
        <v>-2301.6999999999994</v>
      </c>
      <c r="O329" s="505">
        <f t="shared" si="287"/>
        <v>-6408.1000000000031</v>
      </c>
      <c r="P329" s="505">
        <f>P328*6300/1000</f>
        <v>-6497.2000000000062</v>
      </c>
      <c r="Q329" s="505">
        <f t="shared" si="287"/>
        <v>-3585.0000000000014</v>
      </c>
      <c r="R329" s="243">
        <f t="shared" si="287"/>
        <v>-1472.0000000000032</v>
      </c>
      <c r="S329" s="244">
        <f>SUM(G329:L329)</f>
        <v>-17147.700000000012</v>
      </c>
      <c r="T329" s="505">
        <f t="shared" si="283"/>
        <v>-23593.700000000008</v>
      </c>
      <c r="U329" s="243">
        <f>SUM(S329:T329)</f>
        <v>-40741.400000000023</v>
      </c>
      <c r="W329" s="155" t="s">
        <v>89</v>
      </c>
    </row>
    <row r="330" spans="1:23" s="81" customFormat="1" ht="17.25" hidden="1" customHeight="1" outlineLevel="1">
      <c r="A330" s="80"/>
      <c r="B330" s="2082"/>
      <c r="C330" s="1936" t="s">
        <v>101</v>
      </c>
      <c r="D330" s="1938" t="s">
        <v>27</v>
      </c>
      <c r="E330" s="1939"/>
      <c r="F330" s="1940"/>
      <c r="G330" s="220">
        <f t="shared" ref="G330:T335" si="288">G746</f>
        <v>17779</v>
      </c>
      <c r="H330" s="221">
        <f t="shared" si="288"/>
        <v>18427</v>
      </c>
      <c r="I330" s="221">
        <f t="shared" si="288"/>
        <v>16987</v>
      </c>
      <c r="J330" s="221">
        <f t="shared" si="288"/>
        <v>16540</v>
      </c>
      <c r="K330" s="221">
        <f t="shared" si="288"/>
        <v>17372</v>
      </c>
      <c r="L330" s="222">
        <f t="shared" si="288"/>
        <v>18643</v>
      </c>
      <c r="M330" s="220">
        <f t="shared" si="288"/>
        <v>20083</v>
      </c>
      <c r="N330" s="221">
        <f t="shared" si="288"/>
        <v>20155</v>
      </c>
      <c r="O330" s="221">
        <f t="shared" si="288"/>
        <v>20083</v>
      </c>
      <c r="P330" s="221">
        <f t="shared" si="288"/>
        <v>20155</v>
      </c>
      <c r="Q330" s="221">
        <f t="shared" si="288"/>
        <v>20083</v>
      </c>
      <c r="R330" s="222">
        <f t="shared" si="288"/>
        <v>20155</v>
      </c>
      <c r="S330" s="223">
        <f t="shared" si="288"/>
        <v>105748</v>
      </c>
      <c r="T330" s="221">
        <f t="shared" si="288"/>
        <v>120714</v>
      </c>
      <c r="U330" s="222">
        <f>SUM(S330:T330)</f>
        <v>226462</v>
      </c>
      <c r="W330" s="233" t="s">
        <v>89</v>
      </c>
    </row>
    <row r="331" spans="1:23" s="81" customFormat="1" ht="17.25" hidden="1" customHeight="1" outlineLevel="1">
      <c r="A331" s="80"/>
      <c r="B331" s="2082"/>
      <c r="C331" s="1936"/>
      <c r="D331" s="1941" t="s">
        <v>28</v>
      </c>
      <c r="E331" s="1942"/>
      <c r="F331" s="1943"/>
      <c r="G331" s="63">
        <f t="shared" si="288"/>
        <v>1709</v>
      </c>
      <c r="H331" s="490">
        <f t="shared" si="288"/>
        <v>856</v>
      </c>
      <c r="I331" s="490">
        <f t="shared" si="288"/>
        <v>273</v>
      </c>
      <c r="J331" s="490">
        <f t="shared" si="288"/>
        <v>476</v>
      </c>
      <c r="K331" s="490">
        <f t="shared" si="288"/>
        <v>834</v>
      </c>
      <c r="L331" s="64">
        <f t="shared" si="288"/>
        <v>1311</v>
      </c>
      <c r="M331" s="63">
        <f t="shared" si="288"/>
        <v>1305</v>
      </c>
      <c r="N331" s="490">
        <f t="shared" si="288"/>
        <v>1276</v>
      </c>
      <c r="O331" s="490">
        <f t="shared" si="288"/>
        <v>1276</v>
      </c>
      <c r="P331" s="490">
        <f t="shared" si="288"/>
        <v>1276</v>
      </c>
      <c r="Q331" s="490">
        <f t="shared" si="288"/>
        <v>1276</v>
      </c>
      <c r="R331" s="64">
        <f t="shared" si="288"/>
        <v>1288</v>
      </c>
      <c r="S331" s="65">
        <f t="shared" si="288"/>
        <v>5459</v>
      </c>
      <c r="T331" s="490">
        <f t="shared" si="288"/>
        <v>7697</v>
      </c>
      <c r="U331" s="64">
        <f t="shared" ref="U331:U335" si="289">SUM(S331:T331)</f>
        <v>13156</v>
      </c>
      <c r="W331" s="154" t="s">
        <v>89</v>
      </c>
    </row>
    <row r="332" spans="1:23" s="81" customFormat="1" ht="17.25" hidden="1" customHeight="1" outlineLevel="1">
      <c r="A332" s="80"/>
      <c r="B332" s="2082"/>
      <c r="C332" s="1936"/>
      <c r="D332" s="1941" t="s">
        <v>31</v>
      </c>
      <c r="E332" s="1942"/>
      <c r="F332" s="1943"/>
      <c r="G332" s="945">
        <f t="shared" si="288"/>
        <v>239</v>
      </c>
      <c r="H332" s="1403">
        <f t="shared" si="288"/>
        <v>170</v>
      </c>
      <c r="I332" s="1403">
        <f t="shared" si="288"/>
        <v>198</v>
      </c>
      <c r="J332" s="1403">
        <f t="shared" si="288"/>
        <v>175</v>
      </c>
      <c r="K332" s="1403">
        <f t="shared" si="288"/>
        <v>190</v>
      </c>
      <c r="L332" s="66">
        <f t="shared" si="288"/>
        <v>682</v>
      </c>
      <c r="M332" s="945">
        <f t="shared" si="288"/>
        <v>282</v>
      </c>
      <c r="N332" s="1403">
        <f t="shared" si="288"/>
        <v>287</v>
      </c>
      <c r="O332" s="1403">
        <f t="shared" si="288"/>
        <v>692</v>
      </c>
      <c r="P332" s="1403">
        <f t="shared" si="288"/>
        <v>282</v>
      </c>
      <c r="Q332" s="1403">
        <f t="shared" si="288"/>
        <v>282</v>
      </c>
      <c r="R332" s="66">
        <f t="shared" si="288"/>
        <v>682</v>
      </c>
      <c r="S332" s="67">
        <f t="shared" si="288"/>
        <v>1654</v>
      </c>
      <c r="T332" s="1403">
        <f t="shared" si="288"/>
        <v>2507</v>
      </c>
      <c r="U332" s="66">
        <f t="shared" si="289"/>
        <v>4161</v>
      </c>
      <c r="W332" s="154" t="s">
        <v>89</v>
      </c>
    </row>
    <row r="333" spans="1:23" s="81" customFormat="1" ht="17.25" hidden="1" customHeight="1" outlineLevel="1">
      <c r="A333" s="80"/>
      <c r="B333" s="2082"/>
      <c r="C333" s="1936"/>
      <c r="D333" s="1941" t="s">
        <v>17</v>
      </c>
      <c r="E333" s="1942"/>
      <c r="F333" s="1943"/>
      <c r="G333" s="945">
        <f t="shared" si="288"/>
        <v>0</v>
      </c>
      <c r="H333" s="1403">
        <f t="shared" si="288"/>
        <v>0</v>
      </c>
      <c r="I333" s="1403">
        <f t="shared" si="288"/>
        <v>720</v>
      </c>
      <c r="J333" s="1403">
        <f t="shared" si="288"/>
        <v>0</v>
      </c>
      <c r="K333" s="1403">
        <f t="shared" si="288"/>
        <v>0</v>
      </c>
      <c r="L333" s="66">
        <f t="shared" si="288"/>
        <v>0</v>
      </c>
      <c r="M333" s="945">
        <f t="shared" si="288"/>
        <v>0</v>
      </c>
      <c r="N333" s="1403">
        <f t="shared" si="288"/>
        <v>0</v>
      </c>
      <c r="O333" s="1403">
        <f t="shared" si="288"/>
        <v>0</v>
      </c>
      <c r="P333" s="1403">
        <f t="shared" si="288"/>
        <v>0</v>
      </c>
      <c r="Q333" s="1403">
        <f t="shared" si="288"/>
        <v>0</v>
      </c>
      <c r="R333" s="66">
        <f t="shared" si="288"/>
        <v>0</v>
      </c>
      <c r="S333" s="67">
        <f t="shared" si="288"/>
        <v>720</v>
      </c>
      <c r="T333" s="1403">
        <f t="shared" si="288"/>
        <v>0</v>
      </c>
      <c r="U333" s="66">
        <f t="shared" si="289"/>
        <v>720</v>
      </c>
      <c r="W333" s="154" t="s">
        <v>89</v>
      </c>
    </row>
    <row r="334" spans="1:23" s="81" customFormat="1" ht="17.25" hidden="1" customHeight="1" outlineLevel="1">
      <c r="A334" s="80"/>
      <c r="B334" s="2082"/>
      <c r="C334" s="1936"/>
      <c r="D334" s="1941" t="s">
        <v>15</v>
      </c>
      <c r="E334" s="1942"/>
      <c r="F334" s="1943"/>
      <c r="G334" s="63">
        <f t="shared" si="288"/>
        <v>130</v>
      </c>
      <c r="H334" s="490">
        <f t="shared" si="288"/>
        <v>130</v>
      </c>
      <c r="I334" s="490">
        <f t="shared" si="288"/>
        <v>130</v>
      </c>
      <c r="J334" s="490">
        <f t="shared" si="288"/>
        <v>130</v>
      </c>
      <c r="K334" s="490">
        <f t="shared" si="288"/>
        <v>189</v>
      </c>
      <c r="L334" s="64">
        <f t="shared" si="288"/>
        <v>162</v>
      </c>
      <c r="M334" s="63">
        <f t="shared" si="288"/>
        <v>195</v>
      </c>
      <c r="N334" s="490">
        <f t="shared" si="288"/>
        <v>195</v>
      </c>
      <c r="O334" s="490">
        <f t="shared" si="288"/>
        <v>195</v>
      </c>
      <c r="P334" s="490">
        <f t="shared" si="288"/>
        <v>195</v>
      </c>
      <c r="Q334" s="490">
        <f t="shared" si="288"/>
        <v>195</v>
      </c>
      <c r="R334" s="64">
        <f t="shared" si="288"/>
        <v>195</v>
      </c>
      <c r="S334" s="65">
        <f t="shared" si="288"/>
        <v>871</v>
      </c>
      <c r="T334" s="490">
        <f t="shared" si="288"/>
        <v>1170</v>
      </c>
      <c r="U334" s="64">
        <f t="shared" si="289"/>
        <v>2041</v>
      </c>
      <c r="W334" s="154" t="s">
        <v>89</v>
      </c>
    </row>
    <row r="335" spans="1:23" s="81" customFormat="1" ht="17.25" hidden="1" customHeight="1" outlineLevel="1">
      <c r="A335" s="80"/>
      <c r="B335" s="2082"/>
      <c r="C335" s="1936"/>
      <c r="D335" s="1941" t="s">
        <v>60</v>
      </c>
      <c r="E335" s="1942"/>
      <c r="F335" s="1943"/>
      <c r="G335" s="247">
        <f t="shared" si="288"/>
        <v>4901</v>
      </c>
      <c r="H335" s="506">
        <f t="shared" si="288"/>
        <v>4901</v>
      </c>
      <c r="I335" s="506">
        <f t="shared" si="288"/>
        <v>4901</v>
      </c>
      <c r="J335" s="506">
        <f t="shared" si="288"/>
        <v>4901</v>
      </c>
      <c r="K335" s="506">
        <f t="shared" si="288"/>
        <v>4901</v>
      </c>
      <c r="L335" s="248">
        <f t="shared" si="288"/>
        <v>4901</v>
      </c>
      <c r="M335" s="247">
        <f t="shared" si="288"/>
        <v>4901</v>
      </c>
      <c r="N335" s="506">
        <f t="shared" si="288"/>
        <v>4901</v>
      </c>
      <c r="O335" s="506">
        <f t="shared" si="288"/>
        <v>4901</v>
      </c>
      <c r="P335" s="506">
        <f t="shared" si="288"/>
        <v>4901</v>
      </c>
      <c r="Q335" s="506">
        <f t="shared" si="288"/>
        <v>4901</v>
      </c>
      <c r="R335" s="248">
        <f t="shared" si="288"/>
        <v>4901</v>
      </c>
      <c r="S335" s="249">
        <f t="shared" si="288"/>
        <v>29406</v>
      </c>
      <c r="T335" s="506">
        <f t="shared" si="288"/>
        <v>29406</v>
      </c>
      <c r="U335" s="248">
        <f t="shared" si="289"/>
        <v>58812</v>
      </c>
      <c r="W335" s="154" t="s">
        <v>89</v>
      </c>
    </row>
    <row r="336" spans="1:23" s="81" customFormat="1" ht="17.25" hidden="1" customHeight="1" outlineLevel="1" thickBot="1">
      <c r="A336" s="80"/>
      <c r="B336" s="2082"/>
      <c r="C336" s="1937"/>
      <c r="D336" s="2110" t="s">
        <v>96</v>
      </c>
      <c r="E336" s="2111"/>
      <c r="F336" s="2112"/>
      <c r="G336" s="250">
        <f>SUM(G330:G335)</f>
        <v>24758</v>
      </c>
      <c r="H336" s="251">
        <f t="shared" ref="H336:R336" si="290">SUM(H330:H335)</f>
        <v>24484</v>
      </c>
      <c r="I336" s="251">
        <f t="shared" si="290"/>
        <v>23209</v>
      </c>
      <c r="J336" s="251">
        <f t="shared" si="290"/>
        <v>22222</v>
      </c>
      <c r="K336" s="251">
        <f t="shared" si="290"/>
        <v>23486</v>
      </c>
      <c r="L336" s="252">
        <f t="shared" si="290"/>
        <v>25699</v>
      </c>
      <c r="M336" s="250">
        <f t="shared" si="290"/>
        <v>26766</v>
      </c>
      <c r="N336" s="251">
        <f t="shared" si="290"/>
        <v>26814</v>
      </c>
      <c r="O336" s="251">
        <f t="shared" si="290"/>
        <v>27147</v>
      </c>
      <c r="P336" s="251">
        <f t="shared" si="290"/>
        <v>26809</v>
      </c>
      <c r="Q336" s="251">
        <f t="shared" si="290"/>
        <v>26737</v>
      </c>
      <c r="R336" s="252">
        <f t="shared" si="290"/>
        <v>27221</v>
      </c>
      <c r="S336" s="253">
        <f t="shared" ref="S336:S344" si="291">SUM(G336:L336)</f>
        <v>143858</v>
      </c>
      <c r="T336" s="251">
        <f t="shared" ref="T336:T344" si="292">SUM(M336:R336)</f>
        <v>161494</v>
      </c>
      <c r="U336" s="252">
        <f>SUM(S336:T336)</f>
        <v>305352</v>
      </c>
      <c r="V336" s="254"/>
      <c r="W336" s="255" t="s">
        <v>89</v>
      </c>
    </row>
    <row r="337" spans="1:23" s="81" customFormat="1" ht="17.25" customHeight="1" collapsed="1" thickBot="1">
      <c r="A337" s="80"/>
      <c r="B337" s="2082"/>
      <c r="C337" s="2113" t="s">
        <v>97</v>
      </c>
      <c r="D337" s="2114"/>
      <c r="E337" s="2114"/>
      <c r="F337" s="2115"/>
      <c r="G337" s="256">
        <f>G190-G336</f>
        <v>463</v>
      </c>
      <c r="H337" s="257">
        <f t="shared" ref="H337:L337" si="293">H190-H336</f>
        <v>1030</v>
      </c>
      <c r="I337" s="257">
        <f t="shared" si="293"/>
        <v>2422</v>
      </c>
      <c r="J337" s="257">
        <f t="shared" si="293"/>
        <v>3035</v>
      </c>
      <c r="K337" s="257">
        <f t="shared" si="293"/>
        <v>1951</v>
      </c>
      <c r="L337" s="258">
        <f t="shared" si="293"/>
        <v>0</v>
      </c>
      <c r="M337" s="256">
        <f t="shared" ref="M337:R337" si="294">M249-M336</f>
        <v>0</v>
      </c>
      <c r="N337" s="257">
        <f t="shared" si="294"/>
        <v>0</v>
      </c>
      <c r="O337" s="257">
        <f t="shared" si="294"/>
        <v>0</v>
      </c>
      <c r="P337" s="257">
        <f t="shared" si="294"/>
        <v>0</v>
      </c>
      <c r="Q337" s="257">
        <f t="shared" si="294"/>
        <v>0</v>
      </c>
      <c r="R337" s="258">
        <f t="shared" si="294"/>
        <v>0</v>
      </c>
      <c r="S337" s="259">
        <f>SUM(G337:L337)</f>
        <v>8901</v>
      </c>
      <c r="T337" s="257">
        <f>SUM(M337:R337)</f>
        <v>0</v>
      </c>
      <c r="U337" s="258">
        <f>SUM(S337:T337)</f>
        <v>8901</v>
      </c>
      <c r="V337" s="239"/>
      <c r="W337" s="240" t="s">
        <v>89</v>
      </c>
    </row>
    <row r="338" spans="1:23" s="81" customFormat="1" ht="17.25" hidden="1" customHeight="1" outlineLevel="1">
      <c r="A338" s="80"/>
      <c r="B338" s="2082"/>
      <c r="C338" s="2116" t="s">
        <v>189</v>
      </c>
      <c r="D338" s="2117"/>
      <c r="E338" s="2118"/>
      <c r="F338" s="684" t="s">
        <v>190</v>
      </c>
      <c r="G338" s="685">
        <f>G330-G339-G340</f>
        <v>20155</v>
      </c>
      <c r="H338" s="686">
        <f t="shared" ref="H338:R338" si="295">H330-H339-H340</f>
        <v>20155</v>
      </c>
      <c r="I338" s="686">
        <f t="shared" si="295"/>
        <v>20155</v>
      </c>
      <c r="J338" s="686">
        <f t="shared" si="295"/>
        <v>19460.5</v>
      </c>
      <c r="K338" s="686">
        <f t="shared" si="295"/>
        <v>19100</v>
      </c>
      <c r="L338" s="687">
        <f t="shared" si="295"/>
        <v>18643</v>
      </c>
      <c r="M338" s="688">
        <f t="shared" si="295"/>
        <v>20083</v>
      </c>
      <c r="N338" s="686">
        <f t="shared" si="295"/>
        <v>20155</v>
      </c>
      <c r="O338" s="686">
        <f t="shared" si="295"/>
        <v>20083</v>
      </c>
      <c r="P338" s="686">
        <f t="shared" si="295"/>
        <v>20155</v>
      </c>
      <c r="Q338" s="686">
        <f t="shared" si="295"/>
        <v>20083</v>
      </c>
      <c r="R338" s="689">
        <f t="shared" si="295"/>
        <v>20155</v>
      </c>
      <c r="S338" s="690">
        <f t="shared" si="291"/>
        <v>117668.5</v>
      </c>
      <c r="T338" s="686">
        <f t="shared" si="292"/>
        <v>120714</v>
      </c>
      <c r="U338" s="689">
        <f t="shared" ref="U338:U344" si="296">SUM(S338:T338)</f>
        <v>238382.5</v>
      </c>
      <c r="V338" s="668"/>
      <c r="W338" s="148" t="s">
        <v>88</v>
      </c>
    </row>
    <row r="339" spans="1:23" s="81" customFormat="1" ht="17.25" hidden="1" customHeight="1" outlineLevel="1">
      <c r="A339" s="80"/>
      <c r="B339" s="2082"/>
      <c r="C339" s="2119"/>
      <c r="D339" s="2120"/>
      <c r="E339" s="2121"/>
      <c r="F339" s="691" t="s">
        <v>191</v>
      </c>
      <c r="G339" s="692">
        <f>G595*W300_JIG_MTB!$P$2/1000</f>
        <v>-792</v>
      </c>
      <c r="H339" s="693">
        <f>H595*W300_JIG_MTB!$P$2/1000</f>
        <v>-576</v>
      </c>
      <c r="I339" s="693">
        <f>I595*W300_JIG_MTB!$P$2/1000</f>
        <v>-1584</v>
      </c>
      <c r="J339" s="693">
        <f>J595*W300_JIG_MTB!$P$2/1000</f>
        <v>-1242</v>
      </c>
      <c r="K339" s="693">
        <f>K595*W300_JIG_MTB!$P$2/1000</f>
        <v>-576</v>
      </c>
      <c r="L339" s="694">
        <f>L595*W300_JIG_MTB!$P$2/1000</f>
        <v>0</v>
      </c>
      <c r="M339" s="695">
        <f>M595*SW300_JIG_MTB!$P$2/1000</f>
        <v>0</v>
      </c>
      <c r="N339" s="693">
        <f>N595*SW300_JIG_MTB!$P$2/1000</f>
        <v>0</v>
      </c>
      <c r="O339" s="693">
        <f>O595*SW300_JIG_MTB!$P$2/1000</f>
        <v>0</v>
      </c>
      <c r="P339" s="693">
        <f>P595*SW300_JIG_MTB!$P$2/1000</f>
        <v>0</v>
      </c>
      <c r="Q339" s="693">
        <f>Q595*SW300_JIG_MTB!$P$2/1000</f>
        <v>0</v>
      </c>
      <c r="R339" s="696">
        <f>R595*SW300_JIG_MTB!$P$2/1000</f>
        <v>0</v>
      </c>
      <c r="S339" s="697">
        <f t="shared" si="291"/>
        <v>-4770</v>
      </c>
      <c r="T339" s="693">
        <f t="shared" si="292"/>
        <v>0</v>
      </c>
      <c r="U339" s="696">
        <f t="shared" si="296"/>
        <v>-4770</v>
      </c>
      <c r="V339" s="1053"/>
      <c r="W339" s="149" t="s">
        <v>88</v>
      </c>
    </row>
    <row r="340" spans="1:23" s="81" customFormat="1" ht="17.25" hidden="1" customHeight="1" outlineLevel="1" thickBot="1">
      <c r="A340" s="80"/>
      <c r="B340" s="2082"/>
      <c r="C340" s="2122"/>
      <c r="D340" s="2123"/>
      <c r="E340" s="2124"/>
      <c r="F340" s="698" t="s">
        <v>192</v>
      </c>
      <c r="G340" s="699">
        <f>G596*W300_JIG_MTB!$P$2/1000</f>
        <v>-1584</v>
      </c>
      <c r="H340" s="505">
        <f>H596*W300_JIG_MTB!$P$2/1000</f>
        <v>-1152</v>
      </c>
      <c r="I340" s="505">
        <f>I596*W300_JIG_MTB!$P$2/1000</f>
        <v>-1584</v>
      </c>
      <c r="J340" s="505">
        <f>J596*W300_JIG_MTB!$P$2/1000</f>
        <v>-1678.5</v>
      </c>
      <c r="K340" s="505">
        <f>K596*W300_JIG_MTB!$P$2/1000</f>
        <v>-1152</v>
      </c>
      <c r="L340" s="700">
        <f>L596*W300_JIG_MTB!$P$2/1000</f>
        <v>0</v>
      </c>
      <c r="M340" s="242">
        <f>M596*SW300_JIG_MTB!$P$2/1000</f>
        <v>0</v>
      </c>
      <c r="N340" s="505">
        <f>N596*SW300_JIG_MTB!$P$2/1000</f>
        <v>0</v>
      </c>
      <c r="O340" s="505">
        <f>O596*SW300_JIG_MTB!$P$2/1000</f>
        <v>0</v>
      </c>
      <c r="P340" s="505">
        <f>P596*SW300_JIG_MTB!$P$2/1000</f>
        <v>0</v>
      </c>
      <c r="Q340" s="505">
        <f>Q596*SW300_JIG_MTB!$P$2/1000</f>
        <v>0</v>
      </c>
      <c r="R340" s="243">
        <f>R596*SW300_JIG_MTB!$P$2/1000</f>
        <v>0</v>
      </c>
      <c r="S340" s="244">
        <f t="shared" si="291"/>
        <v>-7150.5</v>
      </c>
      <c r="T340" s="505">
        <f t="shared" si="292"/>
        <v>0</v>
      </c>
      <c r="U340" s="243">
        <f t="shared" si="296"/>
        <v>-7150.5</v>
      </c>
      <c r="V340" s="225"/>
      <c r="W340" s="155" t="s">
        <v>88</v>
      </c>
    </row>
    <row r="341" spans="1:23" s="81" customFormat="1" ht="17.25" hidden="1" customHeight="1" outlineLevel="1" thickBot="1">
      <c r="A341" s="80"/>
      <c r="B341" s="2082"/>
      <c r="C341" s="2125" t="s">
        <v>193</v>
      </c>
      <c r="D341" s="2126"/>
      <c r="E341" s="2127"/>
      <c r="F341" s="701" t="s">
        <v>194</v>
      </c>
      <c r="G341" s="256">
        <f>G331/W300_JIG_MTB!$Q$2*1000</f>
        <v>573.489932885906</v>
      </c>
      <c r="H341" s="257">
        <f>H331/W300_JIG_MTB!$Q$2*1000</f>
        <v>287.24832214765098</v>
      </c>
      <c r="I341" s="257">
        <f>I331/W300_JIG_MTB!$Q$2*1000</f>
        <v>91.610738255033567</v>
      </c>
      <c r="J341" s="257">
        <f>J331/W300_JIG_MTB!$Q$2*1000</f>
        <v>159.73154362416108</v>
      </c>
      <c r="K341" s="257">
        <f>K331/W300_JIG_MTB!$Q$2*1000</f>
        <v>279.86577181208054</v>
      </c>
      <c r="L341" s="258">
        <f>L331/W300_JIG_MTB!$Q$2*1000</f>
        <v>439.93288590604027</v>
      </c>
      <c r="M341" s="256">
        <f>M331/SW300_JIG_MTB!$Q$2*1000</f>
        <v>437.91946308724835</v>
      </c>
      <c r="N341" s="257">
        <f>N331/SW300_JIG_MTB!$Q$2*1000</f>
        <v>428.18791946308727</v>
      </c>
      <c r="O341" s="257">
        <f>O331/SW300_JIG_MTB!$Q$2*1000</f>
        <v>428.18791946308727</v>
      </c>
      <c r="P341" s="257">
        <f>P331/SW300_JIG_MTB!$Q$2*1000</f>
        <v>428.18791946308727</v>
      </c>
      <c r="Q341" s="257">
        <f>Q331/SW300_JIG_MTB!$Q$2*1000</f>
        <v>428.18791946308727</v>
      </c>
      <c r="R341" s="258">
        <f>R331/SW300_JIG_MTB!$Q$2*1000</f>
        <v>432.21476510067112</v>
      </c>
      <c r="S341" s="259">
        <f t="shared" si="291"/>
        <v>1831.8791946308725</v>
      </c>
      <c r="T341" s="257">
        <f t="shared" si="292"/>
        <v>2582.8859060402688</v>
      </c>
      <c r="U341" s="258">
        <f t="shared" si="296"/>
        <v>4414.7651006711412</v>
      </c>
      <c r="V341" s="254"/>
      <c r="W341" s="234" t="s">
        <v>336</v>
      </c>
    </row>
    <row r="342" spans="1:23" s="81" customFormat="1" ht="17.25" customHeight="1" collapsed="1" thickBot="1">
      <c r="A342" s="80"/>
      <c r="B342" s="2082"/>
      <c r="C342" s="2113" t="s">
        <v>177</v>
      </c>
      <c r="D342" s="2114"/>
      <c r="E342" s="2114"/>
      <c r="F342" s="2115"/>
      <c r="G342" s="256"/>
      <c r="H342" s="257"/>
      <c r="I342" s="257"/>
      <c r="J342" s="257"/>
      <c r="K342" s="257"/>
      <c r="L342" s="258"/>
      <c r="M342" s="256"/>
      <c r="N342" s="257"/>
      <c r="O342" s="257"/>
      <c r="P342" s="257"/>
      <c r="Q342" s="257"/>
      <c r="R342" s="258"/>
      <c r="S342" s="259">
        <f t="shared" si="291"/>
        <v>0</v>
      </c>
      <c r="T342" s="257">
        <f t="shared" si="292"/>
        <v>0</v>
      </c>
      <c r="U342" s="258">
        <f t="shared" si="296"/>
        <v>0</v>
      </c>
      <c r="V342" s="239"/>
      <c r="W342" s="240" t="s">
        <v>89</v>
      </c>
    </row>
    <row r="343" spans="1:23" s="81" customFormat="1" ht="17.25" customHeight="1" thickBot="1">
      <c r="A343" s="80"/>
      <c r="B343" s="2082"/>
      <c r="C343" s="2113" t="s">
        <v>178</v>
      </c>
      <c r="D343" s="2114"/>
      <c r="E343" s="2114"/>
      <c r="F343" s="2115"/>
      <c r="G343" s="256">
        <f>G344-G311-G329-G342-G337</f>
        <v>-250.59999999999991</v>
      </c>
      <c r="H343" s="257">
        <f>H344-H311-H329-H342-H337</f>
        <v>-190.24999999999909</v>
      </c>
      <c r="I343" s="257">
        <f>I344-I311-I329-I342-I337</f>
        <v>-55.149999999995089</v>
      </c>
      <c r="J343" s="257">
        <f t="shared" ref="J343:R343" si="297">J344-J311-J329-J342-J337</f>
        <v>-428.74999999999591</v>
      </c>
      <c r="K343" s="257">
        <f t="shared" si="297"/>
        <v>-523.05000000000018</v>
      </c>
      <c r="L343" s="258">
        <f t="shared" si="297"/>
        <v>728.09999999999832</v>
      </c>
      <c r="M343" s="256">
        <f t="shared" si="297"/>
        <v>912.09999999999172</v>
      </c>
      <c r="N343" s="257">
        <f t="shared" si="297"/>
        <v>45.499999999998636</v>
      </c>
      <c r="O343" s="257">
        <f t="shared" si="297"/>
        <v>56.250000000004547</v>
      </c>
      <c r="P343" s="257">
        <f t="shared" si="297"/>
        <v>155.44999999999891</v>
      </c>
      <c r="Q343" s="257">
        <f t="shared" si="297"/>
        <v>18.400000000002819</v>
      </c>
      <c r="R343" s="258">
        <f t="shared" si="297"/>
        <v>142.54999999999154</v>
      </c>
      <c r="S343" s="259">
        <f t="shared" si="291"/>
        <v>-719.69999999999186</v>
      </c>
      <c r="T343" s="257">
        <f t="shared" si="292"/>
        <v>1330.2499999999882</v>
      </c>
      <c r="U343" s="258">
        <f t="shared" si="296"/>
        <v>610.54999999999632</v>
      </c>
      <c r="V343" s="239"/>
      <c r="W343" s="240" t="s">
        <v>89</v>
      </c>
    </row>
    <row r="344" spans="1:23" s="81" customFormat="1" ht="17.25" customHeight="1" thickBot="1">
      <c r="A344" s="80"/>
      <c r="B344" s="2083"/>
      <c r="C344" s="2125" t="s">
        <v>179</v>
      </c>
      <c r="D344" s="2126"/>
      <c r="E344" s="2126"/>
      <c r="F344" s="2128"/>
      <c r="G344" s="1076">
        <f>IF(W300_JIG_MTB!B2=2,W300_JIG_MTB!D23,G754)</f>
        <v>11743</v>
      </c>
      <c r="H344" s="1077">
        <f>IF(W300_JIG_MTB!C2=2,W300_JIG_MTB!E23,H754)</f>
        <v>-926</v>
      </c>
      <c r="I344" s="1077">
        <f>IF(W300_JIG_MTB!D2=2,W300_JIG_MTB!F23,I754)</f>
        <v>10615</v>
      </c>
      <c r="J344" s="1077">
        <f>IF(W300_JIG_MTB!E2=2,W300_JIG_MTB!G23,J754)</f>
        <v>3340</v>
      </c>
      <c r="K344" s="1077">
        <f>IF(W300_JIG_MTB!F2=2,W300_JIG_MTB!H23,K754)</f>
        <v>-631</v>
      </c>
      <c r="L344" s="1078">
        <f>IF(W300_JIG_MTB!G2=2,W300_JIG_MTB!I23,L754)</f>
        <v>23994.248054692551</v>
      </c>
      <c r="M344" s="1076">
        <f>IF(SW300_JIG_MTB!H2=2,SW300_JIG_MTB!J23,M754)</f>
        <v>21298.511293917603</v>
      </c>
      <c r="N344" s="1077">
        <f>IF(SW300_JIG_MTB!I2=2,SW300_JIG_MTB!K23,N754)</f>
        <v>881.01878166830647</v>
      </c>
      <c r="O344" s="1077">
        <f>IF(SW300_JIG_MTB!J2=2,SW300_JIG_MTB!L23,O754)</f>
        <v>-1456.1901058739313</v>
      </c>
      <c r="P344" s="1077">
        <f>IF(SW300_JIG_MTB!K2=2,SW300_JIG_MTB!M23,P754)</f>
        <v>2750.5898509765539</v>
      </c>
      <c r="Q344" s="1077">
        <f>IF(SW300_JIG_MTB!L2=2,SW300_JIG_MTB!N23,Q754)</f>
        <v>-2042.6342972427701</v>
      </c>
      <c r="R344" s="1078">
        <f>IF(SW300_JIG_MTB!M2=2,SW300_JIG_MTB!O23,R754)</f>
        <v>25101.495936639374</v>
      </c>
      <c r="S344" s="1079">
        <f t="shared" si="291"/>
        <v>48135.248054692551</v>
      </c>
      <c r="T344" s="1077">
        <f t="shared" si="292"/>
        <v>46532.791460085136</v>
      </c>
      <c r="U344" s="1078">
        <f t="shared" si="296"/>
        <v>94668.039514777687</v>
      </c>
      <c r="V344" s="254"/>
      <c r="W344" s="234" t="s">
        <v>89</v>
      </c>
    </row>
    <row r="345" spans="1:23" s="81" customFormat="1" ht="17.25" customHeight="1">
      <c r="A345" s="80"/>
      <c r="B345" s="2129" t="s">
        <v>299</v>
      </c>
      <c r="C345" s="2085" t="s">
        <v>76</v>
      </c>
      <c r="D345" s="1998" t="s">
        <v>19</v>
      </c>
      <c r="E345" s="2000" t="s">
        <v>120</v>
      </c>
      <c r="F345" s="498" t="s">
        <v>67</v>
      </c>
      <c r="G345" s="59">
        <f>G257-G139</f>
        <v>0</v>
      </c>
      <c r="H345" s="60">
        <f t="shared" ref="H345:U345" si="298">H257-H139</f>
        <v>0</v>
      </c>
      <c r="I345" s="60">
        <f t="shared" si="298"/>
        <v>0</v>
      </c>
      <c r="J345" s="60">
        <f t="shared" si="298"/>
        <v>0</v>
      </c>
      <c r="K345" s="60">
        <f t="shared" si="298"/>
        <v>0</v>
      </c>
      <c r="L345" s="61">
        <f t="shared" si="298"/>
        <v>0</v>
      </c>
      <c r="M345" s="59">
        <f t="shared" si="298"/>
        <v>0</v>
      </c>
      <c r="N345" s="60">
        <f t="shared" si="298"/>
        <v>0</v>
      </c>
      <c r="O345" s="60">
        <f t="shared" si="298"/>
        <v>0</v>
      </c>
      <c r="P345" s="60">
        <f t="shared" si="298"/>
        <v>0</v>
      </c>
      <c r="Q345" s="60">
        <f t="shared" si="298"/>
        <v>0</v>
      </c>
      <c r="R345" s="61">
        <f t="shared" si="298"/>
        <v>0</v>
      </c>
      <c r="S345" s="348">
        <f t="shared" si="298"/>
        <v>0</v>
      </c>
      <c r="T345" s="60">
        <f t="shared" si="298"/>
        <v>0</v>
      </c>
      <c r="U345" s="60">
        <f t="shared" si="298"/>
        <v>0</v>
      </c>
      <c r="W345" s="158" t="s">
        <v>88</v>
      </c>
    </row>
    <row r="346" spans="1:23" s="81" customFormat="1" ht="17.25" customHeight="1">
      <c r="A346" s="80"/>
      <c r="B346" s="2130"/>
      <c r="C346" s="2085"/>
      <c r="D346" s="1999"/>
      <c r="E346" s="2000"/>
      <c r="F346" s="499" t="s">
        <v>71</v>
      </c>
      <c r="G346" s="56">
        <f t="shared" ref="G346:U349" si="299">G258-G140</f>
        <v>1</v>
      </c>
      <c r="H346" s="468">
        <f t="shared" si="299"/>
        <v>0</v>
      </c>
      <c r="I346" s="468">
        <f t="shared" si="299"/>
        <v>0</v>
      </c>
      <c r="J346" s="468">
        <f t="shared" si="299"/>
        <v>0</v>
      </c>
      <c r="K346" s="468">
        <f t="shared" si="299"/>
        <v>0</v>
      </c>
      <c r="L346" s="57">
        <f t="shared" si="299"/>
        <v>0</v>
      </c>
      <c r="M346" s="56">
        <f t="shared" si="299"/>
        <v>0</v>
      </c>
      <c r="N346" s="468">
        <f t="shared" si="299"/>
        <v>0</v>
      </c>
      <c r="O346" s="468">
        <f t="shared" si="299"/>
        <v>0</v>
      </c>
      <c r="P346" s="468">
        <f t="shared" si="299"/>
        <v>0</v>
      </c>
      <c r="Q346" s="468">
        <f t="shared" si="299"/>
        <v>0</v>
      </c>
      <c r="R346" s="57">
        <f t="shared" si="299"/>
        <v>0</v>
      </c>
      <c r="S346" s="936">
        <f t="shared" si="299"/>
        <v>1</v>
      </c>
      <c r="T346" s="468">
        <f t="shared" si="299"/>
        <v>0</v>
      </c>
      <c r="U346" s="468">
        <f t="shared" si="299"/>
        <v>1</v>
      </c>
      <c r="W346" s="149" t="s">
        <v>88</v>
      </c>
    </row>
    <row r="347" spans="1:23" s="81" customFormat="1" ht="17.25" customHeight="1">
      <c r="A347" s="80"/>
      <c r="B347" s="2130"/>
      <c r="C347" s="2085"/>
      <c r="D347" s="1999"/>
      <c r="E347" s="2000"/>
      <c r="F347" s="499" t="s">
        <v>164</v>
      </c>
      <c r="G347" s="56">
        <f>G259-G141</f>
        <v>1401</v>
      </c>
      <c r="H347" s="468">
        <f t="shared" si="299"/>
        <v>-625</v>
      </c>
      <c r="I347" s="468">
        <f t="shared" si="299"/>
        <v>3213</v>
      </c>
      <c r="J347" s="468">
        <f t="shared" si="299"/>
        <v>672</v>
      </c>
      <c r="K347" s="468">
        <f t="shared" si="299"/>
        <v>-208</v>
      </c>
      <c r="L347" s="57">
        <f t="shared" si="299"/>
        <v>-9</v>
      </c>
      <c r="M347" s="56">
        <f t="shared" si="299"/>
        <v>-4610</v>
      </c>
      <c r="N347" s="468">
        <f t="shared" si="299"/>
        <v>-4309</v>
      </c>
      <c r="O347" s="468">
        <f t="shared" si="299"/>
        <v>-4038</v>
      </c>
      <c r="P347" s="468">
        <f t="shared" si="299"/>
        <v>-4656</v>
      </c>
      <c r="Q347" s="468">
        <f t="shared" si="299"/>
        <v>-4605</v>
      </c>
      <c r="R347" s="57">
        <f t="shared" si="299"/>
        <v>-5828</v>
      </c>
      <c r="S347" s="936">
        <f t="shared" si="299"/>
        <v>4444</v>
      </c>
      <c r="T347" s="468">
        <f t="shared" si="299"/>
        <v>-28046</v>
      </c>
      <c r="U347" s="468">
        <f t="shared" si="299"/>
        <v>-23602</v>
      </c>
      <c r="W347" s="149" t="s">
        <v>89</v>
      </c>
    </row>
    <row r="348" spans="1:23" s="81" customFormat="1" ht="17.25" customHeight="1">
      <c r="A348" s="80"/>
      <c r="B348" s="2130"/>
      <c r="C348" s="2085"/>
      <c r="D348" s="1999"/>
      <c r="E348" s="2000"/>
      <c r="F348" s="546" t="s">
        <v>73</v>
      </c>
      <c r="G348" s="547">
        <f>G260-G142</f>
        <v>-1402</v>
      </c>
      <c r="H348" s="548">
        <f t="shared" si="299"/>
        <v>625</v>
      </c>
      <c r="I348" s="548">
        <f t="shared" si="299"/>
        <v>-3213</v>
      </c>
      <c r="J348" s="548">
        <f t="shared" si="299"/>
        <v>-672</v>
      </c>
      <c r="K348" s="548">
        <f t="shared" si="299"/>
        <v>208</v>
      </c>
      <c r="L348" s="549">
        <f t="shared" si="299"/>
        <v>9</v>
      </c>
      <c r="M348" s="547">
        <f t="shared" si="299"/>
        <v>4610</v>
      </c>
      <c r="N348" s="548">
        <f t="shared" si="299"/>
        <v>4309</v>
      </c>
      <c r="O348" s="548">
        <f t="shared" si="299"/>
        <v>4038</v>
      </c>
      <c r="P348" s="548">
        <f t="shared" si="299"/>
        <v>4656</v>
      </c>
      <c r="Q348" s="548">
        <f t="shared" si="299"/>
        <v>4605</v>
      </c>
      <c r="R348" s="549">
        <f t="shared" si="299"/>
        <v>5828</v>
      </c>
      <c r="S348" s="550">
        <f t="shared" si="299"/>
        <v>-4445</v>
      </c>
      <c r="T348" s="548">
        <f t="shared" si="299"/>
        <v>28046</v>
      </c>
      <c r="U348" s="548">
        <f t="shared" si="299"/>
        <v>23601</v>
      </c>
      <c r="V348" s="345"/>
      <c r="W348" s="149" t="s">
        <v>89</v>
      </c>
    </row>
    <row r="349" spans="1:23" s="81" customFormat="1" ht="17.25" customHeight="1">
      <c r="A349" s="80"/>
      <c r="B349" s="2130"/>
      <c r="C349" s="2085"/>
      <c r="D349" s="1999"/>
      <c r="E349" s="2000"/>
      <c r="F349" s="551" t="s">
        <v>135</v>
      </c>
      <c r="G349" s="552">
        <f t="shared" si="299"/>
        <v>-0.24783454127629487</v>
      </c>
      <c r="H349" s="553">
        <f t="shared" si="299"/>
        <v>0.11376046596286858</v>
      </c>
      <c r="I349" s="553">
        <f t="shared" si="299"/>
        <v>-1.0677966101694916</v>
      </c>
      <c r="J349" s="553">
        <f t="shared" si="299"/>
        <v>-0.10864995957962814</v>
      </c>
      <c r="K349" s="553">
        <f t="shared" si="299"/>
        <v>5.7426836002208714E-2</v>
      </c>
      <c r="L349" s="554">
        <f t="shared" si="299"/>
        <v>2.1908471275559893E-3</v>
      </c>
      <c r="M349" s="552">
        <f t="shared" si="299"/>
        <v>0.84170166149351833</v>
      </c>
      <c r="N349" s="553">
        <f t="shared" si="299"/>
        <v>0.84523342487249908</v>
      </c>
      <c r="O349" s="553">
        <f t="shared" si="299"/>
        <v>0.84019975031210992</v>
      </c>
      <c r="P349" s="553">
        <f t="shared" si="299"/>
        <v>0.85134393856280854</v>
      </c>
      <c r="Q349" s="553">
        <f t="shared" si="299"/>
        <v>0.85025849335302806</v>
      </c>
      <c r="R349" s="554">
        <f t="shared" si="299"/>
        <v>0.86623067776456597</v>
      </c>
      <c r="S349" s="555">
        <f t="shared" si="299"/>
        <v>-0.15832591273374891</v>
      </c>
      <c r="T349" s="553">
        <f t="shared" si="299"/>
        <v>0.85003333939504155</v>
      </c>
      <c r="U349" s="553">
        <f t="shared" si="299"/>
        <v>0.38646449098560642</v>
      </c>
      <c r="W349" s="149" t="s">
        <v>337</v>
      </c>
    </row>
    <row r="350" spans="1:23" s="81" customFormat="1" ht="17.25" customHeight="1">
      <c r="A350" s="80"/>
      <c r="B350" s="2130"/>
      <c r="C350" s="2085"/>
      <c r="D350" s="1999"/>
      <c r="E350" s="2000"/>
      <c r="F350" s="499" t="s">
        <v>165</v>
      </c>
      <c r="G350" s="59">
        <f>G262</f>
        <v>0</v>
      </c>
      <c r="H350" s="60">
        <f t="shared" ref="H350:U350" si="300">H262</f>
        <v>0</v>
      </c>
      <c r="I350" s="60">
        <f t="shared" si="300"/>
        <v>0</v>
      </c>
      <c r="J350" s="60">
        <f t="shared" si="300"/>
        <v>0</v>
      </c>
      <c r="K350" s="60">
        <f t="shared" si="300"/>
        <v>0</v>
      </c>
      <c r="L350" s="61">
        <f t="shared" si="300"/>
        <v>9</v>
      </c>
      <c r="M350" s="59">
        <f t="shared" si="300"/>
        <v>4610</v>
      </c>
      <c r="N350" s="60">
        <f t="shared" si="300"/>
        <v>4309</v>
      </c>
      <c r="O350" s="60">
        <f t="shared" si="300"/>
        <v>4038</v>
      </c>
      <c r="P350" s="60">
        <f t="shared" si="300"/>
        <v>4656</v>
      </c>
      <c r="Q350" s="60">
        <f t="shared" si="300"/>
        <v>4605</v>
      </c>
      <c r="R350" s="61">
        <f t="shared" si="300"/>
        <v>5828</v>
      </c>
      <c r="S350" s="348">
        <f t="shared" si="300"/>
        <v>9</v>
      </c>
      <c r="T350" s="60">
        <f t="shared" si="300"/>
        <v>28046</v>
      </c>
      <c r="U350" s="60">
        <f t="shared" si="300"/>
        <v>28055</v>
      </c>
      <c r="W350" s="149" t="s">
        <v>89</v>
      </c>
    </row>
    <row r="351" spans="1:23" s="81" customFormat="1" ht="17.25" customHeight="1">
      <c r="A351" s="80"/>
      <c r="B351" s="2130"/>
      <c r="C351" s="2085"/>
      <c r="D351" s="1999"/>
      <c r="E351" s="2000"/>
      <c r="F351" s="346" t="s">
        <v>166</v>
      </c>
      <c r="G351" s="175">
        <f>G263-G142</f>
        <v>-1402</v>
      </c>
      <c r="H351" s="176">
        <f t="shared" ref="H351:U353" si="301">H263-H142</f>
        <v>625</v>
      </c>
      <c r="I351" s="176">
        <f t="shared" si="301"/>
        <v>-3213</v>
      </c>
      <c r="J351" s="176">
        <f t="shared" si="301"/>
        <v>-672</v>
      </c>
      <c r="K351" s="176">
        <f t="shared" si="301"/>
        <v>208</v>
      </c>
      <c r="L351" s="177">
        <f t="shared" si="301"/>
        <v>0</v>
      </c>
      <c r="M351" s="175">
        <f t="shared" si="301"/>
        <v>0</v>
      </c>
      <c r="N351" s="176">
        <f t="shared" si="301"/>
        <v>0</v>
      </c>
      <c r="O351" s="176">
        <f t="shared" si="301"/>
        <v>0</v>
      </c>
      <c r="P351" s="176">
        <f t="shared" si="301"/>
        <v>0</v>
      </c>
      <c r="Q351" s="176">
        <f t="shared" si="301"/>
        <v>0</v>
      </c>
      <c r="R351" s="177">
        <f t="shared" si="301"/>
        <v>0</v>
      </c>
      <c r="S351" s="347">
        <f t="shared" si="301"/>
        <v>-4454</v>
      </c>
      <c r="T351" s="176">
        <f t="shared" si="301"/>
        <v>0</v>
      </c>
      <c r="U351" s="176">
        <f t="shared" si="301"/>
        <v>-4454</v>
      </c>
      <c r="W351" s="149" t="s">
        <v>89</v>
      </c>
    </row>
    <row r="352" spans="1:23" s="81" customFormat="1" ht="17.25" customHeight="1">
      <c r="A352" s="80"/>
      <c r="B352" s="2130"/>
      <c r="C352" s="2085"/>
      <c r="D352" s="1999"/>
      <c r="E352" s="2086"/>
      <c r="F352" s="346" t="s">
        <v>167</v>
      </c>
      <c r="G352" s="556">
        <f>G264-G143</f>
        <v>-0.24783454127629487</v>
      </c>
      <c r="H352" s="557">
        <f t="shared" si="301"/>
        <v>0.11376046596286858</v>
      </c>
      <c r="I352" s="557">
        <f t="shared" si="301"/>
        <v>-1.0677966101694916</v>
      </c>
      <c r="J352" s="557">
        <f t="shared" si="301"/>
        <v>-0.10864995957962814</v>
      </c>
      <c r="K352" s="557">
        <f t="shared" si="301"/>
        <v>5.7426836002208714E-2</v>
      </c>
      <c r="L352" s="558">
        <f t="shared" si="301"/>
        <v>0</v>
      </c>
      <c r="M352" s="556">
        <f t="shared" si="301"/>
        <v>0</v>
      </c>
      <c r="N352" s="557">
        <f t="shared" si="301"/>
        <v>0</v>
      </c>
      <c r="O352" s="557">
        <f t="shared" si="301"/>
        <v>0</v>
      </c>
      <c r="P352" s="557">
        <f t="shared" si="301"/>
        <v>0</v>
      </c>
      <c r="Q352" s="557">
        <f t="shared" si="301"/>
        <v>0</v>
      </c>
      <c r="R352" s="558">
        <f t="shared" si="301"/>
        <v>0</v>
      </c>
      <c r="S352" s="937">
        <f t="shared" si="301"/>
        <v>-0.15864648263579698</v>
      </c>
      <c r="T352" s="557">
        <f t="shared" si="301"/>
        <v>0</v>
      </c>
      <c r="U352" s="557">
        <f t="shared" si="301"/>
        <v>-7.2933894447264558E-2</v>
      </c>
      <c r="W352" s="149" t="s">
        <v>337</v>
      </c>
    </row>
    <row r="353" spans="1:23" s="81" customFormat="1" ht="17.25" customHeight="1">
      <c r="A353" s="80"/>
      <c r="B353" s="2130"/>
      <c r="C353" s="2085"/>
      <c r="D353" s="1999"/>
      <c r="E353" s="2000" t="s">
        <v>121</v>
      </c>
      <c r="F353" s="498" t="s">
        <v>67</v>
      </c>
      <c r="G353" s="59">
        <f>G265-G144</f>
        <v>-318</v>
      </c>
      <c r="H353" s="60">
        <f t="shared" si="301"/>
        <v>-318</v>
      </c>
      <c r="I353" s="60">
        <f t="shared" si="301"/>
        <v>-13</v>
      </c>
      <c r="J353" s="60">
        <f t="shared" si="301"/>
        <v>227</v>
      </c>
      <c r="K353" s="60">
        <f t="shared" si="301"/>
        <v>-5</v>
      </c>
      <c r="L353" s="61">
        <f t="shared" si="301"/>
        <v>0</v>
      </c>
      <c r="M353" s="59">
        <f t="shared" si="301"/>
        <v>0</v>
      </c>
      <c r="N353" s="60">
        <f t="shared" si="301"/>
        <v>0</v>
      </c>
      <c r="O353" s="60">
        <f t="shared" si="301"/>
        <v>0</v>
      </c>
      <c r="P353" s="60">
        <f t="shared" si="301"/>
        <v>0</v>
      </c>
      <c r="Q353" s="60">
        <f t="shared" si="301"/>
        <v>0</v>
      </c>
      <c r="R353" s="61">
        <f t="shared" si="301"/>
        <v>0</v>
      </c>
      <c r="S353" s="348">
        <f t="shared" si="301"/>
        <v>-427</v>
      </c>
      <c r="T353" s="60">
        <f t="shared" si="301"/>
        <v>0</v>
      </c>
      <c r="U353" s="60">
        <f t="shared" si="301"/>
        <v>-427</v>
      </c>
      <c r="W353" s="149" t="s">
        <v>89</v>
      </c>
    </row>
    <row r="354" spans="1:23" s="81" customFormat="1" ht="17.25" customHeight="1">
      <c r="A354" s="80"/>
      <c r="B354" s="2130"/>
      <c r="C354" s="2085"/>
      <c r="D354" s="1999"/>
      <c r="E354" s="2000"/>
      <c r="F354" s="499" t="s">
        <v>71</v>
      </c>
      <c r="G354" s="59">
        <f t="shared" ref="G354:U357" si="302">G266-G145</f>
        <v>0</v>
      </c>
      <c r="H354" s="468">
        <f t="shared" si="302"/>
        <v>0</v>
      </c>
      <c r="I354" s="468">
        <f t="shared" si="302"/>
        <v>0</v>
      </c>
      <c r="J354" s="468">
        <f t="shared" si="302"/>
        <v>0</v>
      </c>
      <c r="K354" s="468">
        <f t="shared" si="302"/>
        <v>0</v>
      </c>
      <c r="L354" s="57">
        <f t="shared" si="302"/>
        <v>0</v>
      </c>
      <c r="M354" s="56">
        <f t="shared" si="302"/>
        <v>0</v>
      </c>
      <c r="N354" s="468">
        <f t="shared" si="302"/>
        <v>0</v>
      </c>
      <c r="O354" s="468">
        <f t="shared" si="302"/>
        <v>0</v>
      </c>
      <c r="P354" s="468">
        <f t="shared" si="302"/>
        <v>0</v>
      </c>
      <c r="Q354" s="468">
        <f t="shared" si="302"/>
        <v>0</v>
      </c>
      <c r="R354" s="57">
        <f t="shared" si="302"/>
        <v>0</v>
      </c>
      <c r="S354" s="936">
        <f t="shared" si="302"/>
        <v>0</v>
      </c>
      <c r="T354" s="468">
        <f t="shared" si="302"/>
        <v>0</v>
      </c>
      <c r="U354" s="468">
        <f t="shared" si="302"/>
        <v>0</v>
      </c>
      <c r="W354" s="149" t="s">
        <v>89</v>
      </c>
    </row>
    <row r="355" spans="1:23" s="81" customFormat="1" ht="17.25" customHeight="1">
      <c r="A355" s="80"/>
      <c r="B355" s="2130"/>
      <c r="C355" s="2085"/>
      <c r="D355" s="1999"/>
      <c r="E355" s="2000"/>
      <c r="F355" s="499" t="s">
        <v>164</v>
      </c>
      <c r="G355" s="59">
        <f t="shared" si="302"/>
        <v>-315</v>
      </c>
      <c r="H355" s="468">
        <f t="shared" si="302"/>
        <v>-315</v>
      </c>
      <c r="I355" s="468">
        <f t="shared" si="302"/>
        <v>-13</v>
      </c>
      <c r="J355" s="468">
        <f t="shared" si="302"/>
        <v>225</v>
      </c>
      <c r="K355" s="468">
        <f t="shared" si="302"/>
        <v>-5</v>
      </c>
      <c r="L355" s="57">
        <f t="shared" si="302"/>
        <v>-5</v>
      </c>
      <c r="M355" s="56">
        <f t="shared" si="302"/>
        <v>0</v>
      </c>
      <c r="N355" s="468">
        <f t="shared" si="302"/>
        <v>0</v>
      </c>
      <c r="O355" s="468">
        <f t="shared" si="302"/>
        <v>0</v>
      </c>
      <c r="P355" s="468">
        <f t="shared" si="302"/>
        <v>0</v>
      </c>
      <c r="Q355" s="468">
        <f t="shared" si="302"/>
        <v>0</v>
      </c>
      <c r="R355" s="57">
        <f t="shared" si="302"/>
        <v>0</v>
      </c>
      <c r="S355" s="936">
        <f t="shared" si="302"/>
        <v>-428</v>
      </c>
      <c r="T355" s="468">
        <f t="shared" si="302"/>
        <v>0</v>
      </c>
      <c r="U355" s="468">
        <f t="shared" si="302"/>
        <v>-428</v>
      </c>
      <c r="W355" s="149" t="s">
        <v>89</v>
      </c>
    </row>
    <row r="356" spans="1:23" s="81" customFormat="1" ht="17.25" customHeight="1">
      <c r="A356" s="80"/>
      <c r="B356" s="2130"/>
      <c r="C356" s="2085"/>
      <c r="D356" s="1999"/>
      <c r="E356" s="2000"/>
      <c r="F356" s="546" t="s">
        <v>73</v>
      </c>
      <c r="G356" s="547">
        <f t="shared" si="302"/>
        <v>-3</v>
      </c>
      <c r="H356" s="548">
        <f t="shared" si="302"/>
        <v>-3</v>
      </c>
      <c r="I356" s="548">
        <f t="shared" si="302"/>
        <v>0</v>
      </c>
      <c r="J356" s="548">
        <f t="shared" si="302"/>
        <v>2</v>
      </c>
      <c r="K356" s="548">
        <f t="shared" si="302"/>
        <v>0</v>
      </c>
      <c r="L356" s="549">
        <f t="shared" si="302"/>
        <v>5</v>
      </c>
      <c r="M356" s="547">
        <f t="shared" si="302"/>
        <v>0</v>
      </c>
      <c r="N356" s="548">
        <f t="shared" si="302"/>
        <v>0</v>
      </c>
      <c r="O356" s="548">
        <f t="shared" si="302"/>
        <v>0</v>
      </c>
      <c r="P356" s="548">
        <f t="shared" si="302"/>
        <v>0</v>
      </c>
      <c r="Q356" s="548">
        <f t="shared" si="302"/>
        <v>0</v>
      </c>
      <c r="R356" s="549">
        <f t="shared" si="302"/>
        <v>0</v>
      </c>
      <c r="S356" s="550">
        <f t="shared" si="302"/>
        <v>1</v>
      </c>
      <c r="T356" s="548">
        <f t="shared" si="302"/>
        <v>0</v>
      </c>
      <c r="U356" s="548">
        <f t="shared" si="302"/>
        <v>1</v>
      </c>
      <c r="W356" s="149" t="s">
        <v>89</v>
      </c>
    </row>
    <row r="357" spans="1:23" s="81" customFormat="1" ht="17.25" customHeight="1">
      <c r="A357" s="80"/>
      <c r="B357" s="2130"/>
      <c r="C357" s="2085"/>
      <c r="D357" s="1999"/>
      <c r="E357" s="2000"/>
      <c r="F357" s="551" t="s">
        <v>135</v>
      </c>
      <c r="G357" s="552">
        <f t="shared" si="302"/>
        <v>-9.433962264150943E-3</v>
      </c>
      <c r="H357" s="553">
        <f t="shared" si="302"/>
        <v>-9.433962264150943E-3</v>
      </c>
      <c r="I357" s="553">
        <f t="shared" si="302"/>
        <v>4.0210330961954963E-4</v>
      </c>
      <c r="J357" s="553">
        <f t="shared" si="302"/>
        <v>-2.5965033754543794E-4</v>
      </c>
      <c r="K357" s="553">
        <f t="shared" si="302"/>
        <v>1.5070227259027062E-4</v>
      </c>
      <c r="L357" s="554">
        <f t="shared" si="302"/>
        <v>1.5723270440251576E-2</v>
      </c>
      <c r="M357" s="552">
        <f t="shared" si="302"/>
        <v>0</v>
      </c>
      <c r="N357" s="553">
        <f t="shared" si="302"/>
        <v>0</v>
      </c>
      <c r="O357" s="553">
        <f t="shared" si="302"/>
        <v>0</v>
      </c>
      <c r="P357" s="553">
        <f t="shared" si="302"/>
        <v>0</v>
      </c>
      <c r="Q357" s="553">
        <f t="shared" si="302"/>
        <v>0</v>
      </c>
      <c r="R357" s="554">
        <f t="shared" si="302"/>
        <v>0</v>
      </c>
      <c r="S357" s="555">
        <f t="shared" si="302"/>
        <v>3.3952072159300836E-3</v>
      </c>
      <c r="T357" s="553">
        <f t="shared" si="302"/>
        <v>0</v>
      </c>
      <c r="U357" s="553">
        <f t="shared" si="302"/>
        <v>3.3952072159300836E-3</v>
      </c>
      <c r="W357" s="149" t="s">
        <v>337</v>
      </c>
    </row>
    <row r="358" spans="1:23" s="81" customFormat="1" ht="17.25" customHeight="1">
      <c r="A358" s="80"/>
      <c r="B358" s="2130"/>
      <c r="C358" s="2085"/>
      <c r="D358" s="1999"/>
      <c r="E358" s="2000"/>
      <c r="F358" s="499" t="s">
        <v>165</v>
      </c>
      <c r="G358" s="59">
        <f>G270</f>
        <v>0</v>
      </c>
      <c r="H358" s="60">
        <f t="shared" ref="H358:U358" si="303">H270</f>
        <v>0</v>
      </c>
      <c r="I358" s="60">
        <f t="shared" si="303"/>
        <v>0</v>
      </c>
      <c r="J358" s="60">
        <f t="shared" si="303"/>
        <v>0</v>
      </c>
      <c r="K358" s="60">
        <f t="shared" si="303"/>
        <v>0</v>
      </c>
      <c r="L358" s="61">
        <f t="shared" si="303"/>
        <v>5</v>
      </c>
      <c r="M358" s="59">
        <f t="shared" si="303"/>
        <v>0</v>
      </c>
      <c r="N358" s="60">
        <f t="shared" si="303"/>
        <v>0</v>
      </c>
      <c r="O358" s="60">
        <f t="shared" si="303"/>
        <v>0</v>
      </c>
      <c r="P358" s="60">
        <f t="shared" si="303"/>
        <v>0</v>
      </c>
      <c r="Q358" s="60">
        <f t="shared" si="303"/>
        <v>0</v>
      </c>
      <c r="R358" s="61">
        <f t="shared" si="303"/>
        <v>0</v>
      </c>
      <c r="S358" s="348">
        <f t="shared" si="303"/>
        <v>5</v>
      </c>
      <c r="T358" s="60">
        <f t="shared" si="303"/>
        <v>0</v>
      </c>
      <c r="U358" s="60">
        <f t="shared" si="303"/>
        <v>5</v>
      </c>
      <c r="W358" s="149" t="s">
        <v>89</v>
      </c>
    </row>
    <row r="359" spans="1:23" s="81" customFormat="1" ht="17.25" customHeight="1">
      <c r="A359" s="80"/>
      <c r="B359" s="2130"/>
      <c r="C359" s="2085"/>
      <c r="D359" s="1999"/>
      <c r="E359" s="2000"/>
      <c r="F359" s="346" t="s">
        <v>166</v>
      </c>
      <c r="G359" s="175">
        <f>G271-G147</f>
        <v>-3</v>
      </c>
      <c r="H359" s="176">
        <f t="shared" ref="H359:U361" si="304">H271-H147</f>
        <v>-3</v>
      </c>
      <c r="I359" s="176">
        <f t="shared" si="304"/>
        <v>0</v>
      </c>
      <c r="J359" s="176">
        <f t="shared" si="304"/>
        <v>2</v>
      </c>
      <c r="K359" s="176">
        <f t="shared" si="304"/>
        <v>0</v>
      </c>
      <c r="L359" s="177">
        <f t="shared" si="304"/>
        <v>0</v>
      </c>
      <c r="M359" s="175">
        <f t="shared" si="304"/>
        <v>0</v>
      </c>
      <c r="N359" s="176">
        <f t="shared" si="304"/>
        <v>0</v>
      </c>
      <c r="O359" s="176">
        <f t="shared" si="304"/>
        <v>0</v>
      </c>
      <c r="P359" s="176">
        <f t="shared" si="304"/>
        <v>0</v>
      </c>
      <c r="Q359" s="176">
        <f t="shared" si="304"/>
        <v>0</v>
      </c>
      <c r="R359" s="177">
        <f t="shared" si="304"/>
        <v>0</v>
      </c>
      <c r="S359" s="347">
        <f t="shared" si="304"/>
        <v>-4</v>
      </c>
      <c r="T359" s="176">
        <f t="shared" si="304"/>
        <v>0</v>
      </c>
      <c r="U359" s="176">
        <f t="shared" si="304"/>
        <v>-4</v>
      </c>
      <c r="W359" s="149" t="s">
        <v>89</v>
      </c>
    </row>
    <row r="360" spans="1:23" s="81" customFormat="1" ht="17.25" customHeight="1">
      <c r="A360" s="80"/>
      <c r="B360" s="2130"/>
      <c r="C360" s="2085"/>
      <c r="D360" s="1999"/>
      <c r="E360" s="2086"/>
      <c r="F360" s="346" t="s">
        <v>167</v>
      </c>
      <c r="G360" s="556">
        <f>G272-G148</f>
        <v>-9.433962264150943E-3</v>
      </c>
      <c r="H360" s="557">
        <f t="shared" si="304"/>
        <v>-9.433962264150943E-3</v>
      </c>
      <c r="I360" s="557">
        <f t="shared" si="304"/>
        <v>4.0210330961954963E-4</v>
      </c>
      <c r="J360" s="557">
        <f t="shared" si="304"/>
        <v>-2.5965033754543794E-4</v>
      </c>
      <c r="K360" s="557">
        <f t="shared" si="304"/>
        <v>1.5070227259027062E-4</v>
      </c>
      <c r="L360" s="558">
        <f t="shared" si="304"/>
        <v>0</v>
      </c>
      <c r="M360" s="556">
        <f t="shared" si="304"/>
        <v>0</v>
      </c>
      <c r="N360" s="557">
        <f t="shared" si="304"/>
        <v>0</v>
      </c>
      <c r="O360" s="557">
        <f t="shared" si="304"/>
        <v>0</v>
      </c>
      <c r="P360" s="557">
        <f t="shared" si="304"/>
        <v>0</v>
      </c>
      <c r="Q360" s="557">
        <f t="shared" si="304"/>
        <v>0</v>
      </c>
      <c r="R360" s="558">
        <f t="shared" si="304"/>
        <v>0</v>
      </c>
      <c r="S360" s="937">
        <f t="shared" si="304"/>
        <v>1.9109984329813631E-5</v>
      </c>
      <c r="T360" s="557">
        <f t="shared" si="304"/>
        <v>0</v>
      </c>
      <c r="U360" s="557">
        <f t="shared" si="304"/>
        <v>1.9109984329813631E-5</v>
      </c>
      <c r="W360" s="149" t="s">
        <v>322</v>
      </c>
    </row>
    <row r="361" spans="1:23" s="81" customFormat="1" ht="17.25" customHeight="1">
      <c r="A361" s="80"/>
      <c r="B361" s="2130"/>
      <c r="C361" s="2085"/>
      <c r="D361" s="2088" t="s">
        <v>21</v>
      </c>
      <c r="E361" s="2090" t="s">
        <v>74</v>
      </c>
      <c r="F361" s="498" t="s">
        <v>67</v>
      </c>
      <c r="G361" s="59">
        <f>G273-G149</f>
        <v>11</v>
      </c>
      <c r="H361" s="60">
        <f t="shared" si="304"/>
        <v>830</v>
      </c>
      <c r="I361" s="60">
        <f t="shared" si="304"/>
        <v>-1313</v>
      </c>
      <c r="J361" s="60">
        <f t="shared" si="304"/>
        <v>-14791</v>
      </c>
      <c r="K361" s="60">
        <f t="shared" si="304"/>
        <v>779</v>
      </c>
      <c r="L361" s="61">
        <f t="shared" si="304"/>
        <v>20832</v>
      </c>
      <c r="M361" s="59">
        <f t="shared" si="304"/>
        <v>6275</v>
      </c>
      <c r="N361" s="60">
        <f t="shared" si="304"/>
        <v>1690</v>
      </c>
      <c r="O361" s="60">
        <f t="shared" si="304"/>
        <v>5350</v>
      </c>
      <c r="P361" s="60">
        <f t="shared" si="304"/>
        <v>-27450</v>
      </c>
      <c r="Q361" s="60">
        <f t="shared" si="304"/>
        <v>-6970</v>
      </c>
      <c r="R361" s="61">
        <f t="shared" si="304"/>
        <v>7219</v>
      </c>
      <c r="S361" s="348">
        <f t="shared" si="304"/>
        <v>6348</v>
      </c>
      <c r="T361" s="60">
        <f t="shared" si="304"/>
        <v>-13886</v>
      </c>
      <c r="U361" s="60">
        <f t="shared" si="304"/>
        <v>-7538</v>
      </c>
      <c r="W361" s="149" t="s">
        <v>89</v>
      </c>
    </row>
    <row r="362" spans="1:23" s="81" customFormat="1" ht="17.25" customHeight="1">
      <c r="A362" s="80"/>
      <c r="B362" s="2130"/>
      <c r="C362" s="2085"/>
      <c r="D362" s="2089"/>
      <c r="E362" s="2091"/>
      <c r="F362" s="499" t="s">
        <v>71</v>
      </c>
      <c r="G362" s="56">
        <f t="shared" ref="G362:U365" si="305">G274-G150</f>
        <v>0</v>
      </c>
      <c r="H362" s="468">
        <f t="shared" si="305"/>
        <v>156</v>
      </c>
      <c r="I362" s="468">
        <f t="shared" si="305"/>
        <v>219</v>
      </c>
      <c r="J362" s="468">
        <f t="shared" si="305"/>
        <v>-4749</v>
      </c>
      <c r="K362" s="468">
        <f t="shared" si="305"/>
        <v>-502</v>
      </c>
      <c r="L362" s="57">
        <f t="shared" si="305"/>
        <v>12631</v>
      </c>
      <c r="M362" s="56">
        <f t="shared" si="305"/>
        <v>-4469</v>
      </c>
      <c r="N362" s="468">
        <f t="shared" si="305"/>
        <v>558</v>
      </c>
      <c r="O362" s="468">
        <f t="shared" si="305"/>
        <v>40</v>
      </c>
      <c r="P362" s="468">
        <f t="shared" si="305"/>
        <v>-39974</v>
      </c>
      <c r="Q362" s="468">
        <f t="shared" si="305"/>
        <v>-5286</v>
      </c>
      <c r="R362" s="57">
        <f t="shared" si="305"/>
        <v>8246</v>
      </c>
      <c r="S362" s="936">
        <f t="shared" si="305"/>
        <v>7755</v>
      </c>
      <c r="T362" s="468">
        <f t="shared" si="305"/>
        <v>-40885</v>
      </c>
      <c r="U362" s="468">
        <f t="shared" si="305"/>
        <v>-33130</v>
      </c>
      <c r="W362" s="149" t="s">
        <v>89</v>
      </c>
    </row>
    <row r="363" spans="1:23" s="81" customFormat="1" ht="17.25" customHeight="1">
      <c r="A363" s="80"/>
      <c r="B363" s="2130"/>
      <c r="C363" s="2085"/>
      <c r="D363" s="2089"/>
      <c r="E363" s="2091"/>
      <c r="F363" s="499" t="s">
        <v>164</v>
      </c>
      <c r="G363" s="56">
        <f t="shared" si="305"/>
        <v>-7</v>
      </c>
      <c r="H363" s="468">
        <f t="shared" si="305"/>
        <v>61</v>
      </c>
      <c r="I363" s="468">
        <f t="shared" si="305"/>
        <v>-1578</v>
      </c>
      <c r="J363" s="468">
        <f t="shared" si="305"/>
        <v>-8718</v>
      </c>
      <c r="K363" s="468">
        <f t="shared" si="305"/>
        <v>-1037</v>
      </c>
      <c r="L363" s="57">
        <f t="shared" si="305"/>
        <v>-523</v>
      </c>
      <c r="M363" s="56">
        <f t="shared" si="305"/>
        <v>-16954</v>
      </c>
      <c r="N363" s="468">
        <f t="shared" si="305"/>
        <v>-2211</v>
      </c>
      <c r="O363" s="468">
        <f t="shared" si="305"/>
        <v>-4874</v>
      </c>
      <c r="P363" s="468">
        <f t="shared" si="305"/>
        <v>-13611</v>
      </c>
      <c r="Q363" s="468">
        <f t="shared" si="305"/>
        <v>-4917</v>
      </c>
      <c r="R363" s="57">
        <f t="shared" si="305"/>
        <v>-19880</v>
      </c>
      <c r="S363" s="936">
        <f t="shared" si="305"/>
        <v>-11802</v>
      </c>
      <c r="T363" s="468">
        <f t="shared" si="305"/>
        <v>-62447</v>
      </c>
      <c r="U363" s="468">
        <f t="shared" si="305"/>
        <v>-74249</v>
      </c>
      <c r="W363" s="149" t="s">
        <v>89</v>
      </c>
    </row>
    <row r="364" spans="1:23" s="81" customFormat="1" ht="17.25" customHeight="1">
      <c r="A364" s="80"/>
      <c r="B364" s="2130"/>
      <c r="C364" s="2085"/>
      <c r="D364" s="2089"/>
      <c r="E364" s="2091"/>
      <c r="F364" s="546" t="s">
        <v>73</v>
      </c>
      <c r="G364" s="547">
        <f t="shared" si="305"/>
        <v>18</v>
      </c>
      <c r="H364" s="548">
        <f t="shared" si="305"/>
        <v>613</v>
      </c>
      <c r="I364" s="548">
        <f t="shared" si="305"/>
        <v>46</v>
      </c>
      <c r="J364" s="548">
        <f t="shared" si="305"/>
        <v>-1324</v>
      </c>
      <c r="K364" s="548">
        <f t="shared" si="305"/>
        <v>2318</v>
      </c>
      <c r="L364" s="549">
        <f t="shared" si="305"/>
        <v>8724</v>
      </c>
      <c r="M364" s="547">
        <f t="shared" si="305"/>
        <v>27698</v>
      </c>
      <c r="N364" s="548">
        <f t="shared" si="305"/>
        <v>3343</v>
      </c>
      <c r="O364" s="548">
        <f t="shared" si="305"/>
        <v>10184</v>
      </c>
      <c r="P364" s="548">
        <f t="shared" si="305"/>
        <v>26135</v>
      </c>
      <c r="Q364" s="548">
        <f t="shared" si="305"/>
        <v>3233</v>
      </c>
      <c r="R364" s="549">
        <f t="shared" si="305"/>
        <v>18853</v>
      </c>
      <c r="S364" s="550">
        <f t="shared" si="305"/>
        <v>10395</v>
      </c>
      <c r="T364" s="548">
        <f t="shared" si="305"/>
        <v>89446</v>
      </c>
      <c r="U364" s="548">
        <f t="shared" si="305"/>
        <v>99841</v>
      </c>
      <c r="W364" s="149" t="s">
        <v>89</v>
      </c>
    </row>
    <row r="365" spans="1:23" s="81" customFormat="1" ht="17.25" customHeight="1">
      <c r="A365" s="80"/>
      <c r="B365" s="2130"/>
      <c r="C365" s="2085"/>
      <c r="D365" s="2089"/>
      <c r="E365" s="2091"/>
      <c r="F365" s="551" t="s">
        <v>135</v>
      </c>
      <c r="G365" s="552">
        <f t="shared" si="305"/>
        <v>3.6166549953314669E-2</v>
      </c>
      <c r="H365" s="553">
        <f t="shared" si="305"/>
        <v>7.7687090283637322E-2</v>
      </c>
      <c r="I365" s="553">
        <f t="shared" si="305"/>
        <v>3.3664040519694932E-2</v>
      </c>
      <c r="J365" s="553">
        <f t="shared" si="305"/>
        <v>0.16036973717565917</v>
      </c>
      <c r="K365" s="553">
        <f t="shared" si="305"/>
        <v>0.254277422690314</v>
      </c>
      <c r="L365" s="554">
        <f t="shared" si="305"/>
        <v>6.791785785710644E-2</v>
      </c>
      <c r="M365" s="552">
        <f t="shared" si="305"/>
        <v>0.2816890728781557</v>
      </c>
      <c r="N365" s="553">
        <f t="shared" si="305"/>
        <v>0.70609767737830098</v>
      </c>
      <c r="O365" s="553">
        <f t="shared" si="305"/>
        <v>0.62366401419654549</v>
      </c>
      <c r="P365" s="553">
        <f t="shared" si="305"/>
        <v>0.60468575833922134</v>
      </c>
      <c r="Q365" s="553">
        <f t="shared" si="305"/>
        <v>0.48886510091680641</v>
      </c>
      <c r="R365" s="554">
        <f t="shared" si="305"/>
        <v>0.28364752389693682</v>
      </c>
      <c r="S365" s="555">
        <f t="shared" si="305"/>
        <v>8.0870277288641546E-2</v>
      </c>
      <c r="T365" s="553">
        <f t="shared" si="305"/>
        <v>0.40400284526281222</v>
      </c>
      <c r="U365" s="553">
        <f t="shared" si="305"/>
        <v>0.29243887832389703</v>
      </c>
      <c r="W365" s="149" t="s">
        <v>322</v>
      </c>
    </row>
    <row r="366" spans="1:23" s="81" customFormat="1" ht="17.25" customHeight="1">
      <c r="A366" s="80"/>
      <c r="B366" s="2130"/>
      <c r="C366" s="2085"/>
      <c r="D366" s="2089"/>
      <c r="E366" s="2091"/>
      <c r="F366" s="499" t="s">
        <v>165</v>
      </c>
      <c r="G366" s="59">
        <f>G278</f>
        <v>0</v>
      </c>
      <c r="H366" s="60">
        <f t="shared" ref="H366:U366" si="306">H278</f>
        <v>0</v>
      </c>
      <c r="I366" s="60">
        <f t="shared" si="306"/>
        <v>0</v>
      </c>
      <c r="J366" s="60">
        <f t="shared" si="306"/>
        <v>0</v>
      </c>
      <c r="K366" s="60">
        <f t="shared" si="306"/>
        <v>0</v>
      </c>
      <c r="L366" s="61">
        <f t="shared" si="306"/>
        <v>6032.5999705839095</v>
      </c>
      <c r="M366" s="59">
        <f t="shared" si="306"/>
        <v>26382.435187622305</v>
      </c>
      <c r="N366" s="60">
        <f t="shared" si="306"/>
        <v>3170.3785714285714</v>
      </c>
      <c r="O366" s="60">
        <f t="shared" si="306"/>
        <v>9467.2197355035605</v>
      </c>
      <c r="P366" s="60">
        <f t="shared" si="306"/>
        <v>29587.2741555381</v>
      </c>
      <c r="Q366" s="60">
        <f t="shared" si="306"/>
        <v>3862.0342972427707</v>
      </c>
      <c r="R366" s="61">
        <f t="shared" si="306"/>
        <v>16456.945688976379</v>
      </c>
      <c r="S366" s="348">
        <f t="shared" si="306"/>
        <v>6032.5999705839095</v>
      </c>
      <c r="T366" s="60">
        <f t="shared" si="306"/>
        <v>88926.287636311696</v>
      </c>
      <c r="U366" s="60">
        <f t="shared" si="306"/>
        <v>94958.887606895601</v>
      </c>
      <c r="W366" s="149" t="s">
        <v>89</v>
      </c>
    </row>
    <row r="367" spans="1:23" s="81" customFormat="1" ht="17.25" customHeight="1">
      <c r="A367" s="80"/>
      <c r="B367" s="2130"/>
      <c r="C367" s="2085"/>
      <c r="D367" s="2089"/>
      <c r="E367" s="2091"/>
      <c r="F367" s="346" t="s">
        <v>166</v>
      </c>
      <c r="G367" s="175">
        <f>G279-G152</f>
        <v>18</v>
      </c>
      <c r="H367" s="176">
        <f t="shared" ref="H367:U369" si="307">H279-H152</f>
        <v>613</v>
      </c>
      <c r="I367" s="176">
        <f t="shared" si="307"/>
        <v>46</v>
      </c>
      <c r="J367" s="176">
        <f t="shared" si="307"/>
        <v>-1324</v>
      </c>
      <c r="K367" s="176">
        <f t="shared" si="307"/>
        <v>2318</v>
      </c>
      <c r="L367" s="177">
        <f t="shared" si="307"/>
        <v>2691.4000294160905</v>
      </c>
      <c r="M367" s="175">
        <f t="shared" si="307"/>
        <v>1315.5648123776955</v>
      </c>
      <c r="N367" s="176">
        <f t="shared" si="307"/>
        <v>172.62142857142862</v>
      </c>
      <c r="O367" s="176">
        <f t="shared" si="307"/>
        <v>716.78026449643949</v>
      </c>
      <c r="P367" s="176">
        <f t="shared" si="307"/>
        <v>-3452.2741555380999</v>
      </c>
      <c r="Q367" s="176">
        <f t="shared" si="307"/>
        <v>-629.03429724277066</v>
      </c>
      <c r="R367" s="177">
        <f t="shared" si="307"/>
        <v>2396.0543110236213</v>
      </c>
      <c r="S367" s="347">
        <f t="shared" si="307"/>
        <v>4362.4000294160905</v>
      </c>
      <c r="T367" s="176">
        <f t="shared" si="307"/>
        <v>519.71236368830432</v>
      </c>
      <c r="U367" s="176">
        <f t="shared" si="307"/>
        <v>4882.1123931043985</v>
      </c>
      <c r="W367" s="149" t="s">
        <v>89</v>
      </c>
    </row>
    <row r="368" spans="1:23" s="81" customFormat="1" ht="17.25" customHeight="1">
      <c r="A368" s="80"/>
      <c r="B368" s="2130"/>
      <c r="C368" s="2085"/>
      <c r="D368" s="2089"/>
      <c r="E368" s="2092"/>
      <c r="F368" s="346" t="s">
        <v>167</v>
      </c>
      <c r="G368" s="556">
        <f>G280-G153</f>
        <v>3.6166549953314669E-2</v>
      </c>
      <c r="H368" s="557">
        <f t="shared" si="307"/>
        <v>7.7687090283637322E-2</v>
      </c>
      <c r="I368" s="557">
        <f t="shared" si="307"/>
        <v>3.3664040519694932E-2</v>
      </c>
      <c r="J368" s="557">
        <f t="shared" si="307"/>
        <v>0.16036973717565917</v>
      </c>
      <c r="K368" s="557">
        <f t="shared" si="307"/>
        <v>0.254277422690314</v>
      </c>
      <c r="L368" s="558">
        <f t="shared" si="307"/>
        <v>0</v>
      </c>
      <c r="M368" s="556">
        <f t="shared" si="307"/>
        <v>0</v>
      </c>
      <c r="N368" s="557">
        <f t="shared" si="307"/>
        <v>0</v>
      </c>
      <c r="O368" s="557">
        <f t="shared" si="307"/>
        <v>0</v>
      </c>
      <c r="P368" s="557">
        <f t="shared" si="307"/>
        <v>0</v>
      </c>
      <c r="Q368" s="557">
        <f t="shared" si="307"/>
        <v>0</v>
      </c>
      <c r="R368" s="558">
        <f t="shared" si="307"/>
        <v>0</v>
      </c>
      <c r="S368" s="937">
        <f t="shared" si="307"/>
        <v>2.9668878806334398E-2</v>
      </c>
      <c r="T368" s="557">
        <f t="shared" si="307"/>
        <v>1.4277817603093296E-2</v>
      </c>
      <c r="U368" s="557">
        <f t="shared" si="307"/>
        <v>1.7989639869063184E-2</v>
      </c>
      <c r="W368" s="149" t="s">
        <v>338</v>
      </c>
    </row>
    <row r="369" spans="1:23" s="81" customFormat="1" ht="17.25" customHeight="1">
      <c r="A369" s="80"/>
      <c r="B369" s="2130"/>
      <c r="C369" s="2085"/>
      <c r="D369" s="2089"/>
      <c r="E369" s="2090" t="s">
        <v>75</v>
      </c>
      <c r="F369" s="498" t="s">
        <v>67</v>
      </c>
      <c r="G369" s="59">
        <f>G281-G154</f>
        <v>-14042</v>
      </c>
      <c r="H369" s="60">
        <f t="shared" si="307"/>
        <v>-13900</v>
      </c>
      <c r="I369" s="60">
        <f t="shared" si="307"/>
        <v>-6461</v>
      </c>
      <c r="J369" s="60">
        <f t="shared" si="307"/>
        <v>-9777</v>
      </c>
      <c r="K369" s="60">
        <f t="shared" si="307"/>
        <v>-16950</v>
      </c>
      <c r="L369" s="61">
        <f t="shared" si="307"/>
        <v>37080</v>
      </c>
      <c r="M369" s="59">
        <f t="shared" si="307"/>
        <v>-8956</v>
      </c>
      <c r="N369" s="60">
        <f t="shared" si="307"/>
        <v>-7060</v>
      </c>
      <c r="O369" s="60">
        <f t="shared" si="307"/>
        <v>-1050</v>
      </c>
      <c r="P369" s="60">
        <f t="shared" si="307"/>
        <v>-15560</v>
      </c>
      <c r="Q369" s="60">
        <f t="shared" si="307"/>
        <v>-18800</v>
      </c>
      <c r="R369" s="61">
        <f t="shared" si="307"/>
        <v>26220</v>
      </c>
      <c r="S369" s="348">
        <f t="shared" si="307"/>
        <v>-24050</v>
      </c>
      <c r="T369" s="60">
        <f t="shared" si="307"/>
        <v>-25206</v>
      </c>
      <c r="U369" s="60">
        <f t="shared" si="307"/>
        <v>-49256</v>
      </c>
      <c r="W369" s="149" t="s">
        <v>89</v>
      </c>
    </row>
    <row r="370" spans="1:23" s="81" customFormat="1" ht="17.25" customHeight="1">
      <c r="A370" s="80"/>
      <c r="B370" s="2130"/>
      <c r="C370" s="2085"/>
      <c r="D370" s="2089"/>
      <c r="E370" s="2091"/>
      <c r="F370" s="499" t="s">
        <v>71</v>
      </c>
      <c r="G370" s="56">
        <f t="shared" ref="G370:U373" si="308">G282-G155</f>
        <v>-9522</v>
      </c>
      <c r="H370" s="468">
        <f t="shared" si="308"/>
        <v>-9824</v>
      </c>
      <c r="I370" s="468">
        <f t="shared" si="308"/>
        <v>-5288</v>
      </c>
      <c r="J370" s="468">
        <f t="shared" si="308"/>
        <v>-6908</v>
      </c>
      <c r="K370" s="468">
        <f t="shared" si="308"/>
        <v>-9893</v>
      </c>
      <c r="L370" s="57">
        <f t="shared" si="308"/>
        <v>27513</v>
      </c>
      <c r="M370" s="56">
        <f t="shared" si="308"/>
        <v>-6855</v>
      </c>
      <c r="N370" s="468">
        <f t="shared" si="308"/>
        <v>-8532</v>
      </c>
      <c r="O370" s="468">
        <f t="shared" si="308"/>
        <v>-3505</v>
      </c>
      <c r="P370" s="468">
        <f t="shared" si="308"/>
        <v>-10030</v>
      </c>
      <c r="Q370" s="468">
        <f t="shared" si="308"/>
        <v>-11485</v>
      </c>
      <c r="R370" s="57">
        <f t="shared" si="308"/>
        <v>9080</v>
      </c>
      <c r="S370" s="936">
        <f t="shared" si="308"/>
        <v>-13922</v>
      </c>
      <c r="T370" s="468">
        <f t="shared" si="308"/>
        <v>-31327</v>
      </c>
      <c r="U370" s="468">
        <f t="shared" si="308"/>
        <v>-45249</v>
      </c>
      <c r="W370" s="149" t="s">
        <v>89</v>
      </c>
    </row>
    <row r="371" spans="1:23" s="81" customFormat="1" ht="17.25" customHeight="1">
      <c r="A371" s="80"/>
      <c r="B371" s="2130"/>
      <c r="C371" s="2085"/>
      <c r="D371" s="2089"/>
      <c r="E371" s="2091"/>
      <c r="F371" s="499" t="s">
        <v>164</v>
      </c>
      <c r="G371" s="56">
        <f t="shared" si="308"/>
        <v>-1691</v>
      </c>
      <c r="H371" s="468">
        <f t="shared" si="308"/>
        <v>-1960</v>
      </c>
      <c r="I371" s="468">
        <f t="shared" si="308"/>
        <v>-44</v>
      </c>
      <c r="J371" s="468">
        <f t="shared" si="308"/>
        <v>-890</v>
      </c>
      <c r="K371" s="468">
        <f t="shared" si="308"/>
        <v>-3135</v>
      </c>
      <c r="L371" s="57">
        <f t="shared" si="308"/>
        <v>10482</v>
      </c>
      <c r="M371" s="56">
        <f t="shared" si="308"/>
        <v>-856</v>
      </c>
      <c r="N371" s="468">
        <f t="shared" si="308"/>
        <v>-4404</v>
      </c>
      <c r="O371" s="468">
        <f t="shared" si="308"/>
        <v>-3760</v>
      </c>
      <c r="P371" s="468">
        <f t="shared" si="308"/>
        <v>-6992</v>
      </c>
      <c r="Q371" s="468">
        <f t="shared" si="308"/>
        <v>-4662</v>
      </c>
      <c r="R371" s="57">
        <f t="shared" si="308"/>
        <v>1662</v>
      </c>
      <c r="S371" s="936">
        <f t="shared" si="308"/>
        <v>2762</v>
      </c>
      <c r="T371" s="468">
        <f t="shared" si="308"/>
        <v>-19012</v>
      </c>
      <c r="U371" s="468">
        <f t="shared" si="308"/>
        <v>-16250</v>
      </c>
      <c r="W371" s="149" t="s">
        <v>89</v>
      </c>
    </row>
    <row r="372" spans="1:23" s="81" customFormat="1" ht="17.25" customHeight="1">
      <c r="A372" s="80"/>
      <c r="B372" s="2130"/>
      <c r="C372" s="2085"/>
      <c r="D372" s="2089"/>
      <c r="E372" s="2091"/>
      <c r="F372" s="546" t="s">
        <v>73</v>
      </c>
      <c r="G372" s="547">
        <f t="shared" si="308"/>
        <v>-2829</v>
      </c>
      <c r="H372" s="548">
        <f t="shared" si="308"/>
        <v>-2116</v>
      </c>
      <c r="I372" s="548">
        <f t="shared" si="308"/>
        <v>-1129</v>
      </c>
      <c r="J372" s="548">
        <f t="shared" si="308"/>
        <v>-1979</v>
      </c>
      <c r="K372" s="548">
        <f t="shared" si="308"/>
        <v>-3922</v>
      </c>
      <c r="L372" s="549">
        <f t="shared" si="308"/>
        <v>-915</v>
      </c>
      <c r="M372" s="547">
        <f t="shared" si="308"/>
        <v>-1245</v>
      </c>
      <c r="N372" s="548">
        <f t="shared" si="308"/>
        <v>5876</v>
      </c>
      <c r="O372" s="548">
        <f t="shared" si="308"/>
        <v>6215</v>
      </c>
      <c r="P372" s="548">
        <f t="shared" si="308"/>
        <v>1462</v>
      </c>
      <c r="Q372" s="548">
        <f t="shared" si="308"/>
        <v>-2653</v>
      </c>
      <c r="R372" s="549">
        <f t="shared" si="308"/>
        <v>15478</v>
      </c>
      <c r="S372" s="550">
        <f t="shared" si="308"/>
        <v>-12890</v>
      </c>
      <c r="T372" s="548">
        <f t="shared" si="308"/>
        <v>25133</v>
      </c>
      <c r="U372" s="548">
        <f t="shared" si="308"/>
        <v>12243</v>
      </c>
      <c r="W372" s="149" t="s">
        <v>89</v>
      </c>
    </row>
    <row r="373" spans="1:23" s="81" customFormat="1" ht="17.25" customHeight="1">
      <c r="A373" s="80"/>
      <c r="B373" s="2130"/>
      <c r="C373" s="2085"/>
      <c r="D373" s="2089"/>
      <c r="E373" s="2091"/>
      <c r="F373" s="551" t="s">
        <v>135</v>
      </c>
      <c r="G373" s="552">
        <f t="shared" si="308"/>
        <v>-0.18976150213654722</v>
      </c>
      <c r="H373" s="553">
        <f t="shared" si="308"/>
        <v>-3.9946063630580675E-3</v>
      </c>
      <c r="I373" s="553">
        <f t="shared" si="308"/>
        <v>4.7950134614256901E-3</v>
      </c>
      <c r="J373" s="553">
        <f t="shared" si="308"/>
        <v>-4.3621905752270929E-2</v>
      </c>
      <c r="K373" s="553">
        <f t="shared" si="308"/>
        <v>-0.16036946520989073</v>
      </c>
      <c r="L373" s="554">
        <f t="shared" si="308"/>
        <v>-0.12151749752116117</v>
      </c>
      <c r="M373" s="552">
        <f t="shared" si="308"/>
        <v>1.8234150813795369E-3</v>
      </c>
      <c r="N373" s="553">
        <f t="shared" si="308"/>
        <v>0.59088140755282503</v>
      </c>
      <c r="O373" s="553">
        <f t="shared" si="308"/>
        <v>0.4198099254369882</v>
      </c>
      <c r="P373" s="553">
        <f t="shared" si="308"/>
        <v>0.42804288816503799</v>
      </c>
      <c r="Q373" s="553">
        <f t="shared" si="308"/>
        <v>-0.14111702127659576</v>
      </c>
      <c r="R373" s="554">
        <f t="shared" si="308"/>
        <v>0.29151323891625613</v>
      </c>
      <c r="S373" s="555">
        <f t="shared" si="308"/>
        <v>-8.3906607587417623E-2</v>
      </c>
      <c r="T373" s="553">
        <f t="shared" si="308"/>
        <v>0.29739202824516192</v>
      </c>
      <c r="U373" s="553">
        <f t="shared" si="308"/>
        <v>0.10667159732532897</v>
      </c>
      <c r="W373" s="149" t="s">
        <v>322</v>
      </c>
    </row>
    <row r="374" spans="1:23" s="81" customFormat="1" ht="17.25" customHeight="1">
      <c r="A374" s="80"/>
      <c r="B374" s="2130"/>
      <c r="C374" s="2085"/>
      <c r="D374" s="2089"/>
      <c r="E374" s="2091"/>
      <c r="F374" s="499" t="s">
        <v>165</v>
      </c>
      <c r="G374" s="59">
        <f>G286</f>
        <v>0</v>
      </c>
      <c r="H374" s="60">
        <f t="shared" ref="H374:U374" si="309">H286</f>
        <v>0</v>
      </c>
      <c r="I374" s="60">
        <f t="shared" si="309"/>
        <v>0</v>
      </c>
      <c r="J374" s="60">
        <f t="shared" si="309"/>
        <v>0</v>
      </c>
      <c r="K374" s="60">
        <f t="shared" si="309"/>
        <v>0</v>
      </c>
      <c r="L374" s="61">
        <f t="shared" si="309"/>
        <v>0</v>
      </c>
      <c r="M374" s="59">
        <f t="shared" si="309"/>
        <v>41.45351846008225</v>
      </c>
      <c r="N374" s="60">
        <f t="shared" si="309"/>
        <v>6990.1270513499203</v>
      </c>
      <c r="O374" s="60">
        <f t="shared" si="309"/>
        <v>6360.1203703703704</v>
      </c>
      <c r="P374" s="60">
        <f t="shared" si="309"/>
        <v>3852.3859934853417</v>
      </c>
      <c r="Q374" s="60">
        <f t="shared" si="309"/>
        <v>0</v>
      </c>
      <c r="R374" s="61">
        <f t="shared" si="309"/>
        <v>11194.108374384236</v>
      </c>
      <c r="S374" s="348">
        <f t="shared" si="309"/>
        <v>0</v>
      </c>
      <c r="T374" s="60">
        <f t="shared" si="309"/>
        <v>28438.195308049952</v>
      </c>
      <c r="U374" s="60">
        <f t="shared" si="309"/>
        <v>28438.195308049952</v>
      </c>
      <c r="W374" s="149" t="s">
        <v>89</v>
      </c>
    </row>
    <row r="375" spans="1:23" s="81" customFormat="1" ht="17.25" customHeight="1">
      <c r="A375" s="80"/>
      <c r="B375" s="2130"/>
      <c r="C375" s="2085"/>
      <c r="D375" s="2089"/>
      <c r="E375" s="2091"/>
      <c r="F375" s="346" t="s">
        <v>166</v>
      </c>
      <c r="G375" s="175">
        <f>G287-G157</f>
        <v>-2829</v>
      </c>
      <c r="H375" s="176">
        <f t="shared" ref="H375:U377" si="310">H287-H157</f>
        <v>-2116</v>
      </c>
      <c r="I375" s="176">
        <f t="shared" si="310"/>
        <v>-1129</v>
      </c>
      <c r="J375" s="176">
        <f t="shared" si="310"/>
        <v>-1979</v>
      </c>
      <c r="K375" s="176">
        <f t="shared" si="310"/>
        <v>-3922</v>
      </c>
      <c r="L375" s="177">
        <f t="shared" si="310"/>
        <v>-915</v>
      </c>
      <c r="M375" s="175">
        <f t="shared" si="310"/>
        <v>-1286.4535184600823</v>
      </c>
      <c r="N375" s="176">
        <f t="shared" si="310"/>
        <v>-1114.1270513499203</v>
      </c>
      <c r="O375" s="176">
        <f t="shared" si="310"/>
        <v>-145.12037037037044</v>
      </c>
      <c r="P375" s="176">
        <f t="shared" si="310"/>
        <v>-2390.3859934853417</v>
      </c>
      <c r="Q375" s="176">
        <f t="shared" si="310"/>
        <v>-2653</v>
      </c>
      <c r="R375" s="177">
        <f t="shared" si="310"/>
        <v>4283.8916256157645</v>
      </c>
      <c r="S375" s="347">
        <f t="shared" si="310"/>
        <v>-12890</v>
      </c>
      <c r="T375" s="176">
        <f t="shared" si="310"/>
        <v>-3305.1953080499516</v>
      </c>
      <c r="U375" s="176">
        <f t="shared" si="310"/>
        <v>-16195.195308049952</v>
      </c>
      <c r="W375" s="149" t="s">
        <v>89</v>
      </c>
    </row>
    <row r="376" spans="1:23" s="81" customFormat="1" ht="17.25" customHeight="1">
      <c r="A376" s="80"/>
      <c r="B376" s="2130"/>
      <c r="C376" s="2085"/>
      <c r="D376" s="2089"/>
      <c r="E376" s="2092"/>
      <c r="F376" s="346" t="s">
        <v>167</v>
      </c>
      <c r="G376" s="556">
        <f>G288-G158</f>
        <v>-0.18976150213654722</v>
      </c>
      <c r="H376" s="557">
        <f t="shared" si="310"/>
        <v>-3.9946063630580675E-3</v>
      </c>
      <c r="I376" s="557">
        <f t="shared" si="310"/>
        <v>4.7950134614256901E-3</v>
      </c>
      <c r="J376" s="557">
        <f t="shared" si="310"/>
        <v>-4.3621905752270929E-2</v>
      </c>
      <c r="K376" s="557">
        <f t="shared" si="310"/>
        <v>-0.16036946520989073</v>
      </c>
      <c r="L376" s="558">
        <f t="shared" si="310"/>
        <v>-0.12151749752116117</v>
      </c>
      <c r="M376" s="556">
        <f t="shared" si="310"/>
        <v>0</v>
      </c>
      <c r="N376" s="557">
        <f t="shared" si="310"/>
        <v>0</v>
      </c>
      <c r="O376" s="557">
        <f t="shared" si="310"/>
        <v>0</v>
      </c>
      <c r="P376" s="557">
        <f t="shared" si="310"/>
        <v>0</v>
      </c>
      <c r="Q376" s="557">
        <f t="shared" si="310"/>
        <v>-0.14111702127659576</v>
      </c>
      <c r="R376" s="558">
        <f t="shared" si="310"/>
        <v>0</v>
      </c>
      <c r="S376" s="937">
        <f t="shared" si="310"/>
        <v>-8.3906607587417623E-2</v>
      </c>
      <c r="T376" s="557">
        <f t="shared" si="310"/>
        <v>4.5589114128828379E-3</v>
      </c>
      <c r="U376" s="557">
        <f t="shared" si="310"/>
        <v>-3.9599614673631794E-2</v>
      </c>
      <c r="W376" s="149" t="s">
        <v>338</v>
      </c>
    </row>
    <row r="377" spans="1:23" s="81" customFormat="1" ht="17.25" customHeight="1">
      <c r="A377" s="80"/>
      <c r="B377" s="2130"/>
      <c r="C377" s="2085"/>
      <c r="D377" s="2089"/>
      <c r="E377" s="2090" t="s">
        <v>83</v>
      </c>
      <c r="F377" s="498" t="s">
        <v>67</v>
      </c>
      <c r="G377" s="59">
        <f>G289-G159</f>
        <v>172</v>
      </c>
      <c r="H377" s="60">
        <f t="shared" si="310"/>
        <v>6365</v>
      </c>
      <c r="I377" s="60">
        <f t="shared" si="310"/>
        <v>7291</v>
      </c>
      <c r="J377" s="60">
        <f t="shared" si="310"/>
        <v>330</v>
      </c>
      <c r="K377" s="60">
        <f t="shared" si="310"/>
        <v>363</v>
      </c>
      <c r="L377" s="61">
        <f t="shared" si="310"/>
        <v>7350</v>
      </c>
      <c r="M377" s="59">
        <f t="shared" si="310"/>
        <v>4415</v>
      </c>
      <c r="N377" s="60">
        <f t="shared" si="310"/>
        <v>-3330</v>
      </c>
      <c r="O377" s="60">
        <f t="shared" si="310"/>
        <v>1117</v>
      </c>
      <c r="P377" s="60">
        <f t="shared" si="310"/>
        <v>0</v>
      </c>
      <c r="Q377" s="60">
        <f t="shared" si="310"/>
        <v>0</v>
      </c>
      <c r="R377" s="61">
        <f t="shared" si="310"/>
        <v>-9870</v>
      </c>
      <c r="S377" s="348">
        <f t="shared" si="310"/>
        <v>21871</v>
      </c>
      <c r="T377" s="60">
        <f t="shared" si="310"/>
        <v>-7668</v>
      </c>
      <c r="U377" s="60">
        <f t="shared" si="310"/>
        <v>14203</v>
      </c>
      <c r="W377" s="149" t="s">
        <v>89</v>
      </c>
    </row>
    <row r="378" spans="1:23" s="81" customFormat="1" ht="17.25" customHeight="1">
      <c r="A378" s="80"/>
      <c r="B378" s="2130"/>
      <c r="C378" s="2085"/>
      <c r="D378" s="2089"/>
      <c r="E378" s="2091"/>
      <c r="F378" s="499" t="s">
        <v>71</v>
      </c>
      <c r="G378" s="56">
        <f t="shared" ref="G378:U381" si="311">G290-G160</f>
        <v>-2204</v>
      </c>
      <c r="H378" s="468">
        <f t="shared" si="311"/>
        <v>756</v>
      </c>
      <c r="I378" s="468">
        <f t="shared" si="311"/>
        <v>11941</v>
      </c>
      <c r="J378" s="468">
        <f t="shared" si="311"/>
        <v>0</v>
      </c>
      <c r="K378" s="468">
        <f t="shared" si="311"/>
        <v>0</v>
      </c>
      <c r="L378" s="57">
        <f t="shared" si="311"/>
        <v>3016</v>
      </c>
      <c r="M378" s="56">
        <f t="shared" si="311"/>
        <v>32</v>
      </c>
      <c r="N378" s="468">
        <f t="shared" si="311"/>
        <v>-1560</v>
      </c>
      <c r="O378" s="468">
        <f t="shared" si="311"/>
        <v>0</v>
      </c>
      <c r="P378" s="468">
        <f t="shared" si="311"/>
        <v>6</v>
      </c>
      <c r="Q378" s="468">
        <f t="shared" si="311"/>
        <v>0</v>
      </c>
      <c r="R378" s="57">
        <f t="shared" si="311"/>
        <v>-1674</v>
      </c>
      <c r="S378" s="936">
        <f t="shared" si="311"/>
        <v>13509</v>
      </c>
      <c r="T378" s="468">
        <f t="shared" si="311"/>
        <v>-3196</v>
      </c>
      <c r="U378" s="468">
        <f t="shared" si="311"/>
        <v>10313</v>
      </c>
      <c r="W378" s="149" t="s">
        <v>89</v>
      </c>
    </row>
    <row r="379" spans="1:23" s="81" customFormat="1" ht="17.25" customHeight="1">
      <c r="A379" s="80"/>
      <c r="B379" s="2130"/>
      <c r="C379" s="2085"/>
      <c r="D379" s="2089"/>
      <c r="E379" s="2091"/>
      <c r="F379" s="499" t="s">
        <v>164</v>
      </c>
      <c r="G379" s="56">
        <f t="shared" si="311"/>
        <v>-1877</v>
      </c>
      <c r="H379" s="468">
        <f t="shared" si="311"/>
        <v>3907</v>
      </c>
      <c r="I379" s="468">
        <f t="shared" si="311"/>
        <v>-7253</v>
      </c>
      <c r="J379" s="468">
        <f t="shared" si="311"/>
        <v>214</v>
      </c>
      <c r="K379" s="468">
        <f t="shared" si="311"/>
        <v>258</v>
      </c>
      <c r="L379" s="57">
        <f t="shared" si="311"/>
        <v>746</v>
      </c>
      <c r="M379" s="56">
        <f t="shared" si="311"/>
        <v>80</v>
      </c>
      <c r="N379" s="468">
        <f t="shared" si="311"/>
        <v>-1228</v>
      </c>
      <c r="O379" s="468">
        <f t="shared" si="311"/>
        <v>0</v>
      </c>
      <c r="P379" s="468">
        <f t="shared" si="311"/>
        <v>-1221</v>
      </c>
      <c r="Q379" s="468">
        <f t="shared" si="311"/>
        <v>0</v>
      </c>
      <c r="R379" s="57">
        <f t="shared" si="311"/>
        <v>-4977</v>
      </c>
      <c r="S379" s="936">
        <f t="shared" si="311"/>
        <v>-4005</v>
      </c>
      <c r="T379" s="468">
        <f t="shared" si="311"/>
        <v>-7346</v>
      </c>
      <c r="U379" s="468">
        <f t="shared" si="311"/>
        <v>-11351</v>
      </c>
      <c r="W379" s="149" t="s">
        <v>89</v>
      </c>
    </row>
    <row r="380" spans="1:23" s="81" customFormat="1" ht="17.25" customHeight="1">
      <c r="A380" s="80"/>
      <c r="B380" s="2130"/>
      <c r="C380" s="2085"/>
      <c r="D380" s="2089"/>
      <c r="E380" s="2091"/>
      <c r="F380" s="546" t="s">
        <v>73</v>
      </c>
      <c r="G380" s="547">
        <f t="shared" si="311"/>
        <v>4253</v>
      </c>
      <c r="H380" s="548">
        <f t="shared" si="311"/>
        <v>1702</v>
      </c>
      <c r="I380" s="548">
        <f t="shared" si="311"/>
        <v>2603</v>
      </c>
      <c r="J380" s="548">
        <f t="shared" si="311"/>
        <v>116</v>
      </c>
      <c r="K380" s="548">
        <f t="shared" si="311"/>
        <v>105</v>
      </c>
      <c r="L380" s="549">
        <f t="shared" si="311"/>
        <v>3588</v>
      </c>
      <c r="M380" s="547">
        <f t="shared" si="311"/>
        <v>4303</v>
      </c>
      <c r="N380" s="548">
        <f t="shared" si="311"/>
        <v>-542</v>
      </c>
      <c r="O380" s="548">
        <f t="shared" si="311"/>
        <v>1117</v>
      </c>
      <c r="P380" s="548">
        <f t="shared" si="311"/>
        <v>1215</v>
      </c>
      <c r="Q380" s="548">
        <f t="shared" si="311"/>
        <v>0</v>
      </c>
      <c r="R380" s="549">
        <f t="shared" si="311"/>
        <v>-3219</v>
      </c>
      <c r="S380" s="550">
        <f t="shared" si="311"/>
        <v>12367</v>
      </c>
      <c r="T380" s="548">
        <f t="shared" si="311"/>
        <v>2874</v>
      </c>
      <c r="U380" s="548">
        <f t="shared" si="311"/>
        <v>15241</v>
      </c>
      <c r="W380" s="149" t="s">
        <v>89</v>
      </c>
    </row>
    <row r="381" spans="1:23" s="81" customFormat="1" ht="17.25" customHeight="1">
      <c r="A381" s="80"/>
      <c r="B381" s="2130"/>
      <c r="C381" s="2085"/>
      <c r="D381" s="2089"/>
      <c r="E381" s="2091"/>
      <c r="F381" s="551" t="s">
        <v>135</v>
      </c>
      <c r="G381" s="552">
        <f t="shared" si="311"/>
        <v>0.1107832440788229</v>
      </c>
      <c r="H381" s="553">
        <f t="shared" si="311"/>
        <v>0.26739984289080909</v>
      </c>
      <c r="I381" s="553">
        <f t="shared" si="311"/>
        <v>2.2498687892036295E-2</v>
      </c>
      <c r="J381" s="553">
        <f t="shared" si="311"/>
        <v>0.3515151515151515</v>
      </c>
      <c r="K381" s="553">
        <f t="shared" si="311"/>
        <v>0.28925619834710742</v>
      </c>
      <c r="L381" s="554">
        <f t="shared" si="311"/>
        <v>9.6118146344857214E-2</v>
      </c>
      <c r="M381" s="552">
        <f t="shared" si="311"/>
        <v>0.97463193657984148</v>
      </c>
      <c r="N381" s="553">
        <f t="shared" si="311"/>
        <v>-0.16276276276276277</v>
      </c>
      <c r="O381" s="553">
        <f t="shared" si="311"/>
        <v>1</v>
      </c>
      <c r="P381" s="553">
        <f t="shared" si="311"/>
        <v>0.38571428571428568</v>
      </c>
      <c r="Q381" s="553">
        <f t="shared" si="311"/>
        <v>0</v>
      </c>
      <c r="R381" s="554">
        <f t="shared" si="311"/>
        <v>-0.32613981762917932</v>
      </c>
      <c r="S381" s="555">
        <f t="shared" si="311"/>
        <v>6.6740408073609092E-2</v>
      </c>
      <c r="T381" s="553">
        <f t="shared" si="311"/>
        <v>0.57433018646614631</v>
      </c>
      <c r="U381" s="553">
        <f t="shared" si="311"/>
        <v>9.0345268502009246E-2</v>
      </c>
      <c r="W381" s="149" t="s">
        <v>334</v>
      </c>
    </row>
    <row r="382" spans="1:23" s="81" customFormat="1" ht="17.25" customHeight="1">
      <c r="A382" s="80"/>
      <c r="B382" s="2130"/>
      <c r="C382" s="2085"/>
      <c r="D382" s="2089"/>
      <c r="E382" s="2091"/>
      <c r="F382" s="499" t="s">
        <v>165</v>
      </c>
      <c r="G382" s="59">
        <f>G294</f>
        <v>0</v>
      </c>
      <c r="H382" s="60">
        <f t="shared" ref="H382:U382" si="312">H294</f>
        <v>0</v>
      </c>
      <c r="I382" s="60">
        <f t="shared" si="312"/>
        <v>0</v>
      </c>
      <c r="J382" s="60">
        <f t="shared" si="312"/>
        <v>0</v>
      </c>
      <c r="K382" s="60">
        <f t="shared" si="312"/>
        <v>0</v>
      </c>
      <c r="L382" s="61">
        <f t="shared" si="312"/>
        <v>2531.7519747235388</v>
      </c>
      <c r="M382" s="59">
        <f t="shared" si="312"/>
        <v>4303</v>
      </c>
      <c r="N382" s="60">
        <f t="shared" si="312"/>
        <v>0</v>
      </c>
      <c r="O382" s="60">
        <f t="shared" si="312"/>
        <v>1117</v>
      </c>
      <c r="P382" s="60">
        <f t="shared" si="312"/>
        <v>1215</v>
      </c>
      <c r="Q382" s="60">
        <f t="shared" si="312"/>
        <v>0</v>
      </c>
      <c r="R382" s="61">
        <f t="shared" si="312"/>
        <v>0</v>
      </c>
      <c r="S382" s="348">
        <f t="shared" si="312"/>
        <v>2531.7519747235388</v>
      </c>
      <c r="T382" s="60">
        <f t="shared" si="312"/>
        <v>6635</v>
      </c>
      <c r="U382" s="60">
        <f t="shared" si="312"/>
        <v>9166.7519747235383</v>
      </c>
      <c r="W382" s="149" t="s">
        <v>89</v>
      </c>
    </row>
    <row r="383" spans="1:23" s="81" customFormat="1" ht="17.25" customHeight="1">
      <c r="A383" s="80"/>
      <c r="B383" s="2130"/>
      <c r="C383" s="2085"/>
      <c r="D383" s="2089"/>
      <c r="E383" s="2091"/>
      <c r="F383" s="346" t="s">
        <v>166</v>
      </c>
      <c r="G383" s="175">
        <f>G295-G162</f>
        <v>4253</v>
      </c>
      <c r="H383" s="176">
        <f t="shared" ref="H383:U384" si="313">H295-H162</f>
        <v>1702</v>
      </c>
      <c r="I383" s="176">
        <f t="shared" si="313"/>
        <v>2603</v>
      </c>
      <c r="J383" s="176">
        <f t="shared" si="313"/>
        <v>116</v>
      </c>
      <c r="K383" s="176">
        <f t="shared" si="313"/>
        <v>105</v>
      </c>
      <c r="L383" s="177">
        <f t="shared" si="313"/>
        <v>1056.2480252764612</v>
      </c>
      <c r="M383" s="175">
        <f t="shared" si="313"/>
        <v>0</v>
      </c>
      <c r="N383" s="176">
        <f t="shared" si="313"/>
        <v>-542</v>
      </c>
      <c r="O383" s="176">
        <f t="shared" si="313"/>
        <v>0</v>
      </c>
      <c r="P383" s="176">
        <f t="shared" si="313"/>
        <v>0</v>
      </c>
      <c r="Q383" s="176">
        <f t="shared" si="313"/>
        <v>0</v>
      </c>
      <c r="R383" s="177">
        <f t="shared" si="313"/>
        <v>-3219</v>
      </c>
      <c r="S383" s="347">
        <f t="shared" si="313"/>
        <v>9835.2480252764617</v>
      </c>
      <c r="T383" s="176">
        <f t="shared" si="313"/>
        <v>-3761</v>
      </c>
      <c r="U383" s="176">
        <f t="shared" si="313"/>
        <v>6074.2480252764617</v>
      </c>
      <c r="W383" s="149" t="s">
        <v>89</v>
      </c>
    </row>
    <row r="384" spans="1:23" s="81" customFormat="1" ht="17.25" customHeight="1">
      <c r="A384" s="80"/>
      <c r="B384" s="2130"/>
      <c r="C384" s="2085"/>
      <c r="D384" s="2089"/>
      <c r="E384" s="2092"/>
      <c r="F384" s="346" t="s">
        <v>167</v>
      </c>
      <c r="G384" s="556">
        <f>G296-G163</f>
        <v>0.1107832440788229</v>
      </c>
      <c r="H384" s="557">
        <f t="shared" si="313"/>
        <v>0.26739984289080909</v>
      </c>
      <c r="I384" s="557">
        <f t="shared" si="313"/>
        <v>2.2498687892036295E-2</v>
      </c>
      <c r="J384" s="557">
        <f t="shared" si="313"/>
        <v>0.3515151515151515</v>
      </c>
      <c r="K384" s="557">
        <f t="shared" si="313"/>
        <v>0.28925619834710742</v>
      </c>
      <c r="L384" s="558">
        <f t="shared" si="313"/>
        <v>0</v>
      </c>
      <c r="M384" s="556">
        <f t="shared" si="313"/>
        <v>0</v>
      </c>
      <c r="N384" s="557">
        <f t="shared" si="313"/>
        <v>-0.16276276276276277</v>
      </c>
      <c r="O384" s="557">
        <f t="shared" si="313"/>
        <v>0</v>
      </c>
      <c r="P384" s="557">
        <f t="shared" si="313"/>
        <v>0</v>
      </c>
      <c r="Q384" s="557">
        <f t="shared" si="313"/>
        <v>0</v>
      </c>
      <c r="R384" s="558">
        <f t="shared" si="313"/>
        <v>-0.32613981762917932</v>
      </c>
      <c r="S384" s="937">
        <f t="shared" si="313"/>
        <v>4.7599765191015497E-2</v>
      </c>
      <c r="T384" s="557">
        <f t="shared" si="313"/>
        <v>-0.18989464652164445</v>
      </c>
      <c r="U384" s="557">
        <f t="shared" si="313"/>
        <v>2.5311165114897644E-2</v>
      </c>
      <c r="W384" s="149" t="s">
        <v>338</v>
      </c>
    </row>
    <row r="385" spans="1:23" s="81" customFormat="1" ht="17.25" customHeight="1">
      <c r="A385" s="80"/>
      <c r="B385" s="2130"/>
      <c r="C385" s="2085"/>
      <c r="D385" s="2089"/>
      <c r="E385" s="2087" t="s">
        <v>82</v>
      </c>
      <c r="F385" s="498" t="s">
        <v>67</v>
      </c>
      <c r="G385" s="59">
        <f>G297</f>
        <v>0</v>
      </c>
      <c r="H385" s="60">
        <f t="shared" ref="H385:U385" si="314">H297</f>
        <v>0</v>
      </c>
      <c r="I385" s="60">
        <f t="shared" si="314"/>
        <v>0</v>
      </c>
      <c r="J385" s="60">
        <f t="shared" si="314"/>
        <v>0</v>
      </c>
      <c r="K385" s="60">
        <f t="shared" si="314"/>
        <v>0</v>
      </c>
      <c r="L385" s="61">
        <f t="shared" si="314"/>
        <v>0</v>
      </c>
      <c r="M385" s="59">
        <f t="shared" si="314"/>
        <v>0</v>
      </c>
      <c r="N385" s="60">
        <f t="shared" si="314"/>
        <v>144</v>
      </c>
      <c r="O385" s="60">
        <f t="shared" si="314"/>
        <v>0</v>
      </c>
      <c r="P385" s="60">
        <f t="shared" si="314"/>
        <v>0</v>
      </c>
      <c r="Q385" s="60">
        <f t="shared" si="314"/>
        <v>0</v>
      </c>
      <c r="R385" s="61">
        <f t="shared" si="314"/>
        <v>0</v>
      </c>
      <c r="S385" s="348">
        <f t="shared" si="314"/>
        <v>0</v>
      </c>
      <c r="T385" s="60">
        <f t="shared" si="314"/>
        <v>144</v>
      </c>
      <c r="U385" s="60">
        <f t="shared" si="314"/>
        <v>144</v>
      </c>
      <c r="W385" s="149" t="s">
        <v>89</v>
      </c>
    </row>
    <row r="386" spans="1:23" s="81" customFormat="1" ht="17.25" customHeight="1">
      <c r="A386" s="80"/>
      <c r="B386" s="2130"/>
      <c r="C386" s="2085"/>
      <c r="D386" s="2089"/>
      <c r="E386" s="2000"/>
      <c r="F386" s="499" t="s">
        <v>71</v>
      </c>
      <c r="G386" s="56">
        <f t="shared" ref="G386:U392" si="315">G298</f>
        <v>0</v>
      </c>
      <c r="H386" s="468">
        <f t="shared" si="315"/>
        <v>0</v>
      </c>
      <c r="I386" s="468">
        <f t="shared" si="315"/>
        <v>0</v>
      </c>
      <c r="J386" s="468">
        <f t="shared" si="315"/>
        <v>0</v>
      </c>
      <c r="K386" s="468">
        <f t="shared" si="315"/>
        <v>0</v>
      </c>
      <c r="L386" s="57">
        <f t="shared" si="315"/>
        <v>0</v>
      </c>
      <c r="M386" s="56">
        <f t="shared" si="315"/>
        <v>0</v>
      </c>
      <c r="N386" s="468">
        <f t="shared" si="315"/>
        <v>100.8</v>
      </c>
      <c r="O386" s="468">
        <f t="shared" si="315"/>
        <v>0</v>
      </c>
      <c r="P386" s="468">
        <f t="shared" si="315"/>
        <v>0</v>
      </c>
      <c r="Q386" s="468">
        <f t="shared" si="315"/>
        <v>0</v>
      </c>
      <c r="R386" s="57">
        <f t="shared" si="315"/>
        <v>0</v>
      </c>
      <c r="S386" s="936">
        <f t="shared" si="315"/>
        <v>0</v>
      </c>
      <c r="T386" s="468">
        <f t="shared" si="315"/>
        <v>100.8</v>
      </c>
      <c r="U386" s="468">
        <f t="shared" si="315"/>
        <v>100.8</v>
      </c>
      <c r="W386" s="149" t="s">
        <v>89</v>
      </c>
    </row>
    <row r="387" spans="1:23" s="81" customFormat="1" ht="17.25" customHeight="1">
      <c r="A387" s="80"/>
      <c r="B387" s="2130"/>
      <c r="C387" s="2085"/>
      <c r="D387" s="2089"/>
      <c r="E387" s="2000"/>
      <c r="F387" s="499" t="s">
        <v>164</v>
      </c>
      <c r="G387" s="56">
        <f t="shared" si="315"/>
        <v>0</v>
      </c>
      <c r="H387" s="468">
        <f t="shared" si="315"/>
        <v>0</v>
      </c>
      <c r="I387" s="468">
        <f t="shared" si="315"/>
        <v>0</v>
      </c>
      <c r="J387" s="468">
        <f t="shared" si="315"/>
        <v>0</v>
      </c>
      <c r="K387" s="468">
        <f t="shared" si="315"/>
        <v>0</v>
      </c>
      <c r="L387" s="57">
        <f t="shared" si="315"/>
        <v>0</v>
      </c>
      <c r="M387" s="56">
        <f t="shared" si="315"/>
        <v>0</v>
      </c>
      <c r="N387" s="468">
        <f t="shared" si="315"/>
        <v>0</v>
      </c>
      <c r="O387" s="468">
        <f t="shared" si="315"/>
        <v>0</v>
      </c>
      <c r="P387" s="468">
        <f t="shared" si="315"/>
        <v>0</v>
      </c>
      <c r="Q387" s="468">
        <f t="shared" si="315"/>
        <v>0</v>
      </c>
      <c r="R387" s="57">
        <f t="shared" si="315"/>
        <v>0</v>
      </c>
      <c r="S387" s="936">
        <f t="shared" si="315"/>
        <v>0</v>
      </c>
      <c r="T387" s="468">
        <f t="shared" si="315"/>
        <v>0</v>
      </c>
      <c r="U387" s="468">
        <f t="shared" si="315"/>
        <v>0</v>
      </c>
      <c r="W387" s="149" t="s">
        <v>89</v>
      </c>
    </row>
    <row r="388" spans="1:23" s="81" customFormat="1" ht="17.25" customHeight="1">
      <c r="A388" s="80"/>
      <c r="B388" s="2130"/>
      <c r="C388" s="2085"/>
      <c r="D388" s="2089"/>
      <c r="E388" s="2000"/>
      <c r="F388" s="546" t="s">
        <v>73</v>
      </c>
      <c r="G388" s="547">
        <f t="shared" si="315"/>
        <v>0</v>
      </c>
      <c r="H388" s="548">
        <f t="shared" si="315"/>
        <v>0</v>
      </c>
      <c r="I388" s="548">
        <f t="shared" si="315"/>
        <v>0</v>
      </c>
      <c r="J388" s="548">
        <f t="shared" si="315"/>
        <v>0</v>
      </c>
      <c r="K388" s="548">
        <f t="shared" si="315"/>
        <v>0</v>
      </c>
      <c r="L388" s="549">
        <f t="shared" si="315"/>
        <v>0</v>
      </c>
      <c r="M388" s="547">
        <f t="shared" si="315"/>
        <v>0</v>
      </c>
      <c r="N388" s="548">
        <f t="shared" si="315"/>
        <v>43.2</v>
      </c>
      <c r="O388" s="548">
        <f t="shared" si="315"/>
        <v>0</v>
      </c>
      <c r="P388" s="548">
        <f t="shared" si="315"/>
        <v>0</v>
      </c>
      <c r="Q388" s="548">
        <f t="shared" si="315"/>
        <v>0</v>
      </c>
      <c r="R388" s="549">
        <f t="shared" si="315"/>
        <v>0</v>
      </c>
      <c r="S388" s="550">
        <f t="shared" si="315"/>
        <v>0</v>
      </c>
      <c r="T388" s="548">
        <f t="shared" si="315"/>
        <v>43.2</v>
      </c>
      <c r="U388" s="548">
        <f t="shared" si="315"/>
        <v>43.2</v>
      </c>
      <c r="W388" s="149" t="s">
        <v>89</v>
      </c>
    </row>
    <row r="389" spans="1:23" s="81" customFormat="1" ht="17.25" customHeight="1" thickBot="1">
      <c r="A389" s="80"/>
      <c r="B389" s="2130"/>
      <c r="C389" s="2085"/>
      <c r="D389" s="2089"/>
      <c r="E389" s="2000"/>
      <c r="F389" s="551" t="s">
        <v>135</v>
      </c>
      <c r="G389" s="552">
        <f t="shared" si="315"/>
        <v>0</v>
      </c>
      <c r="H389" s="553">
        <f t="shared" si="315"/>
        <v>0</v>
      </c>
      <c r="I389" s="553">
        <f t="shared" si="315"/>
        <v>0</v>
      </c>
      <c r="J389" s="553">
        <f t="shared" si="315"/>
        <v>0</v>
      </c>
      <c r="K389" s="553">
        <f t="shared" si="315"/>
        <v>0</v>
      </c>
      <c r="L389" s="554">
        <f t="shared" si="315"/>
        <v>0</v>
      </c>
      <c r="M389" s="552">
        <f t="shared" si="315"/>
        <v>0</v>
      </c>
      <c r="N389" s="553">
        <f t="shared" si="315"/>
        <v>0.30000000000000004</v>
      </c>
      <c r="O389" s="553">
        <f t="shared" si="315"/>
        <v>0</v>
      </c>
      <c r="P389" s="553">
        <f t="shared" si="315"/>
        <v>0</v>
      </c>
      <c r="Q389" s="553">
        <f t="shared" si="315"/>
        <v>0</v>
      </c>
      <c r="R389" s="554">
        <f t="shared" si="315"/>
        <v>0</v>
      </c>
      <c r="S389" s="555">
        <f t="shared" si="315"/>
        <v>0</v>
      </c>
      <c r="T389" s="553">
        <f t="shared" si="315"/>
        <v>0.30000000000000004</v>
      </c>
      <c r="U389" s="553">
        <f t="shared" si="315"/>
        <v>0.30000000000000004</v>
      </c>
      <c r="V389" s="254"/>
      <c r="W389" s="149" t="s">
        <v>322</v>
      </c>
    </row>
    <row r="390" spans="1:23" s="81" customFormat="1" ht="17.25" customHeight="1">
      <c r="A390" s="80"/>
      <c r="B390" s="2130"/>
      <c r="C390" s="2085"/>
      <c r="D390" s="2089"/>
      <c r="E390" s="2000"/>
      <c r="F390" s="499" t="s">
        <v>165</v>
      </c>
      <c r="G390" s="59">
        <f t="shared" si="315"/>
        <v>0</v>
      </c>
      <c r="H390" s="60">
        <f t="shared" si="315"/>
        <v>0</v>
      </c>
      <c r="I390" s="60">
        <f t="shared" si="315"/>
        <v>0</v>
      </c>
      <c r="J390" s="60">
        <f t="shared" si="315"/>
        <v>0</v>
      </c>
      <c r="K390" s="60">
        <f t="shared" si="315"/>
        <v>0</v>
      </c>
      <c r="L390" s="61">
        <f t="shared" si="315"/>
        <v>0</v>
      </c>
      <c r="M390" s="59">
        <f t="shared" si="315"/>
        <v>0</v>
      </c>
      <c r="N390" s="60">
        <f t="shared" si="315"/>
        <v>20.475595553202758</v>
      </c>
      <c r="O390" s="60">
        <f t="shared" si="315"/>
        <v>0</v>
      </c>
      <c r="P390" s="60">
        <f t="shared" si="315"/>
        <v>0</v>
      </c>
      <c r="Q390" s="60">
        <f t="shared" si="315"/>
        <v>0</v>
      </c>
      <c r="R390" s="61">
        <f t="shared" si="315"/>
        <v>0</v>
      </c>
      <c r="S390" s="348">
        <f t="shared" si="315"/>
        <v>0</v>
      </c>
      <c r="T390" s="60">
        <f t="shared" si="315"/>
        <v>20.475595553202758</v>
      </c>
      <c r="U390" s="60">
        <f t="shared" si="315"/>
        <v>20.475595553202758</v>
      </c>
      <c r="W390" s="149" t="s">
        <v>89</v>
      </c>
    </row>
    <row r="391" spans="1:23" s="81" customFormat="1" ht="17.25" customHeight="1">
      <c r="A391" s="80"/>
      <c r="B391" s="2130"/>
      <c r="C391" s="2085"/>
      <c r="D391" s="2089"/>
      <c r="E391" s="2000"/>
      <c r="F391" s="346" t="s">
        <v>166</v>
      </c>
      <c r="G391" s="175">
        <f t="shared" si="315"/>
        <v>0</v>
      </c>
      <c r="H391" s="176">
        <f t="shared" si="315"/>
        <v>0</v>
      </c>
      <c r="I391" s="176">
        <f t="shared" si="315"/>
        <v>0</v>
      </c>
      <c r="J391" s="176">
        <f t="shared" si="315"/>
        <v>0</v>
      </c>
      <c r="K391" s="176">
        <f t="shared" si="315"/>
        <v>0</v>
      </c>
      <c r="L391" s="177">
        <f t="shared" si="315"/>
        <v>0</v>
      </c>
      <c r="M391" s="175">
        <f t="shared" si="315"/>
        <v>0</v>
      </c>
      <c r="N391" s="176">
        <f t="shared" si="315"/>
        <v>22.724404446797244</v>
      </c>
      <c r="O391" s="176">
        <f t="shared" si="315"/>
        <v>0</v>
      </c>
      <c r="P391" s="176">
        <f t="shared" si="315"/>
        <v>0</v>
      </c>
      <c r="Q391" s="176">
        <f t="shared" si="315"/>
        <v>0</v>
      </c>
      <c r="R391" s="177">
        <f t="shared" si="315"/>
        <v>0</v>
      </c>
      <c r="S391" s="347">
        <f t="shared" si="315"/>
        <v>0</v>
      </c>
      <c r="T391" s="176">
        <f t="shared" si="315"/>
        <v>22.724404446797244</v>
      </c>
      <c r="U391" s="176">
        <f t="shared" si="315"/>
        <v>22.724404446797244</v>
      </c>
      <c r="W391" s="149" t="s">
        <v>89</v>
      </c>
    </row>
    <row r="392" spans="1:23" s="81" customFormat="1" ht="17.25" customHeight="1">
      <c r="A392" s="80"/>
      <c r="B392" s="2130"/>
      <c r="C392" s="2132"/>
      <c r="D392" s="1998"/>
      <c r="E392" s="2086"/>
      <c r="F392" s="346" t="s">
        <v>167</v>
      </c>
      <c r="G392" s="472">
        <f t="shared" si="315"/>
        <v>0</v>
      </c>
      <c r="H392" s="470">
        <f t="shared" si="315"/>
        <v>0</v>
      </c>
      <c r="I392" s="470">
        <f t="shared" si="315"/>
        <v>0</v>
      </c>
      <c r="J392" s="470">
        <f t="shared" si="315"/>
        <v>0</v>
      </c>
      <c r="K392" s="470">
        <f t="shared" si="315"/>
        <v>0</v>
      </c>
      <c r="L392" s="471">
        <f t="shared" si="315"/>
        <v>0</v>
      </c>
      <c r="M392" s="472">
        <f t="shared" si="315"/>
        <v>0</v>
      </c>
      <c r="N392" s="470">
        <f t="shared" si="315"/>
        <v>0.15780836421386976</v>
      </c>
      <c r="O392" s="470">
        <f t="shared" si="315"/>
        <v>0</v>
      </c>
      <c r="P392" s="470">
        <f t="shared" si="315"/>
        <v>0</v>
      </c>
      <c r="Q392" s="470">
        <f t="shared" si="315"/>
        <v>0</v>
      </c>
      <c r="R392" s="471">
        <f t="shared" si="315"/>
        <v>0</v>
      </c>
      <c r="S392" s="500">
        <f t="shared" si="315"/>
        <v>0</v>
      </c>
      <c r="T392" s="470">
        <f t="shared" si="315"/>
        <v>0.15780836421386976</v>
      </c>
      <c r="U392" s="470">
        <f t="shared" si="315"/>
        <v>0.15780836421386976</v>
      </c>
      <c r="W392" s="149" t="s">
        <v>322</v>
      </c>
    </row>
    <row r="393" spans="1:23" s="81" customFormat="1" ht="17.25" customHeight="1">
      <c r="A393" s="80"/>
      <c r="B393" s="2130"/>
      <c r="C393" s="2133" t="s">
        <v>168</v>
      </c>
      <c r="D393" s="2134"/>
      <c r="E393" s="2134"/>
      <c r="F393" s="2134"/>
      <c r="G393" s="1080">
        <f>G305-G164</f>
        <v>-14177</v>
      </c>
      <c r="H393" s="1081">
        <f t="shared" ref="H393:U393" si="316">H305-H164</f>
        <v>-7023</v>
      </c>
      <c r="I393" s="1081">
        <f t="shared" si="316"/>
        <v>-496</v>
      </c>
      <c r="J393" s="1081">
        <f t="shared" si="316"/>
        <v>-24011</v>
      </c>
      <c r="K393" s="1081">
        <f t="shared" si="316"/>
        <v>-15813</v>
      </c>
      <c r="L393" s="1082">
        <f t="shared" si="316"/>
        <v>65262</v>
      </c>
      <c r="M393" s="1080">
        <f t="shared" si="316"/>
        <v>1734</v>
      </c>
      <c r="N393" s="1081">
        <f t="shared" si="316"/>
        <v>-8556</v>
      </c>
      <c r="O393" s="1081">
        <f t="shared" si="316"/>
        <v>5417</v>
      </c>
      <c r="P393" s="1081">
        <f t="shared" si="316"/>
        <v>-43010</v>
      </c>
      <c r="Q393" s="1081">
        <f t="shared" si="316"/>
        <v>-25770</v>
      </c>
      <c r="R393" s="1082">
        <f t="shared" si="316"/>
        <v>23569</v>
      </c>
      <c r="S393" s="1083">
        <f t="shared" si="316"/>
        <v>3742</v>
      </c>
      <c r="T393" s="1081">
        <f t="shared" si="316"/>
        <v>-46616</v>
      </c>
      <c r="U393" s="1081">
        <f t="shared" si="316"/>
        <v>-42874</v>
      </c>
      <c r="W393" s="153" t="s">
        <v>89</v>
      </c>
    </row>
    <row r="394" spans="1:23" s="81" customFormat="1" ht="17.25" customHeight="1">
      <c r="A394" s="80"/>
      <c r="B394" s="2130"/>
      <c r="C394" s="2133" t="s">
        <v>169</v>
      </c>
      <c r="D394" s="2134"/>
      <c r="E394" s="2134"/>
      <c r="F394" s="2134"/>
      <c r="G394" s="1084">
        <f t="shared" ref="G394:U397" si="317">G306-G165</f>
        <v>-11725</v>
      </c>
      <c r="H394" s="1085">
        <f t="shared" si="317"/>
        <v>-8912</v>
      </c>
      <c r="I394" s="1085">
        <f t="shared" si="317"/>
        <v>6872</v>
      </c>
      <c r="J394" s="1085">
        <f t="shared" si="317"/>
        <v>-11657</v>
      </c>
      <c r="K394" s="1085">
        <f t="shared" si="317"/>
        <v>-10395</v>
      </c>
      <c r="L394" s="1086">
        <f t="shared" si="317"/>
        <v>43160</v>
      </c>
      <c r="M394" s="1084">
        <f t="shared" si="317"/>
        <v>-11292</v>
      </c>
      <c r="N394" s="1085">
        <f t="shared" si="317"/>
        <v>-9433.2000000000007</v>
      </c>
      <c r="O394" s="1085">
        <f t="shared" si="317"/>
        <v>-3465</v>
      </c>
      <c r="P394" s="1085">
        <f t="shared" si="317"/>
        <v>-49998</v>
      </c>
      <c r="Q394" s="1085">
        <f t="shared" si="317"/>
        <v>-16771</v>
      </c>
      <c r="R394" s="1086">
        <f t="shared" si="317"/>
        <v>15652</v>
      </c>
      <c r="S394" s="1087">
        <f t="shared" si="317"/>
        <v>7343</v>
      </c>
      <c r="T394" s="1085">
        <f t="shared" si="317"/>
        <v>-75307.199999999997</v>
      </c>
      <c r="U394" s="1085">
        <f t="shared" si="317"/>
        <v>-67964.200000000012</v>
      </c>
      <c r="W394" s="153" t="s">
        <v>89</v>
      </c>
    </row>
    <row r="395" spans="1:23" s="81" customFormat="1" ht="17.25" customHeight="1">
      <c r="A395" s="80"/>
      <c r="B395" s="2130"/>
      <c r="C395" s="2135" t="s">
        <v>170</v>
      </c>
      <c r="D395" s="2136"/>
      <c r="E395" s="2136"/>
      <c r="F395" s="2136"/>
      <c r="G395" s="1084">
        <f t="shared" si="317"/>
        <v>-2489</v>
      </c>
      <c r="H395" s="1411">
        <f t="shared" si="317"/>
        <v>1068</v>
      </c>
      <c r="I395" s="1411">
        <f t="shared" si="317"/>
        <v>-5675</v>
      </c>
      <c r="J395" s="1411">
        <f t="shared" si="317"/>
        <v>-8497</v>
      </c>
      <c r="K395" s="1411">
        <f t="shared" si="317"/>
        <v>-4127</v>
      </c>
      <c r="L395" s="1088">
        <f t="shared" si="317"/>
        <v>10691</v>
      </c>
      <c r="M395" s="1089">
        <f t="shared" si="317"/>
        <v>-22340</v>
      </c>
      <c r="N395" s="1411">
        <f t="shared" si="317"/>
        <v>-12152</v>
      </c>
      <c r="O395" s="1411">
        <f t="shared" si="317"/>
        <v>-12672</v>
      </c>
      <c r="P395" s="1411">
        <f t="shared" si="317"/>
        <v>-26480</v>
      </c>
      <c r="Q395" s="1411">
        <f t="shared" si="317"/>
        <v>-14184</v>
      </c>
      <c r="R395" s="1088">
        <f t="shared" si="317"/>
        <v>-29023</v>
      </c>
      <c r="S395" s="1090">
        <f t="shared" si="317"/>
        <v>-9029</v>
      </c>
      <c r="T395" s="1411">
        <f t="shared" si="317"/>
        <v>-116851</v>
      </c>
      <c r="U395" s="1411">
        <f t="shared" si="317"/>
        <v>-125880</v>
      </c>
      <c r="V395" s="1053"/>
      <c r="W395" s="224" t="s">
        <v>89</v>
      </c>
    </row>
    <row r="396" spans="1:23" s="81" customFormat="1" ht="17.25" customHeight="1">
      <c r="A396" s="80"/>
      <c r="B396" s="2130"/>
      <c r="C396" s="1911" t="s">
        <v>171</v>
      </c>
      <c r="D396" s="1912"/>
      <c r="E396" s="1912"/>
      <c r="F396" s="1912"/>
      <c r="G396" s="1091">
        <f t="shared" si="317"/>
        <v>37</v>
      </c>
      <c r="H396" s="1412">
        <f t="shared" si="317"/>
        <v>821</v>
      </c>
      <c r="I396" s="1412">
        <f t="shared" si="317"/>
        <v>-1693</v>
      </c>
      <c r="J396" s="1412">
        <f t="shared" si="317"/>
        <v>-3857</v>
      </c>
      <c r="K396" s="1412">
        <f t="shared" si="317"/>
        <v>-1291</v>
      </c>
      <c r="L396" s="1092">
        <f t="shared" si="317"/>
        <v>11411</v>
      </c>
      <c r="M396" s="1091">
        <f t="shared" si="317"/>
        <v>35366</v>
      </c>
      <c r="N396" s="1412">
        <f t="shared" si="317"/>
        <v>13029.2</v>
      </c>
      <c r="O396" s="1412">
        <f t="shared" si="317"/>
        <v>21554</v>
      </c>
      <c r="P396" s="1412">
        <f t="shared" si="317"/>
        <v>33468</v>
      </c>
      <c r="Q396" s="1412">
        <f t="shared" si="317"/>
        <v>5185</v>
      </c>
      <c r="R396" s="1092">
        <f t="shared" si="317"/>
        <v>36940</v>
      </c>
      <c r="S396" s="1093">
        <f t="shared" si="317"/>
        <v>5428</v>
      </c>
      <c r="T396" s="1412">
        <f t="shared" si="317"/>
        <v>145542.20000000001</v>
      </c>
      <c r="U396" s="1412">
        <f t="shared" si="317"/>
        <v>150970.20000000001</v>
      </c>
      <c r="V396" s="1053"/>
      <c r="W396" s="232" t="s">
        <v>89</v>
      </c>
    </row>
    <row r="397" spans="1:23" s="81" customFormat="1" ht="17.25" customHeight="1">
      <c r="A397" s="80"/>
      <c r="B397" s="2130"/>
      <c r="C397" s="2137" t="s">
        <v>172</v>
      </c>
      <c r="D397" s="2138"/>
      <c r="E397" s="2138"/>
      <c r="F397" s="2139"/>
      <c r="G397" s="1094">
        <f t="shared" si="317"/>
        <v>4.9064356471189841E-2</v>
      </c>
      <c r="H397" s="1413">
        <f t="shared" si="317"/>
        <v>7.7737529448496046E-2</v>
      </c>
      <c r="I397" s="1413">
        <f t="shared" si="317"/>
        <v>-2.1490431767597434E-2</v>
      </c>
      <c r="J397" s="1413">
        <f t="shared" si="317"/>
        <v>1.5927798877399535E-3</v>
      </c>
      <c r="K397" s="1413">
        <f t="shared" si="317"/>
        <v>0.10621597242438285</v>
      </c>
      <c r="L397" s="1095">
        <f t="shared" si="317"/>
        <v>4.25248177094531E-3</v>
      </c>
      <c r="M397" s="1094">
        <f t="shared" si="317"/>
        <v>0.277439950843403</v>
      </c>
      <c r="N397" s="1413">
        <f t="shared" si="317"/>
        <v>0.66484611044685449</v>
      </c>
      <c r="O397" s="1413">
        <f t="shared" si="317"/>
        <v>0.57359107736735382</v>
      </c>
      <c r="P397" s="1413">
        <f t="shared" si="317"/>
        <v>0.59100949170503125</v>
      </c>
      <c r="Q397" s="1413">
        <f t="shared" si="317"/>
        <v>0.62734076301955677</v>
      </c>
      <c r="R397" s="1095">
        <f t="shared" si="317"/>
        <v>0.29217392977366052</v>
      </c>
      <c r="S397" s="1096">
        <f t="shared" si="317"/>
        <v>1.2796982595149831E-2</v>
      </c>
      <c r="T397" s="1413">
        <f t="shared" si="317"/>
        <v>0.41956998137864909</v>
      </c>
      <c r="U397" s="1413">
        <f t="shared" si="317"/>
        <v>0.2128257741815712</v>
      </c>
      <c r="V397" s="1053"/>
      <c r="W397" s="149" t="s">
        <v>322</v>
      </c>
    </row>
    <row r="398" spans="1:23" s="81" customFormat="1" ht="17.25" customHeight="1">
      <c r="A398" s="80"/>
      <c r="B398" s="2130"/>
      <c r="C398" s="2137" t="s">
        <v>173</v>
      </c>
      <c r="D398" s="2138"/>
      <c r="E398" s="2138"/>
      <c r="F398" s="2139"/>
      <c r="G398" s="1091">
        <f>G310</f>
        <v>0</v>
      </c>
      <c r="H398" s="1412">
        <f t="shared" ref="H398:U398" si="318">H310</f>
        <v>0</v>
      </c>
      <c r="I398" s="1412">
        <f t="shared" si="318"/>
        <v>0</v>
      </c>
      <c r="J398" s="1412">
        <f t="shared" si="318"/>
        <v>0</v>
      </c>
      <c r="K398" s="1412">
        <f t="shared" si="318"/>
        <v>0</v>
      </c>
      <c r="L398" s="1092">
        <f t="shared" si="318"/>
        <v>8578.3519453074477</v>
      </c>
      <c r="M398" s="1091">
        <f t="shared" si="318"/>
        <v>35336.888706082391</v>
      </c>
      <c r="N398" s="1412">
        <f t="shared" si="318"/>
        <v>14489.981218331694</v>
      </c>
      <c r="O398" s="1412">
        <f t="shared" si="318"/>
        <v>20982.340105873933</v>
      </c>
      <c r="P398" s="1412">
        <f t="shared" si="318"/>
        <v>39310.660149023439</v>
      </c>
      <c r="Q398" s="1412">
        <f t="shared" si="318"/>
        <v>8467.0342972427716</v>
      </c>
      <c r="R398" s="1092">
        <f t="shared" si="318"/>
        <v>33479.054063360614</v>
      </c>
      <c r="S398" s="1093">
        <f t="shared" si="318"/>
        <v>8578.3519453074477</v>
      </c>
      <c r="T398" s="1412">
        <f t="shared" si="318"/>
        <v>152065.95853991486</v>
      </c>
      <c r="U398" s="1412">
        <f t="shared" si="318"/>
        <v>160644.31048522232</v>
      </c>
      <c r="V398" s="1053"/>
      <c r="W398" s="153" t="s">
        <v>89</v>
      </c>
    </row>
    <row r="399" spans="1:23" s="81" customFormat="1" ht="17.25" customHeight="1">
      <c r="A399" s="80"/>
      <c r="B399" s="2130"/>
      <c r="C399" s="2140" t="s">
        <v>174</v>
      </c>
      <c r="D399" s="2141"/>
      <c r="E399" s="2141"/>
      <c r="F399" s="2142"/>
      <c r="G399" s="1097">
        <f>G311-G167</f>
        <v>37</v>
      </c>
      <c r="H399" s="1414">
        <f t="shared" ref="H399:U401" si="319">H311-H167</f>
        <v>821</v>
      </c>
      <c r="I399" s="1414">
        <f t="shared" si="319"/>
        <v>-1693</v>
      </c>
      <c r="J399" s="1414">
        <f t="shared" si="319"/>
        <v>-3857</v>
      </c>
      <c r="K399" s="1414">
        <f t="shared" si="319"/>
        <v>-1291</v>
      </c>
      <c r="L399" s="1098">
        <f t="shared" si="319"/>
        <v>2832.6480546925523</v>
      </c>
      <c r="M399" s="1097">
        <f t="shared" si="319"/>
        <v>29.111293917609146</v>
      </c>
      <c r="N399" s="1414">
        <f t="shared" si="319"/>
        <v>-1460.7812183316928</v>
      </c>
      <c r="O399" s="1414">
        <f t="shared" si="319"/>
        <v>571.65989412606723</v>
      </c>
      <c r="P399" s="1414">
        <f t="shared" si="319"/>
        <v>-5842.6601490234389</v>
      </c>
      <c r="Q399" s="1414">
        <f t="shared" si="319"/>
        <v>-3282.0342972427716</v>
      </c>
      <c r="R399" s="1098">
        <f t="shared" si="319"/>
        <v>3460.9459366393858</v>
      </c>
      <c r="S399" s="1099">
        <f t="shared" si="319"/>
        <v>-3150.3519453074477</v>
      </c>
      <c r="T399" s="1414">
        <f t="shared" si="319"/>
        <v>-6523.758539914852</v>
      </c>
      <c r="U399" s="1414">
        <f t="shared" si="319"/>
        <v>-9674.110485222307</v>
      </c>
      <c r="V399" s="1053"/>
      <c r="W399" s="232" t="s">
        <v>89</v>
      </c>
    </row>
    <row r="400" spans="1:23" s="81" customFormat="1" ht="17.25" customHeight="1" thickBot="1">
      <c r="A400" s="80"/>
      <c r="B400" s="2130"/>
      <c r="C400" s="2143" t="s">
        <v>175</v>
      </c>
      <c r="D400" s="2144"/>
      <c r="E400" s="2144"/>
      <c r="F400" s="2145"/>
      <c r="G400" s="1100">
        <f>G312-G168</f>
        <v>4.9064356471189841E-2</v>
      </c>
      <c r="H400" s="1101">
        <f t="shared" si="319"/>
        <v>7.7737529448496046E-2</v>
      </c>
      <c r="I400" s="1101">
        <f t="shared" si="319"/>
        <v>-2.1490431767597434E-2</v>
      </c>
      <c r="J400" s="1101">
        <f t="shared" si="319"/>
        <v>1.5927798877399535E-3</v>
      </c>
      <c r="K400" s="1101">
        <f t="shared" si="319"/>
        <v>0.10621597242438285</v>
      </c>
      <c r="L400" s="1102">
        <f t="shared" si="319"/>
        <v>-3.9123352263415401E-2</v>
      </c>
      <c r="M400" s="1100">
        <f t="shared" si="319"/>
        <v>-2.3808396453555425E-3</v>
      </c>
      <c r="N400" s="1101">
        <f t="shared" si="319"/>
        <v>-7.1686014690945377E-3</v>
      </c>
      <c r="O400" s="1101">
        <f t="shared" si="319"/>
        <v>-5.1841993235113293E-3</v>
      </c>
      <c r="P400" s="1101">
        <f t="shared" si="319"/>
        <v>3.0699957106325448E-4</v>
      </c>
      <c r="Q400" s="1101">
        <f t="shared" si="319"/>
        <v>-8.5134197112010507E-3</v>
      </c>
      <c r="R400" s="1102">
        <f t="shared" si="319"/>
        <v>-3.2402200054260866E-2</v>
      </c>
      <c r="S400" s="1103">
        <f t="shared" si="319"/>
        <v>-9.9599829453190514E-3</v>
      </c>
      <c r="T400" s="1101">
        <f t="shared" si="319"/>
        <v>5.3466033270111457E-3</v>
      </c>
      <c r="U400" s="1101">
        <f t="shared" si="319"/>
        <v>-3.0748455016589571E-3</v>
      </c>
      <c r="V400" s="567"/>
      <c r="W400" s="155" t="s">
        <v>153</v>
      </c>
    </row>
    <row r="401" spans="1:23" s="81" customFormat="1" ht="17.25" customHeight="1">
      <c r="A401" s="80"/>
      <c r="B401" s="2130"/>
      <c r="C401" s="2059" t="s">
        <v>307</v>
      </c>
      <c r="D401" s="2012" t="s">
        <v>55</v>
      </c>
      <c r="E401" s="2013"/>
      <c r="F401" s="2014"/>
      <c r="G401" s="187">
        <f>G313-G169</f>
        <v>0</v>
      </c>
      <c r="H401" s="188">
        <f t="shared" si="319"/>
        <v>0</v>
      </c>
      <c r="I401" s="188">
        <f t="shared" si="319"/>
        <v>0</v>
      </c>
      <c r="J401" s="188">
        <f t="shared" si="319"/>
        <v>0</v>
      </c>
      <c r="K401" s="188">
        <f t="shared" si="319"/>
        <v>0</v>
      </c>
      <c r="L401" s="189">
        <f t="shared" si="319"/>
        <v>0</v>
      </c>
      <c r="M401" s="187">
        <f t="shared" si="319"/>
        <v>0</v>
      </c>
      <c r="N401" s="188">
        <f t="shared" si="319"/>
        <v>0</v>
      </c>
      <c r="O401" s="188">
        <f t="shared" si="319"/>
        <v>0</v>
      </c>
      <c r="P401" s="188">
        <f t="shared" si="319"/>
        <v>0</v>
      </c>
      <c r="Q401" s="188">
        <f t="shared" si="319"/>
        <v>0</v>
      </c>
      <c r="R401" s="189">
        <f t="shared" si="319"/>
        <v>0</v>
      </c>
      <c r="S401" s="182">
        <f t="shared" si="319"/>
        <v>0</v>
      </c>
      <c r="T401" s="180">
        <f t="shared" si="319"/>
        <v>0</v>
      </c>
      <c r="U401" s="180">
        <f t="shared" si="319"/>
        <v>0</v>
      </c>
      <c r="W401" s="158" t="s">
        <v>310</v>
      </c>
    </row>
    <row r="402" spans="1:23" s="81" customFormat="1" ht="17.25" customHeight="1">
      <c r="A402" s="80"/>
      <c r="B402" s="2130"/>
      <c r="C402" s="2059"/>
      <c r="D402" s="1913" t="s">
        <v>156</v>
      </c>
      <c r="E402" s="1916" t="s">
        <v>157</v>
      </c>
      <c r="F402" s="211" t="s">
        <v>119</v>
      </c>
      <c r="G402" s="482">
        <f t="shared" ref="G402:U406" si="320">G314-G170</f>
        <v>222.38095238095241</v>
      </c>
      <c r="H402" s="483">
        <f t="shared" si="320"/>
        <v>-99.206349206349273</v>
      </c>
      <c r="I402" s="483">
        <f t="shared" si="320"/>
        <v>510</v>
      </c>
      <c r="J402" s="483">
        <f t="shared" si="320"/>
        <v>106.66666666666663</v>
      </c>
      <c r="K402" s="483">
        <f t="shared" si="320"/>
        <v>-33.015873015873012</v>
      </c>
      <c r="L402" s="484">
        <f t="shared" si="320"/>
        <v>-1.4285714285713311</v>
      </c>
      <c r="M402" s="10">
        <f t="shared" si="320"/>
        <v>-731.74603174603169</v>
      </c>
      <c r="N402" s="483">
        <f t="shared" si="320"/>
        <v>-683.96825396825398</v>
      </c>
      <c r="O402" s="483">
        <f t="shared" si="320"/>
        <v>-640.95238095238096</v>
      </c>
      <c r="P402" s="483">
        <f t="shared" si="320"/>
        <v>-739.04761904761904</v>
      </c>
      <c r="Q402" s="483">
        <f t="shared" si="320"/>
        <v>-730.95238095238096</v>
      </c>
      <c r="R402" s="11">
        <f t="shared" si="320"/>
        <v>-925.07936507936506</v>
      </c>
      <c r="S402" s="484">
        <f t="shared" si="320"/>
        <v>705.39682539682553</v>
      </c>
      <c r="T402" s="483">
        <f t="shared" si="320"/>
        <v>-4451.7460317460318</v>
      </c>
      <c r="U402" s="483">
        <f t="shared" si="320"/>
        <v>-3746.3492063492058</v>
      </c>
      <c r="W402" s="149" t="s">
        <v>336</v>
      </c>
    </row>
    <row r="403" spans="1:23" s="81" customFormat="1" ht="17.25" customHeight="1">
      <c r="A403" s="80"/>
      <c r="B403" s="2130"/>
      <c r="C403" s="2059"/>
      <c r="D403" s="1914"/>
      <c r="E403" s="1917"/>
      <c r="F403" s="211" t="s">
        <v>158</v>
      </c>
      <c r="G403" s="87">
        <f t="shared" si="320"/>
        <v>-50</v>
      </c>
      <c r="H403" s="3">
        <f t="shared" si="320"/>
        <v>-50</v>
      </c>
      <c r="I403" s="3">
        <f t="shared" si="320"/>
        <v>-2.0634920634920633</v>
      </c>
      <c r="J403" s="483">
        <f t="shared" si="320"/>
        <v>35.714285714285708</v>
      </c>
      <c r="K403" s="3">
        <f t="shared" si="320"/>
        <v>-0.79365079365079794</v>
      </c>
      <c r="L403" s="5">
        <f t="shared" si="320"/>
        <v>-0.79365079365079794</v>
      </c>
      <c r="M403" s="2">
        <f t="shared" si="320"/>
        <v>0</v>
      </c>
      <c r="N403" s="3">
        <f t="shared" si="320"/>
        <v>0</v>
      </c>
      <c r="O403" s="3">
        <f t="shared" si="320"/>
        <v>0</v>
      </c>
      <c r="P403" s="3">
        <f t="shared" si="320"/>
        <v>0</v>
      </c>
      <c r="Q403" s="3">
        <f t="shared" si="320"/>
        <v>0</v>
      </c>
      <c r="R403" s="4">
        <f t="shared" si="320"/>
        <v>0</v>
      </c>
      <c r="S403" s="5">
        <f t="shared" si="320"/>
        <v>-67.936507936507951</v>
      </c>
      <c r="T403" s="3">
        <f t="shared" si="320"/>
        <v>0</v>
      </c>
      <c r="U403" s="3">
        <f t="shared" si="320"/>
        <v>-67.936507936507951</v>
      </c>
      <c r="W403" s="149" t="s">
        <v>336</v>
      </c>
    </row>
    <row r="404" spans="1:23" s="81" customFormat="1" ht="17.25" customHeight="1">
      <c r="A404" s="80"/>
      <c r="B404" s="2130"/>
      <c r="C404" s="2059"/>
      <c r="D404" s="1914"/>
      <c r="E404" s="1917"/>
      <c r="F404" s="211" t="s">
        <v>86</v>
      </c>
      <c r="G404" s="87">
        <f t="shared" si="320"/>
        <v>-1.1111111111111143</v>
      </c>
      <c r="H404" s="3">
        <f t="shared" si="320"/>
        <v>9.6825396825397547</v>
      </c>
      <c r="I404" s="3">
        <f t="shared" si="320"/>
        <v>-250.47619047619048</v>
      </c>
      <c r="J404" s="3">
        <f t="shared" si="320"/>
        <v>-1383.8095238095239</v>
      </c>
      <c r="K404" s="3">
        <f t="shared" si="320"/>
        <v>-164.60317460317469</v>
      </c>
      <c r="L404" s="5">
        <f t="shared" si="320"/>
        <v>-83.015873015873012</v>
      </c>
      <c r="M404" s="2">
        <f t="shared" si="320"/>
        <v>-2691.1111111111113</v>
      </c>
      <c r="N404" s="3">
        <f t="shared" si="320"/>
        <v>-350.95238095238096</v>
      </c>
      <c r="O404" s="3">
        <f t="shared" si="320"/>
        <v>-773.65079365079362</v>
      </c>
      <c r="P404" s="3">
        <f t="shared" si="320"/>
        <v>-2160.4761904761908</v>
      </c>
      <c r="Q404" s="3">
        <f t="shared" si="320"/>
        <v>-780.47619047619048</v>
      </c>
      <c r="R404" s="4">
        <f t="shared" si="320"/>
        <v>-3155.5555555555552</v>
      </c>
      <c r="S404" s="5">
        <f t="shared" si="320"/>
        <v>-1873.3333333333339</v>
      </c>
      <c r="T404" s="3">
        <f t="shared" si="320"/>
        <v>-9912.2222222222226</v>
      </c>
      <c r="U404" s="3">
        <f t="shared" si="320"/>
        <v>-11785.555555555558</v>
      </c>
      <c r="W404" s="149" t="s">
        <v>310</v>
      </c>
    </row>
    <row r="405" spans="1:23" s="81" customFormat="1" ht="17.25" customHeight="1">
      <c r="A405" s="80"/>
      <c r="B405" s="2130"/>
      <c r="C405" s="2059"/>
      <c r="D405" s="1914"/>
      <c r="E405" s="1917"/>
      <c r="F405" s="211" t="s">
        <v>84</v>
      </c>
      <c r="G405" s="87">
        <f t="shared" si="320"/>
        <v>-268.41269841269843</v>
      </c>
      <c r="H405" s="3">
        <f t="shared" si="320"/>
        <v>-311.11111111111114</v>
      </c>
      <c r="I405" s="3">
        <f t="shared" si="320"/>
        <v>-6.9841269841269877</v>
      </c>
      <c r="J405" s="3">
        <f t="shared" si="320"/>
        <v>-141.26984126984127</v>
      </c>
      <c r="K405" s="3">
        <f t="shared" si="320"/>
        <v>-497.61904761904759</v>
      </c>
      <c r="L405" s="5">
        <f t="shared" si="320"/>
        <v>1663.8095238095236</v>
      </c>
      <c r="M405" s="2">
        <f t="shared" si="320"/>
        <v>-135.8730158730159</v>
      </c>
      <c r="N405" s="3">
        <f t="shared" si="320"/>
        <v>-699.04761904761904</v>
      </c>
      <c r="O405" s="3">
        <f t="shared" si="320"/>
        <v>-596.82539682539687</v>
      </c>
      <c r="P405" s="3">
        <f t="shared" si="320"/>
        <v>-1109.8412698412699</v>
      </c>
      <c r="Q405" s="3">
        <f t="shared" si="320"/>
        <v>-740</v>
      </c>
      <c r="R405" s="4">
        <f t="shared" si="320"/>
        <v>263.8095238095238</v>
      </c>
      <c r="S405" s="5">
        <f t="shared" si="320"/>
        <v>438.41269841269877</v>
      </c>
      <c r="T405" s="3">
        <f t="shared" si="320"/>
        <v>-3017.7777777777774</v>
      </c>
      <c r="U405" s="3">
        <f t="shared" si="320"/>
        <v>-2579.3650793650777</v>
      </c>
      <c r="W405" s="149" t="s">
        <v>310</v>
      </c>
    </row>
    <row r="406" spans="1:23" s="81" customFormat="1" ht="17.25" customHeight="1">
      <c r="A406" s="80"/>
      <c r="B406" s="2130"/>
      <c r="C406" s="2059"/>
      <c r="D406" s="1914"/>
      <c r="E406" s="1917"/>
      <c r="F406" s="211" t="s">
        <v>85</v>
      </c>
      <c r="G406" s="87">
        <f t="shared" si="320"/>
        <v>-297.93650793650795</v>
      </c>
      <c r="H406" s="3">
        <f t="shared" si="320"/>
        <v>620.15873015873012</v>
      </c>
      <c r="I406" s="3">
        <f t="shared" si="320"/>
        <v>-1151.2698412698414</v>
      </c>
      <c r="J406" s="3">
        <f t="shared" si="320"/>
        <v>33.968253968253968</v>
      </c>
      <c r="K406" s="3">
        <f t="shared" si="320"/>
        <v>40.952380952380956</v>
      </c>
      <c r="L406" s="5">
        <f t="shared" si="320"/>
        <v>118.41269841269843</v>
      </c>
      <c r="M406" s="2">
        <f t="shared" si="320"/>
        <v>12.698412698412698</v>
      </c>
      <c r="N406" s="3">
        <f t="shared" si="320"/>
        <v>-194.92063492063491</v>
      </c>
      <c r="O406" s="3">
        <f t="shared" si="320"/>
        <v>0</v>
      </c>
      <c r="P406" s="3">
        <f t="shared" si="320"/>
        <v>-193.8095238095238</v>
      </c>
      <c r="Q406" s="3">
        <f t="shared" si="320"/>
        <v>0</v>
      </c>
      <c r="R406" s="4">
        <f t="shared" si="320"/>
        <v>-790</v>
      </c>
      <c r="S406" s="5">
        <f t="shared" si="320"/>
        <v>-635.71428571428532</v>
      </c>
      <c r="T406" s="3">
        <f t="shared" si="320"/>
        <v>-1166.031746031746</v>
      </c>
      <c r="U406" s="3">
        <f t="shared" si="320"/>
        <v>-1801.7460317460318</v>
      </c>
      <c r="W406" s="149" t="s">
        <v>310</v>
      </c>
    </row>
    <row r="407" spans="1:23" s="81" customFormat="1" ht="17.25" customHeight="1">
      <c r="A407" s="80"/>
      <c r="B407" s="2130"/>
      <c r="C407" s="2059"/>
      <c r="D407" s="1914"/>
      <c r="E407" s="1918"/>
      <c r="F407" s="211" t="s">
        <v>176</v>
      </c>
      <c r="G407" s="87">
        <f>G319</f>
        <v>0</v>
      </c>
      <c r="H407" s="3">
        <f t="shared" ref="H407:U407" si="321">H319</f>
        <v>0</v>
      </c>
      <c r="I407" s="3">
        <f t="shared" si="321"/>
        <v>0</v>
      </c>
      <c r="J407" s="3">
        <f t="shared" si="321"/>
        <v>0</v>
      </c>
      <c r="K407" s="3">
        <f t="shared" si="321"/>
        <v>0</v>
      </c>
      <c r="L407" s="5">
        <f t="shared" si="321"/>
        <v>1361.6431659218172</v>
      </c>
      <c r="M407" s="2">
        <f t="shared" si="321"/>
        <v>5609.0299533464113</v>
      </c>
      <c r="N407" s="3">
        <f t="shared" si="321"/>
        <v>2299.9970187828085</v>
      </c>
      <c r="O407" s="3">
        <f t="shared" si="321"/>
        <v>3330.5301755355449</v>
      </c>
      <c r="P407" s="3">
        <f t="shared" si="321"/>
        <v>6239.7873252418158</v>
      </c>
      <c r="Q407" s="3">
        <f t="shared" si="321"/>
        <v>1343.9736979750433</v>
      </c>
      <c r="R407" s="4">
        <f t="shared" si="321"/>
        <v>5314.1355656127962</v>
      </c>
      <c r="S407" s="5">
        <f t="shared" si="321"/>
        <v>1361.6431659218172</v>
      </c>
      <c r="T407" s="3">
        <f t="shared" si="321"/>
        <v>24137.453736494423</v>
      </c>
      <c r="U407" s="3">
        <f t="shared" si="321"/>
        <v>25499.09690241624</v>
      </c>
      <c r="W407" s="149" t="s">
        <v>310</v>
      </c>
    </row>
    <row r="408" spans="1:23" s="81" customFormat="1" ht="17.25" customHeight="1">
      <c r="A408" s="80"/>
      <c r="B408" s="2130"/>
      <c r="C408" s="2059"/>
      <c r="D408" s="1914"/>
      <c r="E408" s="1916" t="s">
        <v>127</v>
      </c>
      <c r="F408" s="211" t="s">
        <v>159</v>
      </c>
      <c r="G408" s="2">
        <f>G320-G175</f>
        <v>-967.5</v>
      </c>
      <c r="H408" s="3">
        <f t="shared" ref="H408:U409" si="322">H320-H175</f>
        <v>-624.83333333333337</v>
      </c>
      <c r="I408" s="3">
        <f t="shared" si="322"/>
        <v>-1003.6666666666667</v>
      </c>
      <c r="J408" s="3">
        <f t="shared" si="322"/>
        <v>-511.66666666666674</v>
      </c>
      <c r="K408" s="3">
        <f t="shared" si="322"/>
        <v>-245.5</v>
      </c>
      <c r="L408" s="4">
        <f t="shared" si="322"/>
        <v>-3743.8333333333335</v>
      </c>
      <c r="M408" s="2">
        <f t="shared" si="322"/>
        <v>-3095.833333333333</v>
      </c>
      <c r="N408" s="3">
        <f t="shared" si="322"/>
        <v>-151.66666666666669</v>
      </c>
      <c r="O408" s="3">
        <f t="shared" si="322"/>
        <v>-194.16666666666666</v>
      </c>
      <c r="P408" s="3">
        <f t="shared" si="322"/>
        <v>-518.16666666666663</v>
      </c>
      <c r="Q408" s="3">
        <f t="shared" si="322"/>
        <v>-61.333333333333329</v>
      </c>
      <c r="R408" s="4">
        <f t="shared" si="322"/>
        <v>-751.83333333333337</v>
      </c>
      <c r="S408" s="5">
        <f t="shared" si="322"/>
        <v>-7097</v>
      </c>
      <c r="T408" s="3">
        <f t="shared" si="322"/>
        <v>-4772.9999999999991</v>
      </c>
      <c r="U408" s="3">
        <f t="shared" si="322"/>
        <v>-11870</v>
      </c>
      <c r="W408" s="149" t="s">
        <v>336</v>
      </c>
    </row>
    <row r="409" spans="1:23" s="81" customFormat="1" ht="17.25" customHeight="1">
      <c r="A409" s="80"/>
      <c r="B409" s="2130"/>
      <c r="C409" s="2059"/>
      <c r="D409" s="1914"/>
      <c r="E409" s="1918"/>
      <c r="F409" s="211" t="s">
        <v>160</v>
      </c>
      <c r="G409" s="2">
        <f>G321-G176</f>
        <v>2103.833333333333</v>
      </c>
      <c r="H409" s="3">
        <f t="shared" si="322"/>
        <v>787.33333333333326</v>
      </c>
      <c r="I409" s="3">
        <f t="shared" si="322"/>
        <v>1866.1666666666665</v>
      </c>
      <c r="J409" s="3">
        <f t="shared" si="322"/>
        <v>1526.8333333333335</v>
      </c>
      <c r="K409" s="3">
        <f t="shared" si="322"/>
        <v>1396.6666666666667</v>
      </c>
      <c r="L409" s="4">
        <f t="shared" si="322"/>
        <v>1881.8333333333333</v>
      </c>
      <c r="M409" s="2">
        <f t="shared" si="322"/>
        <v>2964.5</v>
      </c>
      <c r="N409" s="3">
        <f t="shared" si="322"/>
        <v>-1821</v>
      </c>
      <c r="O409" s="3">
        <f t="shared" si="322"/>
        <v>-1113</v>
      </c>
      <c r="P409" s="3">
        <f t="shared" si="322"/>
        <v>1494</v>
      </c>
      <c r="Q409" s="3">
        <f t="shared" si="322"/>
        <v>-1390</v>
      </c>
      <c r="R409" s="4">
        <f t="shared" si="322"/>
        <v>1250</v>
      </c>
      <c r="S409" s="5">
        <f t="shared" si="322"/>
        <v>9562.6666666666661</v>
      </c>
      <c r="T409" s="3">
        <f t="shared" si="322"/>
        <v>1384.5</v>
      </c>
      <c r="U409" s="3">
        <f t="shared" si="322"/>
        <v>10947.166666666666</v>
      </c>
      <c r="W409" s="149" t="s">
        <v>336</v>
      </c>
    </row>
    <row r="410" spans="1:23" s="81" customFormat="1" ht="17.25" customHeight="1">
      <c r="A410" s="80"/>
      <c r="B410" s="2130"/>
      <c r="C410" s="2059"/>
      <c r="D410" s="1914"/>
      <c r="E410" s="729"/>
      <c r="F410" s="1312" t="s">
        <v>200</v>
      </c>
      <c r="G410" s="2">
        <f>G322</f>
        <v>0</v>
      </c>
      <c r="H410" s="3">
        <f t="shared" ref="H410:U410" si="323">H322</f>
        <v>0</v>
      </c>
      <c r="I410" s="3">
        <f t="shared" si="323"/>
        <v>0</v>
      </c>
      <c r="J410" s="3">
        <f t="shared" si="323"/>
        <v>0</v>
      </c>
      <c r="K410" s="3">
        <f t="shared" si="323"/>
        <v>0</v>
      </c>
      <c r="L410" s="4">
        <f t="shared" si="323"/>
        <v>-1196.6272929059432</v>
      </c>
      <c r="M410" s="2">
        <f t="shared" si="323"/>
        <v>-1931.6648739813318</v>
      </c>
      <c r="N410" s="3">
        <f t="shared" si="323"/>
        <v>1601.5585367727472</v>
      </c>
      <c r="O410" s="3">
        <f t="shared" si="323"/>
        <v>-11.934937440307294</v>
      </c>
      <c r="P410" s="3">
        <f t="shared" si="323"/>
        <v>-3012.4460554005464</v>
      </c>
      <c r="Q410" s="3">
        <f t="shared" si="323"/>
        <v>2358.7882067868618</v>
      </c>
      <c r="R410" s="4">
        <f t="shared" si="323"/>
        <v>-1205.4768354540665</v>
      </c>
      <c r="S410" s="5">
        <f t="shared" si="323"/>
        <v>-1196.6272929059432</v>
      </c>
      <c r="T410" s="3">
        <f t="shared" si="323"/>
        <v>-2201.175958716643</v>
      </c>
      <c r="U410" s="3">
        <f t="shared" si="323"/>
        <v>-3397.8032516225862</v>
      </c>
      <c r="W410" s="149" t="s">
        <v>310</v>
      </c>
    </row>
    <row r="411" spans="1:23" s="81" customFormat="1" ht="17.25" customHeight="1">
      <c r="A411" s="80"/>
      <c r="B411" s="2130"/>
      <c r="C411" s="2059"/>
      <c r="D411" s="1915"/>
      <c r="E411" s="1919" t="s">
        <v>106</v>
      </c>
      <c r="F411" s="1920"/>
      <c r="G411" s="332">
        <f>G323-G177</f>
        <v>741.2539682539682</v>
      </c>
      <c r="H411" s="333">
        <f t="shared" ref="H411:U411" si="324">H323-H177</f>
        <v>332.02380952380963</v>
      </c>
      <c r="I411" s="333">
        <f t="shared" si="324"/>
        <v>-38.293650793651523</v>
      </c>
      <c r="J411" s="333">
        <f t="shared" si="324"/>
        <v>-333.5634920634925</v>
      </c>
      <c r="K411" s="333">
        <f t="shared" si="324"/>
        <v>496.08730158730168</v>
      </c>
      <c r="L411" s="334">
        <f t="shared" si="324"/>
        <v>0</v>
      </c>
      <c r="M411" s="332">
        <f t="shared" si="324"/>
        <v>0</v>
      </c>
      <c r="N411" s="333">
        <f t="shared" si="324"/>
        <v>0</v>
      </c>
      <c r="O411" s="333">
        <f t="shared" si="324"/>
        <v>0</v>
      </c>
      <c r="P411" s="333">
        <f t="shared" si="324"/>
        <v>0</v>
      </c>
      <c r="Q411" s="333">
        <f t="shared" si="324"/>
        <v>0</v>
      </c>
      <c r="R411" s="334">
        <f t="shared" si="324"/>
        <v>0</v>
      </c>
      <c r="S411" s="335">
        <f t="shared" si="324"/>
        <v>1197.5079365079437</v>
      </c>
      <c r="T411" s="333">
        <f t="shared" si="324"/>
        <v>0</v>
      </c>
      <c r="U411" s="333">
        <f t="shared" si="324"/>
        <v>1197.5079365079437</v>
      </c>
      <c r="W411" s="149" t="s">
        <v>331</v>
      </c>
    </row>
    <row r="412" spans="1:23" s="81" customFormat="1" ht="17.25" customHeight="1">
      <c r="A412" s="80"/>
      <c r="B412" s="2130"/>
      <c r="C412" s="2059"/>
      <c r="D412" s="1921" t="s">
        <v>105</v>
      </c>
      <c r="E412" s="1922"/>
      <c r="F412" s="212" t="s">
        <v>94</v>
      </c>
      <c r="G412" s="2">
        <f t="shared" ref="G412:U417" si="325">G324-G178</f>
        <v>-593.6</v>
      </c>
      <c r="H412" s="3">
        <f t="shared" si="325"/>
        <v>-564.20000000000005</v>
      </c>
      <c r="I412" s="3">
        <f t="shared" si="325"/>
        <v>-604.9</v>
      </c>
      <c r="J412" s="3">
        <f t="shared" si="325"/>
        <v>-457.95000000000005</v>
      </c>
      <c r="K412" s="3">
        <f t="shared" si="325"/>
        <v>-519.29999999999995</v>
      </c>
      <c r="L412" s="4">
        <f t="shared" si="325"/>
        <v>-534.1</v>
      </c>
      <c r="M412" s="2">
        <f t="shared" si="325"/>
        <v>-1340.95</v>
      </c>
      <c r="N412" s="3">
        <f t="shared" si="325"/>
        <v>-959</v>
      </c>
      <c r="O412" s="3">
        <f t="shared" si="325"/>
        <v>-1119</v>
      </c>
      <c r="P412" s="3">
        <f t="shared" si="325"/>
        <v>-997</v>
      </c>
      <c r="Q412" s="3">
        <f t="shared" si="325"/>
        <v>-958</v>
      </c>
      <c r="R412" s="4">
        <f t="shared" si="325"/>
        <v>-1245</v>
      </c>
      <c r="S412" s="5">
        <f t="shared" si="325"/>
        <v>-3274.0500000000011</v>
      </c>
      <c r="T412" s="3">
        <f t="shared" si="325"/>
        <v>-6618.95</v>
      </c>
      <c r="U412" s="3">
        <f t="shared" si="325"/>
        <v>-9893</v>
      </c>
      <c r="W412" s="149" t="s">
        <v>310</v>
      </c>
    </row>
    <row r="413" spans="1:23" s="81" customFormat="1" ht="17.25" customHeight="1">
      <c r="A413" s="80"/>
      <c r="B413" s="2130"/>
      <c r="C413" s="2059"/>
      <c r="D413" s="1923"/>
      <c r="E413" s="1924"/>
      <c r="F413" s="211" t="s">
        <v>95</v>
      </c>
      <c r="G413" s="6">
        <f t="shared" si="325"/>
        <v>-62.100000000000023</v>
      </c>
      <c r="H413" s="7">
        <f t="shared" si="325"/>
        <v>117.89999999999998</v>
      </c>
      <c r="I413" s="7">
        <f t="shared" si="325"/>
        <v>158.70000000000005</v>
      </c>
      <c r="J413" s="7">
        <f t="shared" si="325"/>
        <v>313.60000000000002</v>
      </c>
      <c r="K413" s="7">
        <f t="shared" si="325"/>
        <v>-99.100000000000023</v>
      </c>
      <c r="L413" s="8">
        <f t="shared" si="325"/>
        <v>-169.89999999999998</v>
      </c>
      <c r="M413" s="6">
        <f t="shared" si="325"/>
        <v>-396</v>
      </c>
      <c r="N413" s="7">
        <f t="shared" si="325"/>
        <v>-434</v>
      </c>
      <c r="O413" s="7">
        <f t="shared" si="325"/>
        <v>-408</v>
      </c>
      <c r="P413" s="7">
        <f t="shared" si="325"/>
        <v>-368</v>
      </c>
      <c r="Q413" s="7">
        <f t="shared" si="325"/>
        <v>-420</v>
      </c>
      <c r="R413" s="8">
        <f t="shared" si="325"/>
        <v>-420</v>
      </c>
      <c r="S413" s="9">
        <f t="shared" si="325"/>
        <v>259.09999999999991</v>
      </c>
      <c r="T413" s="7">
        <f t="shared" si="325"/>
        <v>-2446</v>
      </c>
      <c r="U413" s="7">
        <f t="shared" si="325"/>
        <v>-2186.9</v>
      </c>
      <c r="W413" s="149" t="s">
        <v>331</v>
      </c>
    </row>
    <row r="414" spans="1:23" s="81" customFormat="1" ht="17.25" customHeight="1">
      <c r="A414" s="80"/>
      <c r="B414" s="2130"/>
      <c r="C414" s="2059"/>
      <c r="D414" s="1925"/>
      <c r="E414" s="1926"/>
      <c r="F414" s="331" t="s">
        <v>107</v>
      </c>
      <c r="G414" s="352">
        <f t="shared" si="325"/>
        <v>-655.7</v>
      </c>
      <c r="H414" s="503">
        <f t="shared" si="325"/>
        <v>-446.30000000000018</v>
      </c>
      <c r="I414" s="503">
        <f t="shared" si="325"/>
        <v>-446.19999999999982</v>
      </c>
      <c r="J414" s="503">
        <f t="shared" si="325"/>
        <v>-144.34999999999991</v>
      </c>
      <c r="K414" s="503">
        <f t="shared" si="325"/>
        <v>-618.4</v>
      </c>
      <c r="L414" s="353">
        <f t="shared" si="325"/>
        <v>-704</v>
      </c>
      <c r="M414" s="352">
        <f t="shared" si="325"/>
        <v>-1736.95</v>
      </c>
      <c r="N414" s="503">
        <f t="shared" si="325"/>
        <v>-1393</v>
      </c>
      <c r="O414" s="503">
        <f t="shared" si="325"/>
        <v>-1527</v>
      </c>
      <c r="P414" s="503">
        <f t="shared" si="325"/>
        <v>-1365</v>
      </c>
      <c r="Q414" s="503">
        <f t="shared" si="325"/>
        <v>-1378</v>
      </c>
      <c r="R414" s="353">
        <f t="shared" si="325"/>
        <v>-1665</v>
      </c>
      <c r="S414" s="504">
        <f t="shared" si="325"/>
        <v>-3014.9499999999989</v>
      </c>
      <c r="T414" s="503">
        <f t="shared" si="325"/>
        <v>-9064.9500000000007</v>
      </c>
      <c r="U414" s="503">
        <f t="shared" si="325"/>
        <v>-12079.899999999998</v>
      </c>
      <c r="W414" s="149" t="s">
        <v>310</v>
      </c>
    </row>
    <row r="415" spans="1:23" s="81" customFormat="1" ht="17.25" customHeight="1">
      <c r="A415" s="80"/>
      <c r="B415" s="2130"/>
      <c r="C415" s="2059"/>
      <c r="D415" s="1927" t="s">
        <v>56</v>
      </c>
      <c r="E415" s="1928"/>
      <c r="F415" s="1929"/>
      <c r="G415" s="183">
        <f t="shared" si="325"/>
        <v>85.553968253968378</v>
      </c>
      <c r="H415" s="184">
        <f t="shared" si="325"/>
        <v>-114.2761904761901</v>
      </c>
      <c r="I415" s="184">
        <f t="shared" si="325"/>
        <v>-484.4936507936518</v>
      </c>
      <c r="J415" s="184">
        <f t="shared" si="325"/>
        <v>-477.9134920634915</v>
      </c>
      <c r="K415" s="184">
        <f t="shared" si="325"/>
        <v>-122.31269841269886</v>
      </c>
      <c r="L415" s="185">
        <f t="shared" si="325"/>
        <v>-704</v>
      </c>
      <c r="M415" s="183">
        <f t="shared" si="325"/>
        <v>-1736.9499999999998</v>
      </c>
      <c r="N415" s="184">
        <f t="shared" si="325"/>
        <v>-1393.0000000000005</v>
      </c>
      <c r="O415" s="184">
        <f t="shared" si="325"/>
        <v>-1527</v>
      </c>
      <c r="P415" s="184">
        <f t="shared" si="325"/>
        <v>-1365</v>
      </c>
      <c r="Q415" s="184">
        <f t="shared" si="325"/>
        <v>-1378</v>
      </c>
      <c r="R415" s="185">
        <f t="shared" si="325"/>
        <v>-1665</v>
      </c>
      <c r="S415" s="186">
        <f t="shared" si="325"/>
        <v>-1817.4420634920607</v>
      </c>
      <c r="T415" s="184">
        <f t="shared" si="325"/>
        <v>-9064.9499999999971</v>
      </c>
      <c r="U415" s="184">
        <f t="shared" si="325"/>
        <v>-10882.392063492058</v>
      </c>
      <c r="W415" s="149" t="s">
        <v>336</v>
      </c>
    </row>
    <row r="416" spans="1:23" s="81" customFormat="1" ht="17.25" customHeight="1">
      <c r="A416" s="80"/>
      <c r="B416" s="2130"/>
      <c r="C416" s="2059"/>
      <c r="D416" s="1930" t="s">
        <v>57</v>
      </c>
      <c r="E416" s="1931"/>
      <c r="F416" s="1932"/>
      <c r="G416" s="944">
        <f t="shared" si="325"/>
        <v>741.2539682539682</v>
      </c>
      <c r="H416" s="1410">
        <f t="shared" si="325"/>
        <v>332.02380952380963</v>
      </c>
      <c r="I416" s="1410">
        <f t="shared" si="325"/>
        <v>-38.293650793651523</v>
      </c>
      <c r="J416" s="1410">
        <f t="shared" si="325"/>
        <v>-333.5634920634925</v>
      </c>
      <c r="K416" s="1410">
        <f t="shared" si="325"/>
        <v>496.08730158730168</v>
      </c>
      <c r="L416" s="245">
        <f t="shared" si="325"/>
        <v>0</v>
      </c>
      <c r="M416" s="944">
        <f t="shared" si="325"/>
        <v>0</v>
      </c>
      <c r="N416" s="1410">
        <f t="shared" si="325"/>
        <v>0</v>
      </c>
      <c r="O416" s="1410">
        <f t="shared" si="325"/>
        <v>0</v>
      </c>
      <c r="P416" s="1410">
        <f t="shared" si="325"/>
        <v>0</v>
      </c>
      <c r="Q416" s="1410">
        <f t="shared" si="325"/>
        <v>0</v>
      </c>
      <c r="R416" s="245">
        <f t="shared" si="325"/>
        <v>0</v>
      </c>
      <c r="S416" s="246">
        <f t="shared" si="325"/>
        <v>1197.5079365079355</v>
      </c>
      <c r="T416" s="1410">
        <f t="shared" si="325"/>
        <v>0</v>
      </c>
      <c r="U416" s="1410">
        <f t="shared" si="325"/>
        <v>1197.5079365079355</v>
      </c>
      <c r="W416" s="149" t="s">
        <v>310</v>
      </c>
    </row>
    <row r="417" spans="1:23" s="81" customFormat="1" ht="17.25" customHeight="1" collapsed="1" thickBot="1">
      <c r="A417" s="80"/>
      <c r="B417" s="2130"/>
      <c r="C417" s="2143" t="s">
        <v>99</v>
      </c>
      <c r="D417" s="2144"/>
      <c r="E417" s="2144"/>
      <c r="F417" s="2145"/>
      <c r="G417" s="1104">
        <f>G329-G183</f>
        <v>4669.8999999999996</v>
      </c>
      <c r="H417" s="1105">
        <f t="shared" si="325"/>
        <v>2091.7500000000009</v>
      </c>
      <c r="I417" s="1105">
        <f t="shared" si="325"/>
        <v>-241.25000000000409</v>
      </c>
      <c r="J417" s="1105">
        <f t="shared" si="325"/>
        <v>-2101.450000000003</v>
      </c>
      <c r="K417" s="1105">
        <f t="shared" si="325"/>
        <v>3125.3499999999995</v>
      </c>
      <c r="L417" s="1106">
        <f t="shared" si="325"/>
        <v>0</v>
      </c>
      <c r="M417" s="1104">
        <f t="shared" si="325"/>
        <v>0</v>
      </c>
      <c r="N417" s="1105">
        <f t="shared" si="325"/>
        <v>0</v>
      </c>
      <c r="O417" s="1105">
        <f t="shared" si="325"/>
        <v>0</v>
      </c>
      <c r="P417" s="1105">
        <f t="shared" si="325"/>
        <v>0</v>
      </c>
      <c r="Q417" s="1105">
        <f t="shared" si="325"/>
        <v>0</v>
      </c>
      <c r="R417" s="1106">
        <f t="shared" si="325"/>
        <v>0</v>
      </c>
      <c r="S417" s="1107">
        <f t="shared" si="325"/>
        <v>7544.2999999999884</v>
      </c>
      <c r="T417" s="1105">
        <f t="shared" si="325"/>
        <v>0</v>
      </c>
      <c r="U417" s="1105">
        <f t="shared" si="325"/>
        <v>7544.2999999999884</v>
      </c>
      <c r="V417" s="225"/>
      <c r="W417" s="155" t="s">
        <v>89</v>
      </c>
    </row>
    <row r="418" spans="1:23" s="81" customFormat="1" ht="17.25" customHeight="1">
      <c r="A418" s="80"/>
      <c r="B418" s="2130"/>
      <c r="C418" s="1936" t="s">
        <v>101</v>
      </c>
      <c r="D418" s="1938" t="s">
        <v>27</v>
      </c>
      <c r="E418" s="1939"/>
      <c r="F418" s="1940"/>
      <c r="G418" s="220">
        <f t="shared" ref="G418:U429" si="326">G330-G184</f>
        <v>-792</v>
      </c>
      <c r="H418" s="221">
        <f t="shared" si="326"/>
        <v>-432</v>
      </c>
      <c r="I418" s="221">
        <f t="shared" si="326"/>
        <v>-1584</v>
      </c>
      <c r="J418" s="221">
        <f t="shared" si="326"/>
        <v>-2067</v>
      </c>
      <c r="K418" s="221">
        <f t="shared" si="326"/>
        <v>-1415</v>
      </c>
      <c r="L418" s="222">
        <f t="shared" si="326"/>
        <v>0</v>
      </c>
      <c r="M418" s="220">
        <f t="shared" si="326"/>
        <v>0</v>
      </c>
      <c r="N418" s="221">
        <f t="shared" si="326"/>
        <v>0</v>
      </c>
      <c r="O418" s="221">
        <f t="shared" si="326"/>
        <v>0</v>
      </c>
      <c r="P418" s="221">
        <f t="shared" si="326"/>
        <v>0</v>
      </c>
      <c r="Q418" s="221">
        <f t="shared" si="326"/>
        <v>0</v>
      </c>
      <c r="R418" s="222">
        <f t="shared" si="326"/>
        <v>0</v>
      </c>
      <c r="S418" s="223">
        <f t="shared" si="326"/>
        <v>-6290</v>
      </c>
      <c r="T418" s="221">
        <f t="shared" si="326"/>
        <v>0</v>
      </c>
      <c r="U418" s="221">
        <f t="shared" si="326"/>
        <v>-6290</v>
      </c>
      <c r="W418" s="233" t="s">
        <v>89</v>
      </c>
    </row>
    <row r="419" spans="1:23" s="81" customFormat="1" ht="17.25" customHeight="1">
      <c r="A419" s="80"/>
      <c r="B419" s="2130"/>
      <c r="C419" s="1936"/>
      <c r="D419" s="1941" t="s">
        <v>28</v>
      </c>
      <c r="E419" s="1942"/>
      <c r="F419" s="1943"/>
      <c r="G419" s="63">
        <f t="shared" si="326"/>
        <v>404</v>
      </c>
      <c r="H419" s="490">
        <f t="shared" si="326"/>
        <v>-449</v>
      </c>
      <c r="I419" s="490">
        <f t="shared" si="326"/>
        <v>-1032</v>
      </c>
      <c r="J419" s="490">
        <f t="shared" si="326"/>
        <v>-829</v>
      </c>
      <c r="K419" s="490">
        <f t="shared" si="326"/>
        <v>-471</v>
      </c>
      <c r="L419" s="64">
        <f t="shared" si="326"/>
        <v>0</v>
      </c>
      <c r="M419" s="63">
        <f t="shared" si="326"/>
        <v>0</v>
      </c>
      <c r="N419" s="490">
        <f t="shared" si="326"/>
        <v>0</v>
      </c>
      <c r="O419" s="490">
        <f t="shared" si="326"/>
        <v>0</v>
      </c>
      <c r="P419" s="490">
        <f t="shared" si="326"/>
        <v>0</v>
      </c>
      <c r="Q419" s="490">
        <f t="shared" si="326"/>
        <v>0</v>
      </c>
      <c r="R419" s="64">
        <f t="shared" si="326"/>
        <v>0</v>
      </c>
      <c r="S419" s="65">
        <f t="shared" si="326"/>
        <v>-2377</v>
      </c>
      <c r="T419" s="490">
        <f t="shared" si="326"/>
        <v>0</v>
      </c>
      <c r="U419" s="490">
        <f t="shared" si="326"/>
        <v>-2377</v>
      </c>
      <c r="W419" s="154" t="s">
        <v>89</v>
      </c>
    </row>
    <row r="420" spans="1:23" s="81" customFormat="1" ht="17.25" customHeight="1">
      <c r="A420" s="80"/>
      <c r="B420" s="2130"/>
      <c r="C420" s="1936"/>
      <c r="D420" s="1941" t="s">
        <v>31</v>
      </c>
      <c r="E420" s="1942"/>
      <c r="F420" s="1943"/>
      <c r="G420" s="945">
        <f t="shared" si="326"/>
        <v>-43</v>
      </c>
      <c r="H420" s="1403">
        <f t="shared" si="326"/>
        <v>-117</v>
      </c>
      <c r="I420" s="1403">
        <f t="shared" si="326"/>
        <v>-494</v>
      </c>
      <c r="J420" s="1403">
        <f t="shared" si="326"/>
        <v>-107</v>
      </c>
      <c r="K420" s="1403">
        <f t="shared" si="326"/>
        <v>-92</v>
      </c>
      <c r="L420" s="66">
        <f t="shared" si="326"/>
        <v>0</v>
      </c>
      <c r="M420" s="945">
        <f t="shared" si="326"/>
        <v>0</v>
      </c>
      <c r="N420" s="1403">
        <f t="shared" si="326"/>
        <v>0</v>
      </c>
      <c r="O420" s="1403">
        <f t="shared" si="326"/>
        <v>0</v>
      </c>
      <c r="P420" s="1403">
        <f t="shared" si="326"/>
        <v>0</v>
      </c>
      <c r="Q420" s="1403">
        <f t="shared" si="326"/>
        <v>0</v>
      </c>
      <c r="R420" s="66">
        <f t="shared" si="326"/>
        <v>0</v>
      </c>
      <c r="S420" s="67">
        <f t="shared" si="326"/>
        <v>-853</v>
      </c>
      <c r="T420" s="1403">
        <f t="shared" si="326"/>
        <v>0</v>
      </c>
      <c r="U420" s="1403">
        <f t="shared" si="326"/>
        <v>-853</v>
      </c>
      <c r="W420" s="154" t="s">
        <v>89</v>
      </c>
    </row>
    <row r="421" spans="1:23" s="81" customFormat="1" ht="17.25" customHeight="1">
      <c r="A421" s="80"/>
      <c r="B421" s="2130"/>
      <c r="C421" s="1936"/>
      <c r="D421" s="1941" t="s">
        <v>17</v>
      </c>
      <c r="E421" s="1942"/>
      <c r="F421" s="1943"/>
      <c r="G421" s="945">
        <f t="shared" si="326"/>
        <v>0</v>
      </c>
      <c r="H421" s="1403">
        <f t="shared" si="326"/>
        <v>0</v>
      </c>
      <c r="I421" s="1403">
        <f t="shared" si="326"/>
        <v>720</v>
      </c>
      <c r="J421" s="1403">
        <f t="shared" si="326"/>
        <v>0</v>
      </c>
      <c r="K421" s="1403">
        <f t="shared" si="326"/>
        <v>0</v>
      </c>
      <c r="L421" s="66">
        <f t="shared" si="326"/>
        <v>0</v>
      </c>
      <c r="M421" s="945">
        <f t="shared" si="326"/>
        <v>0</v>
      </c>
      <c r="N421" s="1403">
        <f t="shared" si="326"/>
        <v>0</v>
      </c>
      <c r="O421" s="1403">
        <f t="shared" si="326"/>
        <v>0</v>
      </c>
      <c r="P421" s="1403">
        <f t="shared" si="326"/>
        <v>0</v>
      </c>
      <c r="Q421" s="1403">
        <f t="shared" si="326"/>
        <v>0</v>
      </c>
      <c r="R421" s="66">
        <f t="shared" si="326"/>
        <v>0</v>
      </c>
      <c r="S421" s="67">
        <f t="shared" si="326"/>
        <v>720</v>
      </c>
      <c r="T421" s="1403">
        <f t="shared" si="326"/>
        <v>0</v>
      </c>
      <c r="U421" s="1403">
        <f t="shared" si="326"/>
        <v>720</v>
      </c>
      <c r="W421" s="154" t="s">
        <v>89</v>
      </c>
    </row>
    <row r="422" spans="1:23" s="81" customFormat="1" ht="17.25" customHeight="1">
      <c r="A422" s="80"/>
      <c r="B422" s="2130"/>
      <c r="C422" s="1936"/>
      <c r="D422" s="1941" t="s">
        <v>15</v>
      </c>
      <c r="E422" s="1942"/>
      <c r="F422" s="1943"/>
      <c r="G422" s="63">
        <f t="shared" si="326"/>
        <v>-32</v>
      </c>
      <c r="H422" s="490">
        <f t="shared" si="326"/>
        <v>-32</v>
      </c>
      <c r="I422" s="490">
        <f t="shared" si="326"/>
        <v>-32</v>
      </c>
      <c r="J422" s="490">
        <f t="shared" si="326"/>
        <v>-32</v>
      </c>
      <c r="K422" s="490">
        <f t="shared" si="326"/>
        <v>27</v>
      </c>
      <c r="L422" s="64">
        <f t="shared" si="326"/>
        <v>0</v>
      </c>
      <c r="M422" s="63">
        <f t="shared" si="326"/>
        <v>0</v>
      </c>
      <c r="N422" s="490">
        <f t="shared" si="326"/>
        <v>0</v>
      </c>
      <c r="O422" s="490">
        <f t="shared" si="326"/>
        <v>0</v>
      </c>
      <c r="P422" s="490">
        <f t="shared" si="326"/>
        <v>0</v>
      </c>
      <c r="Q422" s="490">
        <f t="shared" si="326"/>
        <v>0</v>
      </c>
      <c r="R422" s="64">
        <f t="shared" si="326"/>
        <v>0</v>
      </c>
      <c r="S422" s="65">
        <f t="shared" si="326"/>
        <v>-101</v>
      </c>
      <c r="T422" s="490">
        <f t="shared" si="326"/>
        <v>0</v>
      </c>
      <c r="U422" s="490">
        <f t="shared" si="326"/>
        <v>-101</v>
      </c>
      <c r="W422" s="154" t="s">
        <v>89</v>
      </c>
    </row>
    <row r="423" spans="1:23" s="81" customFormat="1" ht="17.25" customHeight="1">
      <c r="A423" s="80"/>
      <c r="B423" s="2130"/>
      <c r="C423" s="1936"/>
      <c r="D423" s="1941" t="s">
        <v>60</v>
      </c>
      <c r="E423" s="1942"/>
      <c r="F423" s="1943"/>
      <c r="G423" s="247">
        <f t="shared" si="326"/>
        <v>0</v>
      </c>
      <c r="H423" s="506">
        <f t="shared" si="326"/>
        <v>0</v>
      </c>
      <c r="I423" s="506">
        <f t="shared" si="326"/>
        <v>0</v>
      </c>
      <c r="J423" s="506">
        <f t="shared" si="326"/>
        <v>0</v>
      </c>
      <c r="K423" s="506">
        <f t="shared" si="326"/>
        <v>0</v>
      </c>
      <c r="L423" s="248">
        <f t="shared" si="326"/>
        <v>0</v>
      </c>
      <c r="M423" s="247">
        <f t="shared" si="326"/>
        <v>0</v>
      </c>
      <c r="N423" s="506">
        <f t="shared" si="326"/>
        <v>0</v>
      </c>
      <c r="O423" s="506">
        <f t="shared" si="326"/>
        <v>0</v>
      </c>
      <c r="P423" s="506">
        <f t="shared" si="326"/>
        <v>0</v>
      </c>
      <c r="Q423" s="506">
        <f t="shared" si="326"/>
        <v>0</v>
      </c>
      <c r="R423" s="248">
        <f t="shared" si="326"/>
        <v>0</v>
      </c>
      <c r="S423" s="249">
        <f t="shared" si="326"/>
        <v>0</v>
      </c>
      <c r="T423" s="506">
        <f t="shared" si="326"/>
        <v>0</v>
      </c>
      <c r="U423" s="506">
        <f t="shared" si="326"/>
        <v>0</v>
      </c>
      <c r="W423" s="154" t="s">
        <v>89</v>
      </c>
    </row>
    <row r="424" spans="1:23" s="81" customFormat="1" ht="17.25" customHeight="1" thickBot="1">
      <c r="A424" s="80"/>
      <c r="B424" s="2130"/>
      <c r="C424" s="1937"/>
      <c r="D424" s="2110" t="s">
        <v>96</v>
      </c>
      <c r="E424" s="2111"/>
      <c r="F424" s="2112"/>
      <c r="G424" s="250">
        <f>G336-G190</f>
        <v>-463</v>
      </c>
      <c r="H424" s="251">
        <f t="shared" si="326"/>
        <v>-1030</v>
      </c>
      <c r="I424" s="251">
        <f t="shared" si="326"/>
        <v>-2422</v>
      </c>
      <c r="J424" s="251">
        <f t="shared" si="326"/>
        <v>-3035</v>
      </c>
      <c r="K424" s="251">
        <f t="shared" si="326"/>
        <v>-1951</v>
      </c>
      <c r="L424" s="252">
        <f t="shared" si="326"/>
        <v>0</v>
      </c>
      <c r="M424" s="250">
        <f t="shared" si="326"/>
        <v>0</v>
      </c>
      <c r="N424" s="251">
        <f t="shared" si="326"/>
        <v>0</v>
      </c>
      <c r="O424" s="251">
        <f t="shared" si="326"/>
        <v>0</v>
      </c>
      <c r="P424" s="251">
        <f t="shared" si="326"/>
        <v>0</v>
      </c>
      <c r="Q424" s="251">
        <f t="shared" si="326"/>
        <v>0</v>
      </c>
      <c r="R424" s="252">
        <f t="shared" si="326"/>
        <v>0</v>
      </c>
      <c r="S424" s="253">
        <f t="shared" si="326"/>
        <v>-8901</v>
      </c>
      <c r="T424" s="251">
        <f t="shared" si="326"/>
        <v>0</v>
      </c>
      <c r="U424" s="251">
        <f t="shared" si="326"/>
        <v>-8901</v>
      </c>
      <c r="W424" s="255" t="s">
        <v>89</v>
      </c>
    </row>
    <row r="425" spans="1:23" s="81" customFormat="1" ht="17.25" customHeight="1" collapsed="1" thickBot="1">
      <c r="A425" s="80"/>
      <c r="B425" s="2130"/>
      <c r="C425" s="2146" t="s">
        <v>97</v>
      </c>
      <c r="D425" s="2147"/>
      <c r="E425" s="2147"/>
      <c r="F425" s="2148"/>
      <c r="G425" s="1108">
        <f t="shared" si="326"/>
        <v>463</v>
      </c>
      <c r="H425" s="1109">
        <f t="shared" si="326"/>
        <v>1030</v>
      </c>
      <c r="I425" s="1109">
        <f t="shared" si="326"/>
        <v>2422</v>
      </c>
      <c r="J425" s="1109">
        <f t="shared" si="326"/>
        <v>3035</v>
      </c>
      <c r="K425" s="1109">
        <f t="shared" si="326"/>
        <v>1951</v>
      </c>
      <c r="L425" s="1110">
        <f t="shared" si="326"/>
        <v>0</v>
      </c>
      <c r="M425" s="1108">
        <f t="shared" si="326"/>
        <v>0</v>
      </c>
      <c r="N425" s="1109">
        <f t="shared" si="326"/>
        <v>0</v>
      </c>
      <c r="O425" s="1109">
        <f t="shared" si="326"/>
        <v>0</v>
      </c>
      <c r="P425" s="1109">
        <f t="shared" si="326"/>
        <v>0</v>
      </c>
      <c r="Q425" s="1109">
        <f t="shared" si="326"/>
        <v>0</v>
      </c>
      <c r="R425" s="1110">
        <f t="shared" si="326"/>
        <v>0</v>
      </c>
      <c r="S425" s="1111">
        <f t="shared" si="326"/>
        <v>8901</v>
      </c>
      <c r="T425" s="1109">
        <f t="shared" si="326"/>
        <v>0</v>
      </c>
      <c r="U425" s="1109">
        <f t="shared" si="326"/>
        <v>8901</v>
      </c>
      <c r="V425" s="225"/>
      <c r="W425" s="240" t="s">
        <v>89</v>
      </c>
    </row>
    <row r="426" spans="1:23" s="81" customFormat="1" ht="17.25" customHeight="1">
      <c r="A426" s="80"/>
      <c r="B426" s="2130"/>
      <c r="C426" s="2149" t="s">
        <v>189</v>
      </c>
      <c r="D426" s="2150"/>
      <c r="E426" s="2151"/>
      <c r="F426" s="566" t="s">
        <v>190</v>
      </c>
      <c r="G426" s="1112">
        <f t="shared" si="326"/>
        <v>0</v>
      </c>
      <c r="H426" s="1113">
        <f t="shared" si="326"/>
        <v>0</v>
      </c>
      <c r="I426" s="1113">
        <f t="shared" si="326"/>
        <v>0</v>
      </c>
      <c r="J426" s="1113">
        <f t="shared" si="326"/>
        <v>-694.5</v>
      </c>
      <c r="K426" s="1113">
        <f t="shared" si="326"/>
        <v>-1055</v>
      </c>
      <c r="L426" s="1114">
        <f t="shared" si="326"/>
        <v>-1512</v>
      </c>
      <c r="M426" s="1115">
        <f t="shared" si="326"/>
        <v>-72</v>
      </c>
      <c r="N426" s="1113">
        <f t="shared" si="326"/>
        <v>0</v>
      </c>
      <c r="O426" s="1113">
        <f t="shared" si="326"/>
        <v>-72</v>
      </c>
      <c r="P426" s="1113">
        <f t="shared" si="326"/>
        <v>0</v>
      </c>
      <c r="Q426" s="1113">
        <f t="shared" si="326"/>
        <v>-72</v>
      </c>
      <c r="R426" s="1116">
        <f t="shared" si="326"/>
        <v>0</v>
      </c>
      <c r="S426" s="1117">
        <f t="shared" si="326"/>
        <v>-3261.5</v>
      </c>
      <c r="T426" s="1113">
        <f t="shared" si="326"/>
        <v>-216</v>
      </c>
      <c r="U426" s="1113">
        <f t="shared" si="326"/>
        <v>-3477.5</v>
      </c>
      <c r="V426" s="668"/>
      <c r="W426" s="148" t="s">
        <v>88</v>
      </c>
    </row>
    <row r="427" spans="1:23" s="81" customFormat="1" ht="17.25" customHeight="1">
      <c r="A427" s="80"/>
      <c r="B427" s="2130"/>
      <c r="C427" s="2152"/>
      <c r="D427" s="1923"/>
      <c r="E427" s="1924"/>
      <c r="F427" s="140" t="s">
        <v>191</v>
      </c>
      <c r="G427" s="1118">
        <f t="shared" si="326"/>
        <v>-792</v>
      </c>
      <c r="H427" s="1119">
        <f t="shared" si="326"/>
        <v>-576</v>
      </c>
      <c r="I427" s="1119">
        <f t="shared" si="326"/>
        <v>-1584</v>
      </c>
      <c r="J427" s="1119">
        <f t="shared" si="326"/>
        <v>-1242</v>
      </c>
      <c r="K427" s="1119">
        <f t="shared" si="326"/>
        <v>-576</v>
      </c>
      <c r="L427" s="1120">
        <f t="shared" si="326"/>
        <v>0</v>
      </c>
      <c r="M427" s="1121">
        <f t="shared" si="326"/>
        <v>0</v>
      </c>
      <c r="N427" s="1119">
        <f t="shared" si="326"/>
        <v>0</v>
      </c>
      <c r="O427" s="1119">
        <f t="shared" si="326"/>
        <v>0</v>
      </c>
      <c r="P427" s="1119">
        <f t="shared" si="326"/>
        <v>0</v>
      </c>
      <c r="Q427" s="1119">
        <f t="shared" si="326"/>
        <v>0</v>
      </c>
      <c r="R427" s="1122">
        <f t="shared" si="326"/>
        <v>0</v>
      </c>
      <c r="S427" s="1123">
        <f t="shared" si="326"/>
        <v>-4770</v>
      </c>
      <c r="T427" s="1119">
        <f t="shared" si="326"/>
        <v>0</v>
      </c>
      <c r="U427" s="1119">
        <f t="shared" si="326"/>
        <v>-4770</v>
      </c>
      <c r="V427" s="1053"/>
      <c r="W427" s="149" t="s">
        <v>88</v>
      </c>
    </row>
    <row r="428" spans="1:23" s="81" customFormat="1" ht="17.25" customHeight="1" thickBot="1">
      <c r="A428" s="80"/>
      <c r="B428" s="2130"/>
      <c r="C428" s="2153"/>
      <c r="D428" s="2154"/>
      <c r="E428" s="2155"/>
      <c r="F428" s="1124" t="s">
        <v>192</v>
      </c>
      <c r="G428" s="1125">
        <f>G340-G194</f>
        <v>0</v>
      </c>
      <c r="H428" s="1126">
        <f t="shared" si="326"/>
        <v>144</v>
      </c>
      <c r="I428" s="1126">
        <f t="shared" si="326"/>
        <v>0</v>
      </c>
      <c r="J428" s="1126">
        <f t="shared" si="326"/>
        <v>-130.5</v>
      </c>
      <c r="K428" s="1126">
        <f t="shared" si="326"/>
        <v>216</v>
      </c>
      <c r="L428" s="1127">
        <f t="shared" si="326"/>
        <v>1512</v>
      </c>
      <c r="M428" s="1128">
        <f t="shared" si="326"/>
        <v>72</v>
      </c>
      <c r="N428" s="1126">
        <f t="shared" si="326"/>
        <v>0</v>
      </c>
      <c r="O428" s="1126">
        <f t="shared" si="326"/>
        <v>72</v>
      </c>
      <c r="P428" s="1126">
        <f t="shared" si="326"/>
        <v>0</v>
      </c>
      <c r="Q428" s="1126">
        <f t="shared" si="326"/>
        <v>72</v>
      </c>
      <c r="R428" s="1129">
        <f t="shared" si="326"/>
        <v>0</v>
      </c>
      <c r="S428" s="1130">
        <f t="shared" si="326"/>
        <v>1741.5</v>
      </c>
      <c r="T428" s="1126">
        <f t="shared" si="326"/>
        <v>216</v>
      </c>
      <c r="U428" s="1126">
        <f t="shared" si="326"/>
        <v>1957.5</v>
      </c>
      <c r="V428" s="225"/>
      <c r="W428" s="155" t="s">
        <v>88</v>
      </c>
    </row>
    <row r="429" spans="1:23" s="81" customFormat="1" ht="17.25" customHeight="1" thickBot="1">
      <c r="A429" s="80"/>
      <c r="B429" s="2130"/>
      <c r="C429" s="2156" t="s">
        <v>193</v>
      </c>
      <c r="D429" s="2157"/>
      <c r="E429" s="2158"/>
      <c r="F429" s="1131" t="s">
        <v>194</v>
      </c>
      <c r="G429" s="1132">
        <f>G341-G195</f>
        <v>135.57046979865765</v>
      </c>
      <c r="H429" s="1133">
        <f t="shared" si="326"/>
        <v>-150.67114093959736</v>
      </c>
      <c r="I429" s="1133">
        <f t="shared" si="326"/>
        <v>-346.30872483221481</v>
      </c>
      <c r="J429" s="1133">
        <f t="shared" si="326"/>
        <v>-278.18791946308727</v>
      </c>
      <c r="K429" s="1133">
        <f t="shared" si="326"/>
        <v>-158.05369127516781</v>
      </c>
      <c r="L429" s="1134">
        <f t="shared" si="326"/>
        <v>0</v>
      </c>
      <c r="M429" s="1132">
        <f t="shared" si="326"/>
        <v>0</v>
      </c>
      <c r="N429" s="1133">
        <f t="shared" si="326"/>
        <v>0</v>
      </c>
      <c r="O429" s="1133">
        <f t="shared" si="326"/>
        <v>0</v>
      </c>
      <c r="P429" s="1133">
        <f t="shared" si="326"/>
        <v>0</v>
      </c>
      <c r="Q429" s="1133">
        <f t="shared" si="326"/>
        <v>0</v>
      </c>
      <c r="R429" s="1134">
        <f t="shared" si="326"/>
        <v>0</v>
      </c>
      <c r="S429" s="1135">
        <f t="shared" si="326"/>
        <v>-797.65100671140954</v>
      </c>
      <c r="T429" s="1133">
        <f t="shared" si="326"/>
        <v>0</v>
      </c>
      <c r="U429" s="1133">
        <f t="shared" si="326"/>
        <v>-797.65100671140954</v>
      </c>
      <c r="V429" s="254"/>
      <c r="W429" s="234" t="s">
        <v>310</v>
      </c>
    </row>
    <row r="430" spans="1:23" s="81" customFormat="1" ht="17.25" customHeight="1" collapsed="1" thickBot="1">
      <c r="A430" s="80"/>
      <c r="B430" s="2130"/>
      <c r="C430" s="2146" t="s">
        <v>177</v>
      </c>
      <c r="D430" s="2147"/>
      <c r="E430" s="2147"/>
      <c r="F430" s="2148"/>
      <c r="G430" s="1108"/>
      <c r="H430" s="1109"/>
      <c r="I430" s="1109"/>
      <c r="J430" s="1109"/>
      <c r="K430" s="1109"/>
      <c r="L430" s="1110"/>
      <c r="M430" s="1108"/>
      <c r="N430" s="1109"/>
      <c r="O430" s="1109"/>
      <c r="P430" s="1109"/>
      <c r="Q430" s="1109"/>
      <c r="R430" s="1110"/>
      <c r="S430" s="1111"/>
      <c r="T430" s="1109"/>
      <c r="U430" s="1109"/>
      <c r="V430" s="239"/>
      <c r="W430" s="240" t="s">
        <v>89</v>
      </c>
    </row>
    <row r="431" spans="1:23" s="81" customFormat="1" ht="17.25" customHeight="1" thickBot="1">
      <c r="A431" s="80"/>
      <c r="B431" s="2130"/>
      <c r="C431" s="2146" t="s">
        <v>178</v>
      </c>
      <c r="D431" s="2147"/>
      <c r="E431" s="2147"/>
      <c r="F431" s="2148"/>
      <c r="G431" s="1108">
        <f>G343-G196</f>
        <v>-340.89999999999964</v>
      </c>
      <c r="H431" s="1109">
        <f t="shared" ref="H431:U432" si="327">H343-H196</f>
        <v>-56.750000000000909</v>
      </c>
      <c r="I431" s="1109">
        <f t="shared" si="327"/>
        <v>-259.74999999999591</v>
      </c>
      <c r="J431" s="1109">
        <f t="shared" si="327"/>
        <v>-304.54999999999711</v>
      </c>
      <c r="K431" s="1109">
        <f t="shared" si="327"/>
        <v>-343.34999999999945</v>
      </c>
      <c r="L431" s="1110">
        <f t="shared" si="327"/>
        <v>558.59999999999854</v>
      </c>
      <c r="M431" s="1108">
        <f t="shared" si="327"/>
        <v>39.399999999994179</v>
      </c>
      <c r="N431" s="1109">
        <f t="shared" si="327"/>
        <v>591.79999999999927</v>
      </c>
      <c r="O431" s="1109">
        <f t="shared" si="327"/>
        <v>390.15000000000146</v>
      </c>
      <c r="P431" s="1109">
        <f t="shared" si="327"/>
        <v>-292.75000000000728</v>
      </c>
      <c r="Q431" s="1109">
        <f t="shared" si="327"/>
        <v>435.40000000000146</v>
      </c>
      <c r="R431" s="1110">
        <f t="shared" si="327"/>
        <v>-232.45000000001164</v>
      </c>
      <c r="S431" s="1111">
        <f t="shared" si="327"/>
        <v>-746.69999999999447</v>
      </c>
      <c r="T431" s="1109">
        <f t="shared" si="327"/>
        <v>931.54999999997744</v>
      </c>
      <c r="U431" s="1109">
        <f t="shared" si="327"/>
        <v>184.84999999998297</v>
      </c>
      <c r="V431" s="239"/>
      <c r="W431" s="240" t="s">
        <v>89</v>
      </c>
    </row>
    <row r="432" spans="1:23" s="81" customFormat="1" ht="17.25" customHeight="1" thickBot="1">
      <c r="A432" s="80"/>
      <c r="B432" s="2131"/>
      <c r="C432" s="2159" t="s">
        <v>179</v>
      </c>
      <c r="D432" s="2160"/>
      <c r="E432" s="2160"/>
      <c r="F432" s="2161"/>
      <c r="G432" s="1136">
        <f>G344-G197</f>
        <v>4829</v>
      </c>
      <c r="H432" s="1137">
        <f t="shared" si="327"/>
        <v>3886</v>
      </c>
      <c r="I432" s="1137">
        <f t="shared" si="327"/>
        <v>228</v>
      </c>
      <c r="J432" s="1137">
        <f t="shared" si="327"/>
        <v>-3228</v>
      </c>
      <c r="K432" s="1137">
        <f t="shared" si="327"/>
        <v>3442</v>
      </c>
      <c r="L432" s="1138">
        <f t="shared" si="327"/>
        <v>3391.2480546925508</v>
      </c>
      <c r="M432" s="1136">
        <f t="shared" si="327"/>
        <v>68.511293917603325</v>
      </c>
      <c r="N432" s="1137">
        <f t="shared" si="327"/>
        <v>-868.98121833169353</v>
      </c>
      <c r="O432" s="1137">
        <f t="shared" si="327"/>
        <v>961.80989412606868</v>
      </c>
      <c r="P432" s="1137">
        <f t="shared" si="327"/>
        <v>-6135.4101490234461</v>
      </c>
      <c r="Q432" s="1137">
        <f t="shared" si="327"/>
        <v>-2846.6342972427701</v>
      </c>
      <c r="R432" s="1138">
        <f t="shared" si="327"/>
        <v>3228.4959366393741</v>
      </c>
      <c r="S432" s="1139">
        <f t="shared" si="327"/>
        <v>12548.248054692551</v>
      </c>
      <c r="T432" s="1137">
        <f t="shared" si="327"/>
        <v>-5592.2085399148636</v>
      </c>
      <c r="U432" s="1137">
        <f t="shared" si="327"/>
        <v>6956.0395147776871</v>
      </c>
      <c r="W432" s="234" t="s">
        <v>89</v>
      </c>
    </row>
    <row r="433" spans="1:23" s="81" customFormat="1" ht="17.25" customHeight="1">
      <c r="A433" s="80"/>
      <c r="B433" s="2162" t="s">
        <v>301</v>
      </c>
      <c r="C433" s="2085" t="s">
        <v>76</v>
      </c>
      <c r="D433" s="1998" t="s">
        <v>19</v>
      </c>
      <c r="E433" s="2000" t="s">
        <v>120</v>
      </c>
      <c r="F433" s="498" t="s">
        <v>67</v>
      </c>
      <c r="G433" s="137">
        <f>G257-G198</f>
        <v>0</v>
      </c>
      <c r="H433" s="138">
        <f t="shared" ref="H433:U437" si="328">H257-H198</f>
        <v>0</v>
      </c>
      <c r="I433" s="138">
        <f t="shared" si="328"/>
        <v>0</v>
      </c>
      <c r="J433" s="138">
        <f t="shared" si="328"/>
        <v>0</v>
      </c>
      <c r="K433" s="138">
        <f t="shared" si="328"/>
        <v>0</v>
      </c>
      <c r="L433" s="139">
        <f t="shared" si="328"/>
        <v>0</v>
      </c>
      <c r="M433" s="137">
        <f t="shared" si="328"/>
        <v>0</v>
      </c>
      <c r="N433" s="138">
        <f t="shared" si="328"/>
        <v>0</v>
      </c>
      <c r="O433" s="138">
        <f t="shared" si="328"/>
        <v>0</v>
      </c>
      <c r="P433" s="138">
        <f t="shared" si="328"/>
        <v>0</v>
      </c>
      <c r="Q433" s="138">
        <f t="shared" si="328"/>
        <v>0</v>
      </c>
      <c r="R433" s="139">
        <f t="shared" si="328"/>
        <v>0</v>
      </c>
      <c r="S433" s="545">
        <f t="shared" si="328"/>
        <v>0</v>
      </c>
      <c r="T433" s="138">
        <f t="shared" si="328"/>
        <v>0</v>
      </c>
      <c r="U433" s="138">
        <f t="shared" si="328"/>
        <v>0</v>
      </c>
      <c r="W433" s="148" t="s">
        <v>88</v>
      </c>
    </row>
    <row r="434" spans="1:23" s="81" customFormat="1" ht="17.25" customHeight="1">
      <c r="A434" s="80"/>
      <c r="B434" s="2163"/>
      <c r="C434" s="2085"/>
      <c r="D434" s="1999"/>
      <c r="E434" s="2000"/>
      <c r="F434" s="499" t="s">
        <v>71</v>
      </c>
      <c r="G434" s="56">
        <f t="shared" ref="G434:G437" si="329">G258-G199</f>
        <v>1</v>
      </c>
      <c r="H434" s="468">
        <f t="shared" si="328"/>
        <v>0</v>
      </c>
      <c r="I434" s="468">
        <f t="shared" si="328"/>
        <v>0</v>
      </c>
      <c r="J434" s="468">
        <f t="shared" si="328"/>
        <v>0</v>
      </c>
      <c r="K434" s="468">
        <f t="shared" si="328"/>
        <v>0</v>
      </c>
      <c r="L434" s="57">
        <f t="shared" si="328"/>
        <v>0</v>
      </c>
      <c r="M434" s="56">
        <f t="shared" si="328"/>
        <v>0</v>
      </c>
      <c r="N434" s="468">
        <f t="shared" si="328"/>
        <v>0</v>
      </c>
      <c r="O434" s="468">
        <f t="shared" si="328"/>
        <v>0</v>
      </c>
      <c r="P434" s="468">
        <f t="shared" si="328"/>
        <v>0</v>
      </c>
      <c r="Q434" s="468">
        <f t="shared" si="328"/>
        <v>0</v>
      </c>
      <c r="R434" s="57">
        <f t="shared" si="328"/>
        <v>0</v>
      </c>
      <c r="S434" s="936">
        <f t="shared" si="328"/>
        <v>1</v>
      </c>
      <c r="T434" s="468">
        <f t="shared" si="328"/>
        <v>0</v>
      </c>
      <c r="U434" s="468">
        <f t="shared" si="328"/>
        <v>1</v>
      </c>
      <c r="W434" s="149" t="s">
        <v>88</v>
      </c>
    </row>
    <row r="435" spans="1:23" s="81" customFormat="1" ht="17.25" customHeight="1">
      <c r="A435" s="80"/>
      <c r="B435" s="2163"/>
      <c r="C435" s="2085"/>
      <c r="D435" s="1999"/>
      <c r="E435" s="2000"/>
      <c r="F435" s="499" t="s">
        <v>164</v>
      </c>
      <c r="G435" s="56">
        <f t="shared" si="329"/>
        <v>1401</v>
      </c>
      <c r="H435" s="468">
        <f t="shared" si="328"/>
        <v>-625</v>
      </c>
      <c r="I435" s="468">
        <f t="shared" si="328"/>
        <v>3213</v>
      </c>
      <c r="J435" s="468">
        <f t="shared" si="328"/>
        <v>672</v>
      </c>
      <c r="K435" s="468">
        <f t="shared" si="328"/>
        <v>-208</v>
      </c>
      <c r="L435" s="57">
        <f t="shared" si="328"/>
        <v>-9</v>
      </c>
      <c r="M435" s="56">
        <f t="shared" si="328"/>
        <v>-4610</v>
      </c>
      <c r="N435" s="468">
        <f t="shared" si="328"/>
        <v>-4309</v>
      </c>
      <c r="O435" s="468">
        <f t="shared" si="328"/>
        <v>-4038</v>
      </c>
      <c r="P435" s="468">
        <f t="shared" si="328"/>
        <v>-4656</v>
      </c>
      <c r="Q435" s="468">
        <f t="shared" si="328"/>
        <v>-4605</v>
      </c>
      <c r="R435" s="57">
        <f t="shared" si="328"/>
        <v>-5828</v>
      </c>
      <c r="S435" s="936">
        <f t="shared" si="328"/>
        <v>4444</v>
      </c>
      <c r="T435" s="468">
        <f t="shared" si="328"/>
        <v>-28046</v>
      </c>
      <c r="U435" s="468">
        <f t="shared" si="328"/>
        <v>-23602</v>
      </c>
      <c r="W435" s="149" t="s">
        <v>89</v>
      </c>
    </row>
    <row r="436" spans="1:23" s="81" customFormat="1" ht="17.25" customHeight="1">
      <c r="A436" s="80"/>
      <c r="B436" s="2163"/>
      <c r="C436" s="2085"/>
      <c r="D436" s="1999"/>
      <c r="E436" s="2000"/>
      <c r="F436" s="546" t="s">
        <v>73</v>
      </c>
      <c r="G436" s="547">
        <f t="shared" si="329"/>
        <v>-1402</v>
      </c>
      <c r="H436" s="548">
        <f t="shared" si="328"/>
        <v>625</v>
      </c>
      <c r="I436" s="548">
        <f t="shared" si="328"/>
        <v>-3213</v>
      </c>
      <c r="J436" s="548">
        <f t="shared" si="328"/>
        <v>-672</v>
      </c>
      <c r="K436" s="548">
        <f t="shared" si="328"/>
        <v>208</v>
      </c>
      <c r="L436" s="549">
        <f t="shared" si="328"/>
        <v>9</v>
      </c>
      <c r="M436" s="547">
        <f t="shared" si="328"/>
        <v>4610</v>
      </c>
      <c r="N436" s="548">
        <f t="shared" si="328"/>
        <v>4309</v>
      </c>
      <c r="O436" s="548">
        <f t="shared" si="328"/>
        <v>4038</v>
      </c>
      <c r="P436" s="548">
        <f t="shared" si="328"/>
        <v>4656</v>
      </c>
      <c r="Q436" s="548">
        <f t="shared" si="328"/>
        <v>4605</v>
      </c>
      <c r="R436" s="549">
        <f t="shared" si="328"/>
        <v>5828</v>
      </c>
      <c r="S436" s="550">
        <f t="shared" si="328"/>
        <v>-4445</v>
      </c>
      <c r="T436" s="548">
        <f t="shared" si="328"/>
        <v>28046</v>
      </c>
      <c r="U436" s="548">
        <f t="shared" si="328"/>
        <v>23601</v>
      </c>
      <c r="V436" s="345"/>
      <c r="W436" s="149" t="s">
        <v>89</v>
      </c>
    </row>
    <row r="437" spans="1:23" s="81" customFormat="1" ht="17.25" customHeight="1">
      <c r="A437" s="80"/>
      <c r="B437" s="2163"/>
      <c r="C437" s="2085"/>
      <c r="D437" s="1999"/>
      <c r="E437" s="2000"/>
      <c r="F437" s="551" t="s">
        <v>135</v>
      </c>
      <c r="G437" s="552">
        <f t="shared" si="329"/>
        <v>-0.24783454127629487</v>
      </c>
      <c r="H437" s="553">
        <f t="shared" si="328"/>
        <v>0.11376046596286858</v>
      </c>
      <c r="I437" s="553">
        <f t="shared" si="328"/>
        <v>-1.0677966101694916</v>
      </c>
      <c r="J437" s="553">
        <f t="shared" si="328"/>
        <v>-0.10864995957962814</v>
      </c>
      <c r="K437" s="553">
        <f t="shared" si="328"/>
        <v>5.7426836002208714E-2</v>
      </c>
      <c r="L437" s="554">
        <f t="shared" si="328"/>
        <v>2.1908471275559893E-3</v>
      </c>
      <c r="M437" s="552">
        <f t="shared" si="328"/>
        <v>0.84170166149351833</v>
      </c>
      <c r="N437" s="553">
        <f t="shared" si="328"/>
        <v>0.84523342487249908</v>
      </c>
      <c r="O437" s="553">
        <f t="shared" si="328"/>
        <v>0.84019975031210992</v>
      </c>
      <c r="P437" s="553">
        <f t="shared" si="328"/>
        <v>0.85134393856280854</v>
      </c>
      <c r="Q437" s="553">
        <f t="shared" si="328"/>
        <v>0.85025849335302806</v>
      </c>
      <c r="R437" s="554">
        <f t="shared" si="328"/>
        <v>0.86623067776456597</v>
      </c>
      <c r="S437" s="555">
        <f t="shared" si="328"/>
        <v>-0.15832591273374891</v>
      </c>
      <c r="T437" s="553">
        <f t="shared" si="328"/>
        <v>0.85003333939504155</v>
      </c>
      <c r="U437" s="553">
        <f t="shared" si="328"/>
        <v>0.38646449098560642</v>
      </c>
      <c r="W437" s="149" t="s">
        <v>312</v>
      </c>
    </row>
    <row r="438" spans="1:23" s="81" customFormat="1" ht="17.25" customHeight="1">
      <c r="A438" s="80"/>
      <c r="B438" s="2163"/>
      <c r="C438" s="2085"/>
      <c r="D438" s="1999"/>
      <c r="E438" s="2000"/>
      <c r="F438" s="499" t="s">
        <v>165</v>
      </c>
      <c r="G438" s="59">
        <f>G262</f>
        <v>0</v>
      </c>
      <c r="H438" s="60">
        <f t="shared" ref="H438:U438" si="330">H262</f>
        <v>0</v>
      </c>
      <c r="I438" s="60">
        <f t="shared" si="330"/>
        <v>0</v>
      </c>
      <c r="J438" s="60">
        <f t="shared" si="330"/>
        <v>0</v>
      </c>
      <c r="K438" s="60">
        <f t="shared" si="330"/>
        <v>0</v>
      </c>
      <c r="L438" s="61">
        <f t="shared" si="330"/>
        <v>9</v>
      </c>
      <c r="M438" s="59">
        <f t="shared" si="330"/>
        <v>4610</v>
      </c>
      <c r="N438" s="60">
        <f t="shared" si="330"/>
        <v>4309</v>
      </c>
      <c r="O438" s="60">
        <f t="shared" si="330"/>
        <v>4038</v>
      </c>
      <c r="P438" s="60">
        <f t="shared" si="330"/>
        <v>4656</v>
      </c>
      <c r="Q438" s="60">
        <f t="shared" si="330"/>
        <v>4605</v>
      </c>
      <c r="R438" s="61">
        <f t="shared" si="330"/>
        <v>5828</v>
      </c>
      <c r="S438" s="348">
        <f t="shared" si="330"/>
        <v>9</v>
      </c>
      <c r="T438" s="60">
        <f t="shared" si="330"/>
        <v>28046</v>
      </c>
      <c r="U438" s="60">
        <f t="shared" si="330"/>
        <v>28055</v>
      </c>
      <c r="W438" s="149" t="s">
        <v>89</v>
      </c>
    </row>
    <row r="439" spans="1:23" s="81" customFormat="1" ht="17.25" customHeight="1">
      <c r="A439" s="80"/>
      <c r="B439" s="2163"/>
      <c r="C439" s="2085"/>
      <c r="D439" s="1999"/>
      <c r="E439" s="2000"/>
      <c r="F439" s="346" t="s">
        <v>166</v>
      </c>
      <c r="G439" s="175">
        <f>G263-G201</f>
        <v>-1402</v>
      </c>
      <c r="H439" s="176">
        <f t="shared" ref="H439:U445" si="331">H263-H201</f>
        <v>625</v>
      </c>
      <c r="I439" s="176">
        <f t="shared" si="331"/>
        <v>-3213</v>
      </c>
      <c r="J439" s="176">
        <f t="shared" si="331"/>
        <v>-672</v>
      </c>
      <c r="K439" s="176">
        <f t="shared" si="331"/>
        <v>208</v>
      </c>
      <c r="L439" s="177">
        <f t="shared" si="331"/>
        <v>0</v>
      </c>
      <c r="M439" s="175">
        <f t="shared" si="331"/>
        <v>0</v>
      </c>
      <c r="N439" s="176">
        <f t="shared" si="331"/>
        <v>0</v>
      </c>
      <c r="O439" s="176">
        <f t="shared" si="331"/>
        <v>0</v>
      </c>
      <c r="P439" s="176">
        <f t="shared" si="331"/>
        <v>0</v>
      </c>
      <c r="Q439" s="176">
        <f t="shared" si="331"/>
        <v>0</v>
      </c>
      <c r="R439" s="177">
        <f t="shared" si="331"/>
        <v>0</v>
      </c>
      <c r="S439" s="347">
        <f t="shared" si="331"/>
        <v>-4454</v>
      </c>
      <c r="T439" s="176">
        <f t="shared" si="331"/>
        <v>0</v>
      </c>
      <c r="U439" s="176">
        <f t="shared" si="331"/>
        <v>-4454</v>
      </c>
      <c r="W439" s="149" t="s">
        <v>89</v>
      </c>
    </row>
    <row r="440" spans="1:23" s="81" customFormat="1" ht="17.25" customHeight="1">
      <c r="A440" s="80"/>
      <c r="B440" s="2163"/>
      <c r="C440" s="2085"/>
      <c r="D440" s="1999"/>
      <c r="E440" s="2086"/>
      <c r="F440" s="346" t="s">
        <v>167</v>
      </c>
      <c r="G440" s="556">
        <f>G264-G202</f>
        <v>-0.24783454127629487</v>
      </c>
      <c r="H440" s="557">
        <f t="shared" si="331"/>
        <v>0.11376046596286858</v>
      </c>
      <c r="I440" s="557">
        <f t="shared" si="331"/>
        <v>-1.0677966101694916</v>
      </c>
      <c r="J440" s="557">
        <f t="shared" si="331"/>
        <v>-0.10864995957962814</v>
      </c>
      <c r="K440" s="557">
        <f t="shared" si="331"/>
        <v>5.7426836002208714E-2</v>
      </c>
      <c r="L440" s="558">
        <f t="shared" si="331"/>
        <v>0</v>
      </c>
      <c r="M440" s="556">
        <f t="shared" si="331"/>
        <v>0</v>
      </c>
      <c r="N440" s="557">
        <f t="shared" si="331"/>
        <v>0</v>
      </c>
      <c r="O440" s="557">
        <f t="shared" si="331"/>
        <v>0</v>
      </c>
      <c r="P440" s="557">
        <f t="shared" si="331"/>
        <v>0</v>
      </c>
      <c r="Q440" s="557">
        <f t="shared" si="331"/>
        <v>0</v>
      </c>
      <c r="R440" s="558">
        <f t="shared" si="331"/>
        <v>0</v>
      </c>
      <c r="S440" s="937">
        <f t="shared" si="331"/>
        <v>-0.15864648263579698</v>
      </c>
      <c r="T440" s="557">
        <f t="shared" si="331"/>
        <v>0</v>
      </c>
      <c r="U440" s="557">
        <f t="shared" si="331"/>
        <v>-7.2933894447264558E-2</v>
      </c>
      <c r="W440" s="149" t="s">
        <v>312</v>
      </c>
    </row>
    <row r="441" spans="1:23" s="81" customFormat="1" ht="17.25" customHeight="1">
      <c r="A441" s="80"/>
      <c r="B441" s="2163"/>
      <c r="C441" s="2085"/>
      <c r="D441" s="1999"/>
      <c r="E441" s="2087" t="s">
        <v>121</v>
      </c>
      <c r="F441" s="498" t="s">
        <v>67</v>
      </c>
      <c r="G441" s="59">
        <f>G265-G203</f>
        <v>-318</v>
      </c>
      <c r="H441" s="60">
        <f t="shared" si="331"/>
        <v>-318</v>
      </c>
      <c r="I441" s="60">
        <f t="shared" si="331"/>
        <v>-13</v>
      </c>
      <c r="J441" s="60">
        <f t="shared" si="331"/>
        <v>227</v>
      </c>
      <c r="K441" s="60">
        <f t="shared" si="331"/>
        <v>-5</v>
      </c>
      <c r="L441" s="61">
        <f t="shared" si="331"/>
        <v>0</v>
      </c>
      <c r="M441" s="59">
        <f t="shared" si="331"/>
        <v>0</v>
      </c>
      <c r="N441" s="60">
        <f t="shared" si="331"/>
        <v>0</v>
      </c>
      <c r="O441" s="60">
        <f t="shared" si="331"/>
        <v>0</v>
      </c>
      <c r="P441" s="60">
        <f t="shared" si="331"/>
        <v>0</v>
      </c>
      <c r="Q441" s="60">
        <f t="shared" si="331"/>
        <v>0</v>
      </c>
      <c r="R441" s="61">
        <f t="shared" si="331"/>
        <v>0</v>
      </c>
      <c r="S441" s="348">
        <f t="shared" si="331"/>
        <v>-427</v>
      </c>
      <c r="T441" s="60">
        <f t="shared" si="331"/>
        <v>0</v>
      </c>
      <c r="U441" s="60">
        <f t="shared" si="331"/>
        <v>-427</v>
      </c>
      <c r="W441" s="149" t="s">
        <v>89</v>
      </c>
    </row>
    <row r="442" spans="1:23" s="81" customFormat="1" ht="17.25" customHeight="1">
      <c r="A442" s="80"/>
      <c r="B442" s="2163"/>
      <c r="C442" s="2085"/>
      <c r="D442" s="1999"/>
      <c r="E442" s="2000"/>
      <c r="F442" s="499" t="s">
        <v>71</v>
      </c>
      <c r="G442" s="56">
        <f t="shared" ref="G442:G445" si="332">G266-G204</f>
        <v>0</v>
      </c>
      <c r="H442" s="468">
        <f t="shared" si="331"/>
        <v>0</v>
      </c>
      <c r="I442" s="468">
        <f t="shared" si="331"/>
        <v>0</v>
      </c>
      <c r="J442" s="468">
        <f t="shared" si="331"/>
        <v>0</v>
      </c>
      <c r="K442" s="468">
        <f t="shared" si="331"/>
        <v>0</v>
      </c>
      <c r="L442" s="57">
        <f t="shared" si="331"/>
        <v>0</v>
      </c>
      <c r="M442" s="56">
        <f t="shared" si="331"/>
        <v>0</v>
      </c>
      <c r="N442" s="468">
        <f t="shared" si="331"/>
        <v>0</v>
      </c>
      <c r="O442" s="468">
        <f t="shared" si="331"/>
        <v>0</v>
      </c>
      <c r="P442" s="468">
        <f t="shared" si="331"/>
        <v>0</v>
      </c>
      <c r="Q442" s="468">
        <f t="shared" si="331"/>
        <v>0</v>
      </c>
      <c r="R442" s="57">
        <f t="shared" si="331"/>
        <v>0</v>
      </c>
      <c r="S442" s="936">
        <f t="shared" si="331"/>
        <v>0</v>
      </c>
      <c r="T442" s="468">
        <f t="shared" si="331"/>
        <v>0</v>
      </c>
      <c r="U442" s="468">
        <f t="shared" si="331"/>
        <v>0</v>
      </c>
      <c r="W442" s="149" t="s">
        <v>89</v>
      </c>
    </row>
    <row r="443" spans="1:23" s="81" customFormat="1" ht="17.25" customHeight="1">
      <c r="A443" s="80"/>
      <c r="B443" s="2163"/>
      <c r="C443" s="2085"/>
      <c r="D443" s="1999"/>
      <c r="E443" s="2000"/>
      <c r="F443" s="499" t="s">
        <v>164</v>
      </c>
      <c r="G443" s="56">
        <f t="shared" si="332"/>
        <v>-315</v>
      </c>
      <c r="H443" s="468">
        <f t="shared" si="331"/>
        <v>-315</v>
      </c>
      <c r="I443" s="468">
        <f t="shared" si="331"/>
        <v>-13</v>
      </c>
      <c r="J443" s="468">
        <f t="shared" si="331"/>
        <v>225</v>
      </c>
      <c r="K443" s="468">
        <f t="shared" si="331"/>
        <v>-5</v>
      </c>
      <c r="L443" s="57">
        <f t="shared" si="331"/>
        <v>-5</v>
      </c>
      <c r="M443" s="56">
        <f t="shared" si="331"/>
        <v>0</v>
      </c>
      <c r="N443" s="468">
        <f t="shared" si="331"/>
        <v>0</v>
      </c>
      <c r="O443" s="468">
        <f t="shared" si="331"/>
        <v>0</v>
      </c>
      <c r="P443" s="468">
        <f t="shared" si="331"/>
        <v>0</v>
      </c>
      <c r="Q443" s="468">
        <f t="shared" si="331"/>
        <v>0</v>
      </c>
      <c r="R443" s="57">
        <f t="shared" si="331"/>
        <v>0</v>
      </c>
      <c r="S443" s="936">
        <f t="shared" si="331"/>
        <v>-428</v>
      </c>
      <c r="T443" s="468">
        <f t="shared" si="331"/>
        <v>0</v>
      </c>
      <c r="U443" s="468">
        <f t="shared" si="331"/>
        <v>-428</v>
      </c>
      <c r="W443" s="149" t="s">
        <v>89</v>
      </c>
    </row>
    <row r="444" spans="1:23" s="81" customFormat="1" ht="17.25" customHeight="1">
      <c r="A444" s="80"/>
      <c r="B444" s="2163"/>
      <c r="C444" s="2085"/>
      <c r="D444" s="1999"/>
      <c r="E444" s="2000"/>
      <c r="F444" s="546" t="s">
        <v>73</v>
      </c>
      <c r="G444" s="547">
        <f t="shared" si="332"/>
        <v>-3</v>
      </c>
      <c r="H444" s="548">
        <f t="shared" si="331"/>
        <v>-3</v>
      </c>
      <c r="I444" s="548">
        <f t="shared" si="331"/>
        <v>0</v>
      </c>
      <c r="J444" s="548">
        <f t="shared" si="331"/>
        <v>2</v>
      </c>
      <c r="K444" s="548">
        <f t="shared" si="331"/>
        <v>0</v>
      </c>
      <c r="L444" s="549">
        <f t="shared" si="331"/>
        <v>5</v>
      </c>
      <c r="M444" s="547">
        <f t="shared" si="331"/>
        <v>0</v>
      </c>
      <c r="N444" s="548">
        <f t="shared" si="331"/>
        <v>0</v>
      </c>
      <c r="O444" s="548">
        <f t="shared" si="331"/>
        <v>0</v>
      </c>
      <c r="P444" s="548">
        <f t="shared" si="331"/>
        <v>0</v>
      </c>
      <c r="Q444" s="548">
        <f t="shared" si="331"/>
        <v>0</v>
      </c>
      <c r="R444" s="549">
        <f t="shared" si="331"/>
        <v>0</v>
      </c>
      <c r="S444" s="550">
        <f t="shared" si="331"/>
        <v>1</v>
      </c>
      <c r="T444" s="548">
        <f t="shared" si="331"/>
        <v>0</v>
      </c>
      <c r="U444" s="548">
        <f t="shared" si="331"/>
        <v>1</v>
      </c>
      <c r="W444" s="149" t="s">
        <v>89</v>
      </c>
    </row>
    <row r="445" spans="1:23" s="81" customFormat="1" ht="17.25" customHeight="1">
      <c r="A445" s="80"/>
      <c r="B445" s="2163"/>
      <c r="C445" s="2085"/>
      <c r="D445" s="1999"/>
      <c r="E445" s="2000"/>
      <c r="F445" s="551" t="s">
        <v>135</v>
      </c>
      <c r="G445" s="552">
        <f t="shared" si="332"/>
        <v>-9.433962264150943E-3</v>
      </c>
      <c r="H445" s="553">
        <f t="shared" si="331"/>
        <v>-9.433962264150943E-3</v>
      </c>
      <c r="I445" s="553">
        <f t="shared" si="331"/>
        <v>4.0210330961954963E-4</v>
      </c>
      <c r="J445" s="553">
        <f t="shared" si="331"/>
        <v>-2.5965033754543794E-4</v>
      </c>
      <c r="K445" s="553">
        <f t="shared" si="331"/>
        <v>1.5070227259027062E-4</v>
      </c>
      <c r="L445" s="554">
        <f t="shared" si="331"/>
        <v>1.5723270440251576E-2</v>
      </c>
      <c r="M445" s="552">
        <f t="shared" si="331"/>
        <v>0</v>
      </c>
      <c r="N445" s="553">
        <f t="shared" si="331"/>
        <v>0</v>
      </c>
      <c r="O445" s="553">
        <f t="shared" si="331"/>
        <v>0</v>
      </c>
      <c r="P445" s="553">
        <f t="shared" si="331"/>
        <v>0</v>
      </c>
      <c r="Q445" s="553">
        <f t="shared" si="331"/>
        <v>0</v>
      </c>
      <c r="R445" s="554">
        <f t="shared" si="331"/>
        <v>0</v>
      </c>
      <c r="S445" s="555">
        <f t="shared" si="331"/>
        <v>3.3952072159300836E-3</v>
      </c>
      <c r="T445" s="553">
        <f t="shared" si="331"/>
        <v>0</v>
      </c>
      <c r="U445" s="553">
        <f t="shared" si="331"/>
        <v>3.3952072159300836E-3</v>
      </c>
      <c r="W445" s="149" t="s">
        <v>312</v>
      </c>
    </row>
    <row r="446" spans="1:23" s="81" customFormat="1" ht="17.25" customHeight="1">
      <c r="A446" s="80"/>
      <c r="B446" s="2163"/>
      <c r="C446" s="2085"/>
      <c r="D446" s="1999"/>
      <c r="E446" s="2000"/>
      <c r="F446" s="499" t="s">
        <v>165</v>
      </c>
      <c r="G446" s="59">
        <f>G270</f>
        <v>0</v>
      </c>
      <c r="H446" s="60">
        <f t="shared" ref="H446:U446" si="333">H270</f>
        <v>0</v>
      </c>
      <c r="I446" s="60">
        <f t="shared" si="333"/>
        <v>0</v>
      </c>
      <c r="J446" s="60">
        <f t="shared" si="333"/>
        <v>0</v>
      </c>
      <c r="K446" s="60">
        <f t="shared" si="333"/>
        <v>0</v>
      </c>
      <c r="L446" s="61">
        <f t="shared" si="333"/>
        <v>5</v>
      </c>
      <c r="M446" s="59">
        <f t="shared" si="333"/>
        <v>0</v>
      </c>
      <c r="N446" s="60">
        <f t="shared" si="333"/>
        <v>0</v>
      </c>
      <c r="O446" s="60">
        <f t="shared" si="333"/>
        <v>0</v>
      </c>
      <c r="P446" s="60">
        <f t="shared" si="333"/>
        <v>0</v>
      </c>
      <c r="Q446" s="60">
        <f t="shared" si="333"/>
        <v>0</v>
      </c>
      <c r="R446" s="61">
        <f t="shared" si="333"/>
        <v>0</v>
      </c>
      <c r="S446" s="348">
        <f t="shared" si="333"/>
        <v>5</v>
      </c>
      <c r="T446" s="60">
        <f t="shared" si="333"/>
        <v>0</v>
      </c>
      <c r="U446" s="60">
        <f t="shared" si="333"/>
        <v>5</v>
      </c>
      <c r="W446" s="149" t="s">
        <v>89</v>
      </c>
    </row>
    <row r="447" spans="1:23" s="81" customFormat="1" ht="17.25" customHeight="1">
      <c r="A447" s="80"/>
      <c r="B447" s="2163"/>
      <c r="C447" s="2085"/>
      <c r="D447" s="1999"/>
      <c r="E447" s="2000"/>
      <c r="F447" s="346" t="s">
        <v>166</v>
      </c>
      <c r="G447" s="175">
        <f>G271-G206</f>
        <v>-3</v>
      </c>
      <c r="H447" s="176">
        <f t="shared" ref="H447:U449" si="334">H271-H206</f>
        <v>-3</v>
      </c>
      <c r="I447" s="176">
        <f t="shared" si="334"/>
        <v>0</v>
      </c>
      <c r="J447" s="176">
        <f t="shared" si="334"/>
        <v>2</v>
      </c>
      <c r="K447" s="176">
        <f t="shared" si="334"/>
        <v>0</v>
      </c>
      <c r="L447" s="177">
        <f t="shared" si="334"/>
        <v>0</v>
      </c>
      <c r="M447" s="175">
        <f t="shared" si="334"/>
        <v>0</v>
      </c>
      <c r="N447" s="176">
        <f t="shared" si="334"/>
        <v>0</v>
      </c>
      <c r="O447" s="176">
        <f t="shared" si="334"/>
        <v>0</v>
      </c>
      <c r="P447" s="176">
        <f t="shared" si="334"/>
        <v>0</v>
      </c>
      <c r="Q447" s="176">
        <f t="shared" si="334"/>
        <v>0</v>
      </c>
      <c r="R447" s="177">
        <f t="shared" si="334"/>
        <v>0</v>
      </c>
      <c r="S447" s="347">
        <f t="shared" si="334"/>
        <v>-4</v>
      </c>
      <c r="T447" s="176">
        <f t="shared" si="334"/>
        <v>0</v>
      </c>
      <c r="U447" s="176">
        <f t="shared" si="334"/>
        <v>-4</v>
      </c>
      <c r="W447" s="149" t="s">
        <v>89</v>
      </c>
    </row>
    <row r="448" spans="1:23" s="81" customFormat="1" ht="17.25" customHeight="1">
      <c r="A448" s="80"/>
      <c r="B448" s="2163"/>
      <c r="C448" s="2085"/>
      <c r="D448" s="1999"/>
      <c r="E448" s="2086"/>
      <c r="F448" s="346" t="s">
        <v>167</v>
      </c>
      <c r="G448" s="556">
        <f>G272-G207</f>
        <v>-9.433962264150943E-3</v>
      </c>
      <c r="H448" s="557">
        <f t="shared" si="334"/>
        <v>-9.433962264150943E-3</v>
      </c>
      <c r="I448" s="557">
        <f t="shared" si="334"/>
        <v>4.0210330961954963E-4</v>
      </c>
      <c r="J448" s="557">
        <f t="shared" si="334"/>
        <v>-2.5965033754543794E-4</v>
      </c>
      <c r="K448" s="557">
        <f t="shared" si="334"/>
        <v>1.5070227259027062E-4</v>
      </c>
      <c r="L448" s="558">
        <f t="shared" si="334"/>
        <v>0</v>
      </c>
      <c r="M448" s="556">
        <f t="shared" si="334"/>
        <v>0</v>
      </c>
      <c r="N448" s="557">
        <f t="shared" si="334"/>
        <v>0</v>
      </c>
      <c r="O448" s="557">
        <f t="shared" si="334"/>
        <v>0</v>
      </c>
      <c r="P448" s="557">
        <f t="shared" si="334"/>
        <v>0</v>
      </c>
      <c r="Q448" s="557">
        <f t="shared" si="334"/>
        <v>0</v>
      </c>
      <c r="R448" s="558">
        <f t="shared" si="334"/>
        <v>0</v>
      </c>
      <c r="S448" s="937">
        <f t="shared" si="334"/>
        <v>1.9109984329813631E-5</v>
      </c>
      <c r="T448" s="557">
        <f t="shared" si="334"/>
        <v>0</v>
      </c>
      <c r="U448" s="557">
        <f t="shared" si="334"/>
        <v>1.9109984329813631E-5</v>
      </c>
      <c r="W448" s="149" t="s">
        <v>312</v>
      </c>
    </row>
    <row r="449" spans="1:23" s="81" customFormat="1" ht="17.25" customHeight="1">
      <c r="A449" s="80"/>
      <c r="B449" s="2163"/>
      <c r="C449" s="2085"/>
      <c r="D449" s="2088" t="s">
        <v>21</v>
      </c>
      <c r="E449" s="2090" t="s">
        <v>74</v>
      </c>
      <c r="F449" s="498" t="s">
        <v>67</v>
      </c>
      <c r="G449" s="59">
        <f>G273-G208</f>
        <v>11</v>
      </c>
      <c r="H449" s="60">
        <f t="shared" si="334"/>
        <v>830</v>
      </c>
      <c r="I449" s="60">
        <f t="shared" si="334"/>
        <v>-1313</v>
      </c>
      <c r="J449" s="60">
        <f t="shared" si="334"/>
        <v>-14791</v>
      </c>
      <c r="K449" s="60">
        <f t="shared" si="334"/>
        <v>779</v>
      </c>
      <c r="L449" s="61">
        <f t="shared" si="334"/>
        <v>20832</v>
      </c>
      <c r="M449" s="59">
        <f t="shared" si="334"/>
        <v>6275</v>
      </c>
      <c r="N449" s="60">
        <f t="shared" si="334"/>
        <v>1690</v>
      </c>
      <c r="O449" s="60">
        <f t="shared" si="334"/>
        <v>5350</v>
      </c>
      <c r="P449" s="60">
        <f t="shared" si="334"/>
        <v>-27450</v>
      </c>
      <c r="Q449" s="60">
        <f t="shared" si="334"/>
        <v>-6970</v>
      </c>
      <c r="R449" s="61">
        <f t="shared" si="334"/>
        <v>7219</v>
      </c>
      <c r="S449" s="348">
        <f t="shared" si="334"/>
        <v>6348</v>
      </c>
      <c r="T449" s="60">
        <f t="shared" si="334"/>
        <v>-13886</v>
      </c>
      <c r="U449" s="60">
        <f t="shared" si="334"/>
        <v>-7538</v>
      </c>
      <c r="W449" s="149" t="s">
        <v>89</v>
      </c>
    </row>
    <row r="450" spans="1:23" s="81" customFormat="1" ht="17.25" customHeight="1">
      <c r="A450" s="80"/>
      <c r="B450" s="2163"/>
      <c r="C450" s="2085"/>
      <c r="D450" s="2089"/>
      <c r="E450" s="2091"/>
      <c r="F450" s="499" t="s">
        <v>71</v>
      </c>
      <c r="G450" s="56">
        <f t="shared" ref="G450:U453" si="335">G274-G209</f>
        <v>0</v>
      </c>
      <c r="H450" s="468">
        <f t="shared" si="335"/>
        <v>156</v>
      </c>
      <c r="I450" s="468">
        <f t="shared" si="335"/>
        <v>219</v>
      </c>
      <c r="J450" s="468">
        <f t="shared" si="335"/>
        <v>-4749</v>
      </c>
      <c r="K450" s="468">
        <f t="shared" si="335"/>
        <v>-502</v>
      </c>
      <c r="L450" s="57">
        <f t="shared" si="335"/>
        <v>12631</v>
      </c>
      <c r="M450" s="56">
        <f t="shared" si="335"/>
        <v>-4469</v>
      </c>
      <c r="N450" s="468">
        <f t="shared" si="335"/>
        <v>558</v>
      </c>
      <c r="O450" s="468">
        <f t="shared" si="335"/>
        <v>40</v>
      </c>
      <c r="P450" s="468">
        <f t="shared" si="335"/>
        <v>-39974</v>
      </c>
      <c r="Q450" s="468">
        <f t="shared" si="335"/>
        <v>-5286</v>
      </c>
      <c r="R450" s="57">
        <f t="shared" si="335"/>
        <v>8246</v>
      </c>
      <c r="S450" s="936">
        <f t="shared" si="335"/>
        <v>7755</v>
      </c>
      <c r="T450" s="468">
        <f t="shared" si="335"/>
        <v>-40885</v>
      </c>
      <c r="U450" s="468">
        <f t="shared" si="335"/>
        <v>-33130</v>
      </c>
      <c r="W450" s="149" t="s">
        <v>89</v>
      </c>
    </row>
    <row r="451" spans="1:23" s="81" customFormat="1" ht="17.25" customHeight="1">
      <c r="A451" s="80"/>
      <c r="B451" s="2163"/>
      <c r="C451" s="2085"/>
      <c r="D451" s="2089"/>
      <c r="E451" s="2091"/>
      <c r="F451" s="499" t="s">
        <v>164</v>
      </c>
      <c r="G451" s="56">
        <f t="shared" si="335"/>
        <v>-7</v>
      </c>
      <c r="H451" s="468">
        <f t="shared" si="335"/>
        <v>61</v>
      </c>
      <c r="I451" s="468">
        <f t="shared" si="335"/>
        <v>-1578</v>
      </c>
      <c r="J451" s="468">
        <f t="shared" si="335"/>
        <v>-8718</v>
      </c>
      <c r="K451" s="468">
        <f t="shared" si="335"/>
        <v>-1037</v>
      </c>
      <c r="L451" s="57">
        <f t="shared" si="335"/>
        <v>-523</v>
      </c>
      <c r="M451" s="56">
        <f t="shared" si="335"/>
        <v>-16954</v>
      </c>
      <c r="N451" s="468">
        <f t="shared" si="335"/>
        <v>-2211</v>
      </c>
      <c r="O451" s="468">
        <f t="shared" si="335"/>
        <v>-4874</v>
      </c>
      <c r="P451" s="468">
        <f t="shared" si="335"/>
        <v>-13611</v>
      </c>
      <c r="Q451" s="468">
        <f t="shared" si="335"/>
        <v>-4917</v>
      </c>
      <c r="R451" s="57">
        <f t="shared" si="335"/>
        <v>-19880</v>
      </c>
      <c r="S451" s="936">
        <f t="shared" si="335"/>
        <v>-11802</v>
      </c>
      <c r="T451" s="468">
        <f t="shared" si="335"/>
        <v>-62447</v>
      </c>
      <c r="U451" s="468">
        <f t="shared" si="335"/>
        <v>-74249</v>
      </c>
      <c r="W451" s="149" t="s">
        <v>89</v>
      </c>
    </row>
    <row r="452" spans="1:23" s="81" customFormat="1" ht="17.25" customHeight="1">
      <c r="A452" s="80"/>
      <c r="B452" s="2163"/>
      <c r="C452" s="2085"/>
      <c r="D452" s="2089"/>
      <c r="E452" s="2091"/>
      <c r="F452" s="546" t="s">
        <v>73</v>
      </c>
      <c r="G452" s="547">
        <f t="shared" si="335"/>
        <v>18</v>
      </c>
      <c r="H452" s="548">
        <f t="shared" si="335"/>
        <v>613</v>
      </c>
      <c r="I452" s="548">
        <f t="shared" si="335"/>
        <v>46</v>
      </c>
      <c r="J452" s="548">
        <f t="shared" si="335"/>
        <v>-1324</v>
      </c>
      <c r="K452" s="548">
        <f t="shared" si="335"/>
        <v>2318</v>
      </c>
      <c r="L452" s="549">
        <f t="shared" si="335"/>
        <v>8724</v>
      </c>
      <c r="M452" s="547">
        <f t="shared" si="335"/>
        <v>27698</v>
      </c>
      <c r="N452" s="548">
        <f t="shared" si="335"/>
        <v>3343</v>
      </c>
      <c r="O452" s="548">
        <f t="shared" si="335"/>
        <v>10184</v>
      </c>
      <c r="P452" s="548">
        <f t="shared" si="335"/>
        <v>26135</v>
      </c>
      <c r="Q452" s="548">
        <f t="shared" si="335"/>
        <v>3233</v>
      </c>
      <c r="R452" s="549">
        <f t="shared" si="335"/>
        <v>18853</v>
      </c>
      <c r="S452" s="550">
        <f t="shared" si="335"/>
        <v>10395</v>
      </c>
      <c r="T452" s="548">
        <f t="shared" si="335"/>
        <v>89446</v>
      </c>
      <c r="U452" s="548">
        <f t="shared" si="335"/>
        <v>99841</v>
      </c>
      <c r="W452" s="149" t="s">
        <v>89</v>
      </c>
    </row>
    <row r="453" spans="1:23" s="81" customFormat="1" ht="17.25" customHeight="1">
      <c r="A453" s="80"/>
      <c r="B453" s="2163"/>
      <c r="C453" s="2085"/>
      <c r="D453" s="2089"/>
      <c r="E453" s="2091"/>
      <c r="F453" s="551" t="s">
        <v>135</v>
      </c>
      <c r="G453" s="552">
        <f t="shared" si="335"/>
        <v>3.6166549953314669E-2</v>
      </c>
      <c r="H453" s="553">
        <f t="shared" si="335"/>
        <v>7.7687090283637322E-2</v>
      </c>
      <c r="I453" s="553">
        <f t="shared" si="335"/>
        <v>3.3664040519694932E-2</v>
      </c>
      <c r="J453" s="553">
        <f t="shared" si="335"/>
        <v>0.16036973717565917</v>
      </c>
      <c r="K453" s="553">
        <f t="shared" si="335"/>
        <v>0.254277422690314</v>
      </c>
      <c r="L453" s="554">
        <f t="shared" si="335"/>
        <v>6.791785785710644E-2</v>
      </c>
      <c r="M453" s="552">
        <f t="shared" si="335"/>
        <v>0.2816890728781557</v>
      </c>
      <c r="N453" s="553">
        <f t="shared" si="335"/>
        <v>0.70609767737830098</v>
      </c>
      <c r="O453" s="553">
        <f t="shared" si="335"/>
        <v>0.62366401419654549</v>
      </c>
      <c r="P453" s="553">
        <f t="shared" si="335"/>
        <v>0.60468575833922134</v>
      </c>
      <c r="Q453" s="553">
        <f t="shared" si="335"/>
        <v>0.48886510091680641</v>
      </c>
      <c r="R453" s="554">
        <f t="shared" si="335"/>
        <v>0.28364752389693682</v>
      </c>
      <c r="S453" s="555">
        <f t="shared" si="335"/>
        <v>8.0870277288641546E-2</v>
      </c>
      <c r="T453" s="553">
        <f t="shared" si="335"/>
        <v>0.40400284526281222</v>
      </c>
      <c r="U453" s="553">
        <f t="shared" si="335"/>
        <v>0.29243887832389703</v>
      </c>
      <c r="W453" s="149" t="s">
        <v>312</v>
      </c>
    </row>
    <row r="454" spans="1:23" s="81" customFormat="1" ht="17.25" customHeight="1">
      <c r="A454" s="80"/>
      <c r="B454" s="2163"/>
      <c r="C454" s="2085"/>
      <c r="D454" s="2089"/>
      <c r="E454" s="2091"/>
      <c r="F454" s="499" t="s">
        <v>165</v>
      </c>
      <c r="G454" s="59">
        <f>G278</f>
        <v>0</v>
      </c>
      <c r="H454" s="60">
        <f t="shared" ref="H454:U454" si="336">H278</f>
        <v>0</v>
      </c>
      <c r="I454" s="60">
        <f t="shared" si="336"/>
        <v>0</v>
      </c>
      <c r="J454" s="60">
        <f t="shared" si="336"/>
        <v>0</v>
      </c>
      <c r="K454" s="60">
        <f t="shared" si="336"/>
        <v>0</v>
      </c>
      <c r="L454" s="61">
        <f t="shared" si="336"/>
        <v>6032.5999705839095</v>
      </c>
      <c r="M454" s="59">
        <f t="shared" si="336"/>
        <v>26382.435187622305</v>
      </c>
      <c r="N454" s="60">
        <f t="shared" si="336"/>
        <v>3170.3785714285714</v>
      </c>
      <c r="O454" s="60">
        <f t="shared" si="336"/>
        <v>9467.2197355035605</v>
      </c>
      <c r="P454" s="60">
        <f t="shared" si="336"/>
        <v>29587.2741555381</v>
      </c>
      <c r="Q454" s="60">
        <f t="shared" si="336"/>
        <v>3862.0342972427707</v>
      </c>
      <c r="R454" s="61">
        <f t="shared" si="336"/>
        <v>16456.945688976379</v>
      </c>
      <c r="S454" s="348">
        <f t="shared" si="336"/>
        <v>6032.5999705839095</v>
      </c>
      <c r="T454" s="60">
        <f t="shared" si="336"/>
        <v>88926.287636311696</v>
      </c>
      <c r="U454" s="60">
        <f t="shared" si="336"/>
        <v>94958.887606895601</v>
      </c>
      <c r="W454" s="149" t="s">
        <v>89</v>
      </c>
    </row>
    <row r="455" spans="1:23" s="81" customFormat="1" ht="17.25" customHeight="1">
      <c r="A455" s="80"/>
      <c r="B455" s="2163"/>
      <c r="C455" s="2085"/>
      <c r="D455" s="2089"/>
      <c r="E455" s="2091"/>
      <c r="F455" s="346" t="s">
        <v>166</v>
      </c>
      <c r="G455" s="175">
        <f>G279-G211</f>
        <v>18</v>
      </c>
      <c r="H455" s="176">
        <f t="shared" ref="H455:U457" si="337">H279-H211</f>
        <v>613</v>
      </c>
      <c r="I455" s="176">
        <f t="shared" si="337"/>
        <v>46</v>
      </c>
      <c r="J455" s="176">
        <f t="shared" si="337"/>
        <v>-1324</v>
      </c>
      <c r="K455" s="176">
        <f t="shared" si="337"/>
        <v>2318</v>
      </c>
      <c r="L455" s="177">
        <f t="shared" si="337"/>
        <v>2691.4000294160905</v>
      </c>
      <c r="M455" s="175">
        <f t="shared" si="337"/>
        <v>1315.5648123776955</v>
      </c>
      <c r="N455" s="176">
        <f t="shared" si="337"/>
        <v>172.62142857142862</v>
      </c>
      <c r="O455" s="176">
        <f t="shared" si="337"/>
        <v>716.78026449643949</v>
      </c>
      <c r="P455" s="176">
        <f t="shared" si="337"/>
        <v>-3452.2741555380999</v>
      </c>
      <c r="Q455" s="176">
        <f t="shared" si="337"/>
        <v>-629.03429724277066</v>
      </c>
      <c r="R455" s="177">
        <f t="shared" si="337"/>
        <v>2396.0543110236213</v>
      </c>
      <c r="S455" s="347">
        <f t="shared" si="337"/>
        <v>4362.4000294160905</v>
      </c>
      <c r="T455" s="176">
        <f t="shared" si="337"/>
        <v>519.71236368830432</v>
      </c>
      <c r="U455" s="176">
        <f t="shared" si="337"/>
        <v>4882.1123931043985</v>
      </c>
      <c r="W455" s="149" t="s">
        <v>89</v>
      </c>
    </row>
    <row r="456" spans="1:23" s="81" customFormat="1" ht="17.25" customHeight="1">
      <c r="A456" s="80"/>
      <c r="B456" s="2163"/>
      <c r="C456" s="2085"/>
      <c r="D456" s="2089"/>
      <c r="E456" s="2092"/>
      <c r="F456" s="346" t="s">
        <v>167</v>
      </c>
      <c r="G456" s="556">
        <f>G280-G212</f>
        <v>3.6166549953314669E-2</v>
      </c>
      <c r="H456" s="557">
        <f t="shared" si="337"/>
        <v>7.7687090283637322E-2</v>
      </c>
      <c r="I456" s="557">
        <f t="shared" si="337"/>
        <v>3.3664040519694932E-2</v>
      </c>
      <c r="J456" s="557">
        <f t="shared" si="337"/>
        <v>0.16036973717565917</v>
      </c>
      <c r="K456" s="557">
        <f t="shared" si="337"/>
        <v>0.254277422690314</v>
      </c>
      <c r="L456" s="558">
        <f t="shared" si="337"/>
        <v>0</v>
      </c>
      <c r="M456" s="556">
        <f t="shared" si="337"/>
        <v>0</v>
      </c>
      <c r="N456" s="557">
        <f t="shared" si="337"/>
        <v>0</v>
      </c>
      <c r="O456" s="557">
        <f t="shared" si="337"/>
        <v>0</v>
      </c>
      <c r="P456" s="557">
        <f t="shared" si="337"/>
        <v>0</v>
      </c>
      <c r="Q456" s="557">
        <f t="shared" si="337"/>
        <v>0</v>
      </c>
      <c r="R456" s="558">
        <f t="shared" si="337"/>
        <v>0</v>
      </c>
      <c r="S456" s="937">
        <f t="shared" si="337"/>
        <v>2.9668878806334398E-2</v>
      </c>
      <c r="T456" s="557">
        <f t="shared" si="337"/>
        <v>1.4277817603093296E-2</v>
      </c>
      <c r="U456" s="557">
        <f t="shared" si="337"/>
        <v>1.7989639869063184E-2</v>
      </c>
      <c r="W456" s="149" t="s">
        <v>339</v>
      </c>
    </row>
    <row r="457" spans="1:23" s="81" customFormat="1" ht="17.25" customHeight="1">
      <c r="A457" s="80"/>
      <c r="B457" s="2163"/>
      <c r="C457" s="2085"/>
      <c r="D457" s="2089"/>
      <c r="E457" s="2090" t="s">
        <v>75</v>
      </c>
      <c r="F457" s="498" t="s">
        <v>67</v>
      </c>
      <c r="G457" s="59">
        <f>G281-G213</f>
        <v>-14042</v>
      </c>
      <c r="H457" s="60">
        <f t="shared" si="337"/>
        <v>-13900</v>
      </c>
      <c r="I457" s="60">
        <f t="shared" si="337"/>
        <v>-6461</v>
      </c>
      <c r="J457" s="60">
        <f t="shared" si="337"/>
        <v>-9777</v>
      </c>
      <c r="K457" s="60">
        <f t="shared" si="337"/>
        <v>-16950</v>
      </c>
      <c r="L457" s="61">
        <f t="shared" si="337"/>
        <v>37080</v>
      </c>
      <c r="M457" s="59">
        <f t="shared" si="337"/>
        <v>-8956</v>
      </c>
      <c r="N457" s="60">
        <f t="shared" si="337"/>
        <v>-7060</v>
      </c>
      <c r="O457" s="60">
        <f t="shared" si="337"/>
        <v>-1050</v>
      </c>
      <c r="P457" s="60">
        <f t="shared" si="337"/>
        <v>-15560</v>
      </c>
      <c r="Q457" s="60">
        <f t="shared" si="337"/>
        <v>-18800</v>
      </c>
      <c r="R457" s="61">
        <f t="shared" si="337"/>
        <v>26220</v>
      </c>
      <c r="S457" s="348">
        <f t="shared" si="337"/>
        <v>-24050</v>
      </c>
      <c r="T457" s="60">
        <f t="shared" si="337"/>
        <v>-25206</v>
      </c>
      <c r="U457" s="60">
        <f t="shared" si="337"/>
        <v>-49256</v>
      </c>
      <c r="W457" s="149" t="s">
        <v>89</v>
      </c>
    </row>
    <row r="458" spans="1:23" s="81" customFormat="1" ht="17.25" customHeight="1">
      <c r="A458" s="80"/>
      <c r="B458" s="2163"/>
      <c r="C458" s="2085"/>
      <c r="D458" s="2089"/>
      <c r="E458" s="2091"/>
      <c r="F458" s="499" t="s">
        <v>71</v>
      </c>
      <c r="G458" s="56">
        <f t="shared" ref="G458:U461" si="338">G282-G214</f>
        <v>-9522</v>
      </c>
      <c r="H458" s="468">
        <f t="shared" si="338"/>
        <v>-9824</v>
      </c>
      <c r="I458" s="468">
        <f t="shared" si="338"/>
        <v>-5288</v>
      </c>
      <c r="J458" s="468">
        <f t="shared" si="338"/>
        <v>-6908</v>
      </c>
      <c r="K458" s="468">
        <f t="shared" si="338"/>
        <v>-9893</v>
      </c>
      <c r="L458" s="57">
        <f t="shared" si="338"/>
        <v>27513</v>
      </c>
      <c r="M458" s="56">
        <f t="shared" si="338"/>
        <v>-6855</v>
      </c>
      <c r="N458" s="468">
        <f t="shared" si="338"/>
        <v>-8532</v>
      </c>
      <c r="O458" s="468">
        <f t="shared" si="338"/>
        <v>-3505</v>
      </c>
      <c r="P458" s="468">
        <f t="shared" si="338"/>
        <v>-10030</v>
      </c>
      <c r="Q458" s="468">
        <f t="shared" si="338"/>
        <v>-11485</v>
      </c>
      <c r="R458" s="57">
        <f t="shared" si="338"/>
        <v>9080</v>
      </c>
      <c r="S458" s="936">
        <f t="shared" si="338"/>
        <v>-13922</v>
      </c>
      <c r="T458" s="468">
        <f t="shared" si="338"/>
        <v>-31327</v>
      </c>
      <c r="U458" s="468">
        <f t="shared" si="338"/>
        <v>-45249</v>
      </c>
      <c r="W458" s="149" t="s">
        <v>89</v>
      </c>
    </row>
    <row r="459" spans="1:23" s="81" customFormat="1" ht="17.25" customHeight="1">
      <c r="A459" s="80"/>
      <c r="B459" s="2163"/>
      <c r="C459" s="2085"/>
      <c r="D459" s="2089"/>
      <c r="E459" s="2091"/>
      <c r="F459" s="499" t="s">
        <v>164</v>
      </c>
      <c r="G459" s="56">
        <f t="shared" si="338"/>
        <v>-1691</v>
      </c>
      <c r="H459" s="468">
        <f t="shared" si="338"/>
        <v>-1960</v>
      </c>
      <c r="I459" s="468">
        <f t="shared" si="338"/>
        <v>-44</v>
      </c>
      <c r="J459" s="468">
        <f t="shared" si="338"/>
        <v>-890</v>
      </c>
      <c r="K459" s="468">
        <f t="shared" si="338"/>
        <v>-3135</v>
      </c>
      <c r="L459" s="57">
        <f t="shared" si="338"/>
        <v>10482</v>
      </c>
      <c r="M459" s="56">
        <f t="shared" si="338"/>
        <v>-856</v>
      </c>
      <c r="N459" s="468">
        <f t="shared" si="338"/>
        <v>-4404</v>
      </c>
      <c r="O459" s="468">
        <f t="shared" si="338"/>
        <v>-3760</v>
      </c>
      <c r="P459" s="468">
        <f t="shared" si="338"/>
        <v>-6992</v>
      </c>
      <c r="Q459" s="468">
        <f t="shared" si="338"/>
        <v>-4662</v>
      </c>
      <c r="R459" s="57">
        <f t="shared" si="338"/>
        <v>1662</v>
      </c>
      <c r="S459" s="936">
        <f t="shared" si="338"/>
        <v>2762</v>
      </c>
      <c r="T459" s="468">
        <f t="shared" si="338"/>
        <v>-19012</v>
      </c>
      <c r="U459" s="468">
        <f t="shared" si="338"/>
        <v>-16250</v>
      </c>
      <c r="W459" s="149" t="s">
        <v>89</v>
      </c>
    </row>
    <row r="460" spans="1:23" s="81" customFormat="1" ht="17.25" customHeight="1">
      <c r="A460" s="80"/>
      <c r="B460" s="2163"/>
      <c r="C460" s="2085"/>
      <c r="D460" s="2089"/>
      <c r="E460" s="2091"/>
      <c r="F460" s="546" t="s">
        <v>73</v>
      </c>
      <c r="G460" s="547">
        <f t="shared" si="338"/>
        <v>-2829</v>
      </c>
      <c r="H460" s="548">
        <f t="shared" si="338"/>
        <v>-2116</v>
      </c>
      <c r="I460" s="548">
        <f t="shared" si="338"/>
        <v>-1129</v>
      </c>
      <c r="J460" s="548">
        <f t="shared" si="338"/>
        <v>-1979</v>
      </c>
      <c r="K460" s="548">
        <f t="shared" si="338"/>
        <v>-3922</v>
      </c>
      <c r="L460" s="549">
        <f t="shared" si="338"/>
        <v>-915</v>
      </c>
      <c r="M460" s="547">
        <f t="shared" si="338"/>
        <v>-1245</v>
      </c>
      <c r="N460" s="548">
        <f t="shared" si="338"/>
        <v>5876</v>
      </c>
      <c r="O460" s="548">
        <f t="shared" si="338"/>
        <v>6215</v>
      </c>
      <c r="P460" s="548">
        <f t="shared" si="338"/>
        <v>1462</v>
      </c>
      <c r="Q460" s="548">
        <f t="shared" si="338"/>
        <v>-2653</v>
      </c>
      <c r="R460" s="549">
        <f t="shared" si="338"/>
        <v>15478</v>
      </c>
      <c r="S460" s="550">
        <f t="shared" si="338"/>
        <v>-12890</v>
      </c>
      <c r="T460" s="548">
        <f t="shared" si="338"/>
        <v>25133</v>
      </c>
      <c r="U460" s="548">
        <f t="shared" si="338"/>
        <v>12243</v>
      </c>
      <c r="W460" s="149" t="s">
        <v>89</v>
      </c>
    </row>
    <row r="461" spans="1:23" s="81" customFormat="1" ht="17.25" customHeight="1">
      <c r="A461" s="80"/>
      <c r="B461" s="2163"/>
      <c r="C461" s="2085"/>
      <c r="D461" s="2089"/>
      <c r="E461" s="2091"/>
      <c r="F461" s="551" t="s">
        <v>135</v>
      </c>
      <c r="G461" s="552">
        <f t="shared" si="338"/>
        <v>-0.18976150213654722</v>
      </c>
      <c r="H461" s="553">
        <f t="shared" si="338"/>
        <v>-3.9946063630580675E-3</v>
      </c>
      <c r="I461" s="553">
        <f t="shared" si="338"/>
        <v>4.7950134614256901E-3</v>
      </c>
      <c r="J461" s="553">
        <f t="shared" si="338"/>
        <v>-4.3621905752270929E-2</v>
      </c>
      <c r="K461" s="553">
        <f t="shared" si="338"/>
        <v>-0.16036946520989073</v>
      </c>
      <c r="L461" s="554">
        <f t="shared" si="338"/>
        <v>-0.12151749752116117</v>
      </c>
      <c r="M461" s="552">
        <f t="shared" si="338"/>
        <v>1.8234150813795369E-3</v>
      </c>
      <c r="N461" s="553">
        <f t="shared" si="338"/>
        <v>0.59088140755282503</v>
      </c>
      <c r="O461" s="553">
        <f t="shared" si="338"/>
        <v>0.4198099254369882</v>
      </c>
      <c r="P461" s="553">
        <f t="shared" si="338"/>
        <v>0.42804288816503799</v>
      </c>
      <c r="Q461" s="553">
        <f t="shared" si="338"/>
        <v>-0.14111702127659576</v>
      </c>
      <c r="R461" s="554">
        <f t="shared" si="338"/>
        <v>0.29151323891625613</v>
      </c>
      <c r="S461" s="555">
        <f t="shared" si="338"/>
        <v>-8.3906607587417623E-2</v>
      </c>
      <c r="T461" s="553">
        <f t="shared" si="338"/>
        <v>0.29739202824516192</v>
      </c>
      <c r="U461" s="553">
        <f t="shared" si="338"/>
        <v>0.10667159732532897</v>
      </c>
      <c r="W461" s="149" t="s">
        <v>339</v>
      </c>
    </row>
    <row r="462" spans="1:23" s="81" customFormat="1" ht="17.25" customHeight="1">
      <c r="A462" s="80"/>
      <c r="B462" s="2163"/>
      <c r="C462" s="2085"/>
      <c r="D462" s="2089"/>
      <c r="E462" s="2091"/>
      <c r="F462" s="499" t="s">
        <v>165</v>
      </c>
      <c r="G462" s="59">
        <f>G286</f>
        <v>0</v>
      </c>
      <c r="H462" s="60">
        <f t="shared" ref="H462:U462" si="339">H286</f>
        <v>0</v>
      </c>
      <c r="I462" s="60">
        <f t="shared" si="339"/>
        <v>0</v>
      </c>
      <c r="J462" s="60">
        <f t="shared" si="339"/>
        <v>0</v>
      </c>
      <c r="K462" s="60">
        <f t="shared" si="339"/>
        <v>0</v>
      </c>
      <c r="L462" s="61">
        <f t="shared" si="339"/>
        <v>0</v>
      </c>
      <c r="M462" s="59">
        <f t="shared" si="339"/>
        <v>41.45351846008225</v>
      </c>
      <c r="N462" s="60">
        <f t="shared" si="339"/>
        <v>6990.1270513499203</v>
      </c>
      <c r="O462" s="60">
        <f t="shared" si="339"/>
        <v>6360.1203703703704</v>
      </c>
      <c r="P462" s="60">
        <f t="shared" si="339"/>
        <v>3852.3859934853417</v>
      </c>
      <c r="Q462" s="60">
        <f t="shared" si="339"/>
        <v>0</v>
      </c>
      <c r="R462" s="61">
        <f t="shared" si="339"/>
        <v>11194.108374384236</v>
      </c>
      <c r="S462" s="348">
        <f t="shared" si="339"/>
        <v>0</v>
      </c>
      <c r="T462" s="60">
        <f t="shared" si="339"/>
        <v>28438.195308049952</v>
      </c>
      <c r="U462" s="60">
        <f t="shared" si="339"/>
        <v>28438.195308049952</v>
      </c>
      <c r="W462" s="149" t="s">
        <v>89</v>
      </c>
    </row>
    <row r="463" spans="1:23" s="81" customFormat="1" ht="17.25" customHeight="1">
      <c r="A463" s="80"/>
      <c r="B463" s="2163"/>
      <c r="C463" s="2085"/>
      <c r="D463" s="2089"/>
      <c r="E463" s="2091"/>
      <c r="F463" s="346" t="s">
        <v>166</v>
      </c>
      <c r="G463" s="175">
        <f>G287-G216</f>
        <v>-2829</v>
      </c>
      <c r="H463" s="176">
        <f t="shared" ref="H463:U465" si="340">H287-H216</f>
        <v>-2116</v>
      </c>
      <c r="I463" s="176">
        <f t="shared" si="340"/>
        <v>-1129</v>
      </c>
      <c r="J463" s="176">
        <f t="shared" si="340"/>
        <v>-1979</v>
      </c>
      <c r="K463" s="176">
        <f t="shared" si="340"/>
        <v>-3922</v>
      </c>
      <c r="L463" s="177">
        <f t="shared" si="340"/>
        <v>-915</v>
      </c>
      <c r="M463" s="175">
        <f t="shared" si="340"/>
        <v>-1286.4535184600823</v>
      </c>
      <c r="N463" s="176">
        <f t="shared" si="340"/>
        <v>-1114.1270513499203</v>
      </c>
      <c r="O463" s="176">
        <f t="shared" si="340"/>
        <v>-145.12037037037044</v>
      </c>
      <c r="P463" s="176">
        <f t="shared" si="340"/>
        <v>-2390.3859934853417</v>
      </c>
      <c r="Q463" s="176">
        <f t="shared" si="340"/>
        <v>-2653</v>
      </c>
      <c r="R463" s="177">
        <f t="shared" si="340"/>
        <v>4283.8916256157645</v>
      </c>
      <c r="S463" s="347">
        <f t="shared" si="340"/>
        <v>-12890</v>
      </c>
      <c r="T463" s="176">
        <f t="shared" si="340"/>
        <v>-3305.1953080499516</v>
      </c>
      <c r="U463" s="176">
        <f t="shared" si="340"/>
        <v>-16195.195308049952</v>
      </c>
      <c r="W463" s="149" t="s">
        <v>89</v>
      </c>
    </row>
    <row r="464" spans="1:23" s="81" customFormat="1" ht="17.25" customHeight="1">
      <c r="A464" s="80"/>
      <c r="B464" s="2163"/>
      <c r="C464" s="2085"/>
      <c r="D464" s="2089"/>
      <c r="E464" s="2092"/>
      <c r="F464" s="346" t="s">
        <v>167</v>
      </c>
      <c r="G464" s="556">
        <f>G288-G217</f>
        <v>-0.18976150213654722</v>
      </c>
      <c r="H464" s="557">
        <f t="shared" si="340"/>
        <v>-3.9946063630580675E-3</v>
      </c>
      <c r="I464" s="557">
        <f t="shared" si="340"/>
        <v>4.7950134614256901E-3</v>
      </c>
      <c r="J464" s="557">
        <f t="shared" si="340"/>
        <v>-4.3621905752270929E-2</v>
      </c>
      <c r="K464" s="557">
        <f t="shared" si="340"/>
        <v>-0.16036946520989073</v>
      </c>
      <c r="L464" s="558">
        <f t="shared" si="340"/>
        <v>-0.12151749752116117</v>
      </c>
      <c r="M464" s="556">
        <f t="shared" si="340"/>
        <v>0</v>
      </c>
      <c r="N464" s="557">
        <f t="shared" si="340"/>
        <v>0</v>
      </c>
      <c r="O464" s="557">
        <f t="shared" si="340"/>
        <v>0</v>
      </c>
      <c r="P464" s="557">
        <f t="shared" si="340"/>
        <v>0</v>
      </c>
      <c r="Q464" s="557">
        <f t="shared" si="340"/>
        <v>-0.14111702127659576</v>
      </c>
      <c r="R464" s="558">
        <f t="shared" si="340"/>
        <v>0</v>
      </c>
      <c r="S464" s="937">
        <f t="shared" si="340"/>
        <v>-8.3906607587417623E-2</v>
      </c>
      <c r="T464" s="557">
        <f t="shared" si="340"/>
        <v>4.5589114128828379E-3</v>
      </c>
      <c r="U464" s="557">
        <f t="shared" si="340"/>
        <v>-3.9599614673631794E-2</v>
      </c>
      <c r="W464" s="149" t="s">
        <v>312</v>
      </c>
    </row>
    <row r="465" spans="1:23" s="81" customFormat="1" ht="17.25" customHeight="1">
      <c r="A465" s="80"/>
      <c r="B465" s="2163"/>
      <c r="C465" s="2085"/>
      <c r="D465" s="2089"/>
      <c r="E465" s="2090" t="s">
        <v>83</v>
      </c>
      <c r="F465" s="498" t="s">
        <v>67</v>
      </c>
      <c r="G465" s="59">
        <f>G289-G218</f>
        <v>172</v>
      </c>
      <c r="H465" s="60">
        <f t="shared" si="340"/>
        <v>6365</v>
      </c>
      <c r="I465" s="60">
        <f t="shared" si="340"/>
        <v>7291</v>
      </c>
      <c r="J465" s="60">
        <f t="shared" si="340"/>
        <v>330</v>
      </c>
      <c r="K465" s="60">
        <f t="shared" si="340"/>
        <v>363</v>
      </c>
      <c r="L465" s="61">
        <f t="shared" si="340"/>
        <v>7350</v>
      </c>
      <c r="M465" s="59">
        <f t="shared" si="340"/>
        <v>4415</v>
      </c>
      <c r="N465" s="60">
        <f t="shared" si="340"/>
        <v>-3330</v>
      </c>
      <c r="O465" s="60">
        <f t="shared" si="340"/>
        <v>1117</v>
      </c>
      <c r="P465" s="60">
        <f t="shared" si="340"/>
        <v>0</v>
      </c>
      <c r="Q465" s="60">
        <f t="shared" si="340"/>
        <v>0</v>
      </c>
      <c r="R465" s="61">
        <f t="shared" si="340"/>
        <v>-9870</v>
      </c>
      <c r="S465" s="348">
        <f t="shared" si="340"/>
        <v>21871</v>
      </c>
      <c r="T465" s="60">
        <f t="shared" si="340"/>
        <v>-7668</v>
      </c>
      <c r="U465" s="60">
        <f t="shared" si="340"/>
        <v>14203</v>
      </c>
      <c r="W465" s="149" t="s">
        <v>89</v>
      </c>
    </row>
    <row r="466" spans="1:23" s="81" customFormat="1" ht="17.25" customHeight="1">
      <c r="A466" s="80"/>
      <c r="B466" s="2163"/>
      <c r="C466" s="2085"/>
      <c r="D466" s="2089"/>
      <c r="E466" s="2091"/>
      <c r="F466" s="499" t="s">
        <v>71</v>
      </c>
      <c r="G466" s="56">
        <f t="shared" ref="G466:U469" si="341">G290-G219</f>
        <v>-2204</v>
      </c>
      <c r="H466" s="468">
        <f t="shared" si="341"/>
        <v>756</v>
      </c>
      <c r="I466" s="468">
        <f t="shared" si="341"/>
        <v>11941</v>
      </c>
      <c r="J466" s="468">
        <f t="shared" si="341"/>
        <v>0</v>
      </c>
      <c r="K466" s="468">
        <f t="shared" si="341"/>
        <v>0</v>
      </c>
      <c r="L466" s="57">
        <f t="shared" si="341"/>
        <v>3016</v>
      </c>
      <c r="M466" s="56">
        <f t="shared" si="341"/>
        <v>32</v>
      </c>
      <c r="N466" s="468">
        <f t="shared" si="341"/>
        <v>-1560</v>
      </c>
      <c r="O466" s="468">
        <f t="shared" si="341"/>
        <v>0</v>
      </c>
      <c r="P466" s="468">
        <f t="shared" si="341"/>
        <v>6</v>
      </c>
      <c r="Q466" s="468">
        <f t="shared" si="341"/>
        <v>0</v>
      </c>
      <c r="R466" s="57">
        <f t="shared" si="341"/>
        <v>-1674</v>
      </c>
      <c r="S466" s="936">
        <f t="shared" si="341"/>
        <v>13509</v>
      </c>
      <c r="T466" s="468">
        <f t="shared" si="341"/>
        <v>-3196</v>
      </c>
      <c r="U466" s="468">
        <f t="shared" si="341"/>
        <v>10313</v>
      </c>
      <c r="W466" s="149" t="s">
        <v>89</v>
      </c>
    </row>
    <row r="467" spans="1:23" s="81" customFormat="1" ht="17.25" customHeight="1">
      <c r="A467" s="80"/>
      <c r="B467" s="2163"/>
      <c r="C467" s="2085"/>
      <c r="D467" s="2089"/>
      <c r="E467" s="2091"/>
      <c r="F467" s="499" t="s">
        <v>164</v>
      </c>
      <c r="G467" s="56">
        <f t="shared" si="341"/>
        <v>-1877</v>
      </c>
      <c r="H467" s="468">
        <f t="shared" si="341"/>
        <v>3907</v>
      </c>
      <c r="I467" s="468">
        <f t="shared" si="341"/>
        <v>-7253</v>
      </c>
      <c r="J467" s="468">
        <f t="shared" si="341"/>
        <v>214</v>
      </c>
      <c r="K467" s="468">
        <f t="shared" si="341"/>
        <v>258</v>
      </c>
      <c r="L467" s="57">
        <f t="shared" si="341"/>
        <v>746</v>
      </c>
      <c r="M467" s="56">
        <f t="shared" si="341"/>
        <v>80</v>
      </c>
      <c r="N467" s="468">
        <f t="shared" si="341"/>
        <v>-1228</v>
      </c>
      <c r="O467" s="468">
        <f t="shared" si="341"/>
        <v>0</v>
      </c>
      <c r="P467" s="468">
        <f t="shared" si="341"/>
        <v>-1221</v>
      </c>
      <c r="Q467" s="468">
        <f t="shared" si="341"/>
        <v>0</v>
      </c>
      <c r="R467" s="57">
        <f t="shared" si="341"/>
        <v>-4977</v>
      </c>
      <c r="S467" s="936">
        <f t="shared" si="341"/>
        <v>-4005</v>
      </c>
      <c r="T467" s="468">
        <f t="shared" si="341"/>
        <v>-7346</v>
      </c>
      <c r="U467" s="468">
        <f t="shared" si="341"/>
        <v>-11351</v>
      </c>
      <c r="W467" s="149" t="s">
        <v>89</v>
      </c>
    </row>
    <row r="468" spans="1:23" s="81" customFormat="1" ht="17.25" customHeight="1">
      <c r="A468" s="80"/>
      <c r="B468" s="2163"/>
      <c r="C468" s="2085"/>
      <c r="D468" s="2089"/>
      <c r="E468" s="2091"/>
      <c r="F468" s="546" t="s">
        <v>73</v>
      </c>
      <c r="G468" s="547">
        <f t="shared" si="341"/>
        <v>4253</v>
      </c>
      <c r="H468" s="548">
        <f t="shared" si="341"/>
        <v>1702</v>
      </c>
      <c r="I468" s="548">
        <f t="shared" si="341"/>
        <v>2603</v>
      </c>
      <c r="J468" s="548">
        <f t="shared" si="341"/>
        <v>116</v>
      </c>
      <c r="K468" s="548">
        <f t="shared" si="341"/>
        <v>105</v>
      </c>
      <c r="L468" s="549">
        <f t="shared" si="341"/>
        <v>3588</v>
      </c>
      <c r="M468" s="547">
        <f t="shared" si="341"/>
        <v>4303</v>
      </c>
      <c r="N468" s="548">
        <f t="shared" si="341"/>
        <v>-542</v>
      </c>
      <c r="O468" s="548">
        <f t="shared" si="341"/>
        <v>1117</v>
      </c>
      <c r="P468" s="548">
        <f t="shared" si="341"/>
        <v>1215</v>
      </c>
      <c r="Q468" s="548">
        <f t="shared" si="341"/>
        <v>0</v>
      </c>
      <c r="R468" s="549">
        <f t="shared" si="341"/>
        <v>-3219</v>
      </c>
      <c r="S468" s="550">
        <f t="shared" si="341"/>
        <v>12367</v>
      </c>
      <c r="T468" s="548">
        <f t="shared" si="341"/>
        <v>2874</v>
      </c>
      <c r="U468" s="548">
        <f t="shared" si="341"/>
        <v>15241</v>
      </c>
      <c r="W468" s="149" t="s">
        <v>89</v>
      </c>
    </row>
    <row r="469" spans="1:23" s="81" customFormat="1" ht="17.25" customHeight="1">
      <c r="A469" s="80"/>
      <c r="B469" s="2163"/>
      <c r="C469" s="2085"/>
      <c r="D469" s="2089"/>
      <c r="E469" s="2091"/>
      <c r="F469" s="551" t="s">
        <v>135</v>
      </c>
      <c r="G469" s="552">
        <f t="shared" si="341"/>
        <v>0.1107832440788229</v>
      </c>
      <c r="H469" s="553">
        <f t="shared" si="341"/>
        <v>0.26739984289080909</v>
      </c>
      <c r="I469" s="553">
        <f t="shared" si="341"/>
        <v>2.2498687892036295E-2</v>
      </c>
      <c r="J469" s="553">
        <f t="shared" si="341"/>
        <v>0.3515151515151515</v>
      </c>
      <c r="K469" s="553">
        <f t="shared" si="341"/>
        <v>0.28925619834710742</v>
      </c>
      <c r="L469" s="554">
        <f t="shared" si="341"/>
        <v>9.6118146344857214E-2</v>
      </c>
      <c r="M469" s="552">
        <f t="shared" si="341"/>
        <v>0.97463193657984148</v>
      </c>
      <c r="N469" s="553">
        <f t="shared" si="341"/>
        <v>-0.16276276276276277</v>
      </c>
      <c r="O469" s="553">
        <f t="shared" si="341"/>
        <v>1</v>
      </c>
      <c r="P469" s="553">
        <f t="shared" si="341"/>
        <v>0.38571428571428568</v>
      </c>
      <c r="Q469" s="553">
        <f t="shared" si="341"/>
        <v>0</v>
      </c>
      <c r="R469" s="554">
        <f t="shared" si="341"/>
        <v>-0.32613981762917932</v>
      </c>
      <c r="S469" s="555">
        <f t="shared" si="341"/>
        <v>6.6740408073609092E-2</v>
      </c>
      <c r="T469" s="553">
        <f t="shared" si="341"/>
        <v>0.57433018646614631</v>
      </c>
      <c r="U469" s="553">
        <f t="shared" si="341"/>
        <v>9.0345268502009246E-2</v>
      </c>
      <c r="W469" s="149" t="s">
        <v>312</v>
      </c>
    </row>
    <row r="470" spans="1:23" s="81" customFormat="1" ht="17.25" customHeight="1">
      <c r="A470" s="80"/>
      <c r="B470" s="2163"/>
      <c r="C470" s="2085"/>
      <c r="D470" s="2089"/>
      <c r="E470" s="2091"/>
      <c r="F470" s="499" t="s">
        <v>165</v>
      </c>
      <c r="G470" s="59">
        <f>G302</f>
        <v>0</v>
      </c>
      <c r="H470" s="60">
        <f t="shared" ref="H470:U470" si="342">H302</f>
        <v>0</v>
      </c>
      <c r="I470" s="60">
        <f t="shared" si="342"/>
        <v>0</v>
      </c>
      <c r="J470" s="60">
        <f t="shared" si="342"/>
        <v>0</v>
      </c>
      <c r="K470" s="60">
        <f t="shared" si="342"/>
        <v>0</v>
      </c>
      <c r="L470" s="61">
        <f t="shared" si="342"/>
        <v>0</v>
      </c>
      <c r="M470" s="59">
        <f t="shared" si="342"/>
        <v>0</v>
      </c>
      <c r="N470" s="60">
        <f t="shared" si="342"/>
        <v>20.475595553202758</v>
      </c>
      <c r="O470" s="60">
        <f t="shared" si="342"/>
        <v>0</v>
      </c>
      <c r="P470" s="60">
        <f t="shared" si="342"/>
        <v>0</v>
      </c>
      <c r="Q470" s="60">
        <f t="shared" si="342"/>
        <v>0</v>
      </c>
      <c r="R470" s="61">
        <f t="shared" si="342"/>
        <v>0</v>
      </c>
      <c r="S470" s="348">
        <f t="shared" si="342"/>
        <v>0</v>
      </c>
      <c r="T470" s="60">
        <f t="shared" si="342"/>
        <v>20.475595553202758</v>
      </c>
      <c r="U470" s="60">
        <f t="shared" si="342"/>
        <v>20.475595553202758</v>
      </c>
      <c r="W470" s="149" t="s">
        <v>89</v>
      </c>
    </row>
    <row r="471" spans="1:23" s="81" customFormat="1" ht="17.25" customHeight="1">
      <c r="A471" s="80"/>
      <c r="B471" s="2163"/>
      <c r="C471" s="2085"/>
      <c r="D471" s="2089"/>
      <c r="E471" s="2091"/>
      <c r="F471" s="346" t="s">
        <v>166</v>
      </c>
      <c r="G471" s="175">
        <f>G295-G221</f>
        <v>4253</v>
      </c>
      <c r="H471" s="176">
        <f t="shared" ref="H471:U472" si="343">H295-H221</f>
        <v>1702</v>
      </c>
      <c r="I471" s="176">
        <f t="shared" si="343"/>
        <v>2603</v>
      </c>
      <c r="J471" s="176">
        <f t="shared" si="343"/>
        <v>116</v>
      </c>
      <c r="K471" s="176">
        <f t="shared" si="343"/>
        <v>105</v>
      </c>
      <c r="L471" s="177">
        <f t="shared" si="343"/>
        <v>1056.2480252764612</v>
      </c>
      <c r="M471" s="175">
        <f t="shared" si="343"/>
        <v>0</v>
      </c>
      <c r="N471" s="176">
        <f t="shared" si="343"/>
        <v>-542</v>
      </c>
      <c r="O471" s="176">
        <f t="shared" si="343"/>
        <v>0</v>
      </c>
      <c r="P471" s="176">
        <f t="shared" si="343"/>
        <v>0</v>
      </c>
      <c r="Q471" s="176">
        <f t="shared" si="343"/>
        <v>0</v>
      </c>
      <c r="R471" s="177">
        <f t="shared" si="343"/>
        <v>-3219</v>
      </c>
      <c r="S471" s="347">
        <f t="shared" si="343"/>
        <v>9835.2480252764617</v>
      </c>
      <c r="T471" s="176">
        <f t="shared" si="343"/>
        <v>-3761</v>
      </c>
      <c r="U471" s="176">
        <f t="shared" si="343"/>
        <v>6074.2480252764617</v>
      </c>
      <c r="W471" s="149" t="s">
        <v>89</v>
      </c>
    </row>
    <row r="472" spans="1:23" s="81" customFormat="1" ht="17.25" customHeight="1">
      <c r="A472" s="80"/>
      <c r="B472" s="2163"/>
      <c r="C472" s="2085"/>
      <c r="D472" s="2089"/>
      <c r="E472" s="2092"/>
      <c r="F472" s="346" t="s">
        <v>167</v>
      </c>
      <c r="G472" s="556">
        <f>G296-G222</f>
        <v>0.1107832440788229</v>
      </c>
      <c r="H472" s="557">
        <f t="shared" si="343"/>
        <v>0.26739984289080909</v>
      </c>
      <c r="I472" s="557">
        <f t="shared" si="343"/>
        <v>2.2498687892036295E-2</v>
      </c>
      <c r="J472" s="557">
        <f t="shared" si="343"/>
        <v>0.3515151515151515</v>
      </c>
      <c r="K472" s="557">
        <f t="shared" si="343"/>
        <v>0.28925619834710742</v>
      </c>
      <c r="L472" s="558">
        <f t="shared" si="343"/>
        <v>0</v>
      </c>
      <c r="M472" s="556">
        <f t="shared" si="343"/>
        <v>0</v>
      </c>
      <c r="N472" s="557">
        <f t="shared" si="343"/>
        <v>-0.16276276276276277</v>
      </c>
      <c r="O472" s="557">
        <f t="shared" si="343"/>
        <v>0</v>
      </c>
      <c r="P472" s="557">
        <f t="shared" si="343"/>
        <v>0</v>
      </c>
      <c r="Q472" s="557">
        <f t="shared" si="343"/>
        <v>0</v>
      </c>
      <c r="R472" s="558">
        <f t="shared" si="343"/>
        <v>-0.32613981762917932</v>
      </c>
      <c r="S472" s="937">
        <f t="shared" si="343"/>
        <v>4.7599765191015497E-2</v>
      </c>
      <c r="T472" s="557">
        <f t="shared" si="343"/>
        <v>-0.18989464652164445</v>
      </c>
      <c r="U472" s="557">
        <f t="shared" si="343"/>
        <v>2.5311165114897644E-2</v>
      </c>
      <c r="W472" s="149" t="s">
        <v>322</v>
      </c>
    </row>
    <row r="473" spans="1:23" s="81" customFormat="1" ht="17.25" customHeight="1">
      <c r="A473" s="80"/>
      <c r="B473" s="2163"/>
      <c r="C473" s="2085"/>
      <c r="D473" s="2089"/>
      <c r="E473" s="2087" t="s">
        <v>82</v>
      </c>
      <c r="F473" s="498" t="s">
        <v>67</v>
      </c>
      <c r="G473" s="59">
        <f>G297</f>
        <v>0</v>
      </c>
      <c r="H473" s="60">
        <f t="shared" ref="H473:U473" si="344">H297</f>
        <v>0</v>
      </c>
      <c r="I473" s="60">
        <f t="shared" si="344"/>
        <v>0</v>
      </c>
      <c r="J473" s="60">
        <f t="shared" si="344"/>
        <v>0</v>
      </c>
      <c r="K473" s="60">
        <f t="shared" si="344"/>
        <v>0</v>
      </c>
      <c r="L473" s="61">
        <f t="shared" si="344"/>
        <v>0</v>
      </c>
      <c r="M473" s="59">
        <f t="shared" si="344"/>
        <v>0</v>
      </c>
      <c r="N473" s="60">
        <f t="shared" si="344"/>
        <v>144</v>
      </c>
      <c r="O473" s="60">
        <f t="shared" si="344"/>
        <v>0</v>
      </c>
      <c r="P473" s="60">
        <f t="shared" si="344"/>
        <v>0</v>
      </c>
      <c r="Q473" s="60">
        <f t="shared" si="344"/>
        <v>0</v>
      </c>
      <c r="R473" s="61">
        <f t="shared" si="344"/>
        <v>0</v>
      </c>
      <c r="S473" s="348">
        <f t="shared" si="344"/>
        <v>0</v>
      </c>
      <c r="T473" s="60">
        <f t="shared" si="344"/>
        <v>144</v>
      </c>
      <c r="U473" s="60">
        <f t="shared" si="344"/>
        <v>144</v>
      </c>
      <c r="W473" s="149" t="s">
        <v>89</v>
      </c>
    </row>
    <row r="474" spans="1:23" s="81" customFormat="1" ht="17.25" customHeight="1">
      <c r="A474" s="80"/>
      <c r="B474" s="2163"/>
      <c r="C474" s="2085"/>
      <c r="D474" s="2089"/>
      <c r="E474" s="2000"/>
      <c r="F474" s="499" t="s">
        <v>71</v>
      </c>
      <c r="G474" s="56">
        <f t="shared" ref="G474:U480" si="345">G298</f>
        <v>0</v>
      </c>
      <c r="H474" s="468">
        <f t="shared" si="345"/>
        <v>0</v>
      </c>
      <c r="I474" s="468">
        <f t="shared" si="345"/>
        <v>0</v>
      </c>
      <c r="J474" s="468">
        <f t="shared" si="345"/>
        <v>0</v>
      </c>
      <c r="K474" s="468">
        <f t="shared" si="345"/>
        <v>0</v>
      </c>
      <c r="L474" s="57">
        <f t="shared" si="345"/>
        <v>0</v>
      </c>
      <c r="M474" s="56">
        <f t="shared" si="345"/>
        <v>0</v>
      </c>
      <c r="N474" s="468">
        <f t="shared" si="345"/>
        <v>100.8</v>
      </c>
      <c r="O474" s="468">
        <f t="shared" si="345"/>
        <v>0</v>
      </c>
      <c r="P474" s="468">
        <f t="shared" si="345"/>
        <v>0</v>
      </c>
      <c r="Q474" s="468">
        <f t="shared" si="345"/>
        <v>0</v>
      </c>
      <c r="R474" s="57">
        <f t="shared" si="345"/>
        <v>0</v>
      </c>
      <c r="S474" s="936">
        <f t="shared" si="345"/>
        <v>0</v>
      </c>
      <c r="T474" s="468">
        <f t="shared" si="345"/>
        <v>100.8</v>
      </c>
      <c r="U474" s="468">
        <f t="shared" si="345"/>
        <v>100.8</v>
      </c>
      <c r="W474" s="149" t="s">
        <v>89</v>
      </c>
    </row>
    <row r="475" spans="1:23" s="81" customFormat="1" ht="17.25" customHeight="1">
      <c r="A475" s="80"/>
      <c r="B475" s="2163"/>
      <c r="C475" s="2085"/>
      <c r="D475" s="2089"/>
      <c r="E475" s="2000"/>
      <c r="F475" s="499" t="s">
        <v>164</v>
      </c>
      <c r="G475" s="56">
        <f t="shared" si="345"/>
        <v>0</v>
      </c>
      <c r="H475" s="468">
        <f t="shared" si="345"/>
        <v>0</v>
      </c>
      <c r="I475" s="468">
        <f t="shared" si="345"/>
        <v>0</v>
      </c>
      <c r="J475" s="468">
        <f t="shared" si="345"/>
        <v>0</v>
      </c>
      <c r="K475" s="468">
        <f t="shared" si="345"/>
        <v>0</v>
      </c>
      <c r="L475" s="57">
        <f t="shared" si="345"/>
        <v>0</v>
      </c>
      <c r="M475" s="56">
        <f t="shared" si="345"/>
        <v>0</v>
      </c>
      <c r="N475" s="468">
        <f t="shared" si="345"/>
        <v>0</v>
      </c>
      <c r="O475" s="468">
        <f t="shared" si="345"/>
        <v>0</v>
      </c>
      <c r="P475" s="468">
        <f t="shared" si="345"/>
        <v>0</v>
      </c>
      <c r="Q475" s="468">
        <f t="shared" si="345"/>
        <v>0</v>
      </c>
      <c r="R475" s="57">
        <f t="shared" si="345"/>
        <v>0</v>
      </c>
      <c r="S475" s="936">
        <f t="shared" si="345"/>
        <v>0</v>
      </c>
      <c r="T475" s="468">
        <f t="shared" si="345"/>
        <v>0</v>
      </c>
      <c r="U475" s="468">
        <f t="shared" si="345"/>
        <v>0</v>
      </c>
      <c r="W475" s="149" t="s">
        <v>89</v>
      </c>
    </row>
    <row r="476" spans="1:23" s="81" customFormat="1" ht="17.25" customHeight="1">
      <c r="A476" s="80"/>
      <c r="B476" s="2163"/>
      <c r="C476" s="2085"/>
      <c r="D476" s="2089"/>
      <c r="E476" s="2000"/>
      <c r="F476" s="546" t="s">
        <v>73</v>
      </c>
      <c r="G476" s="547">
        <f t="shared" si="345"/>
        <v>0</v>
      </c>
      <c r="H476" s="548">
        <f t="shared" si="345"/>
        <v>0</v>
      </c>
      <c r="I476" s="548">
        <f t="shared" si="345"/>
        <v>0</v>
      </c>
      <c r="J476" s="548">
        <f t="shared" si="345"/>
        <v>0</v>
      </c>
      <c r="K476" s="548">
        <f t="shared" si="345"/>
        <v>0</v>
      </c>
      <c r="L476" s="549">
        <f t="shared" si="345"/>
        <v>0</v>
      </c>
      <c r="M476" s="547">
        <f t="shared" si="345"/>
        <v>0</v>
      </c>
      <c r="N476" s="548">
        <f t="shared" si="345"/>
        <v>43.2</v>
      </c>
      <c r="O476" s="548">
        <f t="shared" si="345"/>
        <v>0</v>
      </c>
      <c r="P476" s="548">
        <f t="shared" si="345"/>
        <v>0</v>
      </c>
      <c r="Q476" s="548">
        <f t="shared" si="345"/>
        <v>0</v>
      </c>
      <c r="R476" s="549">
        <f t="shared" si="345"/>
        <v>0</v>
      </c>
      <c r="S476" s="550">
        <f t="shared" si="345"/>
        <v>0</v>
      </c>
      <c r="T476" s="548">
        <f t="shared" si="345"/>
        <v>43.2</v>
      </c>
      <c r="U476" s="548">
        <f t="shared" si="345"/>
        <v>43.2</v>
      </c>
      <c r="W476" s="149" t="s">
        <v>89</v>
      </c>
    </row>
    <row r="477" spans="1:23" s="81" customFormat="1" ht="17.25" customHeight="1">
      <c r="A477" s="80"/>
      <c r="B477" s="2163"/>
      <c r="C477" s="2085"/>
      <c r="D477" s="2089"/>
      <c r="E477" s="2000"/>
      <c r="F477" s="551" t="s">
        <v>135</v>
      </c>
      <c r="G477" s="552">
        <f t="shared" si="345"/>
        <v>0</v>
      </c>
      <c r="H477" s="553">
        <f t="shared" si="345"/>
        <v>0</v>
      </c>
      <c r="I477" s="553">
        <f t="shared" si="345"/>
        <v>0</v>
      </c>
      <c r="J477" s="553">
        <f t="shared" si="345"/>
        <v>0</v>
      </c>
      <c r="K477" s="553">
        <f t="shared" si="345"/>
        <v>0</v>
      </c>
      <c r="L477" s="554">
        <f t="shared" si="345"/>
        <v>0</v>
      </c>
      <c r="M477" s="552">
        <f t="shared" si="345"/>
        <v>0</v>
      </c>
      <c r="N477" s="553">
        <f t="shared" si="345"/>
        <v>0.30000000000000004</v>
      </c>
      <c r="O477" s="553">
        <f t="shared" si="345"/>
        <v>0</v>
      </c>
      <c r="P477" s="553">
        <f t="shared" si="345"/>
        <v>0</v>
      </c>
      <c r="Q477" s="553">
        <f t="shared" si="345"/>
        <v>0</v>
      </c>
      <c r="R477" s="554">
        <f t="shared" si="345"/>
        <v>0</v>
      </c>
      <c r="S477" s="555">
        <f t="shared" si="345"/>
        <v>0</v>
      </c>
      <c r="T477" s="553">
        <f t="shared" si="345"/>
        <v>0.30000000000000004</v>
      </c>
      <c r="U477" s="553">
        <f t="shared" si="345"/>
        <v>0.30000000000000004</v>
      </c>
      <c r="W477" s="149" t="s">
        <v>327</v>
      </c>
    </row>
    <row r="478" spans="1:23" s="81" customFormat="1" ht="17.25" customHeight="1">
      <c r="A478" s="80"/>
      <c r="B478" s="2163"/>
      <c r="C478" s="2085"/>
      <c r="D478" s="2089"/>
      <c r="E478" s="2000"/>
      <c r="F478" s="499" t="s">
        <v>165</v>
      </c>
      <c r="G478" s="59">
        <f t="shared" si="345"/>
        <v>0</v>
      </c>
      <c r="H478" s="60">
        <f t="shared" si="345"/>
        <v>0</v>
      </c>
      <c r="I478" s="60">
        <f t="shared" si="345"/>
        <v>0</v>
      </c>
      <c r="J478" s="60">
        <f t="shared" si="345"/>
        <v>0</v>
      </c>
      <c r="K478" s="60">
        <f t="shared" si="345"/>
        <v>0</v>
      </c>
      <c r="L478" s="61">
        <f t="shared" si="345"/>
        <v>0</v>
      </c>
      <c r="M478" s="59">
        <f t="shared" si="345"/>
        <v>0</v>
      </c>
      <c r="N478" s="60">
        <f t="shared" si="345"/>
        <v>20.475595553202758</v>
      </c>
      <c r="O478" s="60">
        <f t="shared" si="345"/>
        <v>0</v>
      </c>
      <c r="P478" s="60">
        <f t="shared" si="345"/>
        <v>0</v>
      </c>
      <c r="Q478" s="60">
        <f t="shared" si="345"/>
        <v>0</v>
      </c>
      <c r="R478" s="61">
        <f t="shared" si="345"/>
        <v>0</v>
      </c>
      <c r="S478" s="348">
        <f t="shared" si="345"/>
        <v>0</v>
      </c>
      <c r="T478" s="60">
        <f t="shared" si="345"/>
        <v>20.475595553202758</v>
      </c>
      <c r="U478" s="60">
        <f t="shared" si="345"/>
        <v>20.475595553202758</v>
      </c>
      <c r="W478" s="149" t="s">
        <v>89</v>
      </c>
    </row>
    <row r="479" spans="1:23" s="81" customFormat="1" ht="17.25" customHeight="1">
      <c r="A479" s="80"/>
      <c r="B479" s="2163"/>
      <c r="C479" s="2085"/>
      <c r="D479" s="2089"/>
      <c r="E479" s="2000"/>
      <c r="F479" s="346" t="s">
        <v>166</v>
      </c>
      <c r="G479" s="175">
        <f t="shared" si="345"/>
        <v>0</v>
      </c>
      <c r="H479" s="176">
        <f t="shared" si="345"/>
        <v>0</v>
      </c>
      <c r="I479" s="176">
        <f t="shared" si="345"/>
        <v>0</v>
      </c>
      <c r="J479" s="176">
        <f t="shared" si="345"/>
        <v>0</v>
      </c>
      <c r="K479" s="176">
        <f t="shared" si="345"/>
        <v>0</v>
      </c>
      <c r="L479" s="177">
        <f t="shared" si="345"/>
        <v>0</v>
      </c>
      <c r="M479" s="175">
        <f t="shared" si="345"/>
        <v>0</v>
      </c>
      <c r="N479" s="176">
        <f t="shared" si="345"/>
        <v>22.724404446797244</v>
      </c>
      <c r="O479" s="176">
        <f t="shared" si="345"/>
        <v>0</v>
      </c>
      <c r="P479" s="176">
        <f t="shared" si="345"/>
        <v>0</v>
      </c>
      <c r="Q479" s="176">
        <f t="shared" si="345"/>
        <v>0</v>
      </c>
      <c r="R479" s="177">
        <f t="shared" si="345"/>
        <v>0</v>
      </c>
      <c r="S479" s="347">
        <f t="shared" si="345"/>
        <v>0</v>
      </c>
      <c r="T479" s="176">
        <f t="shared" si="345"/>
        <v>22.724404446797244</v>
      </c>
      <c r="U479" s="176">
        <f t="shared" si="345"/>
        <v>22.724404446797244</v>
      </c>
      <c r="W479" s="149" t="s">
        <v>89</v>
      </c>
    </row>
    <row r="480" spans="1:23" s="81" customFormat="1" ht="17.25" customHeight="1" thickBot="1">
      <c r="A480" s="80"/>
      <c r="B480" s="2163"/>
      <c r="C480" s="2085"/>
      <c r="D480" s="2089"/>
      <c r="E480" s="2000"/>
      <c r="F480" s="1067" t="s">
        <v>167</v>
      </c>
      <c r="G480" s="1068">
        <f t="shared" si="345"/>
        <v>0</v>
      </c>
      <c r="H480" s="1069">
        <f t="shared" si="345"/>
        <v>0</v>
      </c>
      <c r="I480" s="1069">
        <f t="shared" si="345"/>
        <v>0</v>
      </c>
      <c r="J480" s="1069">
        <f t="shared" si="345"/>
        <v>0</v>
      </c>
      <c r="K480" s="1069">
        <f t="shared" si="345"/>
        <v>0</v>
      </c>
      <c r="L480" s="1070">
        <f t="shared" si="345"/>
        <v>0</v>
      </c>
      <c r="M480" s="1068">
        <f t="shared" si="345"/>
        <v>0</v>
      </c>
      <c r="N480" s="1069">
        <f t="shared" si="345"/>
        <v>0.15780836421386976</v>
      </c>
      <c r="O480" s="1069">
        <f t="shared" si="345"/>
        <v>0</v>
      </c>
      <c r="P480" s="1069">
        <f t="shared" si="345"/>
        <v>0</v>
      </c>
      <c r="Q480" s="1069">
        <f t="shared" si="345"/>
        <v>0</v>
      </c>
      <c r="R480" s="1070">
        <f t="shared" si="345"/>
        <v>0</v>
      </c>
      <c r="S480" s="1071">
        <f t="shared" si="345"/>
        <v>0</v>
      </c>
      <c r="T480" s="1069">
        <f t="shared" si="345"/>
        <v>0.15780836421386976</v>
      </c>
      <c r="U480" s="1069">
        <f t="shared" si="345"/>
        <v>0.15780836421386976</v>
      </c>
      <c r="V480" s="254"/>
      <c r="W480" s="149" t="s">
        <v>327</v>
      </c>
    </row>
    <row r="481" spans="1:23" s="81" customFormat="1" ht="17.25" customHeight="1" collapsed="1">
      <c r="A481" s="80"/>
      <c r="B481" s="2163"/>
      <c r="C481" s="2165" t="s">
        <v>168</v>
      </c>
      <c r="D481" s="2166"/>
      <c r="E481" s="2166"/>
      <c r="F481" s="2166"/>
      <c r="G481" s="1140">
        <f>G305-G223</f>
        <v>-14177</v>
      </c>
      <c r="H481" s="1141">
        <f t="shared" ref="H481:U481" si="346">H305-H223</f>
        <v>-7023</v>
      </c>
      <c r="I481" s="1141">
        <f t="shared" si="346"/>
        <v>-496</v>
      </c>
      <c r="J481" s="1141">
        <f t="shared" si="346"/>
        <v>-24011</v>
      </c>
      <c r="K481" s="1141">
        <f t="shared" si="346"/>
        <v>-15813</v>
      </c>
      <c r="L481" s="1142">
        <f t="shared" si="346"/>
        <v>65262</v>
      </c>
      <c r="M481" s="1140">
        <f t="shared" si="346"/>
        <v>1734</v>
      </c>
      <c r="N481" s="1141">
        <f t="shared" si="346"/>
        <v>-8556</v>
      </c>
      <c r="O481" s="1141">
        <f t="shared" si="346"/>
        <v>5417</v>
      </c>
      <c r="P481" s="1141">
        <f t="shared" si="346"/>
        <v>-43010</v>
      </c>
      <c r="Q481" s="1141">
        <f t="shared" si="346"/>
        <v>-25770</v>
      </c>
      <c r="R481" s="1142">
        <f t="shared" si="346"/>
        <v>23569</v>
      </c>
      <c r="S481" s="1143">
        <f t="shared" si="346"/>
        <v>3742</v>
      </c>
      <c r="T481" s="1141">
        <f t="shared" si="346"/>
        <v>-46616</v>
      </c>
      <c r="U481" s="1142">
        <f t="shared" si="346"/>
        <v>-42874</v>
      </c>
      <c r="W481" s="153" t="s">
        <v>89</v>
      </c>
    </row>
    <row r="482" spans="1:23" s="81" customFormat="1" ht="17.25" customHeight="1">
      <c r="A482" s="80"/>
      <c r="B482" s="2163"/>
      <c r="C482" s="2167" t="s">
        <v>169</v>
      </c>
      <c r="D482" s="2168"/>
      <c r="E482" s="2168"/>
      <c r="F482" s="2168"/>
      <c r="G482" s="1144">
        <f t="shared" ref="G482:U485" si="347">G306-G224</f>
        <v>-11725</v>
      </c>
      <c r="H482" s="1145">
        <f t="shared" si="347"/>
        <v>-8912</v>
      </c>
      <c r="I482" s="1145">
        <f t="shared" si="347"/>
        <v>6872</v>
      </c>
      <c r="J482" s="1145">
        <f t="shared" si="347"/>
        <v>-11657</v>
      </c>
      <c r="K482" s="1145">
        <f t="shared" si="347"/>
        <v>-10395</v>
      </c>
      <c r="L482" s="1146">
        <f t="shared" si="347"/>
        <v>43160</v>
      </c>
      <c r="M482" s="1144">
        <f t="shared" si="347"/>
        <v>-11292</v>
      </c>
      <c r="N482" s="1145">
        <f t="shared" si="347"/>
        <v>-9433.2000000000007</v>
      </c>
      <c r="O482" s="1145">
        <f t="shared" si="347"/>
        <v>-3465</v>
      </c>
      <c r="P482" s="1145">
        <f t="shared" si="347"/>
        <v>-49998</v>
      </c>
      <c r="Q482" s="1145">
        <f t="shared" si="347"/>
        <v>-16771</v>
      </c>
      <c r="R482" s="1146">
        <f t="shared" si="347"/>
        <v>15652</v>
      </c>
      <c r="S482" s="1147">
        <f t="shared" si="347"/>
        <v>7343</v>
      </c>
      <c r="T482" s="1145">
        <f t="shared" si="347"/>
        <v>-75307.199999999997</v>
      </c>
      <c r="U482" s="1146">
        <f t="shared" si="347"/>
        <v>-67964.200000000012</v>
      </c>
      <c r="W482" s="153" t="s">
        <v>89</v>
      </c>
    </row>
    <row r="483" spans="1:23" s="81" customFormat="1" ht="17.25" customHeight="1">
      <c r="A483" s="80"/>
      <c r="B483" s="2163"/>
      <c r="C483" s="2169" t="s">
        <v>170</v>
      </c>
      <c r="D483" s="2170"/>
      <c r="E483" s="2170"/>
      <c r="F483" s="2170"/>
      <c r="G483" s="1144">
        <f t="shared" si="347"/>
        <v>-2489</v>
      </c>
      <c r="H483" s="1415">
        <f t="shared" si="347"/>
        <v>1068</v>
      </c>
      <c r="I483" s="1415">
        <f t="shared" si="347"/>
        <v>-5675</v>
      </c>
      <c r="J483" s="1415">
        <f t="shared" si="347"/>
        <v>-8497</v>
      </c>
      <c r="K483" s="1415">
        <f t="shared" si="347"/>
        <v>-4127</v>
      </c>
      <c r="L483" s="1148">
        <f t="shared" si="347"/>
        <v>10691</v>
      </c>
      <c r="M483" s="1149">
        <f t="shared" si="347"/>
        <v>-22340</v>
      </c>
      <c r="N483" s="1415">
        <f t="shared" si="347"/>
        <v>-12152</v>
      </c>
      <c r="O483" s="1415">
        <f t="shared" si="347"/>
        <v>-12672</v>
      </c>
      <c r="P483" s="1415">
        <f t="shared" si="347"/>
        <v>-26480</v>
      </c>
      <c r="Q483" s="1415">
        <f t="shared" si="347"/>
        <v>-14184</v>
      </c>
      <c r="R483" s="1148">
        <f t="shared" si="347"/>
        <v>-29023</v>
      </c>
      <c r="S483" s="1150">
        <f t="shared" si="347"/>
        <v>-9029</v>
      </c>
      <c r="T483" s="1415">
        <f t="shared" si="347"/>
        <v>-116851</v>
      </c>
      <c r="U483" s="1148">
        <f t="shared" si="347"/>
        <v>-125880</v>
      </c>
      <c r="V483" s="1053"/>
      <c r="W483" s="224" t="s">
        <v>89</v>
      </c>
    </row>
    <row r="484" spans="1:23" s="81" customFormat="1" ht="17.25" customHeight="1">
      <c r="A484" s="80"/>
      <c r="B484" s="2163"/>
      <c r="C484" s="2171" t="s">
        <v>171</v>
      </c>
      <c r="D484" s="2172"/>
      <c r="E484" s="2172"/>
      <c r="F484" s="2172"/>
      <c r="G484" s="1151">
        <f t="shared" si="347"/>
        <v>37</v>
      </c>
      <c r="H484" s="1416">
        <f t="shared" si="347"/>
        <v>821</v>
      </c>
      <c r="I484" s="1416">
        <f t="shared" si="347"/>
        <v>-1693</v>
      </c>
      <c r="J484" s="1416">
        <f t="shared" si="347"/>
        <v>-3857</v>
      </c>
      <c r="K484" s="1416">
        <f t="shared" si="347"/>
        <v>-1291</v>
      </c>
      <c r="L484" s="1152">
        <f t="shared" si="347"/>
        <v>11411</v>
      </c>
      <c r="M484" s="1151">
        <f t="shared" si="347"/>
        <v>35366</v>
      </c>
      <c r="N484" s="1416">
        <f t="shared" si="347"/>
        <v>13029.2</v>
      </c>
      <c r="O484" s="1416">
        <f t="shared" si="347"/>
        <v>21554</v>
      </c>
      <c r="P484" s="1416">
        <f t="shared" si="347"/>
        <v>33468</v>
      </c>
      <c r="Q484" s="1416">
        <f t="shared" si="347"/>
        <v>5185</v>
      </c>
      <c r="R484" s="1152">
        <f t="shared" si="347"/>
        <v>36940</v>
      </c>
      <c r="S484" s="1153">
        <f t="shared" si="347"/>
        <v>5428</v>
      </c>
      <c r="T484" s="1416">
        <f t="shared" si="347"/>
        <v>145542.20000000001</v>
      </c>
      <c r="U484" s="1152">
        <f t="shared" si="347"/>
        <v>150970.20000000001</v>
      </c>
      <c r="V484" s="1053"/>
      <c r="W484" s="232" t="s">
        <v>89</v>
      </c>
    </row>
    <row r="485" spans="1:23" s="81" customFormat="1" ht="17.25" customHeight="1" thickBot="1">
      <c r="A485" s="80"/>
      <c r="B485" s="2163"/>
      <c r="C485" s="2173" t="s">
        <v>172</v>
      </c>
      <c r="D485" s="2174"/>
      <c r="E485" s="2174"/>
      <c r="F485" s="2175"/>
      <c r="G485" s="1154">
        <f t="shared" si="347"/>
        <v>4.9064356471189841E-2</v>
      </c>
      <c r="H485" s="1417">
        <f t="shared" si="347"/>
        <v>7.7737529448496046E-2</v>
      </c>
      <c r="I485" s="1417">
        <f t="shared" si="347"/>
        <v>-2.1490431767597434E-2</v>
      </c>
      <c r="J485" s="1417">
        <f t="shared" si="347"/>
        <v>1.5927798877399535E-3</v>
      </c>
      <c r="K485" s="1417">
        <f t="shared" si="347"/>
        <v>0.10621597242438285</v>
      </c>
      <c r="L485" s="1155">
        <f t="shared" si="347"/>
        <v>4.25248177094531E-3</v>
      </c>
      <c r="M485" s="1154">
        <f t="shared" si="347"/>
        <v>0.277439950843403</v>
      </c>
      <c r="N485" s="1417">
        <f t="shared" si="347"/>
        <v>0.66484611044685449</v>
      </c>
      <c r="O485" s="1417">
        <f t="shared" si="347"/>
        <v>0.57359107736735382</v>
      </c>
      <c r="P485" s="1417">
        <f t="shared" si="347"/>
        <v>0.59100949170503125</v>
      </c>
      <c r="Q485" s="1417">
        <f t="shared" si="347"/>
        <v>0.62734076301955677</v>
      </c>
      <c r="R485" s="1155">
        <f t="shared" si="347"/>
        <v>0.29217392977366052</v>
      </c>
      <c r="S485" s="1156">
        <f t="shared" si="347"/>
        <v>1.2796982595149831E-2</v>
      </c>
      <c r="T485" s="1417">
        <f t="shared" si="347"/>
        <v>0.41956998137864909</v>
      </c>
      <c r="U485" s="1155">
        <f t="shared" si="347"/>
        <v>0.2128257741815712</v>
      </c>
      <c r="V485" s="567"/>
      <c r="W485" s="149" t="s">
        <v>327</v>
      </c>
    </row>
    <row r="486" spans="1:23" s="81" customFormat="1" ht="17.25" customHeight="1">
      <c r="A486" s="80"/>
      <c r="B486" s="2163"/>
      <c r="C486" s="2173" t="s">
        <v>173</v>
      </c>
      <c r="D486" s="2174"/>
      <c r="E486" s="2174"/>
      <c r="F486" s="2175"/>
      <c r="G486" s="1151">
        <f>G310</f>
        <v>0</v>
      </c>
      <c r="H486" s="1416">
        <f t="shared" ref="H486:U486" si="348">H310</f>
        <v>0</v>
      </c>
      <c r="I486" s="1416">
        <f t="shared" si="348"/>
        <v>0</v>
      </c>
      <c r="J486" s="1416">
        <f t="shared" si="348"/>
        <v>0</v>
      </c>
      <c r="K486" s="1416">
        <f t="shared" si="348"/>
        <v>0</v>
      </c>
      <c r="L486" s="1152">
        <f t="shared" si="348"/>
        <v>8578.3519453074477</v>
      </c>
      <c r="M486" s="1151">
        <f t="shared" si="348"/>
        <v>35336.888706082391</v>
      </c>
      <c r="N486" s="1416">
        <f t="shared" si="348"/>
        <v>14489.981218331694</v>
      </c>
      <c r="O486" s="1416">
        <f t="shared" si="348"/>
        <v>20982.340105873933</v>
      </c>
      <c r="P486" s="1416">
        <f t="shared" si="348"/>
        <v>39310.660149023439</v>
      </c>
      <c r="Q486" s="1416">
        <f t="shared" si="348"/>
        <v>8467.0342972427716</v>
      </c>
      <c r="R486" s="1152">
        <f t="shared" si="348"/>
        <v>33479.054063360614</v>
      </c>
      <c r="S486" s="1153">
        <f t="shared" si="348"/>
        <v>8578.3519453074477</v>
      </c>
      <c r="T486" s="1416">
        <f t="shared" si="348"/>
        <v>152065.95853991486</v>
      </c>
      <c r="U486" s="1152">
        <f t="shared" si="348"/>
        <v>160644.31048522232</v>
      </c>
      <c r="V486" s="1157"/>
      <c r="W486" s="153" t="s">
        <v>89</v>
      </c>
    </row>
    <row r="487" spans="1:23" s="81" customFormat="1" ht="17.25" customHeight="1">
      <c r="A487" s="80"/>
      <c r="B487" s="2163"/>
      <c r="C487" s="2173" t="s">
        <v>174</v>
      </c>
      <c r="D487" s="2174"/>
      <c r="E487" s="2174"/>
      <c r="F487" s="2175"/>
      <c r="G487" s="1151">
        <f>G311-G226</f>
        <v>37</v>
      </c>
      <c r="H487" s="1416">
        <f t="shared" ref="H487:U489" si="349">H311-H226</f>
        <v>821</v>
      </c>
      <c r="I487" s="1416">
        <f t="shared" si="349"/>
        <v>-1693</v>
      </c>
      <c r="J487" s="1416">
        <f t="shared" si="349"/>
        <v>-3857</v>
      </c>
      <c r="K487" s="1416">
        <f t="shared" si="349"/>
        <v>-1291</v>
      </c>
      <c r="L487" s="1152">
        <f t="shared" si="349"/>
        <v>2832.6480546925523</v>
      </c>
      <c r="M487" s="1151">
        <f t="shared" si="349"/>
        <v>29.111293917609146</v>
      </c>
      <c r="N487" s="1416">
        <f t="shared" si="349"/>
        <v>-1460.7812183316928</v>
      </c>
      <c r="O487" s="1416">
        <f t="shared" si="349"/>
        <v>571.65989412606723</v>
      </c>
      <c r="P487" s="1416">
        <f t="shared" si="349"/>
        <v>-5842.6601490234389</v>
      </c>
      <c r="Q487" s="1416">
        <f t="shared" si="349"/>
        <v>-3282.0342972427716</v>
      </c>
      <c r="R487" s="1152">
        <f t="shared" si="349"/>
        <v>3460.9459366393858</v>
      </c>
      <c r="S487" s="1153">
        <f t="shared" si="349"/>
        <v>-3150.3519453074477</v>
      </c>
      <c r="T487" s="1416">
        <f t="shared" si="349"/>
        <v>-6523.758539914852</v>
      </c>
      <c r="U487" s="1152">
        <f t="shared" si="349"/>
        <v>-9674.110485222307</v>
      </c>
      <c r="V487" s="1157"/>
      <c r="W487" s="232" t="s">
        <v>89</v>
      </c>
    </row>
    <row r="488" spans="1:23" s="81" customFormat="1" ht="17.25" customHeight="1" thickBot="1">
      <c r="A488" s="80"/>
      <c r="B488" s="2163"/>
      <c r="C488" s="2176" t="s">
        <v>175</v>
      </c>
      <c r="D488" s="2177"/>
      <c r="E488" s="2177"/>
      <c r="F488" s="2178"/>
      <c r="G488" s="508">
        <f>G312-G227</f>
        <v>4.9064356471189841E-2</v>
      </c>
      <c r="H488" s="507">
        <f t="shared" si="349"/>
        <v>7.7737529448496046E-2</v>
      </c>
      <c r="I488" s="507">
        <f t="shared" si="349"/>
        <v>-2.1490431767597434E-2</v>
      </c>
      <c r="J488" s="507">
        <f t="shared" si="349"/>
        <v>1.5927798877399535E-3</v>
      </c>
      <c r="K488" s="507">
        <f t="shared" si="349"/>
        <v>0.10621597242438285</v>
      </c>
      <c r="L488" s="509">
        <f t="shared" si="349"/>
        <v>-3.9123352263415401E-2</v>
      </c>
      <c r="M488" s="508">
        <f t="shared" si="349"/>
        <v>-2.3808396453555425E-3</v>
      </c>
      <c r="N488" s="507">
        <f t="shared" si="349"/>
        <v>-7.1686014690945377E-3</v>
      </c>
      <c r="O488" s="507">
        <f t="shared" si="349"/>
        <v>-5.1841993235113293E-3</v>
      </c>
      <c r="P488" s="507">
        <f t="shared" si="349"/>
        <v>3.0699957106325448E-4</v>
      </c>
      <c r="Q488" s="507">
        <f t="shared" si="349"/>
        <v>-8.5134197112010507E-3</v>
      </c>
      <c r="R488" s="509">
        <f t="shared" si="349"/>
        <v>-3.2402200054260866E-2</v>
      </c>
      <c r="S488" s="510">
        <f t="shared" si="349"/>
        <v>-9.9599829453190514E-3</v>
      </c>
      <c r="T488" s="507">
        <f t="shared" si="349"/>
        <v>5.3466033270111457E-3</v>
      </c>
      <c r="U488" s="509">
        <f t="shared" si="349"/>
        <v>-3.0748455016589571E-3</v>
      </c>
      <c r="V488" s="1157"/>
      <c r="W488" s="155" t="s">
        <v>153</v>
      </c>
    </row>
    <row r="489" spans="1:23" s="81" customFormat="1" ht="17.25" customHeight="1">
      <c r="A489" s="80"/>
      <c r="B489" s="2163"/>
      <c r="C489" s="2059" t="s">
        <v>307</v>
      </c>
      <c r="D489" s="2012" t="s">
        <v>55</v>
      </c>
      <c r="E489" s="2013"/>
      <c r="F489" s="2014"/>
      <c r="G489" s="187">
        <f>G313-G228</f>
        <v>0</v>
      </c>
      <c r="H489" s="188">
        <f t="shared" si="349"/>
        <v>0</v>
      </c>
      <c r="I489" s="188">
        <f t="shared" si="349"/>
        <v>0</v>
      </c>
      <c r="J489" s="188">
        <f t="shared" si="349"/>
        <v>0</v>
      </c>
      <c r="K489" s="188">
        <f t="shared" si="349"/>
        <v>0</v>
      </c>
      <c r="L489" s="189">
        <f t="shared" si="349"/>
        <v>0</v>
      </c>
      <c r="M489" s="187">
        <f t="shared" si="349"/>
        <v>0</v>
      </c>
      <c r="N489" s="188">
        <f t="shared" si="349"/>
        <v>0</v>
      </c>
      <c r="O489" s="188">
        <f t="shared" si="349"/>
        <v>0</v>
      </c>
      <c r="P489" s="188">
        <f t="shared" si="349"/>
        <v>0</v>
      </c>
      <c r="Q489" s="188">
        <f t="shared" si="349"/>
        <v>0</v>
      </c>
      <c r="R489" s="189">
        <f t="shared" si="349"/>
        <v>0</v>
      </c>
      <c r="S489" s="182">
        <f t="shared" si="349"/>
        <v>0</v>
      </c>
      <c r="T489" s="180">
        <f t="shared" si="349"/>
        <v>0</v>
      </c>
      <c r="U489" s="180">
        <f t="shared" si="349"/>
        <v>0</v>
      </c>
      <c r="W489" s="158" t="s">
        <v>332</v>
      </c>
    </row>
    <row r="490" spans="1:23" s="81" customFormat="1" ht="17.25" customHeight="1">
      <c r="A490" s="80"/>
      <c r="B490" s="2163"/>
      <c r="C490" s="2059"/>
      <c r="D490" s="1913" t="s">
        <v>156</v>
      </c>
      <c r="E490" s="1916" t="s">
        <v>157</v>
      </c>
      <c r="F490" s="211" t="s">
        <v>119</v>
      </c>
      <c r="G490" s="482">
        <f t="shared" ref="G490:U494" si="350">G314-G229</f>
        <v>222.38095238095241</v>
      </c>
      <c r="H490" s="483">
        <f t="shared" si="350"/>
        <v>-99.206349206349273</v>
      </c>
      <c r="I490" s="483">
        <f t="shared" si="350"/>
        <v>510</v>
      </c>
      <c r="J490" s="483">
        <f t="shared" si="350"/>
        <v>106.66666666666663</v>
      </c>
      <c r="K490" s="483">
        <f t="shared" si="350"/>
        <v>-33.015873015873012</v>
      </c>
      <c r="L490" s="484">
        <f t="shared" si="350"/>
        <v>-1.4285714285713311</v>
      </c>
      <c r="M490" s="10">
        <f t="shared" si="350"/>
        <v>-731.74603174603169</v>
      </c>
      <c r="N490" s="483">
        <f t="shared" si="350"/>
        <v>-683.96825396825398</v>
      </c>
      <c r="O490" s="483">
        <f t="shared" si="350"/>
        <v>-640.95238095238096</v>
      </c>
      <c r="P490" s="483">
        <f t="shared" si="350"/>
        <v>-739.04761904761904</v>
      </c>
      <c r="Q490" s="483">
        <f t="shared" si="350"/>
        <v>-730.95238095238096</v>
      </c>
      <c r="R490" s="11">
        <f t="shared" si="350"/>
        <v>-925.07936507936506</v>
      </c>
      <c r="S490" s="484">
        <f t="shared" si="350"/>
        <v>705.39682539682553</v>
      </c>
      <c r="T490" s="483">
        <f t="shared" si="350"/>
        <v>-4451.7460317460318</v>
      </c>
      <c r="U490" s="483">
        <f t="shared" si="350"/>
        <v>-3746.3492063492058</v>
      </c>
      <c r="W490" s="149" t="s">
        <v>332</v>
      </c>
    </row>
    <row r="491" spans="1:23" s="81" customFormat="1" ht="17.25" customHeight="1">
      <c r="A491" s="80"/>
      <c r="B491" s="2163"/>
      <c r="C491" s="2059"/>
      <c r="D491" s="1914"/>
      <c r="E491" s="1917"/>
      <c r="F491" s="211" t="s">
        <v>158</v>
      </c>
      <c r="G491" s="87">
        <f t="shared" si="350"/>
        <v>-50</v>
      </c>
      <c r="H491" s="3">
        <f t="shared" si="350"/>
        <v>-50</v>
      </c>
      <c r="I491" s="3">
        <f t="shared" si="350"/>
        <v>-2.0634920634920633</v>
      </c>
      <c r="J491" s="483">
        <f t="shared" si="350"/>
        <v>35.714285714285708</v>
      </c>
      <c r="K491" s="3">
        <f t="shared" si="350"/>
        <v>-0.79365079365079794</v>
      </c>
      <c r="L491" s="5">
        <f t="shared" si="350"/>
        <v>-0.79365079365079794</v>
      </c>
      <c r="M491" s="2">
        <f t="shared" si="350"/>
        <v>0</v>
      </c>
      <c r="N491" s="3">
        <f t="shared" si="350"/>
        <v>0</v>
      </c>
      <c r="O491" s="3">
        <f t="shared" si="350"/>
        <v>0</v>
      </c>
      <c r="P491" s="3">
        <f t="shared" si="350"/>
        <v>0</v>
      </c>
      <c r="Q491" s="3">
        <f t="shared" si="350"/>
        <v>0</v>
      </c>
      <c r="R491" s="4">
        <f t="shared" si="350"/>
        <v>0</v>
      </c>
      <c r="S491" s="5">
        <f t="shared" si="350"/>
        <v>-67.936507936507951</v>
      </c>
      <c r="T491" s="3">
        <f t="shared" si="350"/>
        <v>0</v>
      </c>
      <c r="U491" s="3">
        <f t="shared" si="350"/>
        <v>-67.936507936507951</v>
      </c>
      <c r="W491" s="149" t="s">
        <v>332</v>
      </c>
    </row>
    <row r="492" spans="1:23" s="81" customFormat="1" ht="17.25" customHeight="1">
      <c r="A492" s="80"/>
      <c r="B492" s="2163"/>
      <c r="C492" s="2059"/>
      <c r="D492" s="1914"/>
      <c r="E492" s="1917"/>
      <c r="F492" s="211" t="s">
        <v>86</v>
      </c>
      <c r="G492" s="87">
        <f t="shared" si="350"/>
        <v>-1.1111111111111143</v>
      </c>
      <c r="H492" s="3">
        <f t="shared" si="350"/>
        <v>9.6825396825397547</v>
      </c>
      <c r="I492" s="3">
        <f t="shared" si="350"/>
        <v>-250.47619047619048</v>
      </c>
      <c r="J492" s="3">
        <f t="shared" si="350"/>
        <v>-1383.8095238095239</v>
      </c>
      <c r="K492" s="3">
        <f t="shared" si="350"/>
        <v>-164.60317460317469</v>
      </c>
      <c r="L492" s="5">
        <f t="shared" si="350"/>
        <v>-83.015873015873012</v>
      </c>
      <c r="M492" s="2">
        <f t="shared" si="350"/>
        <v>-2691.1111111111113</v>
      </c>
      <c r="N492" s="3">
        <f t="shared" si="350"/>
        <v>-350.95238095238096</v>
      </c>
      <c r="O492" s="3">
        <f t="shared" si="350"/>
        <v>-773.65079365079362</v>
      </c>
      <c r="P492" s="3">
        <f t="shared" si="350"/>
        <v>-2160.4761904761908</v>
      </c>
      <c r="Q492" s="3">
        <f t="shared" si="350"/>
        <v>-780.47619047619048</v>
      </c>
      <c r="R492" s="4">
        <f t="shared" si="350"/>
        <v>-3155.5555555555552</v>
      </c>
      <c r="S492" s="5">
        <f t="shared" si="350"/>
        <v>-1873.3333333333339</v>
      </c>
      <c r="T492" s="3">
        <f t="shared" si="350"/>
        <v>-9912.2222222222226</v>
      </c>
      <c r="U492" s="3">
        <f t="shared" si="350"/>
        <v>-11785.555555555558</v>
      </c>
      <c r="W492" s="149" t="s">
        <v>332</v>
      </c>
    </row>
    <row r="493" spans="1:23" s="81" customFormat="1" ht="17.25" customHeight="1">
      <c r="A493" s="80"/>
      <c r="B493" s="2163"/>
      <c r="C493" s="2059"/>
      <c r="D493" s="1914"/>
      <c r="E493" s="1917"/>
      <c r="F493" s="211" t="s">
        <v>84</v>
      </c>
      <c r="G493" s="87">
        <f t="shared" si="350"/>
        <v>-268.41269841269843</v>
      </c>
      <c r="H493" s="3">
        <f t="shared" si="350"/>
        <v>-311.11111111111114</v>
      </c>
      <c r="I493" s="3">
        <f t="shared" si="350"/>
        <v>-6.9841269841269877</v>
      </c>
      <c r="J493" s="3">
        <f t="shared" si="350"/>
        <v>-141.26984126984127</v>
      </c>
      <c r="K493" s="3">
        <f t="shared" si="350"/>
        <v>-497.61904761904759</v>
      </c>
      <c r="L493" s="5">
        <f t="shared" si="350"/>
        <v>1663.8095238095236</v>
      </c>
      <c r="M493" s="2">
        <f t="shared" si="350"/>
        <v>-135.8730158730159</v>
      </c>
      <c r="N493" s="3">
        <f t="shared" si="350"/>
        <v>-699.04761904761904</v>
      </c>
      <c r="O493" s="3">
        <f t="shared" si="350"/>
        <v>-596.82539682539687</v>
      </c>
      <c r="P493" s="3">
        <f t="shared" si="350"/>
        <v>-1109.8412698412699</v>
      </c>
      <c r="Q493" s="3">
        <f t="shared" si="350"/>
        <v>-740</v>
      </c>
      <c r="R493" s="4">
        <f t="shared" si="350"/>
        <v>263.8095238095238</v>
      </c>
      <c r="S493" s="5">
        <f t="shared" si="350"/>
        <v>438.41269841269877</v>
      </c>
      <c r="T493" s="3">
        <f t="shared" si="350"/>
        <v>-3017.7777777777774</v>
      </c>
      <c r="U493" s="3">
        <f t="shared" si="350"/>
        <v>-2579.3650793650777</v>
      </c>
      <c r="W493" s="149" t="s">
        <v>332</v>
      </c>
    </row>
    <row r="494" spans="1:23" s="81" customFormat="1" ht="17.25" customHeight="1">
      <c r="A494" s="80"/>
      <c r="B494" s="2163"/>
      <c r="C494" s="2059"/>
      <c r="D494" s="1914"/>
      <c r="E494" s="1917"/>
      <c r="F494" s="211" t="s">
        <v>85</v>
      </c>
      <c r="G494" s="87">
        <f t="shared" si="350"/>
        <v>-297.93650793650795</v>
      </c>
      <c r="H494" s="3">
        <f t="shared" si="350"/>
        <v>620.15873015873012</v>
      </c>
      <c r="I494" s="3">
        <f t="shared" si="350"/>
        <v>-1151.2698412698414</v>
      </c>
      <c r="J494" s="3">
        <f t="shared" si="350"/>
        <v>33.968253968253968</v>
      </c>
      <c r="K494" s="3">
        <f t="shared" si="350"/>
        <v>40.952380952380956</v>
      </c>
      <c r="L494" s="5">
        <f t="shared" si="350"/>
        <v>118.41269841269843</v>
      </c>
      <c r="M494" s="2">
        <f t="shared" si="350"/>
        <v>12.698412698412698</v>
      </c>
      <c r="N494" s="3">
        <f t="shared" si="350"/>
        <v>-194.92063492063491</v>
      </c>
      <c r="O494" s="3">
        <f t="shared" si="350"/>
        <v>0</v>
      </c>
      <c r="P494" s="3">
        <f t="shared" si="350"/>
        <v>-193.8095238095238</v>
      </c>
      <c r="Q494" s="3">
        <f t="shared" si="350"/>
        <v>0</v>
      </c>
      <c r="R494" s="4">
        <f t="shared" si="350"/>
        <v>-790</v>
      </c>
      <c r="S494" s="5">
        <f t="shared" si="350"/>
        <v>-635.71428571428532</v>
      </c>
      <c r="T494" s="3">
        <f t="shared" si="350"/>
        <v>-1166.031746031746</v>
      </c>
      <c r="U494" s="3">
        <f t="shared" si="350"/>
        <v>-1801.7460317460318</v>
      </c>
      <c r="W494" s="149" t="s">
        <v>332</v>
      </c>
    </row>
    <row r="495" spans="1:23" s="81" customFormat="1" ht="17.25" customHeight="1">
      <c r="A495" s="80"/>
      <c r="B495" s="2163"/>
      <c r="C495" s="2059"/>
      <c r="D495" s="1914"/>
      <c r="E495" s="1918"/>
      <c r="F495" s="211" t="s">
        <v>176</v>
      </c>
      <c r="G495" s="87">
        <f>G319</f>
        <v>0</v>
      </c>
      <c r="H495" s="3">
        <f t="shared" ref="H495:U495" si="351">H319</f>
        <v>0</v>
      </c>
      <c r="I495" s="3">
        <f t="shared" si="351"/>
        <v>0</v>
      </c>
      <c r="J495" s="3">
        <f t="shared" si="351"/>
        <v>0</v>
      </c>
      <c r="K495" s="3">
        <f t="shared" si="351"/>
        <v>0</v>
      </c>
      <c r="L495" s="5">
        <f t="shared" si="351"/>
        <v>1361.6431659218172</v>
      </c>
      <c r="M495" s="2">
        <f t="shared" si="351"/>
        <v>5609.0299533464113</v>
      </c>
      <c r="N495" s="3">
        <f t="shared" si="351"/>
        <v>2299.9970187828085</v>
      </c>
      <c r="O495" s="3">
        <f t="shared" si="351"/>
        <v>3330.5301755355449</v>
      </c>
      <c r="P495" s="3">
        <f t="shared" si="351"/>
        <v>6239.7873252418158</v>
      </c>
      <c r="Q495" s="3">
        <f t="shared" si="351"/>
        <v>1343.9736979750433</v>
      </c>
      <c r="R495" s="4">
        <f t="shared" si="351"/>
        <v>5314.1355656127962</v>
      </c>
      <c r="S495" s="5">
        <f t="shared" si="351"/>
        <v>1361.6431659218172</v>
      </c>
      <c r="T495" s="3">
        <f t="shared" si="351"/>
        <v>24137.453736494423</v>
      </c>
      <c r="U495" s="3">
        <f t="shared" si="351"/>
        <v>25499.09690241624</v>
      </c>
      <c r="W495" s="149" t="s">
        <v>332</v>
      </c>
    </row>
    <row r="496" spans="1:23" s="81" customFormat="1" ht="17.25" customHeight="1">
      <c r="A496" s="80"/>
      <c r="B496" s="2163"/>
      <c r="C496" s="2059"/>
      <c r="D496" s="1914"/>
      <c r="E496" s="1916" t="s">
        <v>127</v>
      </c>
      <c r="F496" s="211" t="s">
        <v>159</v>
      </c>
      <c r="G496" s="2">
        <f>G320-G234</f>
        <v>-967.5</v>
      </c>
      <c r="H496" s="3">
        <f t="shared" ref="H496:U497" si="352">H320-H234</f>
        <v>-624.83333333333337</v>
      </c>
      <c r="I496" s="3">
        <f t="shared" si="352"/>
        <v>-1003.6666666666667</v>
      </c>
      <c r="J496" s="3">
        <f t="shared" si="352"/>
        <v>-511.66666666666674</v>
      </c>
      <c r="K496" s="3">
        <f t="shared" si="352"/>
        <v>-245.5</v>
      </c>
      <c r="L496" s="4">
        <f t="shared" si="352"/>
        <v>-3743.8333333333335</v>
      </c>
      <c r="M496" s="2">
        <f t="shared" si="352"/>
        <v>-3095.833333333333</v>
      </c>
      <c r="N496" s="3">
        <f t="shared" si="352"/>
        <v>-151.66666666666669</v>
      </c>
      <c r="O496" s="3">
        <f t="shared" si="352"/>
        <v>-194.16666666666666</v>
      </c>
      <c r="P496" s="3">
        <f t="shared" si="352"/>
        <v>-518.16666666666663</v>
      </c>
      <c r="Q496" s="3">
        <f t="shared" si="352"/>
        <v>-61.333333333333329</v>
      </c>
      <c r="R496" s="4">
        <f t="shared" si="352"/>
        <v>-751.83333333333337</v>
      </c>
      <c r="S496" s="5">
        <f t="shared" si="352"/>
        <v>-7097</v>
      </c>
      <c r="T496" s="3">
        <f t="shared" si="352"/>
        <v>-4772.9999999999991</v>
      </c>
      <c r="U496" s="3">
        <f t="shared" si="352"/>
        <v>-11870</v>
      </c>
      <c r="W496" s="149" t="s">
        <v>332</v>
      </c>
    </row>
    <row r="497" spans="1:23" s="81" customFormat="1" ht="17.25" customHeight="1">
      <c r="A497" s="80"/>
      <c r="B497" s="2163"/>
      <c r="C497" s="2059"/>
      <c r="D497" s="1914"/>
      <c r="E497" s="1918"/>
      <c r="F497" s="211" t="s">
        <v>160</v>
      </c>
      <c r="G497" s="2">
        <f>G321-G235</f>
        <v>2103.833333333333</v>
      </c>
      <c r="H497" s="3">
        <f t="shared" si="352"/>
        <v>787.33333333333326</v>
      </c>
      <c r="I497" s="3">
        <f t="shared" si="352"/>
        <v>1866.1666666666665</v>
      </c>
      <c r="J497" s="3">
        <f t="shared" si="352"/>
        <v>1526.8333333333335</v>
      </c>
      <c r="K497" s="3">
        <f t="shared" si="352"/>
        <v>1396.6666666666667</v>
      </c>
      <c r="L497" s="4">
        <f t="shared" si="352"/>
        <v>1881.8333333333333</v>
      </c>
      <c r="M497" s="2">
        <f t="shared" si="352"/>
        <v>2964.5</v>
      </c>
      <c r="N497" s="3">
        <f t="shared" si="352"/>
        <v>-1821</v>
      </c>
      <c r="O497" s="3">
        <f t="shared" si="352"/>
        <v>-1113</v>
      </c>
      <c r="P497" s="3">
        <f t="shared" si="352"/>
        <v>1494</v>
      </c>
      <c r="Q497" s="3">
        <f t="shared" si="352"/>
        <v>-1390</v>
      </c>
      <c r="R497" s="4">
        <f t="shared" si="352"/>
        <v>1250</v>
      </c>
      <c r="S497" s="5">
        <f t="shared" si="352"/>
        <v>9562.6666666666661</v>
      </c>
      <c r="T497" s="3">
        <f t="shared" si="352"/>
        <v>1384.5</v>
      </c>
      <c r="U497" s="3">
        <f t="shared" si="352"/>
        <v>10947.166666666666</v>
      </c>
      <c r="W497" s="149" t="s">
        <v>332</v>
      </c>
    </row>
    <row r="498" spans="1:23" s="81" customFormat="1" ht="17.25" customHeight="1">
      <c r="A498" s="80"/>
      <c r="B498" s="2163"/>
      <c r="C498" s="2059"/>
      <c r="D498" s="1914"/>
      <c r="E498" s="729"/>
      <c r="F498" s="1312" t="s">
        <v>200</v>
      </c>
      <c r="G498" s="2">
        <f>G322</f>
        <v>0</v>
      </c>
      <c r="H498" s="3">
        <f t="shared" ref="H498:U498" si="353">H322</f>
        <v>0</v>
      </c>
      <c r="I498" s="3">
        <f t="shared" si="353"/>
        <v>0</v>
      </c>
      <c r="J498" s="3">
        <f t="shared" si="353"/>
        <v>0</v>
      </c>
      <c r="K498" s="3">
        <f t="shared" si="353"/>
        <v>0</v>
      </c>
      <c r="L498" s="4">
        <f t="shared" si="353"/>
        <v>-1196.6272929059432</v>
      </c>
      <c r="M498" s="2">
        <f t="shared" si="353"/>
        <v>-1931.6648739813318</v>
      </c>
      <c r="N498" s="3">
        <f t="shared" si="353"/>
        <v>1601.5585367727472</v>
      </c>
      <c r="O498" s="3">
        <f t="shared" si="353"/>
        <v>-11.934937440307294</v>
      </c>
      <c r="P498" s="3">
        <f t="shared" si="353"/>
        <v>-3012.4460554005464</v>
      </c>
      <c r="Q498" s="3">
        <f t="shared" si="353"/>
        <v>2358.7882067868618</v>
      </c>
      <c r="R498" s="4">
        <f t="shared" si="353"/>
        <v>-1205.4768354540665</v>
      </c>
      <c r="S498" s="5">
        <f t="shared" si="353"/>
        <v>-1196.6272929059432</v>
      </c>
      <c r="T498" s="3">
        <f t="shared" si="353"/>
        <v>-2201.175958716643</v>
      </c>
      <c r="U498" s="3">
        <f t="shared" si="353"/>
        <v>-3397.8032516225862</v>
      </c>
      <c r="W498" s="149" t="s">
        <v>331</v>
      </c>
    </row>
    <row r="499" spans="1:23" s="81" customFormat="1" ht="17.25" customHeight="1">
      <c r="A499" s="80"/>
      <c r="B499" s="2163"/>
      <c r="C499" s="2059"/>
      <c r="D499" s="1915"/>
      <c r="E499" s="1919" t="s">
        <v>106</v>
      </c>
      <c r="F499" s="1920"/>
      <c r="G499" s="332">
        <f>G323-G236</f>
        <v>741.2539682539682</v>
      </c>
      <c r="H499" s="333">
        <f t="shared" ref="H499:U499" si="354">H323-H236</f>
        <v>332.02380952380963</v>
      </c>
      <c r="I499" s="333">
        <f t="shared" si="354"/>
        <v>-38.293650793651523</v>
      </c>
      <c r="J499" s="333">
        <f t="shared" si="354"/>
        <v>-333.5634920634925</v>
      </c>
      <c r="K499" s="333">
        <f t="shared" si="354"/>
        <v>496.08730158730168</v>
      </c>
      <c r="L499" s="334">
        <f t="shared" si="354"/>
        <v>0</v>
      </c>
      <c r="M499" s="332">
        <f t="shared" si="354"/>
        <v>0</v>
      </c>
      <c r="N499" s="333">
        <f t="shared" si="354"/>
        <v>0</v>
      </c>
      <c r="O499" s="333">
        <f t="shared" si="354"/>
        <v>0</v>
      </c>
      <c r="P499" s="333">
        <f t="shared" si="354"/>
        <v>0</v>
      </c>
      <c r="Q499" s="333">
        <f t="shared" si="354"/>
        <v>0</v>
      </c>
      <c r="R499" s="334">
        <f t="shared" si="354"/>
        <v>0</v>
      </c>
      <c r="S499" s="335">
        <f t="shared" si="354"/>
        <v>1197.5079365079437</v>
      </c>
      <c r="T499" s="333">
        <f t="shared" si="354"/>
        <v>0</v>
      </c>
      <c r="U499" s="333">
        <f t="shared" si="354"/>
        <v>1197.5079365079437</v>
      </c>
      <c r="W499" s="149" t="s">
        <v>331</v>
      </c>
    </row>
    <row r="500" spans="1:23" s="81" customFormat="1" ht="17.25" customHeight="1">
      <c r="A500" s="80"/>
      <c r="B500" s="2163"/>
      <c r="C500" s="2059"/>
      <c r="D500" s="1921" t="s">
        <v>105</v>
      </c>
      <c r="E500" s="1922"/>
      <c r="F500" s="212" t="s">
        <v>94</v>
      </c>
      <c r="G500" s="2">
        <f t="shared" ref="G500:U506" si="355">G324-G237</f>
        <v>-593.6</v>
      </c>
      <c r="H500" s="3">
        <f t="shared" si="355"/>
        <v>-564.20000000000005</v>
      </c>
      <c r="I500" s="3">
        <f t="shared" si="355"/>
        <v>-604.9</v>
      </c>
      <c r="J500" s="3">
        <f t="shared" si="355"/>
        <v>-457.95000000000005</v>
      </c>
      <c r="K500" s="3">
        <f t="shared" si="355"/>
        <v>-519.29999999999995</v>
      </c>
      <c r="L500" s="4">
        <f t="shared" si="355"/>
        <v>-534.1</v>
      </c>
      <c r="M500" s="2">
        <f t="shared" si="355"/>
        <v>-1340.95</v>
      </c>
      <c r="N500" s="3">
        <f t="shared" si="355"/>
        <v>-959</v>
      </c>
      <c r="O500" s="3">
        <f t="shared" si="355"/>
        <v>-1119</v>
      </c>
      <c r="P500" s="3">
        <f t="shared" si="355"/>
        <v>-997</v>
      </c>
      <c r="Q500" s="3">
        <f t="shared" si="355"/>
        <v>-958</v>
      </c>
      <c r="R500" s="4">
        <f t="shared" si="355"/>
        <v>-1245</v>
      </c>
      <c r="S500" s="5">
        <f t="shared" si="355"/>
        <v>-3274.0500000000011</v>
      </c>
      <c r="T500" s="3">
        <f t="shared" si="355"/>
        <v>-6618.95</v>
      </c>
      <c r="U500" s="3">
        <f t="shared" si="355"/>
        <v>-9893</v>
      </c>
      <c r="W500" s="149" t="s">
        <v>331</v>
      </c>
    </row>
    <row r="501" spans="1:23" s="81" customFormat="1" ht="17.25" customHeight="1">
      <c r="A501" s="80"/>
      <c r="B501" s="2163"/>
      <c r="C501" s="2059"/>
      <c r="D501" s="1923"/>
      <c r="E501" s="1924"/>
      <c r="F501" s="211" t="s">
        <v>95</v>
      </c>
      <c r="G501" s="6">
        <f t="shared" si="355"/>
        <v>-62.100000000000023</v>
      </c>
      <c r="H501" s="7">
        <f t="shared" si="355"/>
        <v>117.89999999999998</v>
      </c>
      <c r="I501" s="7">
        <f t="shared" si="355"/>
        <v>158.70000000000005</v>
      </c>
      <c r="J501" s="7">
        <f t="shared" si="355"/>
        <v>313.60000000000002</v>
      </c>
      <c r="K501" s="7">
        <f t="shared" si="355"/>
        <v>-99.100000000000023</v>
      </c>
      <c r="L501" s="8">
        <f t="shared" si="355"/>
        <v>-169.89999999999998</v>
      </c>
      <c r="M501" s="6">
        <f t="shared" si="355"/>
        <v>-396</v>
      </c>
      <c r="N501" s="7">
        <f t="shared" si="355"/>
        <v>-434</v>
      </c>
      <c r="O501" s="7">
        <f t="shared" si="355"/>
        <v>-408</v>
      </c>
      <c r="P501" s="7">
        <f t="shared" si="355"/>
        <v>-368</v>
      </c>
      <c r="Q501" s="7">
        <f t="shared" si="355"/>
        <v>-420</v>
      </c>
      <c r="R501" s="8">
        <f t="shared" si="355"/>
        <v>-420</v>
      </c>
      <c r="S501" s="9">
        <f t="shared" si="355"/>
        <v>259.09999999999991</v>
      </c>
      <c r="T501" s="7">
        <f t="shared" si="355"/>
        <v>-2446</v>
      </c>
      <c r="U501" s="7">
        <f t="shared" si="355"/>
        <v>-2186.9</v>
      </c>
      <c r="W501" s="149" t="s">
        <v>331</v>
      </c>
    </row>
    <row r="502" spans="1:23" s="81" customFormat="1" ht="17.25" customHeight="1">
      <c r="A502" s="80"/>
      <c r="B502" s="2163"/>
      <c r="C502" s="2059"/>
      <c r="D502" s="1925"/>
      <c r="E502" s="1926"/>
      <c r="F502" s="331" t="s">
        <v>107</v>
      </c>
      <c r="G502" s="352">
        <f t="shared" si="355"/>
        <v>-655.7</v>
      </c>
      <c r="H502" s="503">
        <f t="shared" si="355"/>
        <v>-446.30000000000018</v>
      </c>
      <c r="I502" s="503">
        <f t="shared" si="355"/>
        <v>-446.19999999999982</v>
      </c>
      <c r="J502" s="503">
        <f t="shared" si="355"/>
        <v>-144.34999999999991</v>
      </c>
      <c r="K502" s="503">
        <f t="shared" si="355"/>
        <v>-618.4</v>
      </c>
      <c r="L502" s="353">
        <f t="shared" si="355"/>
        <v>-704</v>
      </c>
      <c r="M502" s="352">
        <f t="shared" si="355"/>
        <v>-1736.95</v>
      </c>
      <c r="N502" s="503">
        <f t="shared" si="355"/>
        <v>-1393</v>
      </c>
      <c r="O502" s="503">
        <f t="shared" si="355"/>
        <v>-1527</v>
      </c>
      <c r="P502" s="503">
        <f t="shared" si="355"/>
        <v>-1365</v>
      </c>
      <c r="Q502" s="503">
        <f t="shared" si="355"/>
        <v>-1378</v>
      </c>
      <c r="R502" s="353">
        <f t="shared" si="355"/>
        <v>-1665</v>
      </c>
      <c r="S502" s="504">
        <f t="shared" si="355"/>
        <v>-3014.9499999999989</v>
      </c>
      <c r="T502" s="503">
        <f t="shared" si="355"/>
        <v>-9064.9500000000007</v>
      </c>
      <c r="U502" s="503">
        <f t="shared" si="355"/>
        <v>-12079.899999999998</v>
      </c>
      <c r="W502" s="149" t="s">
        <v>331</v>
      </c>
    </row>
    <row r="503" spans="1:23" s="81" customFormat="1" ht="17.25" customHeight="1">
      <c r="A503" s="80"/>
      <c r="B503" s="2163"/>
      <c r="C503" s="2059"/>
      <c r="D503" s="1927" t="s">
        <v>56</v>
      </c>
      <c r="E503" s="1928"/>
      <c r="F503" s="1929"/>
      <c r="G503" s="183">
        <f t="shared" si="355"/>
        <v>85.553968253968378</v>
      </c>
      <c r="H503" s="184">
        <f t="shared" si="355"/>
        <v>-114.2761904761901</v>
      </c>
      <c r="I503" s="184">
        <f t="shared" si="355"/>
        <v>-484.4936507936518</v>
      </c>
      <c r="J503" s="184">
        <f t="shared" si="355"/>
        <v>-477.9134920634915</v>
      </c>
      <c r="K503" s="184">
        <f t="shared" si="355"/>
        <v>-122.31269841269886</v>
      </c>
      <c r="L503" s="185">
        <f t="shared" si="355"/>
        <v>-704</v>
      </c>
      <c r="M503" s="183">
        <f t="shared" si="355"/>
        <v>-1736.9499999999998</v>
      </c>
      <c r="N503" s="184">
        <f t="shared" si="355"/>
        <v>-1393.0000000000005</v>
      </c>
      <c r="O503" s="184">
        <f t="shared" si="355"/>
        <v>-1527</v>
      </c>
      <c r="P503" s="184">
        <f t="shared" si="355"/>
        <v>-1365</v>
      </c>
      <c r="Q503" s="184">
        <f t="shared" si="355"/>
        <v>-1378</v>
      </c>
      <c r="R503" s="185">
        <f t="shared" si="355"/>
        <v>-1665</v>
      </c>
      <c r="S503" s="186">
        <f t="shared" si="355"/>
        <v>-1817.4420634920607</v>
      </c>
      <c r="T503" s="184">
        <f t="shared" si="355"/>
        <v>-9064.9499999999971</v>
      </c>
      <c r="U503" s="184">
        <f t="shared" si="355"/>
        <v>-10882.392063492058</v>
      </c>
      <c r="W503" s="149" t="s">
        <v>331</v>
      </c>
    </row>
    <row r="504" spans="1:23" s="81" customFormat="1" ht="17.25" customHeight="1">
      <c r="A504" s="80"/>
      <c r="B504" s="2163"/>
      <c r="C504" s="2059"/>
      <c r="D504" s="1930" t="s">
        <v>57</v>
      </c>
      <c r="E504" s="1931"/>
      <c r="F504" s="1932"/>
      <c r="G504" s="944">
        <f t="shared" si="355"/>
        <v>741.2539682539682</v>
      </c>
      <c r="H504" s="1410">
        <f t="shared" si="355"/>
        <v>332.02380952380963</v>
      </c>
      <c r="I504" s="1410">
        <f t="shared" si="355"/>
        <v>-38.293650793651523</v>
      </c>
      <c r="J504" s="1410">
        <f t="shared" si="355"/>
        <v>-333.5634920634925</v>
      </c>
      <c r="K504" s="1410">
        <f t="shared" si="355"/>
        <v>496.08730158730168</v>
      </c>
      <c r="L504" s="245">
        <f t="shared" si="355"/>
        <v>0</v>
      </c>
      <c r="M504" s="944">
        <f t="shared" si="355"/>
        <v>0</v>
      </c>
      <c r="N504" s="1410">
        <f t="shared" si="355"/>
        <v>0</v>
      </c>
      <c r="O504" s="1410">
        <f t="shared" si="355"/>
        <v>0</v>
      </c>
      <c r="P504" s="1410">
        <f t="shared" si="355"/>
        <v>0</v>
      </c>
      <c r="Q504" s="1410">
        <f t="shared" si="355"/>
        <v>0</v>
      </c>
      <c r="R504" s="245">
        <f t="shared" si="355"/>
        <v>0</v>
      </c>
      <c r="S504" s="246">
        <f t="shared" si="355"/>
        <v>1197.5079365079355</v>
      </c>
      <c r="T504" s="1410">
        <f t="shared" si="355"/>
        <v>0</v>
      </c>
      <c r="U504" s="1410">
        <f t="shared" si="355"/>
        <v>1197.5079365079355</v>
      </c>
      <c r="W504" s="149" t="s">
        <v>331</v>
      </c>
    </row>
    <row r="505" spans="1:23" s="81" customFormat="1" ht="17.25" customHeight="1" collapsed="1" thickBot="1">
      <c r="A505" s="80"/>
      <c r="B505" s="2163"/>
      <c r="C505" s="2176" t="s">
        <v>99</v>
      </c>
      <c r="D505" s="2177"/>
      <c r="E505" s="2177"/>
      <c r="F505" s="2178"/>
      <c r="G505" s="226">
        <f>G329-G242</f>
        <v>4669.8999999999996</v>
      </c>
      <c r="H505" s="511">
        <f t="shared" si="355"/>
        <v>2091.7500000000009</v>
      </c>
      <c r="I505" s="511">
        <f t="shared" si="355"/>
        <v>-241.25000000000409</v>
      </c>
      <c r="J505" s="511">
        <f t="shared" si="355"/>
        <v>-2101.450000000003</v>
      </c>
      <c r="K505" s="511">
        <f t="shared" si="355"/>
        <v>3125.3499999999995</v>
      </c>
      <c r="L505" s="227">
        <f t="shared" si="355"/>
        <v>0</v>
      </c>
      <c r="M505" s="226">
        <f t="shared" si="355"/>
        <v>0</v>
      </c>
      <c r="N505" s="511">
        <f t="shared" si="355"/>
        <v>0</v>
      </c>
      <c r="O505" s="511">
        <f t="shared" si="355"/>
        <v>0</v>
      </c>
      <c r="P505" s="511">
        <f t="shared" si="355"/>
        <v>0</v>
      </c>
      <c r="Q505" s="511">
        <f t="shared" si="355"/>
        <v>0</v>
      </c>
      <c r="R505" s="227">
        <f t="shared" si="355"/>
        <v>0</v>
      </c>
      <c r="S505" s="228">
        <f t="shared" si="355"/>
        <v>7544.2999999999884</v>
      </c>
      <c r="T505" s="511">
        <f t="shared" si="355"/>
        <v>0</v>
      </c>
      <c r="U505" s="511">
        <f t="shared" si="355"/>
        <v>7544.2999999999884</v>
      </c>
      <c r="V505" s="225"/>
      <c r="W505" s="155" t="s">
        <v>89</v>
      </c>
    </row>
    <row r="506" spans="1:23" s="81" customFormat="1" ht="17.25" customHeight="1">
      <c r="A506" s="80"/>
      <c r="B506" s="2163"/>
      <c r="C506" s="1936" t="s">
        <v>101</v>
      </c>
      <c r="D506" s="1938" t="s">
        <v>27</v>
      </c>
      <c r="E506" s="1939"/>
      <c r="F506" s="1940"/>
      <c r="G506" s="220">
        <f>G330-G243</f>
        <v>-792</v>
      </c>
      <c r="H506" s="221">
        <f t="shared" si="355"/>
        <v>-432</v>
      </c>
      <c r="I506" s="221">
        <f t="shared" si="355"/>
        <v>-1584</v>
      </c>
      <c r="J506" s="221">
        <f t="shared" si="355"/>
        <v>-2067</v>
      </c>
      <c r="K506" s="221">
        <f t="shared" si="355"/>
        <v>-1415</v>
      </c>
      <c r="L506" s="222">
        <f t="shared" si="355"/>
        <v>0</v>
      </c>
      <c r="M506" s="220">
        <f t="shared" si="355"/>
        <v>0</v>
      </c>
      <c r="N506" s="221">
        <f t="shared" si="355"/>
        <v>0</v>
      </c>
      <c r="O506" s="221">
        <f t="shared" si="355"/>
        <v>0</v>
      </c>
      <c r="P506" s="221">
        <f t="shared" si="355"/>
        <v>0</v>
      </c>
      <c r="Q506" s="221">
        <f t="shared" si="355"/>
        <v>0</v>
      </c>
      <c r="R506" s="222">
        <f t="shared" si="355"/>
        <v>0</v>
      </c>
      <c r="S506" s="223">
        <f t="shared" si="355"/>
        <v>-6290</v>
      </c>
      <c r="T506" s="221">
        <f t="shared" si="355"/>
        <v>0</v>
      </c>
      <c r="U506" s="221">
        <f t="shared" si="355"/>
        <v>-6290</v>
      </c>
      <c r="W506" s="233" t="s">
        <v>89</v>
      </c>
    </row>
    <row r="507" spans="1:23" s="81" customFormat="1" ht="17.25" customHeight="1">
      <c r="A507" s="80"/>
      <c r="B507" s="2163"/>
      <c r="C507" s="1936"/>
      <c r="D507" s="1941" t="s">
        <v>28</v>
      </c>
      <c r="E507" s="1942"/>
      <c r="F507" s="1943"/>
      <c r="G507" s="63">
        <f t="shared" ref="G507:U513" si="356">G331-G244</f>
        <v>404</v>
      </c>
      <c r="H507" s="490">
        <f t="shared" si="356"/>
        <v>-449</v>
      </c>
      <c r="I507" s="490">
        <f t="shared" si="356"/>
        <v>-1032</v>
      </c>
      <c r="J507" s="490">
        <f t="shared" si="356"/>
        <v>-829</v>
      </c>
      <c r="K507" s="490">
        <f t="shared" si="356"/>
        <v>-471</v>
      </c>
      <c r="L507" s="64">
        <f t="shared" si="356"/>
        <v>0</v>
      </c>
      <c r="M507" s="63">
        <f t="shared" si="356"/>
        <v>0</v>
      </c>
      <c r="N507" s="490">
        <f t="shared" si="356"/>
        <v>0</v>
      </c>
      <c r="O507" s="490">
        <f t="shared" si="356"/>
        <v>0</v>
      </c>
      <c r="P507" s="490">
        <f t="shared" si="356"/>
        <v>0</v>
      </c>
      <c r="Q507" s="490">
        <f t="shared" si="356"/>
        <v>0</v>
      </c>
      <c r="R507" s="64">
        <f t="shared" si="356"/>
        <v>0</v>
      </c>
      <c r="S507" s="65">
        <f t="shared" si="356"/>
        <v>-2377</v>
      </c>
      <c r="T507" s="490">
        <f t="shared" si="356"/>
        <v>0</v>
      </c>
      <c r="U507" s="490">
        <f t="shared" si="356"/>
        <v>-2377</v>
      </c>
      <c r="W507" s="154" t="s">
        <v>89</v>
      </c>
    </row>
    <row r="508" spans="1:23" s="81" customFormat="1" ht="17.25" customHeight="1">
      <c r="A508" s="80"/>
      <c r="B508" s="2163"/>
      <c r="C508" s="1936"/>
      <c r="D508" s="1941" t="s">
        <v>31</v>
      </c>
      <c r="E508" s="1942"/>
      <c r="F508" s="1943"/>
      <c r="G508" s="945">
        <f t="shared" si="356"/>
        <v>-43</v>
      </c>
      <c r="H508" s="1403">
        <f t="shared" si="356"/>
        <v>-117</v>
      </c>
      <c r="I508" s="1403">
        <f t="shared" si="356"/>
        <v>-494</v>
      </c>
      <c r="J508" s="1403">
        <f t="shared" si="356"/>
        <v>-107</v>
      </c>
      <c r="K508" s="1403">
        <f t="shared" si="356"/>
        <v>-92</v>
      </c>
      <c r="L508" s="66">
        <f t="shared" si="356"/>
        <v>0</v>
      </c>
      <c r="M508" s="945">
        <f t="shared" si="356"/>
        <v>0</v>
      </c>
      <c r="N508" s="1403">
        <f t="shared" si="356"/>
        <v>0</v>
      </c>
      <c r="O508" s="1403">
        <f t="shared" si="356"/>
        <v>0</v>
      </c>
      <c r="P508" s="1403">
        <f t="shared" si="356"/>
        <v>0</v>
      </c>
      <c r="Q508" s="1403">
        <f t="shared" si="356"/>
        <v>0</v>
      </c>
      <c r="R508" s="66">
        <f t="shared" si="356"/>
        <v>0</v>
      </c>
      <c r="S508" s="67">
        <f t="shared" si="356"/>
        <v>-853</v>
      </c>
      <c r="T508" s="1403">
        <f t="shared" si="356"/>
        <v>0</v>
      </c>
      <c r="U508" s="1403">
        <f t="shared" si="356"/>
        <v>-853</v>
      </c>
      <c r="W508" s="154" t="s">
        <v>89</v>
      </c>
    </row>
    <row r="509" spans="1:23" s="81" customFormat="1" ht="17.25" customHeight="1">
      <c r="A509" s="80"/>
      <c r="B509" s="2163"/>
      <c r="C509" s="1936"/>
      <c r="D509" s="1941" t="s">
        <v>17</v>
      </c>
      <c r="E509" s="1942"/>
      <c r="F509" s="1943"/>
      <c r="G509" s="945">
        <f t="shared" si="356"/>
        <v>0</v>
      </c>
      <c r="H509" s="1403">
        <f t="shared" si="356"/>
        <v>0</v>
      </c>
      <c r="I509" s="1403">
        <f t="shared" si="356"/>
        <v>720</v>
      </c>
      <c r="J509" s="1403">
        <f t="shared" si="356"/>
        <v>0</v>
      </c>
      <c r="K509" s="1403">
        <f t="shared" si="356"/>
        <v>0</v>
      </c>
      <c r="L509" s="66">
        <f t="shared" si="356"/>
        <v>0</v>
      </c>
      <c r="M509" s="945">
        <f t="shared" si="356"/>
        <v>0</v>
      </c>
      <c r="N509" s="1403">
        <f t="shared" si="356"/>
        <v>0</v>
      </c>
      <c r="O509" s="1403">
        <f t="shared" si="356"/>
        <v>0</v>
      </c>
      <c r="P509" s="1403">
        <f t="shared" si="356"/>
        <v>0</v>
      </c>
      <c r="Q509" s="1403">
        <f t="shared" si="356"/>
        <v>0</v>
      </c>
      <c r="R509" s="66">
        <f t="shared" si="356"/>
        <v>0</v>
      </c>
      <c r="S509" s="67">
        <f t="shared" si="356"/>
        <v>720</v>
      </c>
      <c r="T509" s="1403">
        <f t="shared" si="356"/>
        <v>0</v>
      </c>
      <c r="U509" s="1403">
        <f t="shared" si="356"/>
        <v>720</v>
      </c>
      <c r="W509" s="154" t="s">
        <v>89</v>
      </c>
    </row>
    <row r="510" spans="1:23" s="81" customFormat="1" ht="17.25" customHeight="1">
      <c r="A510" s="80"/>
      <c r="B510" s="2163"/>
      <c r="C510" s="1936"/>
      <c r="D510" s="1941" t="s">
        <v>15</v>
      </c>
      <c r="E510" s="1942"/>
      <c r="F510" s="1943"/>
      <c r="G510" s="63">
        <f t="shared" si="356"/>
        <v>-32</v>
      </c>
      <c r="H510" s="490">
        <f t="shared" si="356"/>
        <v>-32</v>
      </c>
      <c r="I510" s="490">
        <f t="shared" si="356"/>
        <v>-32</v>
      </c>
      <c r="J510" s="490">
        <f t="shared" si="356"/>
        <v>-32</v>
      </c>
      <c r="K510" s="490">
        <f t="shared" si="356"/>
        <v>27</v>
      </c>
      <c r="L510" s="64">
        <f t="shared" si="356"/>
        <v>0</v>
      </c>
      <c r="M510" s="63">
        <f t="shared" si="356"/>
        <v>0</v>
      </c>
      <c r="N510" s="490">
        <f t="shared" si="356"/>
        <v>0</v>
      </c>
      <c r="O510" s="490">
        <f t="shared" si="356"/>
        <v>0</v>
      </c>
      <c r="P510" s="490">
        <f t="shared" si="356"/>
        <v>0</v>
      </c>
      <c r="Q510" s="490">
        <f t="shared" si="356"/>
        <v>0</v>
      </c>
      <c r="R510" s="64">
        <f t="shared" si="356"/>
        <v>0</v>
      </c>
      <c r="S510" s="65">
        <f t="shared" si="356"/>
        <v>-101</v>
      </c>
      <c r="T510" s="490">
        <f t="shared" si="356"/>
        <v>0</v>
      </c>
      <c r="U510" s="490">
        <f t="shared" si="356"/>
        <v>-101</v>
      </c>
      <c r="W510" s="154" t="s">
        <v>89</v>
      </c>
    </row>
    <row r="511" spans="1:23" s="81" customFormat="1" ht="17.25" customHeight="1">
      <c r="A511" s="80"/>
      <c r="B511" s="2163"/>
      <c r="C511" s="1936"/>
      <c r="D511" s="1941" t="s">
        <v>60</v>
      </c>
      <c r="E511" s="1942"/>
      <c r="F511" s="1943"/>
      <c r="G511" s="247">
        <f t="shared" si="356"/>
        <v>0</v>
      </c>
      <c r="H511" s="506">
        <f t="shared" si="356"/>
        <v>0</v>
      </c>
      <c r="I511" s="506">
        <f t="shared" si="356"/>
        <v>0</v>
      </c>
      <c r="J511" s="506">
        <f t="shared" si="356"/>
        <v>0</v>
      </c>
      <c r="K511" s="506">
        <f t="shared" si="356"/>
        <v>0</v>
      </c>
      <c r="L511" s="248">
        <f t="shared" si="356"/>
        <v>0</v>
      </c>
      <c r="M511" s="247">
        <f t="shared" si="356"/>
        <v>0</v>
      </c>
      <c r="N511" s="506">
        <f t="shared" si="356"/>
        <v>0</v>
      </c>
      <c r="O511" s="506">
        <f t="shared" si="356"/>
        <v>0</v>
      </c>
      <c r="P511" s="506">
        <f t="shared" si="356"/>
        <v>0</v>
      </c>
      <c r="Q511" s="506">
        <f t="shared" si="356"/>
        <v>0</v>
      </c>
      <c r="R511" s="248">
        <f t="shared" si="356"/>
        <v>0</v>
      </c>
      <c r="S511" s="249">
        <f t="shared" si="356"/>
        <v>0</v>
      </c>
      <c r="T511" s="506">
        <f t="shared" si="356"/>
        <v>0</v>
      </c>
      <c r="U511" s="506">
        <f t="shared" si="356"/>
        <v>0</v>
      </c>
      <c r="W511" s="154" t="s">
        <v>89</v>
      </c>
    </row>
    <row r="512" spans="1:23" s="81" customFormat="1" ht="17.25" customHeight="1" thickBot="1">
      <c r="A512" s="80"/>
      <c r="B512" s="2163"/>
      <c r="C512" s="1937"/>
      <c r="D512" s="2110" t="s">
        <v>96</v>
      </c>
      <c r="E512" s="2111"/>
      <c r="F512" s="2112"/>
      <c r="G512" s="250">
        <f t="shared" si="356"/>
        <v>-463</v>
      </c>
      <c r="H512" s="251">
        <f t="shared" si="356"/>
        <v>-1030</v>
      </c>
      <c r="I512" s="251">
        <f t="shared" si="356"/>
        <v>-2422</v>
      </c>
      <c r="J512" s="251">
        <f t="shared" si="356"/>
        <v>-3035</v>
      </c>
      <c r="K512" s="251">
        <f t="shared" si="356"/>
        <v>-1951</v>
      </c>
      <c r="L512" s="252">
        <f t="shared" si="356"/>
        <v>0</v>
      </c>
      <c r="M512" s="250">
        <f t="shared" si="356"/>
        <v>0</v>
      </c>
      <c r="N512" s="251">
        <f t="shared" si="356"/>
        <v>0</v>
      </c>
      <c r="O512" s="251">
        <f t="shared" si="356"/>
        <v>0</v>
      </c>
      <c r="P512" s="251">
        <f t="shared" si="356"/>
        <v>0</v>
      </c>
      <c r="Q512" s="251">
        <f t="shared" si="356"/>
        <v>0</v>
      </c>
      <c r="R512" s="252">
        <f t="shared" si="356"/>
        <v>0</v>
      </c>
      <c r="S512" s="253">
        <f t="shared" si="356"/>
        <v>-8901</v>
      </c>
      <c r="T512" s="251">
        <f t="shared" si="356"/>
        <v>0</v>
      </c>
      <c r="U512" s="251">
        <f t="shared" si="356"/>
        <v>-8901</v>
      </c>
      <c r="W512" s="255" t="s">
        <v>89</v>
      </c>
    </row>
    <row r="513" spans="1:25" s="81" customFormat="1" ht="17.25" customHeight="1" collapsed="1" thickBot="1">
      <c r="A513" s="80"/>
      <c r="B513" s="2163"/>
      <c r="C513" s="2179" t="s">
        <v>97</v>
      </c>
      <c r="D513" s="2180"/>
      <c r="E513" s="2180"/>
      <c r="F513" s="2181"/>
      <c r="G513" s="235">
        <f t="shared" si="356"/>
        <v>463</v>
      </c>
      <c r="H513" s="236">
        <f t="shared" si="356"/>
        <v>1030</v>
      </c>
      <c r="I513" s="236">
        <f t="shared" si="356"/>
        <v>2422</v>
      </c>
      <c r="J513" s="236">
        <f t="shared" si="356"/>
        <v>3035</v>
      </c>
      <c r="K513" s="236">
        <f t="shared" si="356"/>
        <v>1951</v>
      </c>
      <c r="L513" s="237">
        <f t="shared" si="356"/>
        <v>0</v>
      </c>
      <c r="M513" s="235">
        <f t="shared" si="356"/>
        <v>0</v>
      </c>
      <c r="N513" s="236">
        <f t="shared" si="356"/>
        <v>0</v>
      </c>
      <c r="O513" s="236">
        <f t="shared" si="356"/>
        <v>0</v>
      </c>
      <c r="P513" s="236">
        <f t="shared" si="356"/>
        <v>0</v>
      </c>
      <c r="Q513" s="236">
        <f t="shared" si="356"/>
        <v>0</v>
      </c>
      <c r="R513" s="237">
        <f t="shared" si="356"/>
        <v>0</v>
      </c>
      <c r="S513" s="238">
        <f t="shared" si="356"/>
        <v>8901</v>
      </c>
      <c r="T513" s="236">
        <f t="shared" si="356"/>
        <v>0</v>
      </c>
      <c r="U513" s="236">
        <f t="shared" si="356"/>
        <v>8901</v>
      </c>
      <c r="V513" s="225"/>
      <c r="W513" s="240" t="s">
        <v>89</v>
      </c>
    </row>
    <row r="514" spans="1:25" s="81" customFormat="1" ht="17.25" customHeight="1">
      <c r="A514" s="80"/>
      <c r="B514" s="2163"/>
      <c r="C514" s="2149" t="s">
        <v>189</v>
      </c>
      <c r="D514" s="2150"/>
      <c r="E514" s="2151"/>
      <c r="F514" s="566" t="s">
        <v>190</v>
      </c>
      <c r="G514" s="1112">
        <v>0</v>
      </c>
      <c r="H514" s="1113">
        <v>0</v>
      </c>
      <c r="I514" s="1113">
        <v>0</v>
      </c>
      <c r="J514" s="1113">
        <v>0</v>
      </c>
      <c r="K514" s="1113">
        <v>0</v>
      </c>
      <c r="L514" s="1114">
        <v>0</v>
      </c>
      <c r="M514" s="1115">
        <v>0</v>
      </c>
      <c r="N514" s="1113">
        <v>0</v>
      </c>
      <c r="O514" s="1113">
        <v>0</v>
      </c>
      <c r="P514" s="1113">
        <v>0</v>
      </c>
      <c r="Q514" s="1113">
        <v>0</v>
      </c>
      <c r="R514" s="1116">
        <v>0</v>
      </c>
      <c r="S514" s="1117">
        <v>0</v>
      </c>
      <c r="T514" s="1113">
        <v>0</v>
      </c>
      <c r="U514" s="1113">
        <v>0</v>
      </c>
      <c r="V514" s="668"/>
      <c r="W514" s="148" t="s">
        <v>88</v>
      </c>
    </row>
    <row r="515" spans="1:25" s="81" customFormat="1" ht="17.25" customHeight="1">
      <c r="A515" s="80"/>
      <c r="B515" s="2163"/>
      <c r="C515" s="2152"/>
      <c r="D515" s="1923"/>
      <c r="E515" s="1924"/>
      <c r="F515" s="140" t="s">
        <v>191</v>
      </c>
      <c r="G515" s="1118">
        <v>0</v>
      </c>
      <c r="H515" s="1119">
        <v>0</v>
      </c>
      <c r="I515" s="1119">
        <v>0</v>
      </c>
      <c r="J515" s="1119">
        <v>0</v>
      </c>
      <c r="K515" s="1119">
        <v>0</v>
      </c>
      <c r="L515" s="1120">
        <v>0</v>
      </c>
      <c r="M515" s="1121">
        <v>0</v>
      </c>
      <c r="N515" s="1119">
        <v>0</v>
      </c>
      <c r="O515" s="1119">
        <v>0</v>
      </c>
      <c r="P515" s="1119">
        <v>0</v>
      </c>
      <c r="Q515" s="1119">
        <v>0</v>
      </c>
      <c r="R515" s="1122">
        <v>0</v>
      </c>
      <c r="S515" s="1123">
        <v>0</v>
      </c>
      <c r="T515" s="1119">
        <v>0</v>
      </c>
      <c r="U515" s="1119">
        <v>0</v>
      </c>
      <c r="V515" s="1053"/>
      <c r="W515" s="149" t="s">
        <v>88</v>
      </c>
    </row>
    <row r="516" spans="1:25" s="81" customFormat="1" ht="17.25" customHeight="1" thickBot="1">
      <c r="A516" s="80"/>
      <c r="B516" s="2163"/>
      <c r="C516" s="2153"/>
      <c r="D516" s="2154"/>
      <c r="E516" s="2155"/>
      <c r="F516" s="1124" t="s">
        <v>192</v>
      </c>
      <c r="G516" s="1125">
        <v>0</v>
      </c>
      <c r="H516" s="1126">
        <v>0</v>
      </c>
      <c r="I516" s="1126">
        <v>0</v>
      </c>
      <c r="J516" s="1126">
        <v>0</v>
      </c>
      <c r="K516" s="1126">
        <v>0</v>
      </c>
      <c r="L516" s="1127">
        <v>0</v>
      </c>
      <c r="M516" s="1128">
        <v>0</v>
      </c>
      <c r="N516" s="1126">
        <v>0</v>
      </c>
      <c r="O516" s="1126">
        <v>0</v>
      </c>
      <c r="P516" s="1126">
        <v>0</v>
      </c>
      <c r="Q516" s="1126">
        <v>0</v>
      </c>
      <c r="R516" s="1129">
        <v>0</v>
      </c>
      <c r="S516" s="1130">
        <v>0</v>
      </c>
      <c r="T516" s="1126">
        <v>0</v>
      </c>
      <c r="U516" s="1126">
        <v>0</v>
      </c>
      <c r="V516" s="225"/>
      <c r="W516" s="155" t="s">
        <v>88</v>
      </c>
    </row>
    <row r="517" spans="1:25" s="81" customFormat="1" ht="17.25" customHeight="1" thickBot="1">
      <c r="A517" s="80"/>
      <c r="B517" s="2163"/>
      <c r="C517" s="2156" t="s">
        <v>193</v>
      </c>
      <c r="D517" s="2157"/>
      <c r="E517" s="2158"/>
      <c r="F517" s="1131">
        <v>2920</v>
      </c>
      <c r="G517" s="1132">
        <v>0</v>
      </c>
      <c r="H517" s="1133">
        <v>0</v>
      </c>
      <c r="I517" s="1133">
        <v>0</v>
      </c>
      <c r="J517" s="1133">
        <v>0</v>
      </c>
      <c r="K517" s="1133">
        <v>0</v>
      </c>
      <c r="L517" s="1134">
        <v>0</v>
      </c>
      <c r="M517" s="1132">
        <v>0</v>
      </c>
      <c r="N517" s="1133">
        <v>0</v>
      </c>
      <c r="O517" s="1133">
        <v>0</v>
      </c>
      <c r="P517" s="1133">
        <v>0</v>
      </c>
      <c r="Q517" s="1133">
        <v>0</v>
      </c>
      <c r="R517" s="1134">
        <v>0</v>
      </c>
      <c r="S517" s="1135">
        <v>0</v>
      </c>
      <c r="T517" s="1133">
        <v>0</v>
      </c>
      <c r="U517" s="1133">
        <v>0</v>
      </c>
      <c r="V517" s="254"/>
      <c r="W517" s="234" t="s">
        <v>331</v>
      </c>
    </row>
    <row r="518" spans="1:25" s="81" customFormat="1" ht="17.25" customHeight="1" collapsed="1" thickBot="1">
      <c r="A518" s="80"/>
      <c r="B518" s="2163"/>
      <c r="C518" s="2179" t="s">
        <v>177</v>
      </c>
      <c r="D518" s="2180"/>
      <c r="E518" s="2180"/>
      <c r="F518" s="2181"/>
      <c r="G518" s="235">
        <f>G342</f>
        <v>0</v>
      </c>
      <c r="H518" s="236">
        <f t="shared" ref="H518:U518" si="357">H342</f>
        <v>0</v>
      </c>
      <c r="I518" s="236">
        <f t="shared" si="357"/>
        <v>0</v>
      </c>
      <c r="J518" s="236">
        <f t="shared" si="357"/>
        <v>0</v>
      </c>
      <c r="K518" s="236">
        <f t="shared" si="357"/>
        <v>0</v>
      </c>
      <c r="L518" s="237">
        <f t="shared" si="357"/>
        <v>0</v>
      </c>
      <c r="M518" s="235">
        <f t="shared" si="357"/>
        <v>0</v>
      </c>
      <c r="N518" s="236">
        <f t="shared" si="357"/>
        <v>0</v>
      </c>
      <c r="O518" s="236">
        <f t="shared" si="357"/>
        <v>0</v>
      </c>
      <c r="P518" s="236">
        <f t="shared" si="357"/>
        <v>0</v>
      </c>
      <c r="Q518" s="236">
        <f t="shared" si="357"/>
        <v>0</v>
      </c>
      <c r="R518" s="237">
        <f t="shared" si="357"/>
        <v>0</v>
      </c>
      <c r="S518" s="238">
        <f t="shared" si="357"/>
        <v>0</v>
      </c>
      <c r="T518" s="236">
        <f t="shared" si="357"/>
        <v>0</v>
      </c>
      <c r="U518" s="236">
        <f t="shared" si="357"/>
        <v>0</v>
      </c>
      <c r="V518" s="239"/>
      <c r="W518" s="240" t="s">
        <v>89</v>
      </c>
    </row>
    <row r="519" spans="1:25" s="81" customFormat="1" ht="17.25" customHeight="1" thickBot="1">
      <c r="A519" s="80"/>
      <c r="B519" s="2163"/>
      <c r="C519" s="2179" t="s">
        <v>178</v>
      </c>
      <c r="D519" s="2180"/>
      <c r="E519" s="2180"/>
      <c r="F519" s="2181"/>
      <c r="G519" s="235">
        <f>G343-G255</f>
        <v>-340.89999999999964</v>
      </c>
      <c r="H519" s="236">
        <f t="shared" ref="H519:U520" si="358">H343-H255</f>
        <v>-56.750000000000909</v>
      </c>
      <c r="I519" s="236">
        <f t="shared" si="358"/>
        <v>-259.74999999999591</v>
      </c>
      <c r="J519" s="236">
        <f t="shared" si="358"/>
        <v>-304.54999999999711</v>
      </c>
      <c r="K519" s="236">
        <f t="shared" si="358"/>
        <v>-343.34999999999945</v>
      </c>
      <c r="L519" s="237">
        <f t="shared" si="358"/>
        <v>558.59999999999854</v>
      </c>
      <c r="M519" s="235">
        <f t="shared" si="358"/>
        <v>39.399999999994179</v>
      </c>
      <c r="N519" s="236">
        <f t="shared" si="358"/>
        <v>591.79999999999927</v>
      </c>
      <c r="O519" s="236">
        <f t="shared" si="358"/>
        <v>390.15000000000146</v>
      </c>
      <c r="P519" s="236">
        <f t="shared" si="358"/>
        <v>-292.75000000000728</v>
      </c>
      <c r="Q519" s="236">
        <f t="shared" si="358"/>
        <v>435.40000000000146</v>
      </c>
      <c r="R519" s="237">
        <f t="shared" si="358"/>
        <v>-232.45000000001164</v>
      </c>
      <c r="S519" s="238">
        <f t="shared" si="358"/>
        <v>-746.69999999999447</v>
      </c>
      <c r="T519" s="236">
        <f t="shared" si="358"/>
        <v>931.54999999997744</v>
      </c>
      <c r="U519" s="236">
        <f t="shared" si="358"/>
        <v>184.84999999998297</v>
      </c>
      <c r="V519" s="239"/>
      <c r="W519" s="240" t="s">
        <v>89</v>
      </c>
    </row>
    <row r="520" spans="1:25" s="81" customFormat="1" ht="17.25" customHeight="1" thickBot="1">
      <c r="A520" s="80"/>
      <c r="B520" s="2164"/>
      <c r="C520" s="2182" t="s">
        <v>179</v>
      </c>
      <c r="D520" s="2183"/>
      <c r="E520" s="2183"/>
      <c r="F520" s="2184"/>
      <c r="G520" s="133">
        <f>G344-G256</f>
        <v>4829</v>
      </c>
      <c r="H520" s="134">
        <f t="shared" si="358"/>
        <v>3886</v>
      </c>
      <c r="I520" s="134">
        <f t="shared" si="358"/>
        <v>228</v>
      </c>
      <c r="J520" s="134">
        <f t="shared" si="358"/>
        <v>-3228</v>
      </c>
      <c r="K520" s="134">
        <f t="shared" si="358"/>
        <v>3442</v>
      </c>
      <c r="L520" s="135">
        <f t="shared" si="358"/>
        <v>3391.2480546925508</v>
      </c>
      <c r="M520" s="133">
        <f t="shared" si="358"/>
        <v>68.511293917603325</v>
      </c>
      <c r="N520" s="134">
        <f t="shared" si="358"/>
        <v>-868.98121833169353</v>
      </c>
      <c r="O520" s="134">
        <f t="shared" si="358"/>
        <v>961.80989412606868</v>
      </c>
      <c r="P520" s="134">
        <f t="shared" si="358"/>
        <v>-6135.4101490234461</v>
      </c>
      <c r="Q520" s="134">
        <f t="shared" si="358"/>
        <v>-2846.6342972427701</v>
      </c>
      <c r="R520" s="135">
        <f t="shared" si="358"/>
        <v>3228.4959366393741</v>
      </c>
      <c r="S520" s="136">
        <f t="shared" si="358"/>
        <v>12548.248054692551</v>
      </c>
      <c r="T520" s="134">
        <f t="shared" si="358"/>
        <v>-5592.2085399148636</v>
      </c>
      <c r="U520" s="134">
        <f t="shared" si="358"/>
        <v>6956.0395147776871</v>
      </c>
      <c r="W520" s="234" t="s">
        <v>89</v>
      </c>
    </row>
    <row r="521" spans="1:25" s="219" customFormat="1" ht="17.25" customHeight="1">
      <c r="A521" s="161"/>
      <c r="B521" s="216"/>
      <c r="C521" s="217"/>
      <c r="D521" s="217"/>
      <c r="E521" s="217"/>
      <c r="F521" s="217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218"/>
      <c r="T521" s="218"/>
      <c r="U521" s="218"/>
      <c r="W521" s="215"/>
    </row>
    <row r="522" spans="1:25" ht="17.25" customHeight="1">
      <c r="B522" s="145" t="s">
        <v>93</v>
      </c>
      <c r="C522" s="78"/>
      <c r="D522" s="78"/>
      <c r="E522" s="162"/>
      <c r="F522" s="77"/>
      <c r="G522" s="144" t="s">
        <v>81</v>
      </c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W522" s="146"/>
      <c r="Y522" s="76"/>
    </row>
    <row r="523" spans="1:25" ht="17.25" customHeight="1" thickBot="1">
      <c r="B523" s="145"/>
      <c r="C523" s="78"/>
      <c r="D523" s="78"/>
      <c r="E523" s="162"/>
      <c r="F523" s="77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 t="s">
        <v>65</v>
      </c>
      <c r="W523" s="146"/>
      <c r="Y523" s="76"/>
    </row>
    <row r="524" spans="1:25" ht="17.25" customHeight="1" thickBot="1">
      <c r="B524" s="2185" t="s">
        <v>64</v>
      </c>
      <c r="C524" s="2185"/>
      <c r="D524" s="2185"/>
      <c r="E524" s="2185"/>
      <c r="F524" s="2186"/>
      <c r="G524" s="1158">
        <f>前年実績!F31</f>
        <v>424.04233046251954</v>
      </c>
      <c r="H524" s="1159">
        <f>前年実績!G31</f>
        <v>822.66823099365092</v>
      </c>
      <c r="I524" s="1159">
        <f>前年実績!H31</f>
        <v>1236.5198245756294</v>
      </c>
      <c r="J524" s="1159">
        <f>前年実績!I31</f>
        <v>891.9940021772918</v>
      </c>
      <c r="K524" s="1159">
        <f>前年実績!J31</f>
        <v>952.09589911563739</v>
      </c>
      <c r="L524" s="1160">
        <f>前年実績!K31</f>
        <v>1543.7489554348774</v>
      </c>
      <c r="M524" s="1158">
        <f>前年実績!L31</f>
        <v>824.22906728769442</v>
      </c>
      <c r="N524" s="1159">
        <f>前年実績!M31</f>
        <v>982.13435613239426</v>
      </c>
      <c r="O524" s="1159">
        <f>前年実績!N31</f>
        <v>994.12643537699205</v>
      </c>
      <c r="P524" s="1159">
        <f>前年実績!O31</f>
        <v>1247.4015509956878</v>
      </c>
      <c r="Q524" s="1159">
        <f>前年実績!P31</f>
        <v>1575.7726738579099</v>
      </c>
      <c r="R524" s="1160">
        <f>前年実績!Q31</f>
        <v>1521.0769783985857</v>
      </c>
      <c r="S524" s="1158">
        <f>前年実績!R31</f>
        <v>1086.1143879074887</v>
      </c>
      <c r="T524" s="1159">
        <f>前年実績!S31</f>
        <v>1273.6537056924694</v>
      </c>
      <c r="U524" s="1160">
        <f>前年実績!T31</f>
        <v>1181.5799712733346</v>
      </c>
      <c r="W524" s="156" t="s">
        <v>88</v>
      </c>
      <c r="Y524" s="76"/>
    </row>
    <row r="525" spans="1:25" ht="17.25" customHeight="1" thickBot="1">
      <c r="B525" s="1315"/>
      <c r="C525" s="1316"/>
      <c r="D525" s="1316"/>
      <c r="E525" s="1316"/>
      <c r="F525" s="86"/>
      <c r="G525" s="110" t="s">
        <v>2</v>
      </c>
      <c r="H525" s="111" t="s">
        <v>3</v>
      </c>
      <c r="I525" s="111" t="s">
        <v>4</v>
      </c>
      <c r="J525" s="111" t="s">
        <v>5</v>
      </c>
      <c r="K525" s="111" t="s">
        <v>6</v>
      </c>
      <c r="L525" s="112" t="s">
        <v>7</v>
      </c>
      <c r="M525" s="110" t="s">
        <v>8</v>
      </c>
      <c r="N525" s="111" t="s">
        <v>9</v>
      </c>
      <c r="O525" s="111" t="s">
        <v>10</v>
      </c>
      <c r="P525" s="111" t="s">
        <v>11</v>
      </c>
      <c r="Q525" s="111" t="s">
        <v>12</v>
      </c>
      <c r="R525" s="112" t="s">
        <v>13</v>
      </c>
      <c r="S525" s="113" t="s">
        <v>42</v>
      </c>
      <c r="T525" s="103" t="s">
        <v>43</v>
      </c>
      <c r="U525" s="113" t="s">
        <v>162</v>
      </c>
      <c r="V525" s="568"/>
      <c r="W525" s="104" t="s">
        <v>87</v>
      </c>
      <c r="Y525" s="76"/>
    </row>
    <row r="526" spans="1:25" s="1" customFormat="1" ht="17.25" hidden="1" customHeight="1" outlineLevel="1">
      <c r="B526" s="2187" t="s">
        <v>18</v>
      </c>
      <c r="C526" s="2190" t="s">
        <v>102</v>
      </c>
      <c r="D526" s="2193" t="s">
        <v>19</v>
      </c>
      <c r="E526" s="2194"/>
      <c r="F526" s="356" t="s">
        <v>119</v>
      </c>
      <c r="G526" s="271">
        <f t="shared" ref="G526:R526" si="359">G139-G140</f>
        <v>5657</v>
      </c>
      <c r="H526" s="272">
        <f t="shared" si="359"/>
        <v>5494</v>
      </c>
      <c r="I526" s="272">
        <f t="shared" si="359"/>
        <v>3009</v>
      </c>
      <c r="J526" s="272">
        <f t="shared" si="359"/>
        <v>6185</v>
      </c>
      <c r="K526" s="272">
        <f t="shared" si="359"/>
        <v>3622</v>
      </c>
      <c r="L526" s="273">
        <f t="shared" si="359"/>
        <v>4108</v>
      </c>
      <c r="M526" s="274">
        <f t="shared" si="359"/>
        <v>5477</v>
      </c>
      <c r="N526" s="272">
        <f t="shared" si="359"/>
        <v>5098</v>
      </c>
      <c r="O526" s="272">
        <f t="shared" si="359"/>
        <v>4806</v>
      </c>
      <c r="P526" s="272">
        <f t="shared" si="359"/>
        <v>5469</v>
      </c>
      <c r="Q526" s="272">
        <f t="shared" si="359"/>
        <v>5416</v>
      </c>
      <c r="R526" s="273">
        <f t="shared" si="359"/>
        <v>6728</v>
      </c>
      <c r="S526" s="275">
        <f>SUM(G526:L526)</f>
        <v>28075</v>
      </c>
      <c r="T526" s="276">
        <f t="shared" ref="T526:T543" si="360">SUM(M526:R526)</f>
        <v>32994</v>
      </c>
      <c r="U526" s="276">
        <f t="shared" ref="U526" si="361">SUM(S526:T526)</f>
        <v>61069</v>
      </c>
      <c r="W526" s="158" t="s">
        <v>89</v>
      </c>
    </row>
    <row r="527" spans="1:25" s="1" customFormat="1" ht="17.25" hidden="1" customHeight="1" outlineLevel="1">
      <c r="B527" s="2188"/>
      <c r="C527" s="2191"/>
      <c r="D527" s="2195"/>
      <c r="E527" s="2196"/>
      <c r="F527" s="357" t="s">
        <v>118</v>
      </c>
      <c r="G527" s="87">
        <f t="shared" ref="G527:R527" si="362">G144-G145</f>
        <v>318</v>
      </c>
      <c r="H527" s="3">
        <f t="shared" si="362"/>
        <v>318</v>
      </c>
      <c r="I527" s="3">
        <f t="shared" si="362"/>
        <v>318</v>
      </c>
      <c r="J527" s="3">
        <f t="shared" si="362"/>
        <v>318</v>
      </c>
      <c r="K527" s="3">
        <f t="shared" si="362"/>
        <v>318</v>
      </c>
      <c r="L527" s="4">
        <f t="shared" si="362"/>
        <v>318</v>
      </c>
      <c r="M527" s="2">
        <f t="shared" si="362"/>
        <v>0</v>
      </c>
      <c r="N527" s="3">
        <f t="shared" si="362"/>
        <v>0</v>
      </c>
      <c r="O527" s="3">
        <f t="shared" si="362"/>
        <v>0</v>
      </c>
      <c r="P527" s="3">
        <f t="shared" si="362"/>
        <v>0</v>
      </c>
      <c r="Q527" s="3">
        <f t="shared" si="362"/>
        <v>0</v>
      </c>
      <c r="R527" s="4">
        <f t="shared" si="362"/>
        <v>0</v>
      </c>
      <c r="S527" s="105">
        <f t="shared" ref="S527:S543" si="363">SUM(G527:L527)</f>
        <v>1908</v>
      </c>
      <c r="T527" s="106">
        <f t="shared" si="360"/>
        <v>0</v>
      </c>
      <c r="U527" s="106">
        <f>SUM(S527:T527)</f>
        <v>1908</v>
      </c>
      <c r="W527" s="158" t="s">
        <v>89</v>
      </c>
    </row>
    <row r="528" spans="1:25" s="1" customFormat="1" ht="17.25" hidden="1" customHeight="1" outlineLevel="1">
      <c r="B528" s="2188"/>
      <c r="C528" s="2191"/>
      <c r="D528" s="2195" t="s">
        <v>21</v>
      </c>
      <c r="E528" s="2196"/>
      <c r="F528" s="357" t="s">
        <v>86</v>
      </c>
      <c r="G528" s="87">
        <f t="shared" ref="G528:R528" si="364">G149-G150</f>
        <v>448</v>
      </c>
      <c r="H528" s="3">
        <f t="shared" si="364"/>
        <v>5320</v>
      </c>
      <c r="I528" s="3">
        <f t="shared" si="364"/>
        <v>6720</v>
      </c>
      <c r="J528" s="3">
        <f t="shared" si="364"/>
        <v>16711</v>
      </c>
      <c r="K528" s="3">
        <f t="shared" si="364"/>
        <v>6350</v>
      </c>
      <c r="L528" s="4">
        <f t="shared" si="364"/>
        <v>21863</v>
      </c>
      <c r="M528" s="2">
        <f t="shared" si="364"/>
        <v>46223</v>
      </c>
      <c r="N528" s="3">
        <f t="shared" si="364"/>
        <v>2560</v>
      </c>
      <c r="O528" s="3">
        <f t="shared" si="364"/>
        <v>6470</v>
      </c>
      <c r="P528" s="3">
        <f t="shared" si="364"/>
        <v>25110</v>
      </c>
      <c r="Q528" s="3">
        <f t="shared" si="364"/>
        <v>6470</v>
      </c>
      <c r="R528" s="4">
        <f t="shared" si="364"/>
        <v>36750</v>
      </c>
      <c r="S528" s="105">
        <f t="shared" si="363"/>
        <v>57412</v>
      </c>
      <c r="T528" s="106">
        <f t="shared" si="360"/>
        <v>123583</v>
      </c>
      <c r="U528" s="106">
        <f t="shared" ref="U528:U543" si="365">SUM(S528:T528)</f>
        <v>180995</v>
      </c>
      <c r="W528" s="158" t="s">
        <v>89</v>
      </c>
    </row>
    <row r="529" spans="2:23" s="1" customFormat="1" ht="17.25" hidden="1" customHeight="1" outlineLevel="1">
      <c r="B529" s="2188"/>
      <c r="C529" s="2191"/>
      <c r="D529" s="2195"/>
      <c r="E529" s="2196"/>
      <c r="F529" s="357" t="s">
        <v>84</v>
      </c>
      <c r="G529" s="87">
        <f t="shared" ref="G529:R529" si="366">G154-G155</f>
        <v>5557</v>
      </c>
      <c r="H529" s="3">
        <f t="shared" si="366"/>
        <v>6900</v>
      </c>
      <c r="I529" s="3">
        <f t="shared" si="366"/>
        <v>4965</v>
      </c>
      <c r="J529" s="3">
        <f t="shared" si="366"/>
        <v>6127</v>
      </c>
      <c r="K529" s="3">
        <f t="shared" si="366"/>
        <v>7480</v>
      </c>
      <c r="L529" s="4">
        <f t="shared" si="366"/>
        <v>16100</v>
      </c>
      <c r="M529" s="2">
        <f t="shared" si="366"/>
        <v>13750</v>
      </c>
      <c r="N529" s="3">
        <f t="shared" si="366"/>
        <v>8210</v>
      </c>
      <c r="O529" s="3">
        <f t="shared" si="366"/>
        <v>6775</v>
      </c>
      <c r="P529" s="3">
        <f t="shared" si="366"/>
        <v>10930</v>
      </c>
      <c r="Q529" s="3">
        <f t="shared" si="366"/>
        <v>7315</v>
      </c>
      <c r="R529" s="4">
        <f t="shared" si="366"/>
        <v>4920</v>
      </c>
      <c r="S529" s="105">
        <f t="shared" si="363"/>
        <v>47129</v>
      </c>
      <c r="T529" s="106">
        <f t="shared" si="360"/>
        <v>51900</v>
      </c>
      <c r="U529" s="106">
        <f t="shared" si="365"/>
        <v>99029</v>
      </c>
      <c r="W529" s="158" t="s">
        <v>89</v>
      </c>
    </row>
    <row r="530" spans="2:23" s="1" customFormat="1" ht="17.25" hidden="1" customHeight="1" outlineLevel="1">
      <c r="B530" s="2188"/>
      <c r="C530" s="2192"/>
      <c r="D530" s="2195"/>
      <c r="E530" s="2196"/>
      <c r="F530" s="357" t="s">
        <v>85</v>
      </c>
      <c r="G530" s="87">
        <f t="shared" ref="G530:R530" si="367">G159-G160</f>
        <v>21961</v>
      </c>
      <c r="H530" s="3">
        <f t="shared" si="367"/>
        <v>0</v>
      </c>
      <c r="I530" s="3">
        <f t="shared" si="367"/>
        <v>25098</v>
      </c>
      <c r="J530" s="3">
        <f t="shared" si="367"/>
        <v>0</v>
      </c>
      <c r="K530" s="3">
        <f t="shared" si="367"/>
        <v>0</v>
      </c>
      <c r="L530" s="4">
        <f t="shared" si="367"/>
        <v>7303</v>
      </c>
      <c r="M530" s="2">
        <f t="shared" si="367"/>
        <v>0</v>
      </c>
      <c r="N530" s="3">
        <f t="shared" si="367"/>
        <v>1770</v>
      </c>
      <c r="O530" s="3">
        <f t="shared" si="367"/>
        <v>0</v>
      </c>
      <c r="P530" s="3">
        <f t="shared" si="367"/>
        <v>3150</v>
      </c>
      <c r="Q530" s="3">
        <f t="shared" si="367"/>
        <v>0</v>
      </c>
      <c r="R530" s="4">
        <f t="shared" si="367"/>
        <v>8196</v>
      </c>
      <c r="S530" s="105">
        <f t="shared" si="363"/>
        <v>54362</v>
      </c>
      <c r="T530" s="106">
        <f t="shared" si="360"/>
        <v>13116</v>
      </c>
      <c r="U530" s="106">
        <f t="shared" si="365"/>
        <v>67478</v>
      </c>
      <c r="V530" s="269"/>
      <c r="W530" s="158" t="s">
        <v>89</v>
      </c>
    </row>
    <row r="531" spans="2:23" s="1" customFormat="1" ht="17.25" customHeight="1" collapsed="1">
      <c r="B531" s="2188"/>
      <c r="C531" s="2197" t="s">
        <v>102</v>
      </c>
      <c r="D531" s="2198"/>
      <c r="E531" s="2198"/>
      <c r="F531" s="2199"/>
      <c r="G531" s="512">
        <f t="shared" ref="G531:R531" si="368">SUM(G526:G530)</f>
        <v>33941</v>
      </c>
      <c r="H531" s="513">
        <f t="shared" si="368"/>
        <v>18032</v>
      </c>
      <c r="I531" s="513">
        <f t="shared" si="368"/>
        <v>40110</v>
      </c>
      <c r="J531" s="513">
        <f t="shared" si="368"/>
        <v>29341</v>
      </c>
      <c r="K531" s="513">
        <f t="shared" si="368"/>
        <v>17770</v>
      </c>
      <c r="L531" s="84">
        <f t="shared" si="368"/>
        <v>49692</v>
      </c>
      <c r="M531" s="83">
        <f t="shared" si="368"/>
        <v>65450</v>
      </c>
      <c r="N531" s="513">
        <f t="shared" si="368"/>
        <v>17638</v>
      </c>
      <c r="O531" s="513">
        <f t="shared" si="368"/>
        <v>18051</v>
      </c>
      <c r="P531" s="513">
        <f t="shared" si="368"/>
        <v>44659</v>
      </c>
      <c r="Q531" s="513">
        <f t="shared" si="368"/>
        <v>19201</v>
      </c>
      <c r="R531" s="84">
        <f t="shared" si="368"/>
        <v>56594</v>
      </c>
      <c r="S531" s="514">
        <f t="shared" si="363"/>
        <v>188886</v>
      </c>
      <c r="T531" s="515">
        <f t="shared" si="360"/>
        <v>221593</v>
      </c>
      <c r="U531" s="515">
        <f t="shared" si="365"/>
        <v>410479</v>
      </c>
      <c r="W531" s="158" t="s">
        <v>88</v>
      </c>
    </row>
    <row r="532" spans="2:23" s="1" customFormat="1" ht="17.25" hidden="1" customHeight="1" outlineLevel="1">
      <c r="B532" s="2188"/>
      <c r="C532" s="2200" t="s">
        <v>104</v>
      </c>
      <c r="D532" s="2200" t="s">
        <v>100</v>
      </c>
      <c r="E532" s="2203" t="s">
        <v>19</v>
      </c>
      <c r="F532" s="358" t="s">
        <v>119</v>
      </c>
      <c r="G532" s="482">
        <f t="shared" ref="G532:R532" si="369">G141/6300*1000</f>
        <v>793.96825396825398</v>
      </c>
      <c r="H532" s="483">
        <f t="shared" si="369"/>
        <v>769.04761904761904</v>
      </c>
      <c r="I532" s="483">
        <f t="shared" si="369"/>
        <v>427.93650793650795</v>
      </c>
      <c r="J532" s="483">
        <f t="shared" si="369"/>
        <v>853.96825396825398</v>
      </c>
      <c r="K532" s="483">
        <f t="shared" si="369"/>
        <v>503.01587301587301</v>
      </c>
      <c r="L532" s="484">
        <f t="shared" si="369"/>
        <v>583.96825396825386</v>
      </c>
      <c r="M532" s="10">
        <f t="shared" si="369"/>
        <v>740</v>
      </c>
      <c r="N532" s="483">
        <f t="shared" si="369"/>
        <v>683.96825396825398</v>
      </c>
      <c r="O532" s="483">
        <f t="shared" si="369"/>
        <v>640.95238095238096</v>
      </c>
      <c r="P532" s="483">
        <f t="shared" si="369"/>
        <v>739.04761904761904</v>
      </c>
      <c r="Q532" s="483">
        <f t="shared" si="369"/>
        <v>730.95238095238096</v>
      </c>
      <c r="R532" s="11">
        <f t="shared" si="369"/>
        <v>925.07936507936506</v>
      </c>
      <c r="S532" s="65">
        <f t="shared" si="363"/>
        <v>3931.9047619047619</v>
      </c>
      <c r="T532" s="490">
        <f t="shared" si="360"/>
        <v>4460</v>
      </c>
      <c r="U532" s="490">
        <f t="shared" si="365"/>
        <v>8391.9047619047615</v>
      </c>
      <c r="W532" s="158" t="s">
        <v>90</v>
      </c>
    </row>
    <row r="533" spans="2:23" s="1" customFormat="1" ht="17.25" hidden="1" customHeight="1" outlineLevel="1">
      <c r="B533" s="2188"/>
      <c r="C533" s="2201"/>
      <c r="D533" s="2201"/>
      <c r="E533" s="2204"/>
      <c r="F533" s="355" t="s">
        <v>118</v>
      </c>
      <c r="G533" s="87">
        <f t="shared" ref="G533:R533" si="370">G146/6300*1000</f>
        <v>50</v>
      </c>
      <c r="H533" s="3">
        <f t="shared" si="370"/>
        <v>50</v>
      </c>
      <c r="I533" s="3">
        <f t="shared" si="370"/>
        <v>50</v>
      </c>
      <c r="J533" s="3">
        <f t="shared" si="370"/>
        <v>50</v>
      </c>
      <c r="K533" s="3">
        <f t="shared" si="370"/>
        <v>50</v>
      </c>
      <c r="L533" s="5">
        <f t="shared" si="370"/>
        <v>50</v>
      </c>
      <c r="M533" s="2">
        <f t="shared" si="370"/>
        <v>0</v>
      </c>
      <c r="N533" s="3">
        <f t="shared" si="370"/>
        <v>0</v>
      </c>
      <c r="O533" s="3">
        <f t="shared" si="370"/>
        <v>0</v>
      </c>
      <c r="P533" s="3">
        <f t="shared" si="370"/>
        <v>0</v>
      </c>
      <c r="Q533" s="3">
        <f t="shared" si="370"/>
        <v>0</v>
      </c>
      <c r="R533" s="4">
        <f t="shared" si="370"/>
        <v>0</v>
      </c>
      <c r="S533" s="223">
        <f t="shared" si="363"/>
        <v>300</v>
      </c>
      <c r="T533" s="221">
        <f t="shared" si="360"/>
        <v>0</v>
      </c>
      <c r="U533" s="221">
        <f t="shared" si="365"/>
        <v>300</v>
      </c>
      <c r="W533" s="149" t="s">
        <v>90</v>
      </c>
    </row>
    <row r="534" spans="2:23" s="1" customFormat="1" ht="17.25" hidden="1" customHeight="1" outlineLevel="1">
      <c r="B534" s="2188"/>
      <c r="C534" s="2201"/>
      <c r="D534" s="2201"/>
      <c r="E534" s="2205" t="s">
        <v>21</v>
      </c>
      <c r="F534" s="355" t="s">
        <v>86</v>
      </c>
      <c r="G534" s="87">
        <f t="shared" ref="G534:R534" si="371">G151/6300*1000</f>
        <v>62.063492063492063</v>
      </c>
      <c r="H534" s="3">
        <f t="shared" si="371"/>
        <v>727.93650793650784</v>
      </c>
      <c r="I534" s="3">
        <f t="shared" si="371"/>
        <v>900.95238095238096</v>
      </c>
      <c r="J534" s="3">
        <f t="shared" si="371"/>
        <v>2093.968253968254</v>
      </c>
      <c r="K534" s="3">
        <f t="shared" si="371"/>
        <v>836.03174603174602</v>
      </c>
      <c r="L534" s="5">
        <f t="shared" si="371"/>
        <v>2076.031746031746</v>
      </c>
      <c r="M534" s="2">
        <f t="shared" si="371"/>
        <v>4429.0476190476193</v>
      </c>
      <c r="N534" s="3">
        <f t="shared" si="371"/>
        <v>360.95238095238096</v>
      </c>
      <c r="O534" s="3">
        <f t="shared" si="371"/>
        <v>817.93650793650795</v>
      </c>
      <c r="P534" s="3">
        <f t="shared" si="371"/>
        <v>2460.9523809523812</v>
      </c>
      <c r="Q534" s="3">
        <f t="shared" si="371"/>
        <v>813.96825396825398</v>
      </c>
      <c r="R534" s="4">
        <f t="shared" si="371"/>
        <v>3156.9841269841268</v>
      </c>
      <c r="S534" s="223">
        <f t="shared" si="363"/>
        <v>6696.9841269841272</v>
      </c>
      <c r="T534" s="221">
        <f t="shared" si="360"/>
        <v>12039.84126984127</v>
      </c>
      <c r="U534" s="221">
        <f t="shared" si="365"/>
        <v>18736.825396825399</v>
      </c>
      <c r="W534" s="149" t="s">
        <v>90</v>
      </c>
    </row>
    <row r="535" spans="2:23" s="1" customFormat="1" ht="17.25" hidden="1" customHeight="1" outlineLevel="1">
      <c r="B535" s="2188"/>
      <c r="C535" s="2201"/>
      <c r="D535" s="2201"/>
      <c r="E535" s="2203"/>
      <c r="F535" s="355" t="s">
        <v>84</v>
      </c>
      <c r="G535" s="87">
        <f t="shared" ref="G535:R535" si="372">G156/6300*1000</f>
        <v>439.04761904761904</v>
      </c>
      <c r="H535" s="3">
        <f t="shared" si="372"/>
        <v>647.93650793650795</v>
      </c>
      <c r="I535" s="3">
        <f t="shared" si="372"/>
        <v>480.95238095238096</v>
      </c>
      <c r="J535" s="3">
        <f t="shared" si="372"/>
        <v>533.96825396825398</v>
      </c>
      <c r="K535" s="3">
        <f t="shared" si="372"/>
        <v>549.04761904761904</v>
      </c>
      <c r="L535" s="5">
        <f t="shared" si="372"/>
        <v>1045.0793650793651</v>
      </c>
      <c r="M535" s="2">
        <f t="shared" si="372"/>
        <v>1460</v>
      </c>
      <c r="N535" s="3">
        <f t="shared" si="372"/>
        <v>830</v>
      </c>
      <c r="O535" s="3">
        <f t="shared" si="372"/>
        <v>720</v>
      </c>
      <c r="P535" s="3">
        <f t="shared" si="372"/>
        <v>1136.031746031746</v>
      </c>
      <c r="Q535" s="3">
        <f t="shared" si="372"/>
        <v>740</v>
      </c>
      <c r="R535" s="4">
        <f t="shared" si="372"/>
        <v>465.07936507936512</v>
      </c>
      <c r="S535" s="223">
        <f t="shared" si="363"/>
        <v>3696.0317460317456</v>
      </c>
      <c r="T535" s="221">
        <f t="shared" si="360"/>
        <v>5351.1111111111104</v>
      </c>
      <c r="U535" s="221">
        <f t="shared" si="365"/>
        <v>9047.1428571428551</v>
      </c>
      <c r="W535" s="149" t="s">
        <v>90</v>
      </c>
    </row>
    <row r="536" spans="2:23" s="1" customFormat="1" ht="17.25" hidden="1" customHeight="1" outlineLevel="1">
      <c r="B536" s="2188"/>
      <c r="C536" s="2201"/>
      <c r="D536" s="2201"/>
      <c r="E536" s="2204"/>
      <c r="F536" s="355" t="s">
        <v>85</v>
      </c>
      <c r="G536" s="87">
        <f t="shared" ref="G536:R536" si="373">G161/6300*1000</f>
        <v>2522.063492063492</v>
      </c>
      <c r="H536" s="3">
        <f t="shared" si="373"/>
        <v>0</v>
      </c>
      <c r="I536" s="3">
        <f t="shared" si="373"/>
        <v>2545.0793650793653</v>
      </c>
      <c r="J536" s="3">
        <f t="shared" si="373"/>
        <v>0</v>
      </c>
      <c r="K536" s="3">
        <f t="shared" si="373"/>
        <v>0</v>
      </c>
      <c r="L536" s="5">
        <f t="shared" si="373"/>
        <v>726.03174603174602</v>
      </c>
      <c r="M536" s="2">
        <f t="shared" si="373"/>
        <v>0</v>
      </c>
      <c r="N536" s="3">
        <f t="shared" si="373"/>
        <v>194.92063492063491</v>
      </c>
      <c r="O536" s="3">
        <f t="shared" si="373"/>
        <v>0</v>
      </c>
      <c r="P536" s="3">
        <f t="shared" si="373"/>
        <v>382.06349206349205</v>
      </c>
      <c r="Q536" s="3">
        <f t="shared" si="373"/>
        <v>0</v>
      </c>
      <c r="R536" s="4">
        <f t="shared" si="373"/>
        <v>790</v>
      </c>
      <c r="S536" s="223">
        <f t="shared" si="363"/>
        <v>5793.1746031746025</v>
      </c>
      <c r="T536" s="221">
        <f t="shared" si="360"/>
        <v>1366.984126984127</v>
      </c>
      <c r="U536" s="221">
        <f t="shared" si="365"/>
        <v>7160.1587301587297</v>
      </c>
      <c r="W536" s="158" t="s">
        <v>90</v>
      </c>
    </row>
    <row r="537" spans="2:23" s="1" customFormat="1" ht="17.25" hidden="1" customHeight="1" outlineLevel="1">
      <c r="B537" s="2188"/>
      <c r="C537" s="2201"/>
      <c r="D537" s="2202"/>
      <c r="E537" s="1909" t="s">
        <v>91</v>
      </c>
      <c r="F537" s="1910"/>
      <c r="G537" s="281">
        <f t="shared" ref="G537:R537" si="374">SUM(G532:G536)</f>
        <v>3867.1428571428569</v>
      </c>
      <c r="H537" s="282">
        <f t="shared" si="374"/>
        <v>2194.9206349206347</v>
      </c>
      <c r="I537" s="282">
        <f t="shared" si="374"/>
        <v>4404.9206349206352</v>
      </c>
      <c r="J537" s="282">
        <f t="shared" si="374"/>
        <v>3531.9047619047619</v>
      </c>
      <c r="K537" s="282">
        <f t="shared" si="374"/>
        <v>1938.0952380952381</v>
      </c>
      <c r="L537" s="285">
        <f t="shared" si="374"/>
        <v>4481.1111111111113</v>
      </c>
      <c r="M537" s="284">
        <f t="shared" si="374"/>
        <v>6629.0476190476193</v>
      </c>
      <c r="N537" s="282">
        <f t="shared" si="374"/>
        <v>2069.8412698412699</v>
      </c>
      <c r="O537" s="282">
        <f t="shared" si="374"/>
        <v>2178.8888888888887</v>
      </c>
      <c r="P537" s="282">
        <f t="shared" si="374"/>
        <v>4718.0952380952376</v>
      </c>
      <c r="Q537" s="282">
        <f t="shared" si="374"/>
        <v>2284.9206349206352</v>
      </c>
      <c r="R537" s="283">
        <f t="shared" si="374"/>
        <v>5337.1428571428569</v>
      </c>
      <c r="S537" s="306">
        <f t="shared" si="363"/>
        <v>20418.095238095237</v>
      </c>
      <c r="T537" s="282">
        <f t="shared" si="360"/>
        <v>23217.936507936509</v>
      </c>
      <c r="U537" s="282">
        <f t="shared" si="365"/>
        <v>43636.031746031746</v>
      </c>
      <c r="W537" s="157" t="s">
        <v>340</v>
      </c>
    </row>
    <row r="538" spans="2:23" s="1" customFormat="1" ht="17.25" hidden="1" customHeight="1" outlineLevel="1">
      <c r="B538" s="2188"/>
      <c r="C538" s="2201"/>
      <c r="D538" s="2200" t="s">
        <v>70</v>
      </c>
      <c r="E538" s="1907" t="s">
        <v>59</v>
      </c>
      <c r="F538" s="1908"/>
      <c r="G538" s="87">
        <f t="shared" ref="G538:R539" si="375">G178</f>
        <v>1485</v>
      </c>
      <c r="H538" s="3">
        <f t="shared" si="375"/>
        <v>1131</v>
      </c>
      <c r="I538" s="3">
        <f t="shared" si="375"/>
        <v>1440</v>
      </c>
      <c r="J538" s="3">
        <f t="shared" si="375"/>
        <v>1451</v>
      </c>
      <c r="K538" s="3">
        <f t="shared" si="375"/>
        <v>1165</v>
      </c>
      <c r="L538" s="5">
        <f t="shared" si="375"/>
        <v>1147</v>
      </c>
      <c r="M538" s="2">
        <f t="shared" si="375"/>
        <v>1378</v>
      </c>
      <c r="N538" s="3">
        <f t="shared" si="375"/>
        <v>959</v>
      </c>
      <c r="O538" s="3">
        <f t="shared" si="375"/>
        <v>1119</v>
      </c>
      <c r="P538" s="3">
        <f t="shared" si="375"/>
        <v>997</v>
      </c>
      <c r="Q538" s="3">
        <f t="shared" si="375"/>
        <v>958</v>
      </c>
      <c r="R538" s="4">
        <f t="shared" si="375"/>
        <v>1245</v>
      </c>
      <c r="S538" s="223">
        <f t="shared" si="363"/>
        <v>7819</v>
      </c>
      <c r="T538" s="221">
        <f t="shared" si="360"/>
        <v>6656</v>
      </c>
      <c r="U538" s="221">
        <f t="shared" si="365"/>
        <v>14475</v>
      </c>
      <c r="W538" s="158" t="s">
        <v>90</v>
      </c>
    </row>
    <row r="539" spans="2:23" s="1" customFormat="1" ht="17.25" hidden="1" customHeight="1" outlineLevel="1">
      <c r="B539" s="2188"/>
      <c r="C539" s="2201"/>
      <c r="D539" s="2201"/>
      <c r="E539" s="1907" t="s">
        <v>58</v>
      </c>
      <c r="F539" s="1908"/>
      <c r="G539" s="87">
        <f t="shared" si="375"/>
        <v>491</v>
      </c>
      <c r="H539" s="3">
        <f t="shared" si="375"/>
        <v>379</v>
      </c>
      <c r="I539" s="3">
        <f t="shared" si="375"/>
        <v>380</v>
      </c>
      <c r="J539" s="3">
        <f t="shared" si="375"/>
        <v>377</v>
      </c>
      <c r="K539" s="3">
        <f t="shared" si="375"/>
        <v>449</v>
      </c>
      <c r="L539" s="5">
        <f t="shared" si="375"/>
        <v>481</v>
      </c>
      <c r="M539" s="2">
        <f t="shared" si="375"/>
        <v>428</v>
      </c>
      <c r="N539" s="3">
        <f t="shared" si="375"/>
        <v>434</v>
      </c>
      <c r="O539" s="3">
        <f t="shared" si="375"/>
        <v>408</v>
      </c>
      <c r="P539" s="3">
        <f t="shared" si="375"/>
        <v>368</v>
      </c>
      <c r="Q539" s="3">
        <f t="shared" si="375"/>
        <v>420</v>
      </c>
      <c r="R539" s="4">
        <f t="shared" si="375"/>
        <v>420</v>
      </c>
      <c r="S539" s="223">
        <f t="shared" si="363"/>
        <v>2557</v>
      </c>
      <c r="T539" s="221">
        <f t="shared" si="360"/>
        <v>2478</v>
      </c>
      <c r="U539" s="221">
        <f t="shared" si="365"/>
        <v>5035</v>
      </c>
      <c r="W539" s="158" t="s">
        <v>90</v>
      </c>
    </row>
    <row r="540" spans="2:23" s="1" customFormat="1" ht="17.25" hidden="1" customHeight="1" outlineLevel="1">
      <c r="B540" s="2188"/>
      <c r="C540" s="2201"/>
      <c r="D540" s="2201"/>
      <c r="E540" s="1907" t="s">
        <v>44</v>
      </c>
      <c r="F540" s="1908"/>
      <c r="G540" s="87">
        <f>W300_JIG_MTB!P73</f>
        <v>0</v>
      </c>
      <c r="H540" s="3">
        <f>W300_JIG_MTB!Q73</f>
        <v>0</v>
      </c>
      <c r="I540" s="3">
        <f>W300_JIG_MTB!R73</f>
        <v>0</v>
      </c>
      <c r="J540" s="3">
        <f>W300_JIG_MTB!S73</f>
        <v>0</v>
      </c>
      <c r="K540" s="3">
        <f>W300_JIG_MTB!T73</f>
        <v>0</v>
      </c>
      <c r="L540" s="5">
        <f>W300_JIG_MTB!U73</f>
        <v>0</v>
      </c>
      <c r="M540" s="2">
        <f>W300_JIG_MTB!V73</f>
        <v>0</v>
      </c>
      <c r="N540" s="3">
        <f>W300_JIG_MTB!W73</f>
        <v>0</v>
      </c>
      <c r="O540" s="3">
        <f>W300_JIG_MTB!X73</f>
        <v>0</v>
      </c>
      <c r="P540" s="3">
        <f>W300_JIG_MTB!Y73</f>
        <v>0</v>
      </c>
      <c r="Q540" s="3">
        <f>W300_JIG_MTB!Z73</f>
        <v>0</v>
      </c>
      <c r="R540" s="4">
        <f>W300_JIG_MTB!AA73</f>
        <v>0</v>
      </c>
      <c r="S540" s="223">
        <f t="shared" si="363"/>
        <v>0</v>
      </c>
      <c r="T540" s="221">
        <f t="shared" si="360"/>
        <v>0</v>
      </c>
      <c r="U540" s="221">
        <f t="shared" si="365"/>
        <v>0</v>
      </c>
      <c r="W540" s="159" t="s">
        <v>90</v>
      </c>
    </row>
    <row r="541" spans="2:23" s="1" customFormat="1" ht="17.25" hidden="1" customHeight="1" outlineLevel="1">
      <c r="B541" s="2188"/>
      <c r="C541" s="2201"/>
      <c r="D541" s="2201"/>
      <c r="E541" s="1907" t="s">
        <v>51</v>
      </c>
      <c r="F541" s="1908"/>
      <c r="G541" s="87">
        <f>W300_JIG_MTB!P74</f>
        <v>-352</v>
      </c>
      <c r="H541" s="3">
        <f>W300_JIG_MTB!Q74</f>
        <v>-288</v>
      </c>
      <c r="I541" s="3">
        <f>W300_JIG_MTB!R74</f>
        <v>-352</v>
      </c>
      <c r="J541" s="3">
        <f>W300_JIG_MTB!S74</f>
        <v>-344</v>
      </c>
      <c r="K541" s="3">
        <f>W300_JIG_MTB!T74</f>
        <v>-304</v>
      </c>
      <c r="L541" s="5">
        <f>W300_JIG_MTB!U74</f>
        <v>-336</v>
      </c>
      <c r="M541" s="2">
        <f>W300_JIG_MTB!V74</f>
        <v>-16</v>
      </c>
      <c r="N541" s="3">
        <f>W300_JIG_MTB!W74</f>
        <v>0</v>
      </c>
      <c r="O541" s="3">
        <f>W300_JIG_MTB!X74</f>
        <v>-16</v>
      </c>
      <c r="P541" s="3">
        <f>W300_JIG_MTB!Y74</f>
        <v>0</v>
      </c>
      <c r="Q541" s="3">
        <f>W300_JIG_MTB!Z74</f>
        <v>-16</v>
      </c>
      <c r="R541" s="4">
        <f>W300_JIG_MTB!AA74</f>
        <v>0</v>
      </c>
      <c r="S541" s="223">
        <f t="shared" si="363"/>
        <v>-1976</v>
      </c>
      <c r="T541" s="221">
        <f t="shared" si="360"/>
        <v>-48</v>
      </c>
      <c r="U541" s="221">
        <f t="shared" si="365"/>
        <v>-2024</v>
      </c>
      <c r="W541" s="149" t="s">
        <v>90</v>
      </c>
    </row>
    <row r="542" spans="2:23" s="1" customFormat="1" ht="17.25" hidden="1" customHeight="1" outlineLevel="1">
      <c r="B542" s="2188"/>
      <c r="C542" s="2202"/>
      <c r="D542" s="2202"/>
      <c r="E542" s="1909" t="s">
        <v>70</v>
      </c>
      <c r="F542" s="1910"/>
      <c r="G542" s="281">
        <f>SUM(G538:G541)</f>
        <v>1624</v>
      </c>
      <c r="H542" s="281">
        <f t="shared" ref="H542:R542" si="376">SUM(H538:H541)</f>
        <v>1222</v>
      </c>
      <c r="I542" s="282">
        <f t="shared" si="376"/>
        <v>1468</v>
      </c>
      <c r="J542" s="282">
        <f t="shared" si="376"/>
        <v>1484</v>
      </c>
      <c r="K542" s="282">
        <f t="shared" si="376"/>
        <v>1310</v>
      </c>
      <c r="L542" s="285">
        <f t="shared" si="376"/>
        <v>1292</v>
      </c>
      <c r="M542" s="305">
        <f t="shared" si="376"/>
        <v>1790</v>
      </c>
      <c r="N542" s="284">
        <f t="shared" si="376"/>
        <v>1393</v>
      </c>
      <c r="O542" s="282">
        <f t="shared" si="376"/>
        <v>1511</v>
      </c>
      <c r="P542" s="282">
        <f t="shared" si="376"/>
        <v>1365</v>
      </c>
      <c r="Q542" s="282">
        <f t="shared" si="376"/>
        <v>1362</v>
      </c>
      <c r="R542" s="283">
        <f t="shared" si="376"/>
        <v>1665</v>
      </c>
      <c r="S542" s="306">
        <f t="shared" si="363"/>
        <v>8400</v>
      </c>
      <c r="T542" s="282">
        <f t="shared" si="360"/>
        <v>9086</v>
      </c>
      <c r="U542" s="282">
        <f t="shared" si="365"/>
        <v>17486</v>
      </c>
      <c r="V542" s="89">
        <f>SUM(T542:T542)</f>
        <v>9086</v>
      </c>
      <c r="W542" s="149" t="s">
        <v>90</v>
      </c>
    </row>
    <row r="543" spans="2:23" s="1" customFormat="1" ht="17.25" hidden="1" customHeight="1" outlineLevel="1">
      <c r="B543" s="2188"/>
      <c r="C543" s="2015" t="s">
        <v>66</v>
      </c>
      <c r="D543" s="2016"/>
      <c r="E543" s="2016"/>
      <c r="F543" s="2017"/>
      <c r="G543" s="196">
        <f>SUM(G537,G542)</f>
        <v>5491.1428571428569</v>
      </c>
      <c r="H543" s="180">
        <f t="shared" ref="H543:R543" si="377">SUM(H537,H542)</f>
        <v>3416.9206349206347</v>
      </c>
      <c r="I543" s="180">
        <f t="shared" si="377"/>
        <v>5872.9206349206352</v>
      </c>
      <c r="J543" s="180">
        <f t="shared" si="377"/>
        <v>5015.9047619047615</v>
      </c>
      <c r="K543" s="180">
        <f t="shared" si="377"/>
        <v>3248.0952380952381</v>
      </c>
      <c r="L543" s="182">
        <f t="shared" si="377"/>
        <v>5773.1111111111113</v>
      </c>
      <c r="M543" s="179">
        <f t="shared" si="377"/>
        <v>8419.0476190476184</v>
      </c>
      <c r="N543" s="180">
        <f t="shared" si="377"/>
        <v>3462.8412698412699</v>
      </c>
      <c r="O543" s="180">
        <f t="shared" si="377"/>
        <v>3689.8888888888887</v>
      </c>
      <c r="P543" s="180">
        <f t="shared" si="377"/>
        <v>6083.0952380952376</v>
      </c>
      <c r="Q543" s="180">
        <f t="shared" si="377"/>
        <v>3646.9206349206352</v>
      </c>
      <c r="R543" s="181">
        <f t="shared" si="377"/>
        <v>7002.1428571428569</v>
      </c>
      <c r="S543" s="310">
        <f t="shared" si="363"/>
        <v>28818.095238095237</v>
      </c>
      <c r="T543" s="198">
        <f t="shared" si="360"/>
        <v>32303.936507936509</v>
      </c>
      <c r="U543" s="198">
        <f t="shared" si="365"/>
        <v>61122.031746031746</v>
      </c>
      <c r="V543" s="269"/>
      <c r="W543" s="149" t="s">
        <v>90</v>
      </c>
    </row>
    <row r="544" spans="2:23" s="1" customFormat="1" ht="17.25" hidden="1" customHeight="1" outlineLevel="1">
      <c r="B544" s="2188"/>
      <c r="C544" s="2206" t="s">
        <v>110</v>
      </c>
      <c r="D544" s="2207"/>
      <c r="E544" s="2212" t="s">
        <v>19</v>
      </c>
      <c r="F544" s="361" t="s">
        <v>119</v>
      </c>
      <c r="G544" s="595">
        <f t="shared" ref="G544:U549" si="378">G526/(G532/160)</f>
        <v>1139.9952019192324</v>
      </c>
      <c r="H544" s="595">
        <f t="shared" si="378"/>
        <v>1143.0241486068112</v>
      </c>
      <c r="I544" s="595">
        <f t="shared" si="378"/>
        <v>1125.026706231454</v>
      </c>
      <c r="J544" s="595">
        <f t="shared" si="378"/>
        <v>1158.8252788104089</v>
      </c>
      <c r="K544" s="595">
        <f t="shared" si="378"/>
        <v>1152.0908804039129</v>
      </c>
      <c r="L544" s="596">
        <f t="shared" si="378"/>
        <v>1125.5406360424031</v>
      </c>
      <c r="M544" s="597">
        <f t="shared" si="378"/>
        <v>1184.2162162162163</v>
      </c>
      <c r="N544" s="595">
        <f t="shared" si="378"/>
        <v>1192.5699698305873</v>
      </c>
      <c r="O544" s="595">
        <f t="shared" si="378"/>
        <v>1199.7147102526001</v>
      </c>
      <c r="P544" s="595">
        <f t="shared" si="378"/>
        <v>1184.0103092783506</v>
      </c>
      <c r="Q544" s="595">
        <f t="shared" si="378"/>
        <v>1185.5218241042344</v>
      </c>
      <c r="R544" s="598">
        <f t="shared" si="378"/>
        <v>1163.6623198352779</v>
      </c>
      <c r="S544" s="599">
        <f t="shared" si="378"/>
        <v>1142.4488312946589</v>
      </c>
      <c r="T544" s="108">
        <f t="shared" si="378"/>
        <v>1183.6412556053813</v>
      </c>
      <c r="U544" s="108">
        <f t="shared" si="378"/>
        <v>1164.3411450944789</v>
      </c>
      <c r="V544" s="308"/>
      <c r="W544" s="158" t="s">
        <v>89</v>
      </c>
    </row>
    <row r="545" spans="2:23" s="1" customFormat="1" ht="17.25" hidden="1" customHeight="1" outlineLevel="1">
      <c r="B545" s="2188"/>
      <c r="C545" s="2208"/>
      <c r="D545" s="2209"/>
      <c r="E545" s="2213"/>
      <c r="F545" s="362" t="s">
        <v>118</v>
      </c>
      <c r="G545" s="600">
        <f t="shared" si="378"/>
        <v>1017.6</v>
      </c>
      <c r="H545" s="600">
        <f t="shared" si="378"/>
        <v>1017.6</v>
      </c>
      <c r="I545" s="600">
        <f t="shared" si="378"/>
        <v>1017.6</v>
      </c>
      <c r="J545" s="600">
        <f t="shared" si="378"/>
        <v>1017.6</v>
      </c>
      <c r="K545" s="600">
        <f t="shared" si="378"/>
        <v>1017.6</v>
      </c>
      <c r="L545" s="601">
        <f t="shared" si="378"/>
        <v>1017.6</v>
      </c>
      <c r="M545" s="602" t="e">
        <f t="shared" si="378"/>
        <v>#DIV/0!</v>
      </c>
      <c r="N545" s="600" t="e">
        <f t="shared" si="378"/>
        <v>#DIV/0!</v>
      </c>
      <c r="O545" s="600" t="e">
        <f t="shared" si="378"/>
        <v>#DIV/0!</v>
      </c>
      <c r="P545" s="600" t="e">
        <f t="shared" si="378"/>
        <v>#DIV/0!</v>
      </c>
      <c r="Q545" s="600" t="e">
        <f t="shared" si="378"/>
        <v>#DIV/0!</v>
      </c>
      <c r="R545" s="603" t="e">
        <f t="shared" si="378"/>
        <v>#DIV/0!</v>
      </c>
      <c r="S545" s="1161">
        <f t="shared" si="378"/>
        <v>1017.6</v>
      </c>
      <c r="T545" s="516" t="e">
        <f t="shared" si="378"/>
        <v>#DIV/0!</v>
      </c>
      <c r="U545" s="516">
        <f t="shared" si="378"/>
        <v>1017.6</v>
      </c>
      <c r="V545" s="308"/>
      <c r="W545" s="158" t="s">
        <v>89</v>
      </c>
    </row>
    <row r="546" spans="2:23" s="1" customFormat="1" ht="17.25" hidden="1" customHeight="1" outlineLevel="1">
      <c r="B546" s="2188"/>
      <c r="C546" s="2208"/>
      <c r="D546" s="2209"/>
      <c r="E546" s="2214" t="s">
        <v>21</v>
      </c>
      <c r="F546" s="362" t="s">
        <v>86</v>
      </c>
      <c r="G546" s="600">
        <f t="shared" si="378"/>
        <v>1154.9462915601023</v>
      </c>
      <c r="H546" s="600">
        <f t="shared" si="378"/>
        <v>1169.3327518534672</v>
      </c>
      <c r="I546" s="600">
        <f t="shared" si="378"/>
        <v>1193.4038054968287</v>
      </c>
      <c r="J546" s="600">
        <f t="shared" si="378"/>
        <v>1276.8865979381444</v>
      </c>
      <c r="K546" s="600">
        <f t="shared" si="378"/>
        <v>1215.264856654642</v>
      </c>
      <c r="L546" s="601">
        <f t="shared" si="378"/>
        <v>1684.9838672681396</v>
      </c>
      <c r="M546" s="602">
        <f t="shared" si="378"/>
        <v>1669.8127083109341</v>
      </c>
      <c r="N546" s="600">
        <f t="shared" si="378"/>
        <v>1134.7757255936676</v>
      </c>
      <c r="O546" s="600">
        <f t="shared" si="378"/>
        <v>1265.6239084028721</v>
      </c>
      <c r="P546" s="600">
        <f t="shared" si="378"/>
        <v>1632.5386996904022</v>
      </c>
      <c r="Q546" s="600">
        <f t="shared" si="378"/>
        <v>1271.7940717628705</v>
      </c>
      <c r="R546" s="603">
        <f t="shared" si="378"/>
        <v>1862.5370807984316</v>
      </c>
      <c r="S546" s="1161">
        <f t="shared" si="378"/>
        <v>1371.65025716385</v>
      </c>
      <c r="T546" s="516">
        <f t="shared" si="378"/>
        <v>1642.3206549682932</v>
      </c>
      <c r="U546" s="516">
        <f t="shared" si="378"/>
        <v>1545.5766591552158</v>
      </c>
      <c r="V546" s="308"/>
      <c r="W546" s="158" t="s">
        <v>89</v>
      </c>
    </row>
    <row r="547" spans="2:23" s="1" customFormat="1" ht="17.25" hidden="1" customHeight="1" outlineLevel="1">
      <c r="B547" s="2188"/>
      <c r="C547" s="2208"/>
      <c r="D547" s="2209"/>
      <c r="E547" s="2212"/>
      <c r="F547" s="362" t="s">
        <v>84</v>
      </c>
      <c r="G547" s="600">
        <f t="shared" si="378"/>
        <v>2025.1106290672451</v>
      </c>
      <c r="H547" s="600">
        <f t="shared" si="378"/>
        <v>1703.8706516413522</v>
      </c>
      <c r="I547" s="600">
        <f t="shared" si="378"/>
        <v>1651.7227722772277</v>
      </c>
      <c r="J547" s="600">
        <f t="shared" si="378"/>
        <v>1835.9143876337691</v>
      </c>
      <c r="K547" s="600">
        <f t="shared" si="378"/>
        <v>2179.7745013009539</v>
      </c>
      <c r="L547" s="601">
        <f t="shared" si="378"/>
        <v>2464.8845686512759</v>
      </c>
      <c r="M547" s="602">
        <f t="shared" si="378"/>
        <v>1506.8493150684931</v>
      </c>
      <c r="N547" s="600">
        <f t="shared" si="378"/>
        <v>1582.6506024096386</v>
      </c>
      <c r="O547" s="600">
        <f t="shared" si="378"/>
        <v>1505.5555555555557</v>
      </c>
      <c r="P547" s="600">
        <f t="shared" si="378"/>
        <v>1539.393600670672</v>
      </c>
      <c r="Q547" s="600">
        <f t="shared" si="378"/>
        <v>1581.6216216216217</v>
      </c>
      <c r="R547" s="603">
        <f t="shared" si="378"/>
        <v>1692.6143344709897</v>
      </c>
      <c r="S547" s="1161">
        <f t="shared" si="378"/>
        <v>2040.1989263474341</v>
      </c>
      <c r="T547" s="516">
        <f t="shared" si="378"/>
        <v>1551.827242524917</v>
      </c>
      <c r="U547" s="516">
        <f t="shared" si="378"/>
        <v>1751.3418600979003</v>
      </c>
      <c r="V547" s="308"/>
      <c r="W547" s="158" t="s">
        <v>89</v>
      </c>
    </row>
    <row r="548" spans="2:23" s="1" customFormat="1" ht="17.25" hidden="1" customHeight="1" outlineLevel="1">
      <c r="B548" s="2188"/>
      <c r="C548" s="2210"/>
      <c r="D548" s="2211"/>
      <c r="E548" s="2213"/>
      <c r="F548" s="362" t="s">
        <v>85</v>
      </c>
      <c r="G548" s="600">
        <f t="shared" si="378"/>
        <v>1393.2083831581597</v>
      </c>
      <c r="H548" s="600" t="e">
        <f t="shared" si="378"/>
        <v>#DIV/0!</v>
      </c>
      <c r="I548" s="600">
        <f t="shared" si="378"/>
        <v>1577.8211300985404</v>
      </c>
      <c r="J548" s="600" t="e">
        <f t="shared" si="378"/>
        <v>#DIV/0!</v>
      </c>
      <c r="K548" s="600" t="e">
        <f t="shared" si="378"/>
        <v>#DIV/0!</v>
      </c>
      <c r="L548" s="601">
        <f t="shared" si="378"/>
        <v>1609.4062090074333</v>
      </c>
      <c r="M548" s="602" t="e">
        <f t="shared" si="378"/>
        <v>#DIV/0!</v>
      </c>
      <c r="N548" s="600">
        <f t="shared" si="378"/>
        <v>1452.8990228013031</v>
      </c>
      <c r="O548" s="600" t="e">
        <f t="shared" si="378"/>
        <v>#DIV/0!</v>
      </c>
      <c r="P548" s="600">
        <f t="shared" si="378"/>
        <v>1319.1524719567929</v>
      </c>
      <c r="Q548" s="600" t="e">
        <f t="shared" si="378"/>
        <v>#DIV/0!</v>
      </c>
      <c r="R548" s="603">
        <f t="shared" si="378"/>
        <v>1659.9493670886077</v>
      </c>
      <c r="S548" s="1161">
        <f t="shared" si="378"/>
        <v>1501.4082253335891</v>
      </c>
      <c r="T548" s="516">
        <f t="shared" si="378"/>
        <v>1535.1751045053413</v>
      </c>
      <c r="U548" s="516">
        <f t="shared" si="378"/>
        <v>1507.8548404974617</v>
      </c>
      <c r="V548" s="309"/>
      <c r="W548" s="158" t="s">
        <v>89</v>
      </c>
    </row>
    <row r="549" spans="2:23" s="1" customFormat="1" ht="17.25" customHeight="1" collapsed="1">
      <c r="B549" s="2188"/>
      <c r="C549" s="2215" t="s">
        <v>109</v>
      </c>
      <c r="D549" s="2216"/>
      <c r="E549" s="2216"/>
      <c r="F549" s="2217"/>
      <c r="G549" s="604">
        <f t="shared" si="378"/>
        <v>1404.282231252309</v>
      </c>
      <c r="H549" s="605">
        <f t="shared" si="378"/>
        <v>1314.4529939253689</v>
      </c>
      <c r="I549" s="605">
        <f t="shared" si="378"/>
        <v>1456.9161471658679</v>
      </c>
      <c r="J549" s="605">
        <f t="shared" si="378"/>
        <v>1329.1864635297291</v>
      </c>
      <c r="K549" s="605">
        <f t="shared" si="378"/>
        <v>1467.0073710073711</v>
      </c>
      <c r="L549" s="606">
        <f t="shared" si="378"/>
        <v>1774.2742375402925</v>
      </c>
      <c r="M549" s="607">
        <f t="shared" si="378"/>
        <v>1579.7141009984914</v>
      </c>
      <c r="N549" s="605">
        <f t="shared" si="378"/>
        <v>1363.4282208588957</v>
      </c>
      <c r="O549" s="605">
        <f t="shared" si="378"/>
        <v>1325.5196328403877</v>
      </c>
      <c r="P549" s="605">
        <f t="shared" si="378"/>
        <v>1514.4755752926931</v>
      </c>
      <c r="Q549" s="605">
        <f t="shared" si="378"/>
        <v>1344.5368530739838</v>
      </c>
      <c r="R549" s="606">
        <f t="shared" si="378"/>
        <v>1696.6081370449681</v>
      </c>
      <c r="S549" s="608">
        <f t="shared" si="378"/>
        <v>1480.145902327534</v>
      </c>
      <c r="T549" s="280">
        <f t="shared" si="378"/>
        <v>1527.0469874823102</v>
      </c>
      <c r="U549" s="280">
        <f t="shared" si="378"/>
        <v>1505.1011141949823</v>
      </c>
      <c r="W549" s="158" t="s">
        <v>88</v>
      </c>
    </row>
    <row r="550" spans="2:23" s="1" customFormat="1" ht="17.25" customHeight="1">
      <c r="B550" s="2188"/>
      <c r="C550" s="2215" t="s">
        <v>61</v>
      </c>
      <c r="D550" s="2216"/>
      <c r="E550" s="2216"/>
      <c r="F550" s="2217"/>
      <c r="G550" s="604">
        <f t="shared" ref="G550:R550" si="379">G531/(G542/160)</f>
        <v>3343.9408866995072</v>
      </c>
      <c r="H550" s="605">
        <f t="shared" si="379"/>
        <v>2360.9819967266776</v>
      </c>
      <c r="I550" s="605">
        <f t="shared" si="379"/>
        <v>4371.6621253405992</v>
      </c>
      <c r="J550" s="605">
        <f t="shared" si="379"/>
        <v>3163.4501347708892</v>
      </c>
      <c r="K550" s="605">
        <f t="shared" si="379"/>
        <v>2170.3816793893129</v>
      </c>
      <c r="L550" s="606">
        <f t="shared" si="379"/>
        <v>6153.8080495356044</v>
      </c>
      <c r="M550" s="607">
        <f t="shared" si="379"/>
        <v>5850.2793296089385</v>
      </c>
      <c r="N550" s="605">
        <f t="shared" si="379"/>
        <v>2025.9009332376165</v>
      </c>
      <c r="O550" s="605">
        <f t="shared" si="379"/>
        <v>1911.4228987425547</v>
      </c>
      <c r="P550" s="605">
        <f t="shared" si="379"/>
        <v>5234.7545787545787</v>
      </c>
      <c r="Q550" s="605">
        <f t="shared" si="379"/>
        <v>2255.6240822320119</v>
      </c>
      <c r="R550" s="606">
        <f t="shared" si="379"/>
        <v>5438.4624624624621</v>
      </c>
      <c r="S550" s="608">
        <f>S531/(S542/160)</f>
        <v>3597.8285714285716</v>
      </c>
      <c r="T550" s="608">
        <f>T531/(T542/160)</f>
        <v>3902.143957737178</v>
      </c>
      <c r="U550" s="280">
        <f>U531/(U542/160)</f>
        <v>3755.9556216401693</v>
      </c>
      <c r="W550" s="158" t="s">
        <v>89</v>
      </c>
    </row>
    <row r="551" spans="2:23" s="1" customFormat="1" ht="17.25" customHeight="1">
      <c r="B551" s="2188"/>
      <c r="C551" s="2215" t="s">
        <v>62</v>
      </c>
      <c r="D551" s="2216"/>
      <c r="E551" s="2216"/>
      <c r="F551" s="2217"/>
      <c r="G551" s="512">
        <f t="shared" ref="G551:U551" si="380">G531/(G543/160)</f>
        <v>988.96716790675907</v>
      </c>
      <c r="H551" s="513">
        <f t="shared" si="380"/>
        <v>844.36260254754586</v>
      </c>
      <c r="I551" s="513">
        <f t="shared" si="380"/>
        <v>1092.7442066628107</v>
      </c>
      <c r="J551" s="513">
        <f t="shared" si="380"/>
        <v>935.93483585546937</v>
      </c>
      <c r="K551" s="513">
        <f t="shared" si="380"/>
        <v>875.34379123295707</v>
      </c>
      <c r="L551" s="84">
        <f t="shared" si="380"/>
        <v>1377.1985064860078</v>
      </c>
      <c r="M551" s="83">
        <f t="shared" si="380"/>
        <v>1243.846153846154</v>
      </c>
      <c r="N551" s="513">
        <f t="shared" si="380"/>
        <v>814.96083132027559</v>
      </c>
      <c r="O551" s="513">
        <f t="shared" si="380"/>
        <v>782.72275587943034</v>
      </c>
      <c r="P551" s="513">
        <f t="shared" si="380"/>
        <v>1174.6388508356492</v>
      </c>
      <c r="Q551" s="513">
        <f t="shared" si="380"/>
        <v>842.39837044516776</v>
      </c>
      <c r="R551" s="84">
        <f t="shared" si="380"/>
        <v>1293.1812710394779</v>
      </c>
      <c r="S551" s="514">
        <f t="shared" si="380"/>
        <v>1048.7077563700057</v>
      </c>
      <c r="T551" s="515">
        <f t="shared" si="380"/>
        <v>1097.5405425059996</v>
      </c>
      <c r="U551" s="515">
        <f t="shared" si="380"/>
        <v>1074.5166370269417</v>
      </c>
      <c r="W551" s="149" t="s">
        <v>89</v>
      </c>
    </row>
    <row r="552" spans="2:23" s="1" customFormat="1" ht="17.25" customHeight="1" thickBot="1">
      <c r="B552" s="2189"/>
      <c r="C552" s="2218" t="s">
        <v>63</v>
      </c>
      <c r="D552" s="2219"/>
      <c r="E552" s="2219"/>
      <c r="F552" s="2220"/>
      <c r="G552" s="301">
        <f t="shared" ref="G552:R552" si="381">G551/G524</f>
        <v>2.3322368944346992</v>
      </c>
      <c r="H552" s="517">
        <f t="shared" si="381"/>
        <v>1.0263707418574941</v>
      </c>
      <c r="I552" s="517">
        <f t="shared" si="381"/>
        <v>0.88372558607205332</v>
      </c>
      <c r="J552" s="517">
        <f t="shared" si="381"/>
        <v>1.0492613555370565</v>
      </c>
      <c r="K552" s="517">
        <f t="shared" si="381"/>
        <v>0.91938615852250583</v>
      </c>
      <c r="L552" s="302">
        <f t="shared" si="381"/>
        <v>0.89211299650599474</v>
      </c>
      <c r="M552" s="303">
        <f t="shared" si="381"/>
        <v>1.5091025094993327</v>
      </c>
      <c r="N552" s="517">
        <f t="shared" si="381"/>
        <v>0.8297854832505388</v>
      </c>
      <c r="O552" s="517">
        <f t="shared" si="381"/>
        <v>0.78734729107430557</v>
      </c>
      <c r="P552" s="517">
        <f t="shared" si="381"/>
        <v>0.94166858290182609</v>
      </c>
      <c r="Q552" s="517">
        <f t="shared" si="381"/>
        <v>0.53459384365560347</v>
      </c>
      <c r="R552" s="302">
        <f t="shared" si="381"/>
        <v>0.85017477051093104</v>
      </c>
      <c r="S552" s="304">
        <f>S551/S524</f>
        <v>0.96555921553571278</v>
      </c>
      <c r="T552" s="518">
        <f>T551/T524</f>
        <v>0.86172602301602907</v>
      </c>
      <c r="U552" s="518">
        <f>U551/U524</f>
        <v>0.90938968427924882</v>
      </c>
      <c r="V552" s="270"/>
      <c r="W552" s="160" t="s">
        <v>341</v>
      </c>
    </row>
    <row r="553" spans="2:23" s="1" customFormat="1" ht="17.25" hidden="1" customHeight="1" outlineLevel="1">
      <c r="B553" s="2221" t="s">
        <v>149</v>
      </c>
      <c r="C553" s="2190" t="s">
        <v>102</v>
      </c>
      <c r="D553" s="2193" t="s">
        <v>19</v>
      </c>
      <c r="E553" s="2194"/>
      <c r="F553" s="356" t="s">
        <v>119</v>
      </c>
      <c r="G553" s="482">
        <f t="shared" ref="G553:R553" si="382">G198-G199</f>
        <v>5657</v>
      </c>
      <c r="H553" s="483">
        <f t="shared" si="382"/>
        <v>5494</v>
      </c>
      <c r="I553" s="483">
        <f t="shared" si="382"/>
        <v>3009</v>
      </c>
      <c r="J553" s="483">
        <f t="shared" si="382"/>
        <v>6185</v>
      </c>
      <c r="K553" s="483">
        <f t="shared" si="382"/>
        <v>3622</v>
      </c>
      <c r="L553" s="484">
        <f t="shared" si="382"/>
        <v>4108</v>
      </c>
      <c r="M553" s="10">
        <f t="shared" si="382"/>
        <v>5477</v>
      </c>
      <c r="N553" s="483">
        <f t="shared" si="382"/>
        <v>5098</v>
      </c>
      <c r="O553" s="483">
        <f t="shared" si="382"/>
        <v>4806</v>
      </c>
      <c r="P553" s="483">
        <f t="shared" si="382"/>
        <v>5469</v>
      </c>
      <c r="Q553" s="483">
        <f t="shared" si="382"/>
        <v>5416</v>
      </c>
      <c r="R553" s="11">
        <f t="shared" si="382"/>
        <v>6728</v>
      </c>
      <c r="S553" s="65">
        <f t="shared" ref="S553:S560" si="383">SUM(G553:L553)</f>
        <v>28075</v>
      </c>
      <c r="T553" s="490">
        <f t="shared" ref="T553:T570" si="384">SUM(M553:R553)</f>
        <v>32994</v>
      </c>
      <c r="U553" s="299">
        <f t="shared" ref="U553:U570" si="385">SUM(S553:T553)</f>
        <v>61069</v>
      </c>
      <c r="W553" s="158" t="s">
        <v>89</v>
      </c>
    </row>
    <row r="554" spans="2:23" s="1" customFormat="1" ht="17.25" hidden="1" customHeight="1" outlineLevel="1">
      <c r="B554" s="2222"/>
      <c r="C554" s="2191"/>
      <c r="D554" s="2195"/>
      <c r="E554" s="2196"/>
      <c r="F554" s="357" t="s">
        <v>118</v>
      </c>
      <c r="G554" s="482">
        <f t="shared" ref="G554:R554" si="386">G203-G204</f>
        <v>318</v>
      </c>
      <c r="H554" s="483">
        <f t="shared" si="386"/>
        <v>318</v>
      </c>
      <c r="I554" s="483">
        <f t="shared" si="386"/>
        <v>318</v>
      </c>
      <c r="J554" s="483">
        <f t="shared" si="386"/>
        <v>318</v>
      </c>
      <c r="K554" s="483">
        <f t="shared" si="386"/>
        <v>318</v>
      </c>
      <c r="L554" s="484">
        <f t="shared" si="386"/>
        <v>318</v>
      </c>
      <c r="M554" s="10">
        <f t="shared" si="386"/>
        <v>0</v>
      </c>
      <c r="N554" s="483">
        <f t="shared" si="386"/>
        <v>0</v>
      </c>
      <c r="O554" s="483">
        <f t="shared" si="386"/>
        <v>0</v>
      </c>
      <c r="P554" s="483">
        <f t="shared" si="386"/>
        <v>0</v>
      </c>
      <c r="Q554" s="483">
        <f t="shared" si="386"/>
        <v>0</v>
      </c>
      <c r="R554" s="11">
        <f t="shared" si="386"/>
        <v>0</v>
      </c>
      <c r="S554" s="65">
        <f t="shared" si="383"/>
        <v>1908</v>
      </c>
      <c r="T554" s="490">
        <f t="shared" si="384"/>
        <v>0</v>
      </c>
      <c r="U554" s="490">
        <f>SUM(S554:T554)</f>
        <v>1908</v>
      </c>
      <c r="W554" s="158" t="s">
        <v>89</v>
      </c>
    </row>
    <row r="555" spans="2:23" s="1" customFormat="1" ht="17.25" hidden="1" customHeight="1" outlineLevel="1">
      <c r="B555" s="2222"/>
      <c r="C555" s="2191"/>
      <c r="D555" s="2195" t="s">
        <v>21</v>
      </c>
      <c r="E555" s="2196"/>
      <c r="F555" s="357" t="s">
        <v>86</v>
      </c>
      <c r="G555" s="482">
        <f t="shared" ref="G555:R555" si="387">G208-G209</f>
        <v>448</v>
      </c>
      <c r="H555" s="483">
        <f t="shared" si="387"/>
        <v>5320</v>
      </c>
      <c r="I555" s="483">
        <f t="shared" si="387"/>
        <v>6720</v>
      </c>
      <c r="J555" s="483">
        <f t="shared" si="387"/>
        <v>16711</v>
      </c>
      <c r="K555" s="483">
        <f t="shared" si="387"/>
        <v>6350</v>
      </c>
      <c r="L555" s="484">
        <f t="shared" si="387"/>
        <v>21863</v>
      </c>
      <c r="M555" s="10">
        <f t="shared" si="387"/>
        <v>46223</v>
      </c>
      <c r="N555" s="483">
        <f t="shared" si="387"/>
        <v>2560</v>
      </c>
      <c r="O555" s="483">
        <f t="shared" si="387"/>
        <v>6470</v>
      </c>
      <c r="P555" s="483">
        <f t="shared" si="387"/>
        <v>25110</v>
      </c>
      <c r="Q555" s="483">
        <f t="shared" si="387"/>
        <v>6470</v>
      </c>
      <c r="R555" s="11">
        <f t="shared" si="387"/>
        <v>36750</v>
      </c>
      <c r="S555" s="65">
        <f t="shared" si="383"/>
        <v>57412</v>
      </c>
      <c r="T555" s="490">
        <f t="shared" si="384"/>
        <v>123583</v>
      </c>
      <c r="U555" s="490">
        <f t="shared" si="385"/>
        <v>180995</v>
      </c>
      <c r="W555" s="158" t="s">
        <v>89</v>
      </c>
    </row>
    <row r="556" spans="2:23" s="1" customFormat="1" ht="17.25" hidden="1" customHeight="1" outlineLevel="1">
      <c r="B556" s="2222"/>
      <c r="C556" s="2191"/>
      <c r="D556" s="2195"/>
      <c r="E556" s="2196"/>
      <c r="F556" s="357" t="s">
        <v>84</v>
      </c>
      <c r="G556" s="482">
        <f t="shared" ref="G556:R556" si="388">G213-G214</f>
        <v>5557</v>
      </c>
      <c r="H556" s="483">
        <f t="shared" si="388"/>
        <v>6900</v>
      </c>
      <c r="I556" s="483">
        <f t="shared" si="388"/>
        <v>4965</v>
      </c>
      <c r="J556" s="483">
        <f t="shared" si="388"/>
        <v>6127</v>
      </c>
      <c r="K556" s="483">
        <f t="shared" si="388"/>
        <v>7480</v>
      </c>
      <c r="L556" s="484">
        <f t="shared" si="388"/>
        <v>16100</v>
      </c>
      <c r="M556" s="10">
        <f t="shared" si="388"/>
        <v>13750</v>
      </c>
      <c r="N556" s="483">
        <f t="shared" si="388"/>
        <v>8210</v>
      </c>
      <c r="O556" s="483">
        <f t="shared" si="388"/>
        <v>6775</v>
      </c>
      <c r="P556" s="483">
        <f t="shared" si="388"/>
        <v>10930</v>
      </c>
      <c r="Q556" s="483">
        <f t="shared" si="388"/>
        <v>7315</v>
      </c>
      <c r="R556" s="11">
        <f t="shared" si="388"/>
        <v>4920</v>
      </c>
      <c r="S556" s="65">
        <f t="shared" si="383"/>
        <v>47129</v>
      </c>
      <c r="T556" s="490">
        <f t="shared" si="384"/>
        <v>51900</v>
      </c>
      <c r="U556" s="490">
        <f t="shared" si="385"/>
        <v>99029</v>
      </c>
      <c r="W556" s="158" t="s">
        <v>89</v>
      </c>
    </row>
    <row r="557" spans="2:23" s="1" customFormat="1" ht="17.25" hidden="1" customHeight="1" outlineLevel="1">
      <c r="B557" s="2222"/>
      <c r="C557" s="2192"/>
      <c r="D557" s="2195"/>
      <c r="E557" s="2196"/>
      <c r="F557" s="357" t="s">
        <v>85</v>
      </c>
      <c r="G557" s="482">
        <f t="shared" ref="G557:R557" si="389">G218-G219</f>
        <v>21961</v>
      </c>
      <c r="H557" s="483">
        <f t="shared" si="389"/>
        <v>0</v>
      </c>
      <c r="I557" s="483">
        <f t="shared" si="389"/>
        <v>25098</v>
      </c>
      <c r="J557" s="483">
        <f t="shared" si="389"/>
        <v>0</v>
      </c>
      <c r="K557" s="483">
        <f t="shared" si="389"/>
        <v>0</v>
      </c>
      <c r="L557" s="484">
        <f t="shared" si="389"/>
        <v>7303</v>
      </c>
      <c r="M557" s="10">
        <f t="shared" si="389"/>
        <v>0</v>
      </c>
      <c r="N557" s="483">
        <f t="shared" si="389"/>
        <v>1770</v>
      </c>
      <c r="O557" s="483">
        <f t="shared" si="389"/>
        <v>0</v>
      </c>
      <c r="P557" s="483">
        <f t="shared" si="389"/>
        <v>3150</v>
      </c>
      <c r="Q557" s="483">
        <f t="shared" si="389"/>
        <v>0</v>
      </c>
      <c r="R557" s="11">
        <f t="shared" si="389"/>
        <v>8196</v>
      </c>
      <c r="S557" s="65">
        <f t="shared" si="383"/>
        <v>54362</v>
      </c>
      <c r="T557" s="490">
        <f t="shared" si="384"/>
        <v>13116</v>
      </c>
      <c r="U557" s="490">
        <f t="shared" si="385"/>
        <v>67478</v>
      </c>
      <c r="V557" s="269"/>
      <c r="W557" s="158" t="s">
        <v>89</v>
      </c>
    </row>
    <row r="558" spans="2:23" s="1" customFormat="1" ht="17.25" customHeight="1" collapsed="1">
      <c r="B558" s="2222"/>
      <c r="C558" s="2224" t="s">
        <v>102</v>
      </c>
      <c r="D558" s="2225"/>
      <c r="E558" s="2225"/>
      <c r="F558" s="2226"/>
      <c r="G558" s="519">
        <f t="shared" ref="G558:R558" si="390">SUM(G553:G557)</f>
        <v>33941</v>
      </c>
      <c r="H558" s="520">
        <f t="shared" si="390"/>
        <v>18032</v>
      </c>
      <c r="I558" s="520">
        <f t="shared" si="390"/>
        <v>40110</v>
      </c>
      <c r="J558" s="520">
        <f t="shared" si="390"/>
        <v>29341</v>
      </c>
      <c r="K558" s="520">
        <f t="shared" si="390"/>
        <v>17770</v>
      </c>
      <c r="L558" s="391">
        <f t="shared" si="390"/>
        <v>49692</v>
      </c>
      <c r="M558" s="392">
        <f t="shared" si="390"/>
        <v>65450</v>
      </c>
      <c r="N558" s="520">
        <f t="shared" si="390"/>
        <v>17638</v>
      </c>
      <c r="O558" s="520">
        <f t="shared" si="390"/>
        <v>18051</v>
      </c>
      <c r="P558" s="520">
        <f t="shared" si="390"/>
        <v>44659</v>
      </c>
      <c r="Q558" s="520">
        <f t="shared" si="390"/>
        <v>19201</v>
      </c>
      <c r="R558" s="391">
        <f t="shared" si="390"/>
        <v>56594</v>
      </c>
      <c r="S558" s="521">
        <f t="shared" si="383"/>
        <v>188886</v>
      </c>
      <c r="T558" s="522">
        <f t="shared" si="384"/>
        <v>221593</v>
      </c>
      <c r="U558" s="522">
        <f t="shared" si="385"/>
        <v>410479</v>
      </c>
      <c r="W558" s="158" t="s">
        <v>88</v>
      </c>
    </row>
    <row r="559" spans="2:23" s="1" customFormat="1" ht="17.25" hidden="1" customHeight="1" outlineLevel="1">
      <c r="B559" s="2222"/>
      <c r="C559" s="2200" t="s">
        <v>104</v>
      </c>
      <c r="D559" s="2200" t="s">
        <v>100</v>
      </c>
      <c r="E559" s="2203" t="s">
        <v>19</v>
      </c>
      <c r="F559" s="358" t="s">
        <v>119</v>
      </c>
      <c r="G559" s="482">
        <f t="shared" ref="G559:R559" si="391">G200/6300*1000</f>
        <v>793.96825396825398</v>
      </c>
      <c r="H559" s="483">
        <f t="shared" si="391"/>
        <v>769.04761904761904</v>
      </c>
      <c r="I559" s="483">
        <f t="shared" si="391"/>
        <v>427.93650793650795</v>
      </c>
      <c r="J559" s="483">
        <f t="shared" si="391"/>
        <v>853.96825396825398</v>
      </c>
      <c r="K559" s="483">
        <f t="shared" si="391"/>
        <v>503.01587301587301</v>
      </c>
      <c r="L559" s="484">
        <f t="shared" si="391"/>
        <v>583.96825396825386</v>
      </c>
      <c r="M559" s="10">
        <f t="shared" si="391"/>
        <v>740</v>
      </c>
      <c r="N559" s="483">
        <f t="shared" si="391"/>
        <v>683.96825396825398</v>
      </c>
      <c r="O559" s="483">
        <f t="shared" si="391"/>
        <v>640.95238095238096</v>
      </c>
      <c r="P559" s="483">
        <f t="shared" si="391"/>
        <v>739.04761904761904</v>
      </c>
      <c r="Q559" s="483">
        <f t="shared" si="391"/>
        <v>730.95238095238096</v>
      </c>
      <c r="R559" s="11">
        <f t="shared" si="391"/>
        <v>925.07936507936506</v>
      </c>
      <c r="S559" s="65">
        <f t="shared" si="383"/>
        <v>3931.9047619047619</v>
      </c>
      <c r="T559" s="490">
        <f t="shared" si="384"/>
        <v>4460</v>
      </c>
      <c r="U559" s="490">
        <f t="shared" si="385"/>
        <v>8391.9047619047615</v>
      </c>
      <c r="W559" s="158" t="s">
        <v>90</v>
      </c>
    </row>
    <row r="560" spans="2:23" s="1" customFormat="1" ht="17.25" hidden="1" customHeight="1" outlineLevel="1">
      <c r="B560" s="2222"/>
      <c r="C560" s="2201"/>
      <c r="D560" s="2201"/>
      <c r="E560" s="2204"/>
      <c r="F560" s="355" t="s">
        <v>118</v>
      </c>
      <c r="G560" s="482">
        <f t="shared" ref="G560:R560" si="392">G205/6300*1000</f>
        <v>50</v>
      </c>
      <c r="H560" s="483">
        <f t="shared" si="392"/>
        <v>50</v>
      </c>
      <c r="I560" s="483">
        <f t="shared" si="392"/>
        <v>50</v>
      </c>
      <c r="J560" s="483">
        <f t="shared" si="392"/>
        <v>50</v>
      </c>
      <c r="K560" s="483">
        <f t="shared" si="392"/>
        <v>50</v>
      </c>
      <c r="L560" s="484">
        <f t="shared" si="392"/>
        <v>50</v>
      </c>
      <c r="M560" s="10">
        <f t="shared" si="392"/>
        <v>0</v>
      </c>
      <c r="N560" s="483">
        <f t="shared" si="392"/>
        <v>0</v>
      </c>
      <c r="O560" s="483">
        <f t="shared" si="392"/>
        <v>0</v>
      </c>
      <c r="P560" s="483">
        <f t="shared" si="392"/>
        <v>0</v>
      </c>
      <c r="Q560" s="483">
        <f t="shared" si="392"/>
        <v>0</v>
      </c>
      <c r="R560" s="11">
        <f t="shared" si="392"/>
        <v>0</v>
      </c>
      <c r="S560" s="65">
        <f t="shared" si="383"/>
        <v>300</v>
      </c>
      <c r="T560" s="490">
        <f t="shared" si="384"/>
        <v>0</v>
      </c>
      <c r="U560" s="490">
        <f t="shared" si="385"/>
        <v>300</v>
      </c>
      <c r="W560" s="149" t="s">
        <v>90</v>
      </c>
    </row>
    <row r="561" spans="2:23" s="1" customFormat="1" ht="17.25" hidden="1" customHeight="1" outlineLevel="1">
      <c r="B561" s="2222"/>
      <c r="C561" s="2201"/>
      <c r="D561" s="2201"/>
      <c r="E561" s="2205" t="s">
        <v>21</v>
      </c>
      <c r="F561" s="355" t="s">
        <v>86</v>
      </c>
      <c r="G561" s="482">
        <f t="shared" ref="G561:R561" si="393">G210/6300*1000</f>
        <v>62.063492063492063</v>
      </c>
      <c r="H561" s="483">
        <f t="shared" si="393"/>
        <v>727.93650793650784</v>
      </c>
      <c r="I561" s="483">
        <f t="shared" si="393"/>
        <v>900.95238095238096</v>
      </c>
      <c r="J561" s="483">
        <f t="shared" si="393"/>
        <v>2093.968253968254</v>
      </c>
      <c r="K561" s="483">
        <f t="shared" si="393"/>
        <v>836.03174603174602</v>
      </c>
      <c r="L561" s="484">
        <f t="shared" si="393"/>
        <v>2076.031746031746</v>
      </c>
      <c r="M561" s="10">
        <f t="shared" si="393"/>
        <v>4429.0476190476193</v>
      </c>
      <c r="N561" s="483">
        <f t="shared" si="393"/>
        <v>360.95238095238096</v>
      </c>
      <c r="O561" s="483">
        <f t="shared" si="393"/>
        <v>817.93650793650795</v>
      </c>
      <c r="P561" s="483">
        <f t="shared" si="393"/>
        <v>2460.9523809523812</v>
      </c>
      <c r="Q561" s="483">
        <f t="shared" si="393"/>
        <v>813.96825396825398</v>
      </c>
      <c r="R561" s="11">
        <f t="shared" si="393"/>
        <v>3156.9841269841268</v>
      </c>
      <c r="S561" s="65">
        <f t="shared" ref="S561:S570" si="394">SUM(G561:L561)</f>
        <v>6696.9841269841272</v>
      </c>
      <c r="T561" s="490">
        <f t="shared" si="384"/>
        <v>12039.84126984127</v>
      </c>
      <c r="U561" s="490">
        <f t="shared" si="385"/>
        <v>18736.825396825399</v>
      </c>
      <c r="W561" s="149" t="s">
        <v>90</v>
      </c>
    </row>
    <row r="562" spans="2:23" s="1" customFormat="1" ht="17.25" hidden="1" customHeight="1" outlineLevel="1">
      <c r="B562" s="2222"/>
      <c r="C562" s="2201"/>
      <c r="D562" s="2201"/>
      <c r="E562" s="2203"/>
      <c r="F562" s="355" t="s">
        <v>84</v>
      </c>
      <c r="G562" s="482">
        <f t="shared" ref="G562:R562" si="395">G215/6300*1000</f>
        <v>439.04761904761904</v>
      </c>
      <c r="H562" s="483">
        <f t="shared" si="395"/>
        <v>647.93650793650795</v>
      </c>
      <c r="I562" s="483">
        <f t="shared" si="395"/>
        <v>480.95238095238096</v>
      </c>
      <c r="J562" s="483">
        <f t="shared" si="395"/>
        <v>533.96825396825398</v>
      </c>
      <c r="K562" s="483">
        <f t="shared" si="395"/>
        <v>549.04761904761904</v>
      </c>
      <c r="L562" s="484">
        <f t="shared" si="395"/>
        <v>1045.0793650793651</v>
      </c>
      <c r="M562" s="10">
        <f t="shared" si="395"/>
        <v>1460</v>
      </c>
      <c r="N562" s="483">
        <f t="shared" si="395"/>
        <v>830</v>
      </c>
      <c r="O562" s="483">
        <f t="shared" si="395"/>
        <v>720</v>
      </c>
      <c r="P562" s="483">
        <f t="shared" si="395"/>
        <v>1136.031746031746</v>
      </c>
      <c r="Q562" s="483">
        <f t="shared" si="395"/>
        <v>740</v>
      </c>
      <c r="R562" s="11">
        <f t="shared" si="395"/>
        <v>465.07936507936512</v>
      </c>
      <c r="S562" s="65">
        <f t="shared" si="394"/>
        <v>3696.0317460317456</v>
      </c>
      <c r="T562" s="490">
        <f t="shared" si="384"/>
        <v>5351.1111111111104</v>
      </c>
      <c r="U562" s="490">
        <f t="shared" si="385"/>
        <v>9047.1428571428551</v>
      </c>
      <c r="W562" s="149" t="s">
        <v>90</v>
      </c>
    </row>
    <row r="563" spans="2:23" s="1" customFormat="1" ht="17.25" hidden="1" customHeight="1" outlineLevel="1">
      <c r="B563" s="2222"/>
      <c r="C563" s="2201"/>
      <c r="D563" s="2201"/>
      <c r="E563" s="2204"/>
      <c r="F563" s="355" t="s">
        <v>85</v>
      </c>
      <c r="G563" s="482">
        <f t="shared" ref="G563:R563" si="396">G220/6300*1000</f>
        <v>2522.063492063492</v>
      </c>
      <c r="H563" s="483">
        <f t="shared" si="396"/>
        <v>0</v>
      </c>
      <c r="I563" s="483">
        <f t="shared" si="396"/>
        <v>2545.0793650793653</v>
      </c>
      <c r="J563" s="483">
        <f t="shared" si="396"/>
        <v>0</v>
      </c>
      <c r="K563" s="483">
        <f t="shared" si="396"/>
        <v>0</v>
      </c>
      <c r="L563" s="484">
        <f t="shared" si="396"/>
        <v>726.03174603174602</v>
      </c>
      <c r="M563" s="10">
        <f t="shared" si="396"/>
        <v>0</v>
      </c>
      <c r="N563" s="483">
        <f t="shared" si="396"/>
        <v>194.92063492063491</v>
      </c>
      <c r="O563" s="483">
        <f t="shared" si="396"/>
        <v>0</v>
      </c>
      <c r="P563" s="483">
        <f t="shared" si="396"/>
        <v>382.06349206349205</v>
      </c>
      <c r="Q563" s="483">
        <f t="shared" si="396"/>
        <v>0</v>
      </c>
      <c r="R563" s="11">
        <f t="shared" si="396"/>
        <v>790</v>
      </c>
      <c r="S563" s="65">
        <f t="shared" si="394"/>
        <v>5793.1746031746025</v>
      </c>
      <c r="T563" s="490">
        <f t="shared" si="384"/>
        <v>1366.984126984127</v>
      </c>
      <c r="U563" s="490">
        <f t="shared" si="385"/>
        <v>7160.1587301587297</v>
      </c>
      <c r="W563" s="158" t="s">
        <v>90</v>
      </c>
    </row>
    <row r="564" spans="2:23" s="1" customFormat="1" ht="17.25" hidden="1" customHeight="1" outlineLevel="1">
      <c r="B564" s="2222"/>
      <c r="C564" s="2201"/>
      <c r="D564" s="2202"/>
      <c r="E564" s="1909" t="s">
        <v>91</v>
      </c>
      <c r="F564" s="1910"/>
      <c r="G564" s="281">
        <f t="shared" ref="G564:R564" si="397">SUM(G559:G563)</f>
        <v>3867.1428571428569</v>
      </c>
      <c r="H564" s="282">
        <f t="shared" si="397"/>
        <v>2194.9206349206347</v>
      </c>
      <c r="I564" s="282">
        <f t="shared" si="397"/>
        <v>4404.9206349206352</v>
      </c>
      <c r="J564" s="282">
        <f t="shared" si="397"/>
        <v>3531.9047619047619</v>
      </c>
      <c r="K564" s="282">
        <f t="shared" si="397"/>
        <v>1938.0952380952381</v>
      </c>
      <c r="L564" s="285">
        <f t="shared" si="397"/>
        <v>4481.1111111111113</v>
      </c>
      <c r="M564" s="284">
        <f t="shared" si="397"/>
        <v>6629.0476190476193</v>
      </c>
      <c r="N564" s="282">
        <f t="shared" si="397"/>
        <v>2069.8412698412699</v>
      </c>
      <c r="O564" s="282">
        <f t="shared" si="397"/>
        <v>2178.8888888888887</v>
      </c>
      <c r="P564" s="282">
        <f t="shared" si="397"/>
        <v>4718.0952380952376</v>
      </c>
      <c r="Q564" s="282">
        <f t="shared" si="397"/>
        <v>2284.9206349206352</v>
      </c>
      <c r="R564" s="283">
        <f t="shared" si="397"/>
        <v>5337.1428571428569</v>
      </c>
      <c r="S564" s="306">
        <f t="shared" si="394"/>
        <v>20418.095238095237</v>
      </c>
      <c r="T564" s="282">
        <f t="shared" si="384"/>
        <v>23217.936507936509</v>
      </c>
      <c r="U564" s="282">
        <f t="shared" si="385"/>
        <v>43636.031746031746</v>
      </c>
      <c r="W564" s="157" t="s">
        <v>340</v>
      </c>
    </row>
    <row r="565" spans="2:23" s="1" customFormat="1" ht="17.25" hidden="1" customHeight="1" outlineLevel="1">
      <c r="B565" s="2222"/>
      <c r="C565" s="2201"/>
      <c r="D565" s="2200" t="s">
        <v>70</v>
      </c>
      <c r="E565" s="1907" t="s">
        <v>59</v>
      </c>
      <c r="F565" s="1908"/>
      <c r="G565" s="482">
        <f t="shared" ref="G565:R566" si="398">G237</f>
        <v>1485</v>
      </c>
      <c r="H565" s="483">
        <f t="shared" si="398"/>
        <v>1131</v>
      </c>
      <c r="I565" s="483">
        <f t="shared" si="398"/>
        <v>1440</v>
      </c>
      <c r="J565" s="483">
        <f t="shared" si="398"/>
        <v>1451</v>
      </c>
      <c r="K565" s="483">
        <f t="shared" si="398"/>
        <v>1165</v>
      </c>
      <c r="L565" s="484">
        <f t="shared" si="398"/>
        <v>1147</v>
      </c>
      <c r="M565" s="10">
        <f t="shared" si="398"/>
        <v>1378</v>
      </c>
      <c r="N565" s="483">
        <f t="shared" si="398"/>
        <v>959</v>
      </c>
      <c r="O565" s="483">
        <f t="shared" si="398"/>
        <v>1119</v>
      </c>
      <c r="P565" s="483">
        <f t="shared" si="398"/>
        <v>997</v>
      </c>
      <c r="Q565" s="483">
        <f t="shared" si="398"/>
        <v>958</v>
      </c>
      <c r="R565" s="11">
        <f t="shared" si="398"/>
        <v>1245</v>
      </c>
      <c r="S565" s="65">
        <f t="shared" si="394"/>
        <v>7819</v>
      </c>
      <c r="T565" s="490">
        <f t="shared" si="384"/>
        <v>6656</v>
      </c>
      <c r="U565" s="490">
        <f t="shared" si="385"/>
        <v>14475</v>
      </c>
      <c r="W565" s="158" t="s">
        <v>90</v>
      </c>
    </row>
    <row r="566" spans="2:23" s="1" customFormat="1" ht="17.25" hidden="1" customHeight="1" outlineLevel="1">
      <c r="B566" s="2222"/>
      <c r="C566" s="2201"/>
      <c r="D566" s="2201"/>
      <c r="E566" s="1907" t="s">
        <v>58</v>
      </c>
      <c r="F566" s="1908"/>
      <c r="G566" s="482">
        <f t="shared" si="398"/>
        <v>491</v>
      </c>
      <c r="H566" s="483">
        <f t="shared" si="398"/>
        <v>379</v>
      </c>
      <c r="I566" s="483">
        <f t="shared" si="398"/>
        <v>380</v>
      </c>
      <c r="J566" s="483">
        <f t="shared" si="398"/>
        <v>377</v>
      </c>
      <c r="K566" s="483">
        <f t="shared" si="398"/>
        <v>449</v>
      </c>
      <c r="L566" s="484">
        <f t="shared" si="398"/>
        <v>481</v>
      </c>
      <c r="M566" s="10">
        <f t="shared" si="398"/>
        <v>428</v>
      </c>
      <c r="N566" s="483">
        <f t="shared" si="398"/>
        <v>434</v>
      </c>
      <c r="O566" s="483">
        <f t="shared" si="398"/>
        <v>408</v>
      </c>
      <c r="P566" s="483">
        <f t="shared" si="398"/>
        <v>368</v>
      </c>
      <c r="Q566" s="483">
        <f t="shared" si="398"/>
        <v>420</v>
      </c>
      <c r="R566" s="11">
        <f t="shared" si="398"/>
        <v>420</v>
      </c>
      <c r="S566" s="65">
        <f t="shared" si="394"/>
        <v>2557</v>
      </c>
      <c r="T566" s="490">
        <f t="shared" si="384"/>
        <v>2478</v>
      </c>
      <c r="U566" s="490">
        <f t="shared" si="385"/>
        <v>5035</v>
      </c>
      <c r="W566" s="158" t="s">
        <v>90</v>
      </c>
    </row>
    <row r="567" spans="2:23" s="1" customFormat="1" ht="17.25" hidden="1" customHeight="1" outlineLevel="1">
      <c r="B567" s="2222"/>
      <c r="C567" s="2201"/>
      <c r="D567" s="2201"/>
      <c r="E567" s="1907" t="s">
        <v>44</v>
      </c>
      <c r="F567" s="1908"/>
      <c r="G567" s="482">
        <f>SW300_JIG_MTB!P73</f>
        <v>0</v>
      </c>
      <c r="H567" s="483">
        <f>SW300_JIG_MTB!Q73</f>
        <v>0</v>
      </c>
      <c r="I567" s="483">
        <f>SW300_JIG_MTB!R73</f>
        <v>0</v>
      </c>
      <c r="J567" s="483">
        <f>SW300_JIG_MTB!S73</f>
        <v>0</v>
      </c>
      <c r="K567" s="483">
        <f>SW300_JIG_MTB!T73</f>
        <v>0</v>
      </c>
      <c r="L567" s="484">
        <f>SW300_JIG_MTB!U73</f>
        <v>0</v>
      </c>
      <c r="M567" s="10">
        <f>SW300_JIG_MTB!V73</f>
        <v>0</v>
      </c>
      <c r="N567" s="483">
        <f>SW300_JIG_MTB!W73</f>
        <v>0</v>
      </c>
      <c r="O567" s="483">
        <f>SW300_JIG_MTB!X73</f>
        <v>0</v>
      </c>
      <c r="P567" s="483">
        <f>SW300_JIG_MTB!Y73</f>
        <v>0</v>
      </c>
      <c r="Q567" s="483">
        <f>SW300_JIG_MTB!Z73</f>
        <v>0</v>
      </c>
      <c r="R567" s="11">
        <f>SW300_JIG_MTB!AA73</f>
        <v>0</v>
      </c>
      <c r="S567" s="65">
        <f t="shared" si="394"/>
        <v>0</v>
      </c>
      <c r="T567" s="490">
        <f t="shared" si="384"/>
        <v>0</v>
      </c>
      <c r="U567" s="490">
        <f t="shared" si="385"/>
        <v>0</v>
      </c>
      <c r="W567" s="159" t="s">
        <v>90</v>
      </c>
    </row>
    <row r="568" spans="2:23" s="1" customFormat="1" ht="17.25" hidden="1" customHeight="1" outlineLevel="1">
      <c r="B568" s="2222"/>
      <c r="C568" s="2201"/>
      <c r="D568" s="2201"/>
      <c r="E568" s="1907" t="s">
        <v>51</v>
      </c>
      <c r="F568" s="1908"/>
      <c r="G568" s="482">
        <f>SW300_JIG_MTB!P74</f>
        <v>-352</v>
      </c>
      <c r="H568" s="483">
        <f>SW300_JIG_MTB!Q74</f>
        <v>-288</v>
      </c>
      <c r="I568" s="483">
        <f>SW300_JIG_MTB!R74</f>
        <v>-352</v>
      </c>
      <c r="J568" s="483">
        <f>SW300_JIG_MTB!S74</f>
        <v>-344</v>
      </c>
      <c r="K568" s="483">
        <f>SW300_JIG_MTB!T74</f>
        <v>-304</v>
      </c>
      <c r="L568" s="484">
        <f>SW300_JIG_MTB!U74</f>
        <v>-336</v>
      </c>
      <c r="M568" s="10">
        <f>SW300_JIG_MTB!V74</f>
        <v>-16</v>
      </c>
      <c r="N568" s="483">
        <f>SW300_JIG_MTB!W74</f>
        <v>0</v>
      </c>
      <c r="O568" s="483">
        <f>SW300_JIG_MTB!X74</f>
        <v>-16</v>
      </c>
      <c r="P568" s="483">
        <f>SW300_JIG_MTB!Y74</f>
        <v>0</v>
      </c>
      <c r="Q568" s="483">
        <f>SW300_JIG_MTB!Z74</f>
        <v>-16</v>
      </c>
      <c r="R568" s="11">
        <f>SW300_JIG_MTB!AA74</f>
        <v>0</v>
      </c>
      <c r="S568" s="65">
        <f t="shared" si="394"/>
        <v>-1976</v>
      </c>
      <c r="T568" s="490">
        <f t="shared" si="384"/>
        <v>-48</v>
      </c>
      <c r="U568" s="490">
        <f t="shared" si="385"/>
        <v>-2024</v>
      </c>
      <c r="W568" s="149" t="s">
        <v>90</v>
      </c>
    </row>
    <row r="569" spans="2:23" s="1" customFormat="1" ht="17.25" hidden="1" customHeight="1" outlineLevel="1">
      <c r="B569" s="2222"/>
      <c r="C569" s="2202"/>
      <c r="D569" s="2202"/>
      <c r="E569" s="1909" t="s">
        <v>70</v>
      </c>
      <c r="F569" s="1910"/>
      <c r="G569" s="281">
        <f t="shared" ref="G569:R569" si="399">SUM(G565:G568)</f>
        <v>1624</v>
      </c>
      <c r="H569" s="281">
        <f t="shared" si="399"/>
        <v>1222</v>
      </c>
      <c r="I569" s="282">
        <f t="shared" si="399"/>
        <v>1468</v>
      </c>
      <c r="J569" s="282">
        <f t="shared" si="399"/>
        <v>1484</v>
      </c>
      <c r="K569" s="282">
        <f t="shared" si="399"/>
        <v>1310</v>
      </c>
      <c r="L569" s="285">
        <f t="shared" si="399"/>
        <v>1292</v>
      </c>
      <c r="M569" s="305">
        <f t="shared" si="399"/>
        <v>1790</v>
      </c>
      <c r="N569" s="284">
        <f t="shared" si="399"/>
        <v>1393</v>
      </c>
      <c r="O569" s="282">
        <f t="shared" si="399"/>
        <v>1511</v>
      </c>
      <c r="P569" s="282">
        <f t="shared" si="399"/>
        <v>1365</v>
      </c>
      <c r="Q569" s="282">
        <f t="shared" si="399"/>
        <v>1362</v>
      </c>
      <c r="R569" s="283">
        <f t="shared" si="399"/>
        <v>1665</v>
      </c>
      <c r="S569" s="306">
        <f t="shared" si="394"/>
        <v>8400</v>
      </c>
      <c r="T569" s="282">
        <f t="shared" si="384"/>
        <v>9086</v>
      </c>
      <c r="U569" s="282">
        <f t="shared" si="385"/>
        <v>17486</v>
      </c>
      <c r="V569" s="89">
        <f>SUM(T569:U569)</f>
        <v>26572</v>
      </c>
      <c r="W569" s="149" t="s">
        <v>90</v>
      </c>
    </row>
    <row r="570" spans="2:23" s="1" customFormat="1" ht="17.25" hidden="1" customHeight="1" outlineLevel="1">
      <c r="B570" s="2222"/>
      <c r="C570" s="2015" t="s">
        <v>66</v>
      </c>
      <c r="D570" s="2016"/>
      <c r="E570" s="2016"/>
      <c r="F570" s="2017"/>
      <c r="G570" s="196">
        <f t="shared" ref="G570:R570" si="400">SUM(G564,G569)</f>
        <v>5491.1428571428569</v>
      </c>
      <c r="H570" s="180">
        <f t="shared" si="400"/>
        <v>3416.9206349206347</v>
      </c>
      <c r="I570" s="180">
        <f t="shared" si="400"/>
        <v>5872.9206349206352</v>
      </c>
      <c r="J570" s="180">
        <f t="shared" si="400"/>
        <v>5015.9047619047615</v>
      </c>
      <c r="K570" s="180">
        <f t="shared" si="400"/>
        <v>3248.0952380952381</v>
      </c>
      <c r="L570" s="182">
        <f t="shared" si="400"/>
        <v>5773.1111111111113</v>
      </c>
      <c r="M570" s="179">
        <f t="shared" si="400"/>
        <v>8419.0476190476184</v>
      </c>
      <c r="N570" s="180">
        <f t="shared" si="400"/>
        <v>3462.8412698412699</v>
      </c>
      <c r="O570" s="180">
        <f t="shared" si="400"/>
        <v>3689.8888888888887</v>
      </c>
      <c r="P570" s="180">
        <f t="shared" si="400"/>
        <v>6083.0952380952376</v>
      </c>
      <c r="Q570" s="180">
        <f t="shared" si="400"/>
        <v>3646.9206349206352</v>
      </c>
      <c r="R570" s="181">
        <f t="shared" si="400"/>
        <v>7002.1428571428569</v>
      </c>
      <c r="S570" s="310">
        <f t="shared" si="394"/>
        <v>28818.095238095237</v>
      </c>
      <c r="T570" s="198">
        <f t="shared" si="384"/>
        <v>32303.936507936509</v>
      </c>
      <c r="U570" s="198">
        <f t="shared" si="385"/>
        <v>61122.031746031746</v>
      </c>
      <c r="V570" s="269"/>
      <c r="W570" s="149" t="s">
        <v>90</v>
      </c>
    </row>
    <row r="571" spans="2:23" s="1" customFormat="1" ht="17.25" hidden="1" customHeight="1" outlineLevel="1">
      <c r="B571" s="2222"/>
      <c r="C571" s="2227" t="s">
        <v>110</v>
      </c>
      <c r="D571" s="2228"/>
      <c r="E571" s="2233" t="s">
        <v>19</v>
      </c>
      <c r="F571" s="1313" t="s">
        <v>119</v>
      </c>
      <c r="G571" s="609">
        <f t="shared" ref="G571:U576" si="401">G553/(G559/160)</f>
        <v>1139.9952019192324</v>
      </c>
      <c r="H571" s="609">
        <f t="shared" si="401"/>
        <v>1143.0241486068112</v>
      </c>
      <c r="I571" s="609">
        <f t="shared" si="401"/>
        <v>1125.026706231454</v>
      </c>
      <c r="J571" s="609">
        <f t="shared" si="401"/>
        <v>1158.8252788104089</v>
      </c>
      <c r="K571" s="609">
        <f t="shared" si="401"/>
        <v>1152.0908804039129</v>
      </c>
      <c r="L571" s="610">
        <f t="shared" si="401"/>
        <v>1125.5406360424031</v>
      </c>
      <c r="M571" s="611">
        <f t="shared" si="401"/>
        <v>1184.2162162162163</v>
      </c>
      <c r="N571" s="609">
        <f t="shared" si="401"/>
        <v>1192.5699698305873</v>
      </c>
      <c r="O571" s="609">
        <f t="shared" si="401"/>
        <v>1199.7147102526001</v>
      </c>
      <c r="P571" s="609">
        <f t="shared" si="401"/>
        <v>1184.0103092783506</v>
      </c>
      <c r="Q571" s="609">
        <f t="shared" si="401"/>
        <v>1185.5218241042344</v>
      </c>
      <c r="R571" s="612">
        <f t="shared" si="401"/>
        <v>1163.6623198352779</v>
      </c>
      <c r="S571" s="613">
        <f t="shared" si="401"/>
        <v>1142.4488312946589</v>
      </c>
      <c r="T571" s="393">
        <f t="shared" si="401"/>
        <v>1183.6412556053813</v>
      </c>
      <c r="U571" s="393">
        <f t="shared" si="401"/>
        <v>1164.3411450944789</v>
      </c>
      <c r="V571" s="308"/>
      <c r="W571" s="158" t="s">
        <v>89</v>
      </c>
    </row>
    <row r="572" spans="2:23" s="1" customFormat="1" ht="17.25" hidden="1" customHeight="1" outlineLevel="1">
      <c r="B572" s="2222"/>
      <c r="C572" s="2229"/>
      <c r="D572" s="2230"/>
      <c r="E572" s="2234"/>
      <c r="F572" s="394" t="s">
        <v>118</v>
      </c>
      <c r="G572" s="614">
        <f t="shared" si="401"/>
        <v>1017.6</v>
      </c>
      <c r="H572" s="614">
        <f t="shared" si="401"/>
        <v>1017.6</v>
      </c>
      <c r="I572" s="614">
        <f t="shared" si="401"/>
        <v>1017.6</v>
      </c>
      <c r="J572" s="614">
        <f t="shared" si="401"/>
        <v>1017.6</v>
      </c>
      <c r="K572" s="614">
        <f t="shared" si="401"/>
        <v>1017.6</v>
      </c>
      <c r="L572" s="615">
        <f t="shared" si="401"/>
        <v>1017.6</v>
      </c>
      <c r="M572" s="616" t="e">
        <f t="shared" si="401"/>
        <v>#DIV/0!</v>
      </c>
      <c r="N572" s="614" t="e">
        <f t="shared" si="401"/>
        <v>#DIV/0!</v>
      </c>
      <c r="O572" s="614" t="e">
        <f t="shared" si="401"/>
        <v>#DIV/0!</v>
      </c>
      <c r="P572" s="614" t="e">
        <f t="shared" si="401"/>
        <v>#DIV/0!</v>
      </c>
      <c r="Q572" s="614" t="e">
        <f t="shared" si="401"/>
        <v>#DIV/0!</v>
      </c>
      <c r="R572" s="617" t="e">
        <f t="shared" si="401"/>
        <v>#DIV/0!</v>
      </c>
      <c r="S572" s="1162">
        <f t="shared" si="401"/>
        <v>1017.6</v>
      </c>
      <c r="T572" s="523" t="e">
        <f t="shared" si="401"/>
        <v>#DIV/0!</v>
      </c>
      <c r="U572" s="523">
        <f t="shared" si="401"/>
        <v>1017.6</v>
      </c>
      <c r="V572" s="308"/>
      <c r="W572" s="158" t="s">
        <v>89</v>
      </c>
    </row>
    <row r="573" spans="2:23" s="1" customFormat="1" ht="17.25" hidden="1" customHeight="1" outlineLevel="1">
      <c r="B573" s="2222"/>
      <c r="C573" s="2229"/>
      <c r="D573" s="2230"/>
      <c r="E573" s="2235" t="s">
        <v>21</v>
      </c>
      <c r="F573" s="394" t="s">
        <v>86</v>
      </c>
      <c r="G573" s="614">
        <f t="shared" si="401"/>
        <v>1154.9462915601023</v>
      </c>
      <c r="H573" s="614">
        <f t="shared" si="401"/>
        <v>1169.3327518534672</v>
      </c>
      <c r="I573" s="614">
        <f t="shared" si="401"/>
        <v>1193.4038054968287</v>
      </c>
      <c r="J573" s="614">
        <f t="shared" si="401"/>
        <v>1276.8865979381444</v>
      </c>
      <c r="K573" s="614">
        <f t="shared" si="401"/>
        <v>1215.264856654642</v>
      </c>
      <c r="L573" s="615">
        <f t="shared" si="401"/>
        <v>1684.9838672681396</v>
      </c>
      <c r="M573" s="616">
        <f t="shared" si="401"/>
        <v>1669.8127083109341</v>
      </c>
      <c r="N573" s="614">
        <f t="shared" si="401"/>
        <v>1134.7757255936676</v>
      </c>
      <c r="O573" s="614">
        <f t="shared" si="401"/>
        <v>1265.6239084028721</v>
      </c>
      <c r="P573" s="614">
        <f t="shared" si="401"/>
        <v>1632.5386996904022</v>
      </c>
      <c r="Q573" s="614">
        <f t="shared" si="401"/>
        <v>1271.7940717628705</v>
      </c>
      <c r="R573" s="617">
        <f t="shared" si="401"/>
        <v>1862.5370807984316</v>
      </c>
      <c r="S573" s="1162">
        <f t="shared" si="401"/>
        <v>1371.65025716385</v>
      </c>
      <c r="T573" s="523">
        <f t="shared" si="401"/>
        <v>1642.3206549682932</v>
      </c>
      <c r="U573" s="523">
        <f t="shared" si="401"/>
        <v>1545.5766591552158</v>
      </c>
      <c r="V573" s="308"/>
      <c r="W573" s="158" t="s">
        <v>89</v>
      </c>
    </row>
    <row r="574" spans="2:23" s="1" customFormat="1" ht="17.25" hidden="1" customHeight="1" outlineLevel="1">
      <c r="B574" s="2222"/>
      <c r="C574" s="2229"/>
      <c r="D574" s="2230"/>
      <c r="E574" s="2233"/>
      <c r="F574" s="394" t="s">
        <v>84</v>
      </c>
      <c r="G574" s="614">
        <f t="shared" si="401"/>
        <v>2025.1106290672451</v>
      </c>
      <c r="H574" s="614">
        <f t="shared" si="401"/>
        <v>1703.8706516413522</v>
      </c>
      <c r="I574" s="614">
        <f t="shared" si="401"/>
        <v>1651.7227722772277</v>
      </c>
      <c r="J574" s="614">
        <f t="shared" si="401"/>
        <v>1835.9143876337691</v>
      </c>
      <c r="K574" s="614">
        <f t="shared" si="401"/>
        <v>2179.7745013009539</v>
      </c>
      <c r="L574" s="615">
        <f t="shared" si="401"/>
        <v>2464.8845686512759</v>
      </c>
      <c r="M574" s="616">
        <f t="shared" si="401"/>
        <v>1506.8493150684931</v>
      </c>
      <c r="N574" s="614">
        <f t="shared" si="401"/>
        <v>1582.6506024096386</v>
      </c>
      <c r="O574" s="614">
        <f t="shared" si="401"/>
        <v>1505.5555555555557</v>
      </c>
      <c r="P574" s="614">
        <f t="shared" si="401"/>
        <v>1539.393600670672</v>
      </c>
      <c r="Q574" s="614">
        <f t="shared" si="401"/>
        <v>1581.6216216216217</v>
      </c>
      <c r="R574" s="617">
        <f t="shared" si="401"/>
        <v>1692.6143344709897</v>
      </c>
      <c r="S574" s="1162">
        <f t="shared" si="401"/>
        <v>2040.1989263474341</v>
      </c>
      <c r="T574" s="523">
        <f t="shared" si="401"/>
        <v>1551.827242524917</v>
      </c>
      <c r="U574" s="523">
        <f t="shared" si="401"/>
        <v>1751.3418600979003</v>
      </c>
      <c r="V574" s="308"/>
      <c r="W574" s="158" t="s">
        <v>89</v>
      </c>
    </row>
    <row r="575" spans="2:23" s="1" customFormat="1" ht="17.25" hidden="1" customHeight="1" outlineLevel="1">
      <c r="B575" s="2222"/>
      <c r="C575" s="2231"/>
      <c r="D575" s="2232"/>
      <c r="E575" s="2234"/>
      <c r="F575" s="394" t="s">
        <v>85</v>
      </c>
      <c r="G575" s="614">
        <f t="shared" si="401"/>
        <v>1393.2083831581597</v>
      </c>
      <c r="H575" s="614" t="e">
        <f t="shared" si="401"/>
        <v>#DIV/0!</v>
      </c>
      <c r="I575" s="614">
        <f t="shared" si="401"/>
        <v>1577.8211300985404</v>
      </c>
      <c r="J575" s="614" t="e">
        <f t="shared" si="401"/>
        <v>#DIV/0!</v>
      </c>
      <c r="K575" s="614" t="e">
        <f t="shared" si="401"/>
        <v>#DIV/0!</v>
      </c>
      <c r="L575" s="615">
        <f t="shared" si="401"/>
        <v>1609.4062090074333</v>
      </c>
      <c r="M575" s="616" t="e">
        <f t="shared" si="401"/>
        <v>#DIV/0!</v>
      </c>
      <c r="N575" s="614">
        <f t="shared" si="401"/>
        <v>1452.8990228013031</v>
      </c>
      <c r="O575" s="614" t="e">
        <f t="shared" si="401"/>
        <v>#DIV/0!</v>
      </c>
      <c r="P575" s="614">
        <f t="shared" si="401"/>
        <v>1319.1524719567929</v>
      </c>
      <c r="Q575" s="614" t="e">
        <f t="shared" si="401"/>
        <v>#DIV/0!</v>
      </c>
      <c r="R575" s="617">
        <f t="shared" si="401"/>
        <v>1659.9493670886077</v>
      </c>
      <c r="S575" s="1162">
        <f t="shared" si="401"/>
        <v>1501.4082253335891</v>
      </c>
      <c r="T575" s="523">
        <f t="shared" si="401"/>
        <v>1535.1751045053413</v>
      </c>
      <c r="U575" s="523">
        <f t="shared" si="401"/>
        <v>1507.8548404974617</v>
      </c>
      <c r="V575" s="309"/>
      <c r="W575" s="158" t="s">
        <v>89</v>
      </c>
    </row>
    <row r="576" spans="2:23" s="1" customFormat="1" ht="17.25" customHeight="1" collapsed="1">
      <c r="B576" s="2222"/>
      <c r="C576" s="2236" t="s">
        <v>109</v>
      </c>
      <c r="D576" s="2237"/>
      <c r="E576" s="2237"/>
      <c r="F576" s="2238"/>
      <c r="G576" s="618">
        <f t="shared" si="401"/>
        <v>1404.282231252309</v>
      </c>
      <c r="H576" s="619">
        <f t="shared" si="401"/>
        <v>1314.4529939253689</v>
      </c>
      <c r="I576" s="619">
        <f t="shared" si="401"/>
        <v>1456.9161471658679</v>
      </c>
      <c r="J576" s="619">
        <f t="shared" si="401"/>
        <v>1329.1864635297291</v>
      </c>
      <c r="K576" s="619">
        <f t="shared" si="401"/>
        <v>1467.0073710073711</v>
      </c>
      <c r="L576" s="620">
        <f t="shared" si="401"/>
        <v>1774.2742375402925</v>
      </c>
      <c r="M576" s="621">
        <f t="shared" si="401"/>
        <v>1579.7141009984914</v>
      </c>
      <c r="N576" s="619">
        <f t="shared" si="401"/>
        <v>1363.4282208588957</v>
      </c>
      <c r="O576" s="619">
        <f t="shared" si="401"/>
        <v>1325.5196328403877</v>
      </c>
      <c r="P576" s="619">
        <f t="shared" si="401"/>
        <v>1514.4755752926931</v>
      </c>
      <c r="Q576" s="619">
        <f t="shared" si="401"/>
        <v>1344.5368530739838</v>
      </c>
      <c r="R576" s="620">
        <f t="shared" si="401"/>
        <v>1696.6081370449681</v>
      </c>
      <c r="S576" s="622">
        <f t="shared" si="401"/>
        <v>1480.145902327534</v>
      </c>
      <c r="T576" s="390">
        <f t="shared" si="401"/>
        <v>1527.0469874823102</v>
      </c>
      <c r="U576" s="390">
        <f t="shared" si="401"/>
        <v>1505.1011141949823</v>
      </c>
      <c r="W576" s="158" t="s">
        <v>88</v>
      </c>
    </row>
    <row r="577" spans="2:23" s="1" customFormat="1" ht="17.25" customHeight="1">
      <c r="B577" s="2222"/>
      <c r="C577" s="2236" t="s">
        <v>61</v>
      </c>
      <c r="D577" s="2237"/>
      <c r="E577" s="2237"/>
      <c r="F577" s="2238"/>
      <c r="G577" s="618">
        <f t="shared" ref="G577:R577" si="402">G558/(G569/160)</f>
        <v>3343.9408866995072</v>
      </c>
      <c r="H577" s="619">
        <f t="shared" si="402"/>
        <v>2360.9819967266776</v>
      </c>
      <c r="I577" s="619">
        <f t="shared" si="402"/>
        <v>4371.6621253405992</v>
      </c>
      <c r="J577" s="619">
        <f t="shared" si="402"/>
        <v>3163.4501347708892</v>
      </c>
      <c r="K577" s="619">
        <f t="shared" si="402"/>
        <v>2170.3816793893129</v>
      </c>
      <c r="L577" s="620">
        <f t="shared" si="402"/>
        <v>6153.8080495356044</v>
      </c>
      <c r="M577" s="621">
        <f t="shared" si="402"/>
        <v>5850.2793296089385</v>
      </c>
      <c r="N577" s="619">
        <f t="shared" si="402"/>
        <v>2025.9009332376165</v>
      </c>
      <c r="O577" s="619">
        <f t="shared" si="402"/>
        <v>1911.4228987425547</v>
      </c>
      <c r="P577" s="619">
        <f t="shared" si="402"/>
        <v>5234.7545787545787</v>
      </c>
      <c r="Q577" s="619">
        <f t="shared" si="402"/>
        <v>2255.6240822320119</v>
      </c>
      <c r="R577" s="620">
        <f t="shared" si="402"/>
        <v>5438.4624624624621</v>
      </c>
      <c r="S577" s="622">
        <f>S558/(S569/160)</f>
        <v>3597.8285714285716</v>
      </c>
      <c r="T577" s="390">
        <f>T558/(T569/160)</f>
        <v>3902.143957737178</v>
      </c>
      <c r="U577" s="390">
        <f>U558/(U569/160)</f>
        <v>3755.9556216401693</v>
      </c>
      <c r="W577" s="158" t="s">
        <v>89</v>
      </c>
    </row>
    <row r="578" spans="2:23" s="1" customFormat="1" ht="17.25" customHeight="1">
      <c r="B578" s="2222"/>
      <c r="C578" s="2236" t="s">
        <v>62</v>
      </c>
      <c r="D578" s="2237"/>
      <c r="E578" s="2237"/>
      <c r="F578" s="2238"/>
      <c r="G578" s="519">
        <f t="shared" ref="G578:U578" si="403">G558/(G570/160)</f>
        <v>988.96716790675907</v>
      </c>
      <c r="H578" s="520">
        <f>H558/(H570/160)</f>
        <v>844.36260254754586</v>
      </c>
      <c r="I578" s="520">
        <f t="shared" si="403"/>
        <v>1092.7442066628107</v>
      </c>
      <c r="J578" s="520">
        <f t="shared" si="403"/>
        <v>935.93483585546937</v>
      </c>
      <c r="K578" s="520">
        <f t="shared" si="403"/>
        <v>875.34379123295707</v>
      </c>
      <c r="L578" s="391">
        <f t="shared" si="403"/>
        <v>1377.1985064860078</v>
      </c>
      <c r="M578" s="392">
        <f t="shared" si="403"/>
        <v>1243.846153846154</v>
      </c>
      <c r="N578" s="520">
        <f t="shared" si="403"/>
        <v>814.96083132027559</v>
      </c>
      <c r="O578" s="520">
        <f t="shared" si="403"/>
        <v>782.72275587943034</v>
      </c>
      <c r="P578" s="520">
        <f t="shared" si="403"/>
        <v>1174.6388508356492</v>
      </c>
      <c r="Q578" s="520">
        <f t="shared" si="403"/>
        <v>842.39837044516776</v>
      </c>
      <c r="R578" s="391">
        <f t="shared" si="403"/>
        <v>1293.1812710394779</v>
      </c>
      <c r="S578" s="521">
        <f t="shared" si="403"/>
        <v>1048.7077563700057</v>
      </c>
      <c r="T578" s="522">
        <f t="shared" si="403"/>
        <v>1097.5405425059996</v>
      </c>
      <c r="U578" s="522">
        <f t="shared" si="403"/>
        <v>1074.5166370269417</v>
      </c>
      <c r="W578" s="149" t="s">
        <v>89</v>
      </c>
    </row>
    <row r="579" spans="2:23" s="1" customFormat="1" ht="17.25" customHeight="1" thickBot="1">
      <c r="B579" s="2223"/>
      <c r="C579" s="2218" t="s">
        <v>63</v>
      </c>
      <c r="D579" s="2219"/>
      <c r="E579" s="2219"/>
      <c r="F579" s="2220"/>
      <c r="G579" s="301">
        <f>G578/G524</f>
        <v>2.3322368944346992</v>
      </c>
      <c r="H579" s="517">
        <f t="shared" ref="H579:U579" si="404">H578/H524</f>
        <v>1.0263707418574941</v>
      </c>
      <c r="I579" s="517">
        <f t="shared" si="404"/>
        <v>0.88372558607205332</v>
      </c>
      <c r="J579" s="517">
        <f t="shared" si="404"/>
        <v>1.0492613555370565</v>
      </c>
      <c r="K579" s="517">
        <f t="shared" si="404"/>
        <v>0.91938615852250583</v>
      </c>
      <c r="L579" s="302">
        <f t="shared" si="404"/>
        <v>0.89211299650599474</v>
      </c>
      <c r="M579" s="303">
        <f t="shared" si="404"/>
        <v>1.5091025094993327</v>
      </c>
      <c r="N579" s="517">
        <f t="shared" si="404"/>
        <v>0.8297854832505388</v>
      </c>
      <c r="O579" s="517">
        <f t="shared" si="404"/>
        <v>0.78734729107430557</v>
      </c>
      <c r="P579" s="517">
        <f t="shared" si="404"/>
        <v>0.94166858290182609</v>
      </c>
      <c r="Q579" s="517">
        <f t="shared" si="404"/>
        <v>0.53459384365560347</v>
      </c>
      <c r="R579" s="302">
        <f t="shared" si="404"/>
        <v>0.85017477051093104</v>
      </c>
      <c r="S579" s="304">
        <f t="shared" si="404"/>
        <v>0.96555921553571278</v>
      </c>
      <c r="T579" s="518">
        <f t="shared" si="404"/>
        <v>0.86172602301602907</v>
      </c>
      <c r="U579" s="518">
        <f t="shared" si="404"/>
        <v>0.90938968427924882</v>
      </c>
      <c r="V579" s="270"/>
      <c r="W579" s="160" t="s">
        <v>341</v>
      </c>
    </row>
    <row r="580" spans="2:23" s="1" customFormat="1" ht="17.25" hidden="1" customHeight="1" outlineLevel="1">
      <c r="B580" s="2239" t="s">
        <v>1</v>
      </c>
      <c r="C580" s="2190" t="s">
        <v>102</v>
      </c>
      <c r="D580" s="2242" t="s">
        <v>19</v>
      </c>
      <c r="E580" s="2243"/>
      <c r="F580" s="354" t="s">
        <v>119</v>
      </c>
      <c r="G580" s="271">
        <f t="shared" ref="G580:R580" si="405">G257-G258</f>
        <v>5656</v>
      </c>
      <c r="H580" s="272">
        <f t="shared" si="405"/>
        <v>5494</v>
      </c>
      <c r="I580" s="272">
        <f t="shared" si="405"/>
        <v>3009</v>
      </c>
      <c r="J580" s="272">
        <f t="shared" si="405"/>
        <v>6185</v>
      </c>
      <c r="K580" s="272">
        <f t="shared" si="405"/>
        <v>3622</v>
      </c>
      <c r="L580" s="1163">
        <f t="shared" si="405"/>
        <v>4108</v>
      </c>
      <c r="M580" s="274">
        <f t="shared" si="405"/>
        <v>5477</v>
      </c>
      <c r="N580" s="272">
        <f t="shared" si="405"/>
        <v>5098</v>
      </c>
      <c r="O580" s="272">
        <f t="shared" si="405"/>
        <v>4806</v>
      </c>
      <c r="P580" s="272">
        <f t="shared" si="405"/>
        <v>5469</v>
      </c>
      <c r="Q580" s="272">
        <f t="shared" si="405"/>
        <v>5416</v>
      </c>
      <c r="R580" s="273">
        <f t="shared" si="405"/>
        <v>6728</v>
      </c>
      <c r="S580" s="1164">
        <f>SUM(G580:L580)</f>
        <v>28074</v>
      </c>
      <c r="T580" s="276">
        <f>SUM(M580:R580)</f>
        <v>32994</v>
      </c>
      <c r="U580" s="276">
        <f t="shared" ref="U580:U597" si="406">SUM(S580:T580)</f>
        <v>61068</v>
      </c>
      <c r="V580" s="277"/>
      <c r="W580" s="148" t="s">
        <v>89</v>
      </c>
    </row>
    <row r="581" spans="2:23" s="1" customFormat="1" ht="17.25" hidden="1" customHeight="1" outlineLevel="1">
      <c r="B581" s="2240"/>
      <c r="C581" s="2191"/>
      <c r="D581" s="2244"/>
      <c r="E581" s="2245"/>
      <c r="F581" s="355" t="s">
        <v>118</v>
      </c>
      <c r="G581" s="87">
        <f t="shared" ref="G581:R581" si="407">G265-G266</f>
        <v>0</v>
      </c>
      <c r="H581" s="3">
        <f t="shared" si="407"/>
        <v>0</v>
      </c>
      <c r="I581" s="3">
        <f t="shared" si="407"/>
        <v>305</v>
      </c>
      <c r="J581" s="3">
        <f t="shared" si="407"/>
        <v>545</v>
      </c>
      <c r="K581" s="3">
        <f t="shared" si="407"/>
        <v>313</v>
      </c>
      <c r="L581" s="5">
        <f t="shared" si="407"/>
        <v>318</v>
      </c>
      <c r="M581" s="2">
        <f t="shared" si="407"/>
        <v>0</v>
      </c>
      <c r="N581" s="3">
        <f t="shared" si="407"/>
        <v>0</v>
      </c>
      <c r="O581" s="3">
        <f t="shared" si="407"/>
        <v>0</v>
      </c>
      <c r="P581" s="3">
        <f t="shared" si="407"/>
        <v>0</v>
      </c>
      <c r="Q581" s="3">
        <f t="shared" si="407"/>
        <v>0</v>
      </c>
      <c r="R581" s="4">
        <f t="shared" si="407"/>
        <v>0</v>
      </c>
      <c r="S581" s="707">
        <f t="shared" ref="S581:S586" si="408">SUM(G581:L581)</f>
        <v>1481</v>
      </c>
      <c r="T581" s="106">
        <f t="shared" ref="T581:T596" si="409">SUM(M581:R581)</f>
        <v>0</v>
      </c>
      <c r="U581" s="106">
        <f t="shared" si="406"/>
        <v>1481</v>
      </c>
      <c r="W581" s="158" t="s">
        <v>89</v>
      </c>
    </row>
    <row r="582" spans="2:23" s="1" customFormat="1" ht="17.25" hidden="1" customHeight="1" outlineLevel="1">
      <c r="B582" s="2240"/>
      <c r="C582" s="2191"/>
      <c r="D582" s="2244" t="s">
        <v>21</v>
      </c>
      <c r="E582" s="2245"/>
      <c r="F582" s="355" t="s">
        <v>86</v>
      </c>
      <c r="G582" s="87">
        <f t="shared" ref="G582:R582" si="410">G273-G274</f>
        <v>459</v>
      </c>
      <c r="H582" s="3">
        <f t="shared" si="410"/>
        <v>5994</v>
      </c>
      <c r="I582" s="3">
        <f t="shared" si="410"/>
        <v>5188</v>
      </c>
      <c r="J582" s="3">
        <f t="shared" si="410"/>
        <v>6669</v>
      </c>
      <c r="K582" s="3">
        <f t="shared" si="410"/>
        <v>7631</v>
      </c>
      <c r="L582" s="5">
        <f t="shared" si="410"/>
        <v>30064</v>
      </c>
      <c r="M582" s="2">
        <f t="shared" si="410"/>
        <v>56967</v>
      </c>
      <c r="N582" s="3">
        <f t="shared" si="410"/>
        <v>3692</v>
      </c>
      <c r="O582" s="3">
        <f t="shared" si="410"/>
        <v>11780</v>
      </c>
      <c r="P582" s="3">
        <f t="shared" si="410"/>
        <v>37634</v>
      </c>
      <c r="Q582" s="3">
        <f t="shared" si="410"/>
        <v>4786</v>
      </c>
      <c r="R582" s="4">
        <f t="shared" si="410"/>
        <v>35723</v>
      </c>
      <c r="S582" s="707">
        <f t="shared" si="408"/>
        <v>56005</v>
      </c>
      <c r="T582" s="106">
        <f t="shared" si="409"/>
        <v>150582</v>
      </c>
      <c r="U582" s="106">
        <f t="shared" si="406"/>
        <v>206587</v>
      </c>
      <c r="W582" s="158" t="s">
        <v>89</v>
      </c>
    </row>
    <row r="583" spans="2:23" s="1" customFormat="1" ht="17.25" hidden="1" customHeight="1" outlineLevel="1">
      <c r="B583" s="2240"/>
      <c r="C583" s="2191"/>
      <c r="D583" s="2244"/>
      <c r="E583" s="2245"/>
      <c r="F583" s="355" t="s">
        <v>84</v>
      </c>
      <c r="G583" s="87">
        <f t="shared" ref="G583:R583" si="411">G281-G282</f>
        <v>1037</v>
      </c>
      <c r="H583" s="3">
        <f t="shared" si="411"/>
        <v>2824</v>
      </c>
      <c r="I583" s="3">
        <f t="shared" si="411"/>
        <v>3792</v>
      </c>
      <c r="J583" s="3">
        <f t="shared" si="411"/>
        <v>3258</v>
      </c>
      <c r="K583" s="3">
        <f t="shared" si="411"/>
        <v>423</v>
      </c>
      <c r="L583" s="5">
        <f t="shared" si="411"/>
        <v>25667</v>
      </c>
      <c r="M583" s="2">
        <f t="shared" si="411"/>
        <v>11649</v>
      </c>
      <c r="N583" s="3">
        <f t="shared" si="411"/>
        <v>9682</v>
      </c>
      <c r="O583" s="3">
        <f t="shared" si="411"/>
        <v>9230</v>
      </c>
      <c r="P583" s="3">
        <f t="shared" si="411"/>
        <v>5400</v>
      </c>
      <c r="Q583" s="3">
        <f t="shared" si="411"/>
        <v>0</v>
      </c>
      <c r="R583" s="4">
        <f t="shared" si="411"/>
        <v>22060</v>
      </c>
      <c r="S583" s="707">
        <f t="shared" si="408"/>
        <v>37001</v>
      </c>
      <c r="T583" s="106">
        <f t="shared" si="409"/>
        <v>58021</v>
      </c>
      <c r="U583" s="106">
        <f t="shared" si="406"/>
        <v>95022</v>
      </c>
      <c r="W583" s="158" t="s">
        <v>89</v>
      </c>
    </row>
    <row r="584" spans="2:23" s="1" customFormat="1" ht="17.25" hidden="1" customHeight="1" outlineLevel="1">
      <c r="B584" s="2240"/>
      <c r="C584" s="2191"/>
      <c r="D584" s="2244"/>
      <c r="E584" s="2245"/>
      <c r="F584" s="355" t="s">
        <v>85</v>
      </c>
      <c r="G584" s="87">
        <f t="shared" ref="G584:R584" si="412">G289-G290</f>
        <v>24337</v>
      </c>
      <c r="H584" s="3">
        <f t="shared" si="412"/>
        <v>5609</v>
      </c>
      <c r="I584" s="3">
        <f t="shared" si="412"/>
        <v>20448</v>
      </c>
      <c r="J584" s="3">
        <f t="shared" si="412"/>
        <v>330</v>
      </c>
      <c r="K584" s="3">
        <f t="shared" si="412"/>
        <v>363</v>
      </c>
      <c r="L584" s="5">
        <f t="shared" si="412"/>
        <v>11637</v>
      </c>
      <c r="M584" s="2">
        <f t="shared" si="412"/>
        <v>4383</v>
      </c>
      <c r="N584" s="3">
        <f t="shared" si="412"/>
        <v>0</v>
      </c>
      <c r="O584" s="3">
        <f t="shared" si="412"/>
        <v>1117</v>
      </c>
      <c r="P584" s="3">
        <f t="shared" si="412"/>
        <v>3144</v>
      </c>
      <c r="Q584" s="3">
        <f t="shared" si="412"/>
        <v>0</v>
      </c>
      <c r="R584" s="4">
        <f t="shared" si="412"/>
        <v>0</v>
      </c>
      <c r="S584" s="707">
        <f t="shared" si="408"/>
        <v>62724</v>
      </c>
      <c r="T584" s="106">
        <f t="shared" si="409"/>
        <v>8644</v>
      </c>
      <c r="U584" s="106">
        <f t="shared" si="406"/>
        <v>71368</v>
      </c>
      <c r="V584" s="269"/>
      <c r="W584" s="158" t="s">
        <v>89</v>
      </c>
    </row>
    <row r="585" spans="2:23" s="1" customFormat="1" ht="17.25" hidden="1" customHeight="1" outlineLevel="1">
      <c r="B585" s="2240"/>
      <c r="C585" s="2192"/>
      <c r="D585" s="2244"/>
      <c r="E585" s="2245"/>
      <c r="F585" s="355" t="s">
        <v>115</v>
      </c>
      <c r="G585" s="87">
        <f t="shared" ref="G585:R585" si="413">G297-G298</f>
        <v>0</v>
      </c>
      <c r="H585" s="3">
        <f t="shared" si="413"/>
        <v>0</v>
      </c>
      <c r="I585" s="3">
        <f t="shared" si="413"/>
        <v>0</v>
      </c>
      <c r="J585" s="3">
        <f t="shared" si="413"/>
        <v>0</v>
      </c>
      <c r="K585" s="3">
        <f t="shared" si="413"/>
        <v>0</v>
      </c>
      <c r="L585" s="5">
        <f t="shared" si="413"/>
        <v>0</v>
      </c>
      <c r="M585" s="2">
        <f t="shared" si="413"/>
        <v>0</v>
      </c>
      <c r="N585" s="3">
        <f t="shared" si="413"/>
        <v>43.2</v>
      </c>
      <c r="O585" s="3">
        <f t="shared" si="413"/>
        <v>0</v>
      </c>
      <c r="P585" s="3">
        <f t="shared" si="413"/>
        <v>0</v>
      </c>
      <c r="Q585" s="3">
        <f t="shared" si="413"/>
        <v>0</v>
      </c>
      <c r="R585" s="4">
        <f t="shared" si="413"/>
        <v>0</v>
      </c>
      <c r="S585" s="707">
        <f t="shared" si="408"/>
        <v>0</v>
      </c>
      <c r="T585" s="106">
        <f t="shared" si="409"/>
        <v>43.2</v>
      </c>
      <c r="U585" s="106">
        <f t="shared" si="406"/>
        <v>43.2</v>
      </c>
      <c r="W585" s="158" t="s">
        <v>89</v>
      </c>
    </row>
    <row r="586" spans="2:23" s="1" customFormat="1" ht="17.25" customHeight="1" collapsed="1">
      <c r="B586" s="2240"/>
      <c r="C586" s="2258"/>
      <c r="D586" s="2259" t="s">
        <v>103</v>
      </c>
      <c r="E586" s="2259"/>
      <c r="F586" s="2260"/>
      <c r="G586" s="650">
        <f t="shared" ref="G586:R586" si="414">SUM(G580:G585)</f>
        <v>31489</v>
      </c>
      <c r="H586" s="651">
        <f t="shared" si="414"/>
        <v>19921</v>
      </c>
      <c r="I586" s="651">
        <f t="shared" si="414"/>
        <v>32742</v>
      </c>
      <c r="J586" s="651">
        <f t="shared" si="414"/>
        <v>16987</v>
      </c>
      <c r="K586" s="651">
        <f t="shared" si="414"/>
        <v>12352</v>
      </c>
      <c r="L586" s="1165">
        <f t="shared" si="414"/>
        <v>71794</v>
      </c>
      <c r="M586" s="653">
        <f t="shared" si="414"/>
        <v>78476</v>
      </c>
      <c r="N586" s="651">
        <f t="shared" si="414"/>
        <v>18515.2</v>
      </c>
      <c r="O586" s="651">
        <f t="shared" si="414"/>
        <v>26933</v>
      </c>
      <c r="P586" s="651">
        <f t="shared" si="414"/>
        <v>51647</v>
      </c>
      <c r="Q586" s="651">
        <f t="shared" si="414"/>
        <v>10202</v>
      </c>
      <c r="R586" s="652">
        <f t="shared" si="414"/>
        <v>64511</v>
      </c>
      <c r="S586" s="1166">
        <f t="shared" si="408"/>
        <v>185285</v>
      </c>
      <c r="T586" s="654">
        <f t="shared" si="409"/>
        <v>250284.2</v>
      </c>
      <c r="U586" s="654">
        <f t="shared" si="406"/>
        <v>435569.2</v>
      </c>
      <c r="V586" s="269"/>
      <c r="W586" s="158" t="s">
        <v>88</v>
      </c>
    </row>
    <row r="587" spans="2:23" s="1" customFormat="1" ht="17.25" hidden="1" customHeight="1" outlineLevel="1">
      <c r="B587" s="2240"/>
      <c r="C587" s="2200" t="s">
        <v>104</v>
      </c>
      <c r="D587" s="2201" t="s">
        <v>100</v>
      </c>
      <c r="E587" s="2203" t="s">
        <v>19</v>
      </c>
      <c r="F587" s="358" t="s">
        <v>119</v>
      </c>
      <c r="G587" s="87">
        <f t="shared" ref="G587:R587" si="415">G259/6300*1000</f>
        <v>1016.3492063492064</v>
      </c>
      <c r="H587" s="3">
        <f t="shared" si="415"/>
        <v>669.84126984126976</v>
      </c>
      <c r="I587" s="3">
        <f t="shared" si="415"/>
        <v>937.93650793650795</v>
      </c>
      <c r="J587" s="3">
        <f t="shared" si="415"/>
        <v>960.6349206349206</v>
      </c>
      <c r="K587" s="3">
        <f t="shared" si="415"/>
        <v>470</v>
      </c>
      <c r="L587" s="5">
        <f t="shared" si="415"/>
        <v>582.53968253968253</v>
      </c>
      <c r="M587" s="2">
        <f t="shared" si="415"/>
        <v>8.2539682539682548</v>
      </c>
      <c r="N587" s="3">
        <f t="shared" si="415"/>
        <v>0</v>
      </c>
      <c r="O587" s="3">
        <f t="shared" si="415"/>
        <v>0</v>
      </c>
      <c r="P587" s="3">
        <f t="shared" si="415"/>
        <v>0</v>
      </c>
      <c r="Q587" s="3">
        <f t="shared" si="415"/>
        <v>0</v>
      </c>
      <c r="R587" s="4">
        <f t="shared" si="415"/>
        <v>0</v>
      </c>
      <c r="S587" s="707">
        <f>SUM(G587:L587)</f>
        <v>4637.3015873015875</v>
      </c>
      <c r="T587" s="106">
        <f t="shared" si="409"/>
        <v>8.2539682539682548</v>
      </c>
      <c r="U587" s="106">
        <f t="shared" si="406"/>
        <v>4645.5555555555557</v>
      </c>
      <c r="W587" s="158" t="s">
        <v>90</v>
      </c>
    </row>
    <row r="588" spans="2:23" s="1" customFormat="1" ht="17.25" hidden="1" customHeight="1" outlineLevel="1">
      <c r="B588" s="2240"/>
      <c r="C588" s="2201"/>
      <c r="D588" s="2201"/>
      <c r="E588" s="2204"/>
      <c r="F588" s="355" t="s">
        <v>118</v>
      </c>
      <c r="G588" s="87">
        <f t="shared" ref="G588:R588" si="416">G267/6300*1000</f>
        <v>0</v>
      </c>
      <c r="H588" s="3">
        <f t="shared" si="416"/>
        <v>0</v>
      </c>
      <c r="I588" s="3">
        <f t="shared" si="416"/>
        <v>47.936507936507937</v>
      </c>
      <c r="J588" s="3">
        <f t="shared" si="416"/>
        <v>85.714285714285708</v>
      </c>
      <c r="K588" s="3">
        <f t="shared" si="416"/>
        <v>49.206349206349202</v>
      </c>
      <c r="L588" s="5">
        <f t="shared" si="416"/>
        <v>49.206349206349202</v>
      </c>
      <c r="M588" s="2">
        <f t="shared" si="416"/>
        <v>0</v>
      </c>
      <c r="N588" s="3">
        <f t="shared" si="416"/>
        <v>0</v>
      </c>
      <c r="O588" s="3">
        <f t="shared" si="416"/>
        <v>0</v>
      </c>
      <c r="P588" s="3">
        <f t="shared" si="416"/>
        <v>0</v>
      </c>
      <c r="Q588" s="3">
        <f t="shared" si="416"/>
        <v>0</v>
      </c>
      <c r="R588" s="4">
        <f t="shared" si="416"/>
        <v>0</v>
      </c>
      <c r="S588" s="707">
        <f t="shared" ref="S588:S596" si="417">SUM(G588:L588)</f>
        <v>232.06349206349205</v>
      </c>
      <c r="T588" s="106">
        <f t="shared" si="409"/>
        <v>0</v>
      </c>
      <c r="U588" s="106">
        <f t="shared" si="406"/>
        <v>232.06349206349205</v>
      </c>
      <c r="W588" s="158" t="s">
        <v>90</v>
      </c>
    </row>
    <row r="589" spans="2:23" s="1" customFormat="1" ht="17.25" hidden="1" customHeight="1" outlineLevel="1">
      <c r="B589" s="2240"/>
      <c r="C589" s="2201"/>
      <c r="D589" s="2201"/>
      <c r="E589" s="2205" t="s">
        <v>21</v>
      </c>
      <c r="F589" s="355" t="s">
        <v>86</v>
      </c>
      <c r="G589" s="87">
        <f t="shared" ref="G589:R589" si="418">G275/6300*1000</f>
        <v>60.952380952380949</v>
      </c>
      <c r="H589" s="3">
        <f t="shared" si="418"/>
        <v>737.61904761904759</v>
      </c>
      <c r="I589" s="3">
        <f t="shared" si="418"/>
        <v>650.47619047619048</v>
      </c>
      <c r="J589" s="3">
        <f t="shared" si="418"/>
        <v>710.15873015873024</v>
      </c>
      <c r="K589" s="3">
        <f t="shared" si="418"/>
        <v>671.42857142857133</v>
      </c>
      <c r="L589" s="5">
        <f t="shared" si="418"/>
        <v>1993.015873015873</v>
      </c>
      <c r="M589" s="2">
        <f t="shared" si="418"/>
        <v>1737.936507936508</v>
      </c>
      <c r="N589" s="3">
        <f t="shared" si="418"/>
        <v>10</v>
      </c>
      <c r="O589" s="3">
        <f t="shared" si="418"/>
        <v>44.285714285714285</v>
      </c>
      <c r="P589" s="3">
        <f t="shared" si="418"/>
        <v>300.47619047619042</v>
      </c>
      <c r="Q589" s="3">
        <f t="shared" si="418"/>
        <v>33.492063492063487</v>
      </c>
      <c r="R589" s="4">
        <f t="shared" si="418"/>
        <v>1.4285714285714286</v>
      </c>
      <c r="S589" s="707">
        <f t="shared" si="417"/>
        <v>4823.6507936507933</v>
      </c>
      <c r="T589" s="106">
        <f t="shared" si="409"/>
        <v>2127.6190476190477</v>
      </c>
      <c r="U589" s="106">
        <f t="shared" si="406"/>
        <v>6951.269841269841</v>
      </c>
      <c r="W589" s="158" t="s">
        <v>90</v>
      </c>
    </row>
    <row r="590" spans="2:23" s="1" customFormat="1" ht="17.25" hidden="1" customHeight="1" outlineLevel="1">
      <c r="B590" s="2240"/>
      <c r="C590" s="2201"/>
      <c r="D590" s="2201"/>
      <c r="E590" s="2203"/>
      <c r="F590" s="355" t="s">
        <v>84</v>
      </c>
      <c r="G590" s="87">
        <f t="shared" ref="G590:R590" si="419">G283/6300*1000</f>
        <v>170.63492063492063</v>
      </c>
      <c r="H590" s="3">
        <f t="shared" si="419"/>
        <v>336.82539682539681</v>
      </c>
      <c r="I590" s="3">
        <f t="shared" si="419"/>
        <v>473.96825396825398</v>
      </c>
      <c r="J590" s="3">
        <f t="shared" si="419"/>
        <v>392.69841269841271</v>
      </c>
      <c r="K590" s="3">
        <f t="shared" si="419"/>
        <v>51.428571428571431</v>
      </c>
      <c r="L590" s="5">
        <f t="shared" si="419"/>
        <v>2708.8888888888887</v>
      </c>
      <c r="M590" s="2">
        <f t="shared" si="419"/>
        <v>1324.1269841269841</v>
      </c>
      <c r="N590" s="3">
        <f t="shared" si="419"/>
        <v>130.95238095238096</v>
      </c>
      <c r="O590" s="3">
        <f t="shared" si="419"/>
        <v>123.17460317460318</v>
      </c>
      <c r="P590" s="3">
        <f t="shared" si="419"/>
        <v>26.19047619047619</v>
      </c>
      <c r="Q590" s="3">
        <f t="shared" si="419"/>
        <v>0</v>
      </c>
      <c r="R590" s="4">
        <f t="shared" si="419"/>
        <v>728.88888888888891</v>
      </c>
      <c r="S590" s="707">
        <f t="shared" si="417"/>
        <v>4134.4444444444443</v>
      </c>
      <c r="T590" s="106">
        <f t="shared" si="409"/>
        <v>2333.333333333333</v>
      </c>
      <c r="U590" s="106">
        <f t="shared" si="406"/>
        <v>6467.7777777777774</v>
      </c>
      <c r="W590" s="149" t="s">
        <v>90</v>
      </c>
    </row>
    <row r="591" spans="2:23" s="1" customFormat="1" ht="17.25" hidden="1" customHeight="1" outlineLevel="1">
      <c r="B591" s="2240"/>
      <c r="C591" s="2201"/>
      <c r="D591" s="2201"/>
      <c r="E591" s="2204"/>
      <c r="F591" s="355" t="s">
        <v>85</v>
      </c>
      <c r="G591" s="87">
        <f t="shared" ref="G591:R591" si="420">G291/6300*1000</f>
        <v>2224.1269841269841</v>
      </c>
      <c r="H591" s="3">
        <f t="shared" si="420"/>
        <v>620.15873015873012</v>
      </c>
      <c r="I591" s="3">
        <f t="shared" si="420"/>
        <v>1393.8095238095239</v>
      </c>
      <c r="J591" s="3">
        <f t="shared" si="420"/>
        <v>33.968253968253968</v>
      </c>
      <c r="K591" s="3">
        <f t="shared" si="420"/>
        <v>40.952380952380956</v>
      </c>
      <c r="L591" s="5">
        <f t="shared" si="420"/>
        <v>844.44444444444446</v>
      </c>
      <c r="M591" s="2">
        <f t="shared" si="420"/>
        <v>12.698412698412698</v>
      </c>
      <c r="N591" s="3">
        <f t="shared" si="420"/>
        <v>0</v>
      </c>
      <c r="O591" s="3">
        <f t="shared" si="420"/>
        <v>0</v>
      </c>
      <c r="P591" s="3">
        <f t="shared" si="420"/>
        <v>188.25396825396825</v>
      </c>
      <c r="Q591" s="3">
        <f t="shared" si="420"/>
        <v>0</v>
      </c>
      <c r="R591" s="4">
        <f t="shared" si="420"/>
        <v>0</v>
      </c>
      <c r="S591" s="707">
        <f t="shared" si="417"/>
        <v>5157.4603174603171</v>
      </c>
      <c r="T591" s="106">
        <f t="shared" si="409"/>
        <v>200.95238095238096</v>
      </c>
      <c r="U591" s="106">
        <f t="shared" si="406"/>
        <v>5358.4126984126979</v>
      </c>
      <c r="W591" s="149" t="s">
        <v>90</v>
      </c>
    </row>
    <row r="592" spans="2:23" s="1" customFormat="1" ht="17.25" hidden="1" customHeight="1" outlineLevel="1">
      <c r="B592" s="2240"/>
      <c r="C592" s="2201"/>
      <c r="D592" s="2202"/>
      <c r="E592" s="1909" t="s">
        <v>91</v>
      </c>
      <c r="F592" s="1910"/>
      <c r="G592" s="196">
        <f t="shared" ref="G592:R592" si="421">SUM(G587:G591)</f>
        <v>3472.063492063492</v>
      </c>
      <c r="H592" s="180">
        <f t="shared" si="421"/>
        <v>2364.4444444444443</v>
      </c>
      <c r="I592" s="180">
        <f t="shared" si="421"/>
        <v>3504.1269841269841</v>
      </c>
      <c r="J592" s="180">
        <f t="shared" si="421"/>
        <v>2183.1746031746029</v>
      </c>
      <c r="K592" s="180">
        <f t="shared" si="421"/>
        <v>1283.0158730158728</v>
      </c>
      <c r="L592" s="182">
        <f t="shared" si="421"/>
        <v>6178.0952380952376</v>
      </c>
      <c r="M592" s="179">
        <f t="shared" si="421"/>
        <v>3083.0158730158728</v>
      </c>
      <c r="N592" s="180">
        <f t="shared" si="421"/>
        <v>140.95238095238096</v>
      </c>
      <c r="O592" s="180">
        <f t="shared" si="421"/>
        <v>167.46031746031747</v>
      </c>
      <c r="P592" s="180">
        <f t="shared" si="421"/>
        <v>514.92063492063494</v>
      </c>
      <c r="Q592" s="180">
        <f t="shared" si="421"/>
        <v>33.492063492063487</v>
      </c>
      <c r="R592" s="181">
        <f t="shared" si="421"/>
        <v>730.31746031746036</v>
      </c>
      <c r="S592" s="708">
        <f>SUM(G592:L592)</f>
        <v>18984.920634920632</v>
      </c>
      <c r="T592" s="198">
        <f>SUM(M592:R592)</f>
        <v>4670.1587301587297</v>
      </c>
      <c r="U592" s="198">
        <f t="shared" si="406"/>
        <v>23655.079365079364</v>
      </c>
      <c r="W592" s="157" t="s">
        <v>340</v>
      </c>
    </row>
    <row r="593" spans="2:23" s="1" customFormat="1" ht="17.25" hidden="1" customHeight="1" outlineLevel="1">
      <c r="B593" s="2240"/>
      <c r="C593" s="2201"/>
      <c r="D593" s="2200" t="s">
        <v>70</v>
      </c>
      <c r="E593" s="1907" t="s">
        <v>59</v>
      </c>
      <c r="F593" s="1908"/>
      <c r="G593" s="87">
        <f t="shared" ref="G593:R594" si="422">G324</f>
        <v>891.4</v>
      </c>
      <c r="H593" s="3">
        <f t="shared" si="422"/>
        <v>566.79999999999995</v>
      </c>
      <c r="I593" s="3">
        <f t="shared" si="422"/>
        <v>835.1</v>
      </c>
      <c r="J593" s="3">
        <f t="shared" si="422"/>
        <v>993.05</v>
      </c>
      <c r="K593" s="3">
        <f t="shared" si="422"/>
        <v>645.70000000000005</v>
      </c>
      <c r="L593" s="5">
        <f t="shared" si="422"/>
        <v>612.9</v>
      </c>
      <c r="M593" s="2">
        <f t="shared" si="422"/>
        <v>37.049999999999997</v>
      </c>
      <c r="N593" s="3">
        <f t="shared" si="422"/>
        <v>0</v>
      </c>
      <c r="O593" s="3">
        <f t="shared" si="422"/>
        <v>0</v>
      </c>
      <c r="P593" s="3">
        <f t="shared" si="422"/>
        <v>0</v>
      </c>
      <c r="Q593" s="3">
        <f t="shared" si="422"/>
        <v>0</v>
      </c>
      <c r="R593" s="4">
        <f t="shared" si="422"/>
        <v>0</v>
      </c>
      <c r="S593" s="707">
        <f t="shared" si="417"/>
        <v>4544.9499999999989</v>
      </c>
      <c r="T593" s="106">
        <f t="shared" si="409"/>
        <v>37.049999999999997</v>
      </c>
      <c r="U593" s="106">
        <f t="shared" si="406"/>
        <v>4581.9999999999991</v>
      </c>
      <c r="W593" s="158" t="s">
        <v>90</v>
      </c>
    </row>
    <row r="594" spans="2:23" s="1" customFormat="1" ht="17.25" hidden="1" customHeight="1" outlineLevel="1">
      <c r="B594" s="2240"/>
      <c r="C594" s="2201"/>
      <c r="D594" s="2201"/>
      <c r="E594" s="1907" t="s">
        <v>58</v>
      </c>
      <c r="F594" s="1908"/>
      <c r="G594" s="87">
        <f t="shared" si="422"/>
        <v>428.9</v>
      </c>
      <c r="H594" s="3">
        <f t="shared" si="422"/>
        <v>496.9</v>
      </c>
      <c r="I594" s="3">
        <f t="shared" si="422"/>
        <v>538.70000000000005</v>
      </c>
      <c r="J594" s="3">
        <f t="shared" si="422"/>
        <v>690.6</v>
      </c>
      <c r="K594" s="3">
        <f t="shared" si="422"/>
        <v>349.9</v>
      </c>
      <c r="L594" s="5">
        <f t="shared" si="422"/>
        <v>311.10000000000002</v>
      </c>
      <c r="M594" s="2">
        <f t="shared" si="422"/>
        <v>32</v>
      </c>
      <c r="N594" s="3">
        <f t="shared" si="422"/>
        <v>0</v>
      </c>
      <c r="O594" s="3">
        <f t="shared" si="422"/>
        <v>0</v>
      </c>
      <c r="P594" s="3">
        <f t="shared" si="422"/>
        <v>0</v>
      </c>
      <c r="Q594" s="3">
        <f t="shared" si="422"/>
        <v>0</v>
      </c>
      <c r="R594" s="4">
        <f t="shared" si="422"/>
        <v>0</v>
      </c>
      <c r="S594" s="1167">
        <f t="shared" si="417"/>
        <v>2816.1</v>
      </c>
      <c r="T594" s="524">
        <f t="shared" si="409"/>
        <v>32</v>
      </c>
      <c r="U594" s="524">
        <f t="shared" si="406"/>
        <v>2848.1</v>
      </c>
      <c r="W594" s="158" t="s">
        <v>90</v>
      </c>
    </row>
    <row r="595" spans="2:23" s="1" customFormat="1" ht="17.25" hidden="1" customHeight="1" outlineLevel="1">
      <c r="B595" s="2240"/>
      <c r="C595" s="2201"/>
      <c r="D595" s="2201"/>
      <c r="E595" s="1907" t="s">
        <v>44</v>
      </c>
      <c r="F595" s="1908"/>
      <c r="G595" s="87">
        <f>W300_JIG_MTB!D73</f>
        <v>-176</v>
      </c>
      <c r="H595" s="3">
        <f>W300_JIG_MTB!E73</f>
        <v>-128</v>
      </c>
      <c r="I595" s="3">
        <f>W300_JIG_MTB!F73</f>
        <v>-352</v>
      </c>
      <c r="J595" s="3">
        <f>W300_JIG_MTB!G73</f>
        <v>-276</v>
      </c>
      <c r="K595" s="3">
        <f>W300_JIG_MTB!H73</f>
        <v>-128</v>
      </c>
      <c r="L595" s="5">
        <f>W300_JIG_MTB!I73</f>
        <v>0</v>
      </c>
      <c r="M595" s="2">
        <f>SW300_JIG_MTB!J73</f>
        <v>0</v>
      </c>
      <c r="N595" s="3">
        <f>SW300_JIG_MTB!K73</f>
        <v>0</v>
      </c>
      <c r="O595" s="3">
        <f>SW300_JIG_MTB!L73</f>
        <v>0</v>
      </c>
      <c r="P595" s="3">
        <f>SW300_JIG_MTB!M73</f>
        <v>0</v>
      </c>
      <c r="Q595" s="3">
        <f>SW300_JIG_MTB!N73</f>
        <v>0</v>
      </c>
      <c r="R595" s="4">
        <f>SW300_JIG_MTB!O73</f>
        <v>0</v>
      </c>
      <c r="S595" s="1168">
        <f t="shared" si="417"/>
        <v>-1060</v>
      </c>
      <c r="T595" s="107">
        <f t="shared" si="409"/>
        <v>0</v>
      </c>
      <c r="U595" s="107">
        <f t="shared" si="406"/>
        <v>-1060</v>
      </c>
      <c r="W595" s="159" t="s">
        <v>90</v>
      </c>
    </row>
    <row r="596" spans="2:23" s="1" customFormat="1" ht="17.25" hidden="1" customHeight="1" outlineLevel="1">
      <c r="B596" s="2240"/>
      <c r="C596" s="2201"/>
      <c r="D596" s="2201"/>
      <c r="E596" s="1907" t="s">
        <v>51</v>
      </c>
      <c r="F596" s="1908"/>
      <c r="G596" s="87">
        <f>W300_JIG_MTB!D74</f>
        <v>-352</v>
      </c>
      <c r="H596" s="3">
        <f>W300_JIG_MTB!E74</f>
        <v>-256</v>
      </c>
      <c r="I596" s="3">
        <f>W300_JIG_MTB!F74</f>
        <v>-352</v>
      </c>
      <c r="J596" s="3">
        <f>W300_JIG_MTB!G74</f>
        <v>-373</v>
      </c>
      <c r="K596" s="3">
        <f>W300_JIG_MTB!H74</f>
        <v>-256</v>
      </c>
      <c r="L596" s="5">
        <f>W300_JIG_MTB!I74</f>
        <v>0</v>
      </c>
      <c r="M596" s="2">
        <f>SW300_JIG_MTB!J74</f>
        <v>0</v>
      </c>
      <c r="N596" s="3">
        <f>SW300_JIG_MTB!K74</f>
        <v>0</v>
      </c>
      <c r="O596" s="3">
        <f>SW300_JIG_MTB!L74</f>
        <v>0</v>
      </c>
      <c r="P596" s="3">
        <f>SW300_JIG_MTB!M74</f>
        <v>0</v>
      </c>
      <c r="Q596" s="3">
        <f>SW300_JIG_MTB!N74</f>
        <v>0</v>
      </c>
      <c r="R596" s="4">
        <f>SW300_JIG_MTB!O74</f>
        <v>0</v>
      </c>
      <c r="S596" s="1167">
        <f t="shared" si="417"/>
        <v>-1589</v>
      </c>
      <c r="T596" s="524">
        <f t="shared" si="409"/>
        <v>0</v>
      </c>
      <c r="U596" s="524">
        <f t="shared" si="406"/>
        <v>-1589</v>
      </c>
      <c r="W596" s="149" t="s">
        <v>90</v>
      </c>
    </row>
    <row r="597" spans="2:23" s="1" customFormat="1" ht="17.25" hidden="1" customHeight="1" outlineLevel="1">
      <c r="B597" s="2240"/>
      <c r="C597" s="2202"/>
      <c r="D597" s="2202"/>
      <c r="E597" s="1909" t="s">
        <v>70</v>
      </c>
      <c r="F597" s="1910"/>
      <c r="G597" s="196">
        <f>SUM(G593:G596)</f>
        <v>792.3</v>
      </c>
      <c r="H597" s="180">
        <f t="shared" ref="H597:R597" si="423">SUM(H593:H596)</f>
        <v>679.69999999999982</v>
      </c>
      <c r="I597" s="180">
        <f t="shared" si="423"/>
        <v>669.80000000000018</v>
      </c>
      <c r="J597" s="180">
        <f t="shared" si="423"/>
        <v>1034.6500000000001</v>
      </c>
      <c r="K597" s="180">
        <f t="shared" si="423"/>
        <v>611.6</v>
      </c>
      <c r="L597" s="182">
        <f t="shared" si="423"/>
        <v>924</v>
      </c>
      <c r="M597" s="179">
        <f t="shared" si="423"/>
        <v>69.05</v>
      </c>
      <c r="N597" s="180">
        <f t="shared" si="423"/>
        <v>0</v>
      </c>
      <c r="O597" s="180">
        <f t="shared" si="423"/>
        <v>0</v>
      </c>
      <c r="P597" s="180">
        <f t="shared" si="423"/>
        <v>0</v>
      </c>
      <c r="Q597" s="180">
        <f t="shared" si="423"/>
        <v>0</v>
      </c>
      <c r="R597" s="181">
        <f t="shared" si="423"/>
        <v>0</v>
      </c>
      <c r="S597" s="708">
        <f>SUM(G597:L597)</f>
        <v>4712.05</v>
      </c>
      <c r="T597" s="198">
        <f>SUM(M597:R597)</f>
        <v>69.05</v>
      </c>
      <c r="U597" s="198">
        <f t="shared" si="406"/>
        <v>4781.1000000000004</v>
      </c>
      <c r="W597" s="157" t="s">
        <v>90</v>
      </c>
    </row>
    <row r="598" spans="2:23" s="1" customFormat="1" ht="17.25" hidden="1" customHeight="1" outlineLevel="1">
      <c r="B598" s="2240"/>
      <c r="C598" s="2015" t="s">
        <v>66</v>
      </c>
      <c r="D598" s="2016"/>
      <c r="E598" s="2016"/>
      <c r="F598" s="2017"/>
      <c r="G598" s="196">
        <f>SUM(G592,G597)</f>
        <v>4264.3634920634922</v>
      </c>
      <c r="H598" s="180">
        <f t="shared" ref="H598:U598" si="424">SUM(H592,H597)</f>
        <v>3044.1444444444442</v>
      </c>
      <c r="I598" s="180">
        <f t="shared" si="424"/>
        <v>4173.9269841269843</v>
      </c>
      <c r="J598" s="180">
        <f t="shared" si="424"/>
        <v>3217.824603174603</v>
      </c>
      <c r="K598" s="180">
        <f t="shared" si="424"/>
        <v>1894.6158730158727</v>
      </c>
      <c r="L598" s="182">
        <f t="shared" si="424"/>
        <v>7102.0952380952376</v>
      </c>
      <c r="M598" s="179">
        <f t="shared" si="424"/>
        <v>3152.065873015873</v>
      </c>
      <c r="N598" s="180">
        <f t="shared" si="424"/>
        <v>140.95238095238096</v>
      </c>
      <c r="O598" s="180">
        <f t="shared" si="424"/>
        <v>167.46031746031747</v>
      </c>
      <c r="P598" s="180">
        <f t="shared" si="424"/>
        <v>514.92063492063494</v>
      </c>
      <c r="Q598" s="180">
        <f t="shared" si="424"/>
        <v>33.492063492063487</v>
      </c>
      <c r="R598" s="181">
        <f t="shared" si="424"/>
        <v>730.31746031746036</v>
      </c>
      <c r="S598" s="708">
        <f t="shared" si="424"/>
        <v>23696.970634920632</v>
      </c>
      <c r="T598" s="198">
        <f t="shared" si="424"/>
        <v>4739.2087301587298</v>
      </c>
      <c r="U598" s="198">
        <f t="shared" si="424"/>
        <v>28436.179365079362</v>
      </c>
      <c r="V598" s="269"/>
      <c r="W598" s="158" t="s">
        <v>90</v>
      </c>
    </row>
    <row r="599" spans="2:23" s="1" customFormat="1" ht="17.25" hidden="1" customHeight="1" outlineLevel="1">
      <c r="B599" s="2240"/>
      <c r="C599" s="2246" t="s">
        <v>110</v>
      </c>
      <c r="D599" s="2247"/>
      <c r="E599" s="2252" t="s">
        <v>19</v>
      </c>
      <c r="F599" s="359" t="s">
        <v>119</v>
      </c>
      <c r="G599" s="623">
        <f t="shared" ref="G599:S603" si="425">G580/(G587/160)</f>
        <v>890.40262377010777</v>
      </c>
      <c r="H599" s="623">
        <f t="shared" si="425"/>
        <v>1312.3109004739338</v>
      </c>
      <c r="I599" s="623">
        <f t="shared" si="425"/>
        <v>513.29700456930107</v>
      </c>
      <c r="J599" s="623">
        <f t="shared" si="425"/>
        <v>1030.1520158625249</v>
      </c>
      <c r="K599" s="623">
        <f t="shared" si="425"/>
        <v>1233.0212765957447</v>
      </c>
      <c r="L599" s="624">
        <f t="shared" si="425"/>
        <v>1128.3008174386921</v>
      </c>
      <c r="M599" s="625">
        <f t="shared" si="425"/>
        <v>106169.53846153845</v>
      </c>
      <c r="N599" s="623" t="e">
        <f t="shared" si="425"/>
        <v>#DIV/0!</v>
      </c>
      <c r="O599" s="623" t="e">
        <f t="shared" si="425"/>
        <v>#DIV/0!</v>
      </c>
      <c r="P599" s="623" t="e">
        <f t="shared" si="425"/>
        <v>#DIV/0!</v>
      </c>
      <c r="Q599" s="623" t="e">
        <f t="shared" si="425"/>
        <v>#DIV/0!</v>
      </c>
      <c r="R599" s="626" t="e">
        <f t="shared" si="425"/>
        <v>#DIV/0!</v>
      </c>
      <c r="S599" s="627">
        <f>S580/(S587/160)</f>
        <v>968.63227793941462</v>
      </c>
      <c r="T599" s="727">
        <f t="shared" ref="T599:U603" si="426">T580/(T587/160)</f>
        <v>639576</v>
      </c>
      <c r="U599" s="727">
        <f t="shared" si="426"/>
        <v>2103.2748146376466</v>
      </c>
      <c r="V599" s="308"/>
      <c r="W599" s="158" t="s">
        <v>89</v>
      </c>
    </row>
    <row r="600" spans="2:23" s="1" customFormat="1" ht="17.25" hidden="1" customHeight="1" outlineLevel="1">
      <c r="B600" s="2240"/>
      <c r="C600" s="2248"/>
      <c r="D600" s="2249"/>
      <c r="E600" s="2253"/>
      <c r="F600" s="360" t="s">
        <v>118</v>
      </c>
      <c r="G600" s="628" t="e">
        <f t="shared" si="425"/>
        <v>#DIV/0!</v>
      </c>
      <c r="H600" s="628" t="e">
        <f t="shared" si="425"/>
        <v>#DIV/0!</v>
      </c>
      <c r="I600" s="628">
        <f t="shared" si="425"/>
        <v>1018.0132450331126</v>
      </c>
      <c r="J600" s="628">
        <f t="shared" si="425"/>
        <v>1017.3333333333334</v>
      </c>
      <c r="K600" s="628">
        <f t="shared" si="425"/>
        <v>1017.7548387096775</v>
      </c>
      <c r="L600" s="629">
        <f t="shared" si="425"/>
        <v>1034.0129032258067</v>
      </c>
      <c r="M600" s="630" t="e">
        <f t="shared" si="425"/>
        <v>#DIV/0!</v>
      </c>
      <c r="N600" s="628" t="e">
        <f t="shared" si="425"/>
        <v>#DIV/0!</v>
      </c>
      <c r="O600" s="628" t="e">
        <f t="shared" si="425"/>
        <v>#DIV/0!</v>
      </c>
      <c r="P600" s="628" t="e">
        <f t="shared" si="425"/>
        <v>#DIV/0!</v>
      </c>
      <c r="Q600" s="628" t="e">
        <f t="shared" si="425"/>
        <v>#DIV/0!</v>
      </c>
      <c r="R600" s="631" t="e">
        <f t="shared" si="425"/>
        <v>#DIV/0!</v>
      </c>
      <c r="S600" s="1169">
        <f t="shared" si="425"/>
        <v>1021.0998632010944</v>
      </c>
      <c r="T600" s="466" t="e">
        <f t="shared" si="426"/>
        <v>#DIV/0!</v>
      </c>
      <c r="U600" s="466">
        <f t="shared" si="426"/>
        <v>1021.0998632010944</v>
      </c>
      <c r="V600" s="308"/>
      <c r="W600" s="158" t="s">
        <v>89</v>
      </c>
    </row>
    <row r="601" spans="2:23" s="1" customFormat="1" ht="17.25" hidden="1" customHeight="1" outlineLevel="1">
      <c r="B601" s="2240"/>
      <c r="C601" s="2248"/>
      <c r="D601" s="2249"/>
      <c r="E601" s="2254" t="s">
        <v>21</v>
      </c>
      <c r="F601" s="360" t="s">
        <v>86</v>
      </c>
      <c r="G601" s="628">
        <f t="shared" si="425"/>
        <v>1204.875</v>
      </c>
      <c r="H601" s="628">
        <f t="shared" si="425"/>
        <v>1300.1833440929634</v>
      </c>
      <c r="I601" s="628">
        <f t="shared" si="425"/>
        <v>1276.1112737920937</v>
      </c>
      <c r="J601" s="628">
        <f t="shared" si="425"/>
        <v>1502.5373267769332</v>
      </c>
      <c r="K601" s="628">
        <f t="shared" si="425"/>
        <v>1818.4510638297872</v>
      </c>
      <c r="L601" s="629">
        <f t="shared" si="425"/>
        <v>2413.5482637782734</v>
      </c>
      <c r="M601" s="630">
        <f t="shared" si="425"/>
        <v>5244.5644351082292</v>
      </c>
      <c r="N601" s="628">
        <f t="shared" si="425"/>
        <v>59072</v>
      </c>
      <c r="O601" s="628">
        <f t="shared" si="425"/>
        <v>42560</v>
      </c>
      <c r="P601" s="628">
        <f t="shared" si="425"/>
        <v>20039.657686212362</v>
      </c>
      <c r="Q601" s="628">
        <f t="shared" si="425"/>
        <v>22863.924170616116</v>
      </c>
      <c r="R601" s="631">
        <f t="shared" si="425"/>
        <v>4000976</v>
      </c>
      <c r="S601" s="1169">
        <f t="shared" si="425"/>
        <v>1857.6800816084769</v>
      </c>
      <c r="T601" s="466">
        <f t="shared" si="426"/>
        <v>11323.982094897046</v>
      </c>
      <c r="U601" s="466">
        <f t="shared" si="426"/>
        <v>4755.0909049391457</v>
      </c>
      <c r="V601" s="308"/>
      <c r="W601" s="158" t="s">
        <v>89</v>
      </c>
    </row>
    <row r="602" spans="2:23" s="1" customFormat="1" ht="17.25" hidden="1" customHeight="1" outlineLevel="1">
      <c r="B602" s="2240"/>
      <c r="C602" s="2248"/>
      <c r="D602" s="2249"/>
      <c r="E602" s="2252"/>
      <c r="F602" s="360" t="s">
        <v>84</v>
      </c>
      <c r="G602" s="628">
        <f t="shared" si="425"/>
        <v>972.36837209302325</v>
      </c>
      <c r="H602" s="628">
        <f t="shared" si="425"/>
        <v>1341.4665409990575</v>
      </c>
      <c r="I602" s="628">
        <f t="shared" si="425"/>
        <v>1280.0857334226389</v>
      </c>
      <c r="J602" s="628">
        <f t="shared" si="425"/>
        <v>1327.4308811641067</v>
      </c>
      <c r="K602" s="628">
        <f t="shared" si="425"/>
        <v>1316</v>
      </c>
      <c r="L602" s="629">
        <f t="shared" si="425"/>
        <v>1516.0164068908944</v>
      </c>
      <c r="M602" s="630">
        <f t="shared" si="425"/>
        <v>1407.5991368976265</v>
      </c>
      <c r="N602" s="628">
        <f t="shared" si="425"/>
        <v>11829.643636363635</v>
      </c>
      <c r="O602" s="628">
        <f t="shared" si="425"/>
        <v>11989.484536082473</v>
      </c>
      <c r="P602" s="628">
        <f t="shared" si="425"/>
        <v>32989.090909090912</v>
      </c>
      <c r="Q602" s="628" t="e">
        <f t="shared" si="425"/>
        <v>#DIV/0!</v>
      </c>
      <c r="R602" s="631">
        <f t="shared" si="425"/>
        <v>4842.4390243902444</v>
      </c>
      <c r="S602" s="1169">
        <f t="shared" si="425"/>
        <v>1431.9118516527815</v>
      </c>
      <c r="T602" s="466">
        <f t="shared" si="426"/>
        <v>3978.5828571428574</v>
      </c>
      <c r="U602" s="466">
        <f t="shared" si="426"/>
        <v>2350.65590104793</v>
      </c>
      <c r="V602" s="308"/>
      <c r="W602" s="158" t="s">
        <v>89</v>
      </c>
    </row>
    <row r="603" spans="2:23" s="1" customFormat="1" ht="17.25" hidden="1" customHeight="1" outlineLevel="1">
      <c r="B603" s="2240"/>
      <c r="C603" s="2250"/>
      <c r="D603" s="2251"/>
      <c r="E603" s="2253"/>
      <c r="F603" s="360" t="s">
        <v>85</v>
      </c>
      <c r="G603" s="628">
        <f t="shared" si="425"/>
        <v>1750.7633457036827</v>
      </c>
      <c r="H603" s="628">
        <f t="shared" si="425"/>
        <v>1447.1133862298439</v>
      </c>
      <c r="I603" s="628">
        <f t="shared" si="425"/>
        <v>2347.2934745473181</v>
      </c>
      <c r="J603" s="628">
        <f t="shared" si="425"/>
        <v>1554.3925233644861</v>
      </c>
      <c r="K603" s="628">
        <f t="shared" si="425"/>
        <v>1418.2325581395346</v>
      </c>
      <c r="L603" s="629">
        <f t="shared" si="425"/>
        <v>2204.9052631578948</v>
      </c>
      <c r="M603" s="630">
        <f t="shared" si="425"/>
        <v>55225.8</v>
      </c>
      <c r="N603" s="628" t="e">
        <f t="shared" si="425"/>
        <v>#DIV/0!</v>
      </c>
      <c r="O603" s="628" t="e">
        <f t="shared" si="425"/>
        <v>#DIV/0!</v>
      </c>
      <c r="P603" s="628">
        <f t="shared" si="425"/>
        <v>2672.1349072512648</v>
      </c>
      <c r="Q603" s="628" t="e">
        <f t="shared" si="425"/>
        <v>#DIV/0!</v>
      </c>
      <c r="R603" s="631" t="e">
        <f t="shared" si="425"/>
        <v>#DIV/0!</v>
      </c>
      <c r="S603" s="1169">
        <f t="shared" si="425"/>
        <v>1945.8879724239814</v>
      </c>
      <c r="T603" s="466">
        <f t="shared" si="426"/>
        <v>6882.4265402843603</v>
      </c>
      <c r="U603" s="466">
        <f t="shared" si="426"/>
        <v>2131.0191362047517</v>
      </c>
      <c r="V603" s="309"/>
      <c r="W603" s="158" t="s">
        <v>89</v>
      </c>
    </row>
    <row r="604" spans="2:23" s="1" customFormat="1" ht="17.25" customHeight="1" collapsed="1">
      <c r="B604" s="2240"/>
      <c r="C604" s="2255" t="s">
        <v>342</v>
      </c>
      <c r="D604" s="2256"/>
      <c r="E604" s="2256"/>
      <c r="F604" s="2257"/>
      <c r="G604" s="123">
        <f t="shared" ref="G604:R604" si="427">G586/(G592/160)</f>
        <v>1451.0794550608027</v>
      </c>
      <c r="H604" s="123">
        <f t="shared" si="427"/>
        <v>1348.0375939849625</v>
      </c>
      <c r="I604" s="123">
        <f t="shared" si="427"/>
        <v>1495.0143141873527</v>
      </c>
      <c r="J604" s="123">
        <f t="shared" si="427"/>
        <v>1244.9393630943725</v>
      </c>
      <c r="K604" s="123">
        <f t="shared" si="427"/>
        <v>1540.3706544599779</v>
      </c>
      <c r="L604" s="1170">
        <f t="shared" si="427"/>
        <v>1859.3174040388471</v>
      </c>
      <c r="M604" s="279">
        <f t="shared" si="427"/>
        <v>4072.687432425475</v>
      </c>
      <c r="N604" s="123">
        <f t="shared" si="427"/>
        <v>21017.254054054054</v>
      </c>
      <c r="O604" s="123">
        <f t="shared" si="427"/>
        <v>25733.141232227488</v>
      </c>
      <c r="P604" s="123">
        <f t="shared" si="427"/>
        <v>16048.143033292232</v>
      </c>
      <c r="Q604" s="123">
        <f t="shared" si="427"/>
        <v>48737.516587677732</v>
      </c>
      <c r="R604" s="278">
        <f t="shared" si="427"/>
        <v>14133.251032384263</v>
      </c>
      <c r="S604" s="1171">
        <f>S586/(S592/160)</f>
        <v>1561.5340495798673</v>
      </c>
      <c r="T604" s="75">
        <f t="shared" ref="T604:U604" si="428">T586/(T592/160)</f>
        <v>8574.7560872816266</v>
      </c>
      <c r="U604" s="75">
        <f t="shared" si="428"/>
        <v>2946.1356237460327</v>
      </c>
      <c r="W604" s="158" t="s">
        <v>88</v>
      </c>
    </row>
    <row r="605" spans="2:23" s="1" customFormat="1" ht="17.25" customHeight="1">
      <c r="B605" s="2240"/>
      <c r="C605" s="2255" t="s">
        <v>61</v>
      </c>
      <c r="D605" s="2256"/>
      <c r="E605" s="2256"/>
      <c r="F605" s="2257"/>
      <c r="G605" s="123">
        <f t="shared" ref="G605:R605" si="429">G586/(G597/160)</f>
        <v>6359.0054272371581</v>
      </c>
      <c r="H605" s="123">
        <f t="shared" si="429"/>
        <v>4689.3629542445206</v>
      </c>
      <c r="I605" s="123">
        <f t="shared" si="429"/>
        <v>7821.3197969543126</v>
      </c>
      <c r="J605" s="123">
        <f t="shared" si="429"/>
        <v>2626.8979848257864</v>
      </c>
      <c r="K605" s="123">
        <f t="shared" si="429"/>
        <v>3231.3930673642903</v>
      </c>
      <c r="L605" s="1170">
        <f t="shared" si="429"/>
        <v>12431.861471861472</v>
      </c>
      <c r="M605" s="279">
        <f t="shared" si="429"/>
        <v>181841.56408399713</v>
      </c>
      <c r="N605" s="123" t="e">
        <f t="shared" si="429"/>
        <v>#DIV/0!</v>
      </c>
      <c r="O605" s="123" t="e">
        <f t="shared" si="429"/>
        <v>#DIV/0!</v>
      </c>
      <c r="P605" s="123" t="e">
        <f t="shared" si="429"/>
        <v>#DIV/0!</v>
      </c>
      <c r="Q605" s="123" t="e">
        <f t="shared" si="429"/>
        <v>#DIV/0!</v>
      </c>
      <c r="R605" s="278" t="e">
        <f t="shared" si="429"/>
        <v>#DIV/0!</v>
      </c>
      <c r="S605" s="1171">
        <f>S586/(S597/160)</f>
        <v>6291.4442758459691</v>
      </c>
      <c r="T605" s="75">
        <f t="shared" ref="T605:U605" si="430">T586/(T597/160)</f>
        <v>579948.90658942808</v>
      </c>
      <c r="U605" s="75">
        <f t="shared" si="430"/>
        <v>14576.367781472884</v>
      </c>
      <c r="W605" s="158" t="s">
        <v>89</v>
      </c>
    </row>
    <row r="606" spans="2:23" s="1" customFormat="1" ht="17.25" customHeight="1">
      <c r="B606" s="2240"/>
      <c r="C606" s="2255" t="s">
        <v>62</v>
      </c>
      <c r="D606" s="2256"/>
      <c r="E606" s="2256"/>
      <c r="F606" s="2257"/>
      <c r="G606" s="525">
        <f t="shared" ref="G606:R606" si="431">G586/(G598/160)</f>
        <v>1181.4752680855624</v>
      </c>
      <c r="H606" s="525">
        <f t="shared" si="431"/>
        <v>1047.0462417829494</v>
      </c>
      <c r="I606" s="525">
        <f t="shared" si="431"/>
        <v>1255.1058080130088</v>
      </c>
      <c r="J606" s="525">
        <f t="shared" si="431"/>
        <v>844.64516720973143</v>
      </c>
      <c r="K606" s="525">
        <f t="shared" si="431"/>
        <v>1043.1243758419853</v>
      </c>
      <c r="L606" s="1172">
        <f t="shared" si="431"/>
        <v>1617.4156519873413</v>
      </c>
      <c r="M606" s="125">
        <f t="shared" si="431"/>
        <v>3983.4700497506924</v>
      </c>
      <c r="N606" s="525">
        <f t="shared" si="431"/>
        <v>21017.254054054054</v>
      </c>
      <c r="O606" s="525">
        <f t="shared" si="431"/>
        <v>25733.141232227488</v>
      </c>
      <c r="P606" s="525">
        <f t="shared" si="431"/>
        <v>16048.143033292232</v>
      </c>
      <c r="Q606" s="525">
        <f t="shared" si="431"/>
        <v>48737.516587677732</v>
      </c>
      <c r="R606" s="124">
        <f t="shared" si="431"/>
        <v>14133.251032384263</v>
      </c>
      <c r="S606" s="1171">
        <f>S586/(S598/160)</f>
        <v>1251.0291064931851</v>
      </c>
      <c r="T606" s="75">
        <f t="shared" ref="T606:U606" si="432">T586/(T598/160)</f>
        <v>8449.8223817752714</v>
      </c>
      <c r="U606" s="75">
        <f t="shared" si="432"/>
        <v>2450.7888737536632</v>
      </c>
      <c r="W606" s="149" t="s">
        <v>89</v>
      </c>
    </row>
    <row r="607" spans="2:23" s="1" customFormat="1" ht="17.25" customHeight="1" thickBot="1">
      <c r="B607" s="2241"/>
      <c r="C607" s="2218" t="s">
        <v>63</v>
      </c>
      <c r="D607" s="2219"/>
      <c r="E607" s="2219"/>
      <c r="F607" s="2220"/>
      <c r="G607" s="526">
        <f t="shared" ref="G607:R607" si="433">IF(G606="-",0,G606/G524)</f>
        <v>2.7862201087256575</v>
      </c>
      <c r="H607" s="526">
        <f t="shared" si="433"/>
        <v>1.272744227060143</v>
      </c>
      <c r="I607" s="526">
        <f t="shared" si="433"/>
        <v>1.0150308818896276</v>
      </c>
      <c r="J607" s="526">
        <f t="shared" si="433"/>
        <v>0.94691798952460959</v>
      </c>
      <c r="K607" s="526">
        <f t="shared" si="433"/>
        <v>1.0956085167585539</v>
      </c>
      <c r="L607" s="1173">
        <f t="shared" si="433"/>
        <v>1.0477193498937214</v>
      </c>
      <c r="M607" s="127">
        <f t="shared" si="433"/>
        <v>4.8329647762352881</v>
      </c>
      <c r="N607" s="526">
        <f t="shared" si="433"/>
        <v>21.399571171523984</v>
      </c>
      <c r="O607" s="526">
        <f t="shared" si="433"/>
        <v>25.885179506839069</v>
      </c>
      <c r="P607" s="526">
        <f t="shared" si="433"/>
        <v>12.865258200522881</v>
      </c>
      <c r="Q607" s="526">
        <f t="shared" si="433"/>
        <v>30.92928148598703</v>
      </c>
      <c r="R607" s="126">
        <f t="shared" si="433"/>
        <v>9.2916080074158884</v>
      </c>
      <c r="S607" s="711">
        <f>IF(S606="-",0,S606/S524)</f>
        <v>1.1518391804968366</v>
      </c>
      <c r="T607" s="527">
        <f t="shared" ref="T607:U607" si="434">IF(T606="-",0,T606/T524)</f>
        <v>6.6343169607324386</v>
      </c>
      <c r="U607" s="527">
        <f t="shared" si="434"/>
        <v>2.0741625055751074</v>
      </c>
      <c r="V607" s="270"/>
      <c r="W607" s="160" t="s">
        <v>341</v>
      </c>
    </row>
    <row r="608" spans="2:23" s="1" customFormat="1" ht="17.25" customHeight="1">
      <c r="B608" s="2261" t="s">
        <v>308</v>
      </c>
      <c r="C608" s="2190" t="s">
        <v>102</v>
      </c>
      <c r="D608" s="2242" t="s">
        <v>19</v>
      </c>
      <c r="E608" s="2243"/>
      <c r="F608" s="354" t="s">
        <v>119</v>
      </c>
      <c r="G608" s="271">
        <f>G580-G526</f>
        <v>-1</v>
      </c>
      <c r="H608" s="272">
        <f t="shared" ref="H608:U608" si="435">H580-H526</f>
        <v>0</v>
      </c>
      <c r="I608" s="272">
        <f t="shared" si="435"/>
        <v>0</v>
      </c>
      <c r="J608" s="272">
        <f t="shared" si="435"/>
        <v>0</v>
      </c>
      <c r="K608" s="272">
        <f t="shared" si="435"/>
        <v>0</v>
      </c>
      <c r="L608" s="273">
        <f t="shared" si="435"/>
        <v>0</v>
      </c>
      <c r="M608" s="274">
        <f t="shared" si="435"/>
        <v>0</v>
      </c>
      <c r="N608" s="272">
        <f t="shared" si="435"/>
        <v>0</v>
      </c>
      <c r="O608" s="272">
        <f t="shared" si="435"/>
        <v>0</v>
      </c>
      <c r="P608" s="272">
        <f t="shared" si="435"/>
        <v>0</v>
      </c>
      <c r="Q608" s="272">
        <f t="shared" si="435"/>
        <v>0</v>
      </c>
      <c r="R608" s="273">
        <f t="shared" si="435"/>
        <v>0</v>
      </c>
      <c r="S608" s="275">
        <f t="shared" si="435"/>
        <v>-1</v>
      </c>
      <c r="T608" s="276">
        <f t="shared" si="435"/>
        <v>0</v>
      </c>
      <c r="U608" s="276">
        <f t="shared" si="435"/>
        <v>-1</v>
      </c>
      <c r="V608" s="277"/>
      <c r="W608" s="148" t="s">
        <v>89</v>
      </c>
    </row>
    <row r="609" spans="2:23" s="1" customFormat="1" ht="17.25" customHeight="1">
      <c r="B609" s="2262"/>
      <c r="C609" s="2191"/>
      <c r="D609" s="2244"/>
      <c r="E609" s="2245"/>
      <c r="F609" s="355" t="s">
        <v>118</v>
      </c>
      <c r="G609" s="87">
        <f t="shared" ref="G609:U612" si="436">G581-G527</f>
        <v>-318</v>
      </c>
      <c r="H609" s="3">
        <f t="shared" si="436"/>
        <v>-318</v>
      </c>
      <c r="I609" s="3">
        <f t="shared" si="436"/>
        <v>-13</v>
      </c>
      <c r="J609" s="3">
        <f t="shared" si="436"/>
        <v>227</v>
      </c>
      <c r="K609" s="3">
        <f t="shared" si="436"/>
        <v>-5</v>
      </c>
      <c r="L609" s="4">
        <f t="shared" si="436"/>
        <v>0</v>
      </c>
      <c r="M609" s="2">
        <f t="shared" si="436"/>
        <v>0</v>
      </c>
      <c r="N609" s="3">
        <f t="shared" si="436"/>
        <v>0</v>
      </c>
      <c r="O609" s="3">
        <f t="shared" si="436"/>
        <v>0</v>
      </c>
      <c r="P609" s="3">
        <f t="shared" si="436"/>
        <v>0</v>
      </c>
      <c r="Q609" s="3">
        <f t="shared" si="436"/>
        <v>0</v>
      </c>
      <c r="R609" s="4">
        <f t="shared" si="436"/>
        <v>0</v>
      </c>
      <c r="S609" s="105">
        <f t="shared" si="436"/>
        <v>-427</v>
      </c>
      <c r="T609" s="106">
        <f t="shared" si="436"/>
        <v>0</v>
      </c>
      <c r="U609" s="106">
        <f t="shared" si="436"/>
        <v>-427</v>
      </c>
      <c r="W609" s="158" t="s">
        <v>89</v>
      </c>
    </row>
    <row r="610" spans="2:23" s="1" customFormat="1" ht="17.25" customHeight="1">
      <c r="B610" s="2262"/>
      <c r="C610" s="2191"/>
      <c r="D610" s="2244" t="s">
        <v>21</v>
      </c>
      <c r="E610" s="2245"/>
      <c r="F610" s="355" t="s">
        <v>86</v>
      </c>
      <c r="G610" s="87">
        <f t="shared" si="436"/>
        <v>11</v>
      </c>
      <c r="H610" s="3">
        <f t="shared" si="436"/>
        <v>674</v>
      </c>
      <c r="I610" s="3">
        <f t="shared" si="436"/>
        <v>-1532</v>
      </c>
      <c r="J610" s="3">
        <f t="shared" si="436"/>
        <v>-10042</v>
      </c>
      <c r="K610" s="3">
        <f t="shared" si="436"/>
        <v>1281</v>
      </c>
      <c r="L610" s="4">
        <f t="shared" si="436"/>
        <v>8201</v>
      </c>
      <c r="M610" s="2">
        <f t="shared" si="436"/>
        <v>10744</v>
      </c>
      <c r="N610" s="3">
        <f t="shared" si="436"/>
        <v>1132</v>
      </c>
      <c r="O610" s="3">
        <f t="shared" si="436"/>
        <v>5310</v>
      </c>
      <c r="P610" s="3">
        <f t="shared" si="436"/>
        <v>12524</v>
      </c>
      <c r="Q610" s="3">
        <f t="shared" si="436"/>
        <v>-1684</v>
      </c>
      <c r="R610" s="4">
        <f t="shared" si="436"/>
        <v>-1027</v>
      </c>
      <c r="S610" s="105">
        <f t="shared" si="436"/>
        <v>-1407</v>
      </c>
      <c r="T610" s="106">
        <f t="shared" si="436"/>
        <v>26999</v>
      </c>
      <c r="U610" s="106">
        <f t="shared" si="436"/>
        <v>25592</v>
      </c>
      <c r="W610" s="158" t="s">
        <v>89</v>
      </c>
    </row>
    <row r="611" spans="2:23" s="1" customFormat="1" ht="17.25" customHeight="1">
      <c r="B611" s="2262"/>
      <c r="C611" s="2191"/>
      <c r="D611" s="2244"/>
      <c r="E611" s="2245"/>
      <c r="F611" s="355" t="s">
        <v>84</v>
      </c>
      <c r="G611" s="87">
        <f t="shared" si="436"/>
        <v>-4520</v>
      </c>
      <c r="H611" s="3">
        <f t="shared" si="436"/>
        <v>-4076</v>
      </c>
      <c r="I611" s="3">
        <f t="shared" si="436"/>
        <v>-1173</v>
      </c>
      <c r="J611" s="3">
        <f t="shared" si="436"/>
        <v>-2869</v>
      </c>
      <c r="K611" s="3">
        <f t="shared" si="436"/>
        <v>-7057</v>
      </c>
      <c r="L611" s="4">
        <f t="shared" si="436"/>
        <v>9567</v>
      </c>
      <c r="M611" s="2">
        <f t="shared" si="436"/>
        <v>-2101</v>
      </c>
      <c r="N611" s="3">
        <f t="shared" si="436"/>
        <v>1472</v>
      </c>
      <c r="O611" s="3">
        <f t="shared" si="436"/>
        <v>2455</v>
      </c>
      <c r="P611" s="3">
        <f t="shared" si="436"/>
        <v>-5530</v>
      </c>
      <c r="Q611" s="3">
        <f t="shared" si="436"/>
        <v>-7315</v>
      </c>
      <c r="R611" s="4">
        <f t="shared" si="436"/>
        <v>17140</v>
      </c>
      <c r="S611" s="105">
        <f t="shared" si="436"/>
        <v>-10128</v>
      </c>
      <c r="T611" s="106">
        <f t="shared" si="436"/>
        <v>6121</v>
      </c>
      <c r="U611" s="106">
        <f t="shared" si="436"/>
        <v>-4007</v>
      </c>
      <c r="W611" s="158" t="s">
        <v>89</v>
      </c>
    </row>
    <row r="612" spans="2:23" s="1" customFormat="1" ht="17.25" customHeight="1">
      <c r="B612" s="2262"/>
      <c r="C612" s="2191"/>
      <c r="D612" s="2244"/>
      <c r="E612" s="2245"/>
      <c r="F612" s="355" t="s">
        <v>85</v>
      </c>
      <c r="G612" s="87">
        <f t="shared" si="436"/>
        <v>2376</v>
      </c>
      <c r="H612" s="3">
        <f t="shared" si="436"/>
        <v>5609</v>
      </c>
      <c r="I612" s="3">
        <f t="shared" si="436"/>
        <v>-4650</v>
      </c>
      <c r="J612" s="3">
        <f t="shared" si="436"/>
        <v>330</v>
      </c>
      <c r="K612" s="3">
        <f t="shared" si="436"/>
        <v>363</v>
      </c>
      <c r="L612" s="4">
        <f t="shared" si="436"/>
        <v>4334</v>
      </c>
      <c r="M612" s="2">
        <f t="shared" si="436"/>
        <v>4383</v>
      </c>
      <c r="N612" s="3">
        <f t="shared" si="436"/>
        <v>-1770</v>
      </c>
      <c r="O612" s="3">
        <f t="shared" si="436"/>
        <v>1117</v>
      </c>
      <c r="P612" s="3">
        <f t="shared" si="436"/>
        <v>-6</v>
      </c>
      <c r="Q612" s="3">
        <f t="shared" si="436"/>
        <v>0</v>
      </c>
      <c r="R612" s="4">
        <f t="shared" si="436"/>
        <v>-8196</v>
      </c>
      <c r="S612" s="105">
        <f t="shared" si="436"/>
        <v>8362</v>
      </c>
      <c r="T612" s="106">
        <f t="shared" si="436"/>
        <v>-4472</v>
      </c>
      <c r="U612" s="106">
        <f t="shared" si="436"/>
        <v>3890</v>
      </c>
      <c r="V612" s="269"/>
      <c r="W612" s="158" t="s">
        <v>89</v>
      </c>
    </row>
    <row r="613" spans="2:23" s="1" customFormat="1" ht="17.25" customHeight="1">
      <c r="B613" s="2262"/>
      <c r="C613" s="2191"/>
      <c r="D613" s="2244"/>
      <c r="E613" s="2245"/>
      <c r="F613" s="355" t="s">
        <v>115</v>
      </c>
      <c r="G613" s="87">
        <f>G585</f>
        <v>0</v>
      </c>
      <c r="H613" s="3">
        <f t="shared" ref="H613:U613" si="437">H585</f>
        <v>0</v>
      </c>
      <c r="I613" s="3">
        <f t="shared" si="437"/>
        <v>0</v>
      </c>
      <c r="J613" s="3">
        <f t="shared" si="437"/>
        <v>0</v>
      </c>
      <c r="K613" s="3">
        <f t="shared" si="437"/>
        <v>0</v>
      </c>
      <c r="L613" s="4">
        <f t="shared" si="437"/>
        <v>0</v>
      </c>
      <c r="M613" s="2">
        <f t="shared" si="437"/>
        <v>0</v>
      </c>
      <c r="N613" s="3">
        <f t="shared" si="437"/>
        <v>43.2</v>
      </c>
      <c r="O613" s="3">
        <f t="shared" si="437"/>
        <v>0</v>
      </c>
      <c r="P613" s="3">
        <f t="shared" si="437"/>
        <v>0</v>
      </c>
      <c r="Q613" s="3">
        <f t="shared" si="437"/>
        <v>0</v>
      </c>
      <c r="R613" s="4">
        <f t="shared" si="437"/>
        <v>0</v>
      </c>
      <c r="S613" s="105">
        <f t="shared" si="437"/>
        <v>0</v>
      </c>
      <c r="T613" s="106">
        <f t="shared" si="437"/>
        <v>43.2</v>
      </c>
      <c r="U613" s="106">
        <f t="shared" si="437"/>
        <v>43.2</v>
      </c>
      <c r="W613" s="158" t="s">
        <v>89</v>
      </c>
    </row>
    <row r="614" spans="2:23" s="1" customFormat="1" ht="17.25" customHeight="1">
      <c r="B614" s="2262"/>
      <c r="C614" s="2191"/>
      <c r="D614" s="2265" t="s">
        <v>103</v>
      </c>
      <c r="E614" s="2266"/>
      <c r="F614" s="2267"/>
      <c r="G614" s="190">
        <f>G586-G531</f>
        <v>-2452</v>
      </c>
      <c r="H614" s="191">
        <f t="shared" ref="H614:U614" si="438">H586-H531</f>
        <v>1889</v>
      </c>
      <c r="I614" s="191">
        <f t="shared" si="438"/>
        <v>-7368</v>
      </c>
      <c r="J614" s="191">
        <f t="shared" si="438"/>
        <v>-12354</v>
      </c>
      <c r="K614" s="191">
        <f t="shared" si="438"/>
        <v>-5418</v>
      </c>
      <c r="L614" s="192">
        <f t="shared" si="438"/>
        <v>22102</v>
      </c>
      <c r="M614" s="193">
        <f t="shared" si="438"/>
        <v>13026</v>
      </c>
      <c r="N614" s="191">
        <f t="shared" si="438"/>
        <v>877.20000000000073</v>
      </c>
      <c r="O614" s="191">
        <f t="shared" si="438"/>
        <v>8882</v>
      </c>
      <c r="P614" s="191">
        <f t="shared" si="438"/>
        <v>6988</v>
      </c>
      <c r="Q614" s="191">
        <f t="shared" si="438"/>
        <v>-8999</v>
      </c>
      <c r="R614" s="192">
        <f t="shared" si="438"/>
        <v>7917</v>
      </c>
      <c r="S614" s="194">
        <f t="shared" si="438"/>
        <v>-3601</v>
      </c>
      <c r="T614" s="195">
        <f t="shared" si="438"/>
        <v>28691.200000000012</v>
      </c>
      <c r="U614" s="195">
        <f t="shared" si="438"/>
        <v>25090.200000000012</v>
      </c>
      <c r="V614" s="269"/>
      <c r="W614" s="158" t="s">
        <v>88</v>
      </c>
    </row>
    <row r="615" spans="2:23" s="1" customFormat="1" ht="17.25" customHeight="1" thickBot="1">
      <c r="B615" s="2262"/>
      <c r="C615" s="2264"/>
      <c r="D615" s="2268" t="s">
        <v>111</v>
      </c>
      <c r="E615" s="2269"/>
      <c r="F615" s="2270"/>
      <c r="G615" s="1174">
        <f>G586/G531</f>
        <v>0.92775699007100554</v>
      </c>
      <c r="H615" s="1175">
        <f t="shared" ref="H615:U615" si="439">H586/H531</f>
        <v>1.1047582076308784</v>
      </c>
      <c r="I615" s="1175">
        <f t="shared" si="439"/>
        <v>0.8163051608077786</v>
      </c>
      <c r="J615" s="1175">
        <f t="shared" si="439"/>
        <v>0.57895095600013635</v>
      </c>
      <c r="K615" s="1175">
        <f t="shared" si="439"/>
        <v>0.69510410804727063</v>
      </c>
      <c r="L615" s="1176">
        <f t="shared" si="439"/>
        <v>1.4447798438380424</v>
      </c>
      <c r="M615" s="1177">
        <f t="shared" si="439"/>
        <v>1.199022154316272</v>
      </c>
      <c r="N615" s="1175">
        <f t="shared" si="439"/>
        <v>1.0497335298786712</v>
      </c>
      <c r="O615" s="1175">
        <f t="shared" si="439"/>
        <v>1.4920503019223312</v>
      </c>
      <c r="P615" s="1175">
        <f t="shared" si="439"/>
        <v>1.1564746187778498</v>
      </c>
      <c r="Q615" s="1175">
        <f t="shared" si="439"/>
        <v>0.53132649341180149</v>
      </c>
      <c r="R615" s="1176">
        <f t="shared" si="439"/>
        <v>1.1398911545393504</v>
      </c>
      <c r="S615" s="1178">
        <f t="shared" si="439"/>
        <v>0.98093559077962367</v>
      </c>
      <c r="T615" s="1179">
        <f t="shared" si="439"/>
        <v>1.1294770141656101</v>
      </c>
      <c r="U615" s="1179">
        <f t="shared" si="439"/>
        <v>1.0611241988018876</v>
      </c>
      <c r="V615" s="270"/>
      <c r="W615" s="234" t="s">
        <v>343</v>
      </c>
    </row>
    <row r="616" spans="2:23" s="1" customFormat="1" ht="17.25" customHeight="1">
      <c r="B616" s="2262"/>
      <c r="C616" s="2200" t="s">
        <v>104</v>
      </c>
      <c r="D616" s="2201" t="s">
        <v>100</v>
      </c>
      <c r="E616" s="2203" t="s">
        <v>19</v>
      </c>
      <c r="F616" s="358" t="s">
        <v>119</v>
      </c>
      <c r="G616" s="87">
        <f>G587-G532</f>
        <v>222.38095238095241</v>
      </c>
      <c r="H616" s="3">
        <f t="shared" ref="H616:L620" si="440">H558-H503</f>
        <v>18146.27619047619</v>
      </c>
      <c r="I616" s="3">
        <f t="shared" si="440"/>
        <v>40594.493650793651</v>
      </c>
      <c r="J616" s="3">
        <f t="shared" si="440"/>
        <v>29818.91349206349</v>
      </c>
      <c r="K616" s="3">
        <f t="shared" si="440"/>
        <v>17892.312698412698</v>
      </c>
      <c r="L616" s="4">
        <f t="shared" si="440"/>
        <v>50396</v>
      </c>
      <c r="M616" s="2">
        <f>M558-M530</f>
        <v>65450</v>
      </c>
      <c r="N616" s="3">
        <f t="shared" ref="N616:R620" si="441">N558-N530</f>
        <v>15868</v>
      </c>
      <c r="O616" s="3">
        <f t="shared" si="441"/>
        <v>18051</v>
      </c>
      <c r="P616" s="3">
        <f t="shared" si="441"/>
        <v>41509</v>
      </c>
      <c r="Q616" s="3">
        <f t="shared" si="441"/>
        <v>19201</v>
      </c>
      <c r="R616" s="4">
        <f t="shared" si="441"/>
        <v>48398</v>
      </c>
      <c r="S616" s="105">
        <f>SUM(G616:L616)</f>
        <v>157070.37698412698</v>
      </c>
      <c r="T616" s="106">
        <f>SUM(M616:R616)</f>
        <v>208477</v>
      </c>
      <c r="U616" s="106">
        <f>U558-U530</f>
        <v>343001</v>
      </c>
      <c r="W616" s="157" t="s">
        <v>330</v>
      </c>
    </row>
    <row r="617" spans="2:23" s="1" customFormat="1" ht="17.25" customHeight="1">
      <c r="B617" s="2262"/>
      <c r="C617" s="2201"/>
      <c r="D617" s="2201"/>
      <c r="E617" s="2204"/>
      <c r="F617" s="355" t="s">
        <v>118</v>
      </c>
      <c r="G617" s="87">
        <f t="shared" ref="G617:G625" si="442">G588-G533</f>
        <v>-50</v>
      </c>
      <c r="H617" s="3">
        <f t="shared" si="440"/>
        <v>437.0238095238094</v>
      </c>
      <c r="I617" s="3">
        <f t="shared" si="440"/>
        <v>466.23015873015947</v>
      </c>
      <c r="J617" s="3">
        <f t="shared" si="440"/>
        <v>1187.5317460317465</v>
      </c>
      <c r="K617" s="3">
        <f t="shared" si="440"/>
        <v>6.9285714285713311</v>
      </c>
      <c r="L617" s="4">
        <f t="shared" si="440"/>
        <v>583.96825396825386</v>
      </c>
      <c r="M617" s="2">
        <f>M559-M531</f>
        <v>-64710</v>
      </c>
      <c r="N617" s="3">
        <f t="shared" si="441"/>
        <v>-16954.031746031746</v>
      </c>
      <c r="O617" s="3">
        <f t="shared" si="441"/>
        <v>-17410.047619047618</v>
      </c>
      <c r="P617" s="3">
        <f t="shared" si="441"/>
        <v>-43919.952380952382</v>
      </c>
      <c r="Q617" s="3">
        <f t="shared" si="441"/>
        <v>-18470.047619047618</v>
      </c>
      <c r="R617" s="4">
        <f t="shared" si="441"/>
        <v>-55668.920634920636</v>
      </c>
      <c r="S617" s="105">
        <f>SUM(G617:L617)</f>
        <v>2631.6825396825407</v>
      </c>
      <c r="T617" s="106">
        <f>SUM(M617:R617)</f>
        <v>-217133</v>
      </c>
      <c r="U617" s="106">
        <f>U559-U531</f>
        <v>-402087.09523809527</v>
      </c>
      <c r="W617" s="158" t="s">
        <v>90</v>
      </c>
    </row>
    <row r="618" spans="2:23" s="1" customFormat="1" ht="17.25" customHeight="1">
      <c r="B618" s="2262"/>
      <c r="C618" s="2201"/>
      <c r="D618" s="2201"/>
      <c r="E618" s="2205" t="s">
        <v>21</v>
      </c>
      <c r="F618" s="355" t="s">
        <v>86</v>
      </c>
      <c r="G618" s="87">
        <f t="shared" si="442"/>
        <v>-1.1111111111111143</v>
      </c>
      <c r="H618" s="3">
        <f t="shared" si="440"/>
        <v>-2041.7500000000009</v>
      </c>
      <c r="I618" s="3">
        <f t="shared" si="440"/>
        <v>291.25000000000409</v>
      </c>
      <c r="J618" s="3">
        <f t="shared" si="440"/>
        <v>2151.450000000003</v>
      </c>
      <c r="K618" s="3">
        <f t="shared" si="440"/>
        <v>-3075.3499999999995</v>
      </c>
      <c r="L618" s="4">
        <f t="shared" si="440"/>
        <v>50</v>
      </c>
      <c r="M618" s="2">
        <f>M560-M532</f>
        <v>-740</v>
      </c>
      <c r="N618" s="3">
        <f t="shared" si="441"/>
        <v>-683.96825396825398</v>
      </c>
      <c r="O618" s="3">
        <f t="shared" si="441"/>
        <v>-640.95238095238096</v>
      </c>
      <c r="P618" s="3">
        <f t="shared" si="441"/>
        <v>-739.04761904761904</v>
      </c>
      <c r="Q618" s="3">
        <f t="shared" si="441"/>
        <v>-730.95238095238096</v>
      </c>
      <c r="R618" s="4">
        <f t="shared" si="441"/>
        <v>-925.07936507936506</v>
      </c>
      <c r="S618" s="105">
        <f>SUM(G618:L618)</f>
        <v>-2625.5111111111046</v>
      </c>
      <c r="T618" s="106">
        <f>SUM(M618:R618)</f>
        <v>-4460</v>
      </c>
      <c r="U618" s="106">
        <f>U560-U532</f>
        <v>-8091.9047619047615</v>
      </c>
      <c r="W618" s="158" t="s">
        <v>90</v>
      </c>
    </row>
    <row r="619" spans="2:23" s="1" customFormat="1" ht="17.25" customHeight="1">
      <c r="B619" s="2262"/>
      <c r="C619" s="2201"/>
      <c r="D619" s="2201"/>
      <c r="E619" s="2203"/>
      <c r="F619" s="355" t="s">
        <v>84</v>
      </c>
      <c r="G619" s="87">
        <f t="shared" si="442"/>
        <v>-268.41269841269843</v>
      </c>
      <c r="H619" s="3">
        <f t="shared" si="440"/>
        <v>1159.936507936508</v>
      </c>
      <c r="I619" s="3">
        <f t="shared" si="440"/>
        <v>2484.9523809523807</v>
      </c>
      <c r="J619" s="3">
        <f t="shared" si="440"/>
        <v>4160.9682539682544</v>
      </c>
      <c r="K619" s="3">
        <f t="shared" si="440"/>
        <v>2251.031746031746</v>
      </c>
      <c r="L619" s="4">
        <f t="shared" si="440"/>
        <v>2076.031746031746</v>
      </c>
      <c r="M619" s="2">
        <f>M561-M533</f>
        <v>4429.0476190476193</v>
      </c>
      <c r="N619" s="3">
        <f t="shared" si="441"/>
        <v>360.95238095238096</v>
      </c>
      <c r="O619" s="3">
        <f t="shared" si="441"/>
        <v>817.93650793650795</v>
      </c>
      <c r="P619" s="3">
        <f t="shared" si="441"/>
        <v>2460.9523809523812</v>
      </c>
      <c r="Q619" s="3">
        <f t="shared" si="441"/>
        <v>813.96825396825398</v>
      </c>
      <c r="R619" s="4">
        <f t="shared" si="441"/>
        <v>3156.9841269841268</v>
      </c>
      <c r="S619" s="105">
        <f>SUM(G619:L619)</f>
        <v>11864.507936507936</v>
      </c>
      <c r="T619" s="106">
        <f>SUM(M619:R619)</f>
        <v>12039.84126984127</v>
      </c>
      <c r="U619" s="106">
        <f>U561-U533</f>
        <v>18436.825396825399</v>
      </c>
      <c r="W619" s="158" t="s">
        <v>90</v>
      </c>
    </row>
    <row r="620" spans="2:23" s="1" customFormat="1" ht="17.25" customHeight="1">
      <c r="B620" s="2262"/>
      <c r="C620" s="2201"/>
      <c r="D620" s="2201"/>
      <c r="E620" s="2204"/>
      <c r="F620" s="355" t="s">
        <v>85</v>
      </c>
      <c r="G620" s="87">
        <f t="shared" si="442"/>
        <v>-297.93650793650795</v>
      </c>
      <c r="H620" s="3">
        <f t="shared" si="440"/>
        <v>1096.936507936508</v>
      </c>
      <c r="I620" s="3">
        <f t="shared" si="440"/>
        <v>1512.952380952381</v>
      </c>
      <c r="J620" s="3">
        <f t="shared" si="440"/>
        <v>1362.968253968254</v>
      </c>
      <c r="K620" s="3">
        <f t="shared" si="440"/>
        <v>1020.047619047619</v>
      </c>
      <c r="L620" s="4">
        <f t="shared" si="440"/>
        <v>1045.0793650793651</v>
      </c>
      <c r="M620" s="2">
        <f>M562-M534</f>
        <v>-2969.0476190476193</v>
      </c>
      <c r="N620" s="3">
        <f t="shared" si="441"/>
        <v>469.04761904761904</v>
      </c>
      <c r="O620" s="3">
        <f t="shared" si="441"/>
        <v>-97.936507936507951</v>
      </c>
      <c r="P620" s="3">
        <f t="shared" si="441"/>
        <v>-1324.9206349206352</v>
      </c>
      <c r="Q620" s="3">
        <f t="shared" si="441"/>
        <v>-73.968253968253975</v>
      </c>
      <c r="R620" s="4">
        <f t="shared" si="441"/>
        <v>-2691.9047619047615</v>
      </c>
      <c r="S620" s="105">
        <f>SUM(G620:L620)</f>
        <v>5740.0476190476184</v>
      </c>
      <c r="T620" s="106">
        <f>SUM(M620:R620)</f>
        <v>-6688.730158730159</v>
      </c>
      <c r="U620" s="106">
        <f>U562-U534</f>
        <v>-9689.6825396825443</v>
      </c>
      <c r="W620" s="149" t="s">
        <v>90</v>
      </c>
    </row>
    <row r="621" spans="2:23" s="1" customFormat="1" ht="17.25" customHeight="1">
      <c r="B621" s="2262"/>
      <c r="C621" s="2201"/>
      <c r="D621" s="2202"/>
      <c r="E621" s="1909" t="s">
        <v>91</v>
      </c>
      <c r="F621" s="1910"/>
      <c r="G621" s="196">
        <f t="shared" si="442"/>
        <v>-395.07936507936483</v>
      </c>
      <c r="H621" s="180">
        <f t="shared" ref="H621:U621" si="443">SUM(H616:H620)</f>
        <v>18798.423015873017</v>
      </c>
      <c r="I621" s="180">
        <f t="shared" si="443"/>
        <v>45349.878571428584</v>
      </c>
      <c r="J621" s="180">
        <f t="shared" si="443"/>
        <v>38681.831746031748</v>
      </c>
      <c r="K621" s="180">
        <f t="shared" si="443"/>
        <v>18094.970634920635</v>
      </c>
      <c r="L621" s="181">
        <f t="shared" si="443"/>
        <v>54151.079365079364</v>
      </c>
      <c r="M621" s="179">
        <f t="shared" si="443"/>
        <v>1460</v>
      </c>
      <c r="N621" s="180">
        <f t="shared" si="443"/>
        <v>-939.99999999999955</v>
      </c>
      <c r="O621" s="180">
        <f t="shared" si="443"/>
        <v>720.00000000000068</v>
      </c>
      <c r="P621" s="180">
        <f t="shared" si="443"/>
        <v>-2013.9682539682549</v>
      </c>
      <c r="Q621" s="180">
        <f t="shared" si="443"/>
        <v>740.00000000000068</v>
      </c>
      <c r="R621" s="181">
        <f t="shared" si="443"/>
        <v>-7730.9206349206361</v>
      </c>
      <c r="S621" s="197">
        <f t="shared" si="443"/>
        <v>174681.10396825394</v>
      </c>
      <c r="T621" s="198">
        <f t="shared" si="443"/>
        <v>-7764.8888888888887</v>
      </c>
      <c r="U621" s="198">
        <f t="shared" si="443"/>
        <v>-58430.857142857174</v>
      </c>
      <c r="W621" s="149" t="s">
        <v>90</v>
      </c>
    </row>
    <row r="622" spans="2:23" s="1" customFormat="1" ht="17.25" customHeight="1">
      <c r="B622" s="2262"/>
      <c r="C622" s="2201"/>
      <c r="D622" s="2200" t="s">
        <v>70</v>
      </c>
      <c r="E622" s="1907" t="s">
        <v>59</v>
      </c>
      <c r="F622" s="1908"/>
      <c r="G622" s="87">
        <f t="shared" si="442"/>
        <v>-593.6</v>
      </c>
      <c r="H622" s="3">
        <f t="shared" ref="H622:L625" si="444">H564-H509</f>
        <v>2194.9206349206347</v>
      </c>
      <c r="I622" s="3">
        <f t="shared" si="444"/>
        <v>3684.9206349206352</v>
      </c>
      <c r="J622" s="3">
        <f t="shared" si="444"/>
        <v>3531.9047619047619</v>
      </c>
      <c r="K622" s="3">
        <f t="shared" si="444"/>
        <v>1938.0952380952381</v>
      </c>
      <c r="L622" s="4">
        <f t="shared" si="444"/>
        <v>4481.1111111111113</v>
      </c>
      <c r="M622" s="10">
        <f>M564-M536</f>
        <v>6629.0476190476193</v>
      </c>
      <c r="N622" s="483">
        <f t="shared" ref="N622:R625" si="445">N564-N536</f>
        <v>1874.9206349206349</v>
      </c>
      <c r="O622" s="483">
        <f t="shared" si="445"/>
        <v>2178.8888888888887</v>
      </c>
      <c r="P622" s="483">
        <f t="shared" si="445"/>
        <v>4336.0317460317456</v>
      </c>
      <c r="Q622" s="483">
        <f t="shared" si="445"/>
        <v>2284.9206349206352</v>
      </c>
      <c r="R622" s="483">
        <f t="shared" si="445"/>
        <v>4547.1428571428569</v>
      </c>
      <c r="S622" s="105">
        <f>SUM(G622:L622)</f>
        <v>15237.352380952381</v>
      </c>
      <c r="T622" s="106">
        <f>SUM(M622:R622)</f>
        <v>21850.952380952382</v>
      </c>
      <c r="U622" s="524">
        <f>U564-U536</f>
        <v>36475.873015873018</v>
      </c>
      <c r="W622" s="157" t="s">
        <v>90</v>
      </c>
    </row>
    <row r="623" spans="2:23" s="1" customFormat="1" ht="17.25" customHeight="1">
      <c r="B623" s="2262"/>
      <c r="C623" s="2201"/>
      <c r="D623" s="2201"/>
      <c r="E623" s="1907" t="s">
        <v>58</v>
      </c>
      <c r="F623" s="1908"/>
      <c r="G623" s="87">
        <f t="shared" si="442"/>
        <v>-62.100000000000023</v>
      </c>
      <c r="H623" s="3">
        <f t="shared" si="444"/>
        <v>1163</v>
      </c>
      <c r="I623" s="3">
        <f t="shared" si="444"/>
        <v>1472</v>
      </c>
      <c r="J623" s="3">
        <f t="shared" si="444"/>
        <v>1483</v>
      </c>
      <c r="K623" s="3">
        <f t="shared" si="444"/>
        <v>1138</v>
      </c>
      <c r="L623" s="4">
        <f t="shared" si="444"/>
        <v>1147</v>
      </c>
      <c r="M623" s="2">
        <f>M565-M537</f>
        <v>-5251.0476190476193</v>
      </c>
      <c r="N623" s="3">
        <f t="shared" si="445"/>
        <v>-1110.8412698412699</v>
      </c>
      <c r="O623" s="3">
        <f t="shared" si="445"/>
        <v>-1059.8888888888887</v>
      </c>
      <c r="P623" s="3">
        <f t="shared" si="445"/>
        <v>-3721.0952380952376</v>
      </c>
      <c r="Q623" s="3">
        <f t="shared" si="445"/>
        <v>-1326.9206349206352</v>
      </c>
      <c r="R623" s="3">
        <f t="shared" si="445"/>
        <v>-4092.1428571428569</v>
      </c>
      <c r="S623" s="105">
        <f>SUM(G623:L623)</f>
        <v>6340.9</v>
      </c>
      <c r="T623" s="106">
        <f>SUM(M623:R623)</f>
        <v>-16561.936507936509</v>
      </c>
      <c r="U623" s="106">
        <f>U565-U537</f>
        <v>-29161.031746031746</v>
      </c>
      <c r="W623" s="158" t="s">
        <v>90</v>
      </c>
    </row>
    <row r="624" spans="2:23" s="1" customFormat="1" ht="17.25" customHeight="1">
      <c r="B624" s="2262"/>
      <c r="C624" s="2201"/>
      <c r="D624" s="2201"/>
      <c r="E624" s="1907" t="s">
        <v>44</v>
      </c>
      <c r="F624" s="1908"/>
      <c r="G624" s="87">
        <f t="shared" si="442"/>
        <v>-176</v>
      </c>
      <c r="H624" s="3">
        <f t="shared" si="444"/>
        <v>379</v>
      </c>
      <c r="I624" s="3">
        <f t="shared" si="444"/>
        <v>380</v>
      </c>
      <c r="J624" s="3">
        <f t="shared" si="444"/>
        <v>377</v>
      </c>
      <c r="K624" s="3">
        <f t="shared" si="444"/>
        <v>449</v>
      </c>
      <c r="L624" s="4">
        <f t="shared" si="444"/>
        <v>481</v>
      </c>
      <c r="M624" s="2">
        <f>M566-M538</f>
        <v>-950</v>
      </c>
      <c r="N624" s="3">
        <f t="shared" si="445"/>
        <v>-525</v>
      </c>
      <c r="O624" s="3">
        <f t="shared" si="445"/>
        <v>-711</v>
      </c>
      <c r="P624" s="3">
        <f t="shared" si="445"/>
        <v>-629</v>
      </c>
      <c r="Q624" s="3">
        <f t="shared" si="445"/>
        <v>-538</v>
      </c>
      <c r="R624" s="3">
        <f t="shared" si="445"/>
        <v>-825</v>
      </c>
      <c r="S624" s="105">
        <f>SUM(G624:L624)</f>
        <v>1890</v>
      </c>
      <c r="T624" s="106">
        <f>SUM(M624:R624)</f>
        <v>-4178</v>
      </c>
      <c r="U624" s="106">
        <f>U566-U538</f>
        <v>-9440</v>
      </c>
      <c r="W624" s="158" t="s">
        <v>90</v>
      </c>
    </row>
    <row r="625" spans="2:23" s="1" customFormat="1" ht="17.25" customHeight="1">
      <c r="B625" s="2262"/>
      <c r="C625" s="2201"/>
      <c r="D625" s="2201"/>
      <c r="E625" s="1907" t="s">
        <v>51</v>
      </c>
      <c r="F625" s="1908"/>
      <c r="G625" s="632">
        <f t="shared" si="442"/>
        <v>0</v>
      </c>
      <c r="H625" s="1418">
        <f t="shared" si="444"/>
        <v>1030</v>
      </c>
      <c r="I625" s="1418">
        <f t="shared" si="444"/>
        <v>2422</v>
      </c>
      <c r="J625" s="1418">
        <f t="shared" si="444"/>
        <v>3035</v>
      </c>
      <c r="K625" s="1418">
        <f t="shared" si="444"/>
        <v>1951</v>
      </c>
      <c r="L625" s="88">
        <f t="shared" si="444"/>
        <v>0</v>
      </c>
      <c r="M625" s="10">
        <f>M567-M539</f>
        <v>-428</v>
      </c>
      <c r="N625" s="483">
        <f t="shared" si="445"/>
        <v>-434</v>
      </c>
      <c r="O625" s="483">
        <f t="shared" si="445"/>
        <v>-408</v>
      </c>
      <c r="P625" s="483">
        <f t="shared" si="445"/>
        <v>-368</v>
      </c>
      <c r="Q625" s="483">
        <f t="shared" si="445"/>
        <v>-420</v>
      </c>
      <c r="R625" s="483">
        <f t="shared" si="445"/>
        <v>-420</v>
      </c>
      <c r="S625" s="1180">
        <f>SUM(G625:L625)</f>
        <v>8438</v>
      </c>
      <c r="T625" s="1419">
        <f>SUM(M625:R625)</f>
        <v>-2478</v>
      </c>
      <c r="U625" s="524">
        <f>U567-U539</f>
        <v>-5035</v>
      </c>
      <c r="W625" s="159" t="s">
        <v>90</v>
      </c>
    </row>
    <row r="626" spans="2:23" s="1" customFormat="1" ht="17.25" customHeight="1">
      <c r="B626" s="2262"/>
      <c r="C626" s="2202"/>
      <c r="D626" s="2202"/>
      <c r="E626" s="1909" t="s">
        <v>70</v>
      </c>
      <c r="F626" s="1910"/>
      <c r="G626" s="528">
        <f>G597-G542</f>
        <v>-831.7</v>
      </c>
      <c r="H626" s="529">
        <f t="shared" ref="H626:L626" si="446">SUM(H622:H625)</f>
        <v>4766.9206349206343</v>
      </c>
      <c r="I626" s="529">
        <f t="shared" si="446"/>
        <v>7958.9206349206352</v>
      </c>
      <c r="J626" s="529">
        <f t="shared" si="446"/>
        <v>8426.9047619047615</v>
      </c>
      <c r="K626" s="529">
        <f t="shared" si="446"/>
        <v>5476.0952380952385</v>
      </c>
      <c r="L626" s="199">
        <f t="shared" si="446"/>
        <v>6109.1111111111113</v>
      </c>
      <c r="M626" s="200">
        <f>SUM(M622:M625)</f>
        <v>0</v>
      </c>
      <c r="N626" s="529">
        <f t="shared" ref="N626:U626" si="447">SUM(N622:N625)</f>
        <v>-194.92063492063494</v>
      </c>
      <c r="O626" s="529">
        <f t="shared" si="447"/>
        <v>0</v>
      </c>
      <c r="P626" s="529">
        <f t="shared" si="447"/>
        <v>-382.06349206349205</v>
      </c>
      <c r="Q626" s="529">
        <f t="shared" si="447"/>
        <v>0</v>
      </c>
      <c r="R626" s="199">
        <f t="shared" si="447"/>
        <v>-790</v>
      </c>
      <c r="S626" s="1181">
        <f t="shared" si="447"/>
        <v>31906.252380952381</v>
      </c>
      <c r="T626" s="530">
        <f t="shared" si="447"/>
        <v>-1366.9841269841272</v>
      </c>
      <c r="U626" s="530">
        <f t="shared" si="447"/>
        <v>-7160.1587301587278</v>
      </c>
      <c r="W626" s="149" t="s">
        <v>90</v>
      </c>
    </row>
    <row r="627" spans="2:23" s="1" customFormat="1" ht="17.25" customHeight="1">
      <c r="B627" s="2262"/>
      <c r="C627" s="2015" t="s">
        <v>66</v>
      </c>
      <c r="D627" s="2016"/>
      <c r="E627" s="2016"/>
      <c r="F627" s="2017"/>
      <c r="G627" s="196">
        <f>G598-G543</f>
        <v>-1226.7793650793647</v>
      </c>
      <c r="H627" s="180">
        <f t="shared" ref="H627:R627" si="448">SUM(H621,H626)</f>
        <v>23565.343650793649</v>
      </c>
      <c r="I627" s="180">
        <f t="shared" si="448"/>
        <v>53308.79920634922</v>
      </c>
      <c r="J627" s="180">
        <f t="shared" si="448"/>
        <v>47108.736507936512</v>
      </c>
      <c r="K627" s="180">
        <f t="shared" si="448"/>
        <v>23571.065873015876</v>
      </c>
      <c r="L627" s="181">
        <f t="shared" si="448"/>
        <v>60260.190476190473</v>
      </c>
      <c r="M627" s="179">
        <f t="shared" si="448"/>
        <v>1460</v>
      </c>
      <c r="N627" s="180">
        <f t="shared" si="448"/>
        <v>-1134.9206349206345</v>
      </c>
      <c r="O627" s="180">
        <f t="shared" si="448"/>
        <v>720.00000000000068</v>
      </c>
      <c r="P627" s="180">
        <f t="shared" si="448"/>
        <v>-2396.0317460317469</v>
      </c>
      <c r="Q627" s="180">
        <f t="shared" si="448"/>
        <v>740.00000000000068</v>
      </c>
      <c r="R627" s="181">
        <f t="shared" si="448"/>
        <v>-8520.9206349206361</v>
      </c>
      <c r="S627" s="197">
        <f>S569-S514</f>
        <v>8400</v>
      </c>
      <c r="T627" s="198">
        <f>T569-T514</f>
        <v>9086</v>
      </c>
      <c r="U627" s="198">
        <f>U569-U514</f>
        <v>17486</v>
      </c>
      <c r="V627" s="269"/>
      <c r="W627" s="149" t="s">
        <v>90</v>
      </c>
    </row>
    <row r="628" spans="2:23" s="1" customFormat="1" ht="17.25" customHeight="1">
      <c r="B628" s="2262"/>
      <c r="C628" s="2271" t="s">
        <v>110</v>
      </c>
      <c r="D628" s="2272"/>
      <c r="E628" s="2277" t="s">
        <v>19</v>
      </c>
      <c r="F628" s="363" t="s">
        <v>119</v>
      </c>
      <c r="G628" s="633">
        <f t="shared" ref="G628:U629" si="449">G599/G544</f>
        <v>0.78105822048292439</v>
      </c>
      <c r="H628" s="633">
        <f t="shared" si="449"/>
        <v>1.1481042654028437</v>
      </c>
      <c r="I628" s="633">
        <f t="shared" si="449"/>
        <v>0.45625317312574037</v>
      </c>
      <c r="J628" s="633">
        <f t="shared" si="449"/>
        <v>0.88896232650363527</v>
      </c>
      <c r="K628" s="633">
        <f t="shared" si="449"/>
        <v>1.0702465383316446</v>
      </c>
      <c r="L628" s="634">
        <f t="shared" si="449"/>
        <v>1.0024523160762939</v>
      </c>
      <c r="M628" s="635">
        <f t="shared" si="449"/>
        <v>89.653846153846146</v>
      </c>
      <c r="N628" s="633" t="e">
        <f t="shared" si="449"/>
        <v>#DIV/0!</v>
      </c>
      <c r="O628" s="633" t="e">
        <f t="shared" si="449"/>
        <v>#DIV/0!</v>
      </c>
      <c r="P628" s="633" t="e">
        <f t="shared" si="449"/>
        <v>#DIV/0!</v>
      </c>
      <c r="Q628" s="633" t="e">
        <f t="shared" si="449"/>
        <v>#DIV/0!</v>
      </c>
      <c r="R628" s="636" t="e">
        <f t="shared" si="449"/>
        <v>#DIV/0!</v>
      </c>
      <c r="S628" s="1182">
        <f t="shared" si="449"/>
        <v>0.84785615898589528</v>
      </c>
      <c r="T628" s="531">
        <f t="shared" si="449"/>
        <v>540.34615384615381</v>
      </c>
      <c r="U628" s="531">
        <f t="shared" si="449"/>
        <v>1.8064077040470636</v>
      </c>
      <c r="V628" s="308"/>
      <c r="W628" s="158" t="s">
        <v>341</v>
      </c>
    </row>
    <row r="629" spans="2:23" s="1" customFormat="1" ht="17.25" customHeight="1">
      <c r="B629" s="2262"/>
      <c r="C629" s="2273"/>
      <c r="D629" s="2274"/>
      <c r="E629" s="2278"/>
      <c r="F629" s="364" t="s">
        <v>118</v>
      </c>
      <c r="G629" s="633" t="e">
        <f>G600/G545</f>
        <v>#DIV/0!</v>
      </c>
      <c r="H629" s="633" t="e">
        <f t="shared" si="449"/>
        <v>#DIV/0!</v>
      </c>
      <c r="I629" s="633">
        <f t="shared" si="449"/>
        <v>1.0004060977133575</v>
      </c>
      <c r="J629" s="633">
        <f t="shared" si="449"/>
        <v>0.99973794549266248</v>
      </c>
      <c r="K629" s="633">
        <f t="shared" si="449"/>
        <v>1.0001521606816799</v>
      </c>
      <c r="L629" s="634">
        <f t="shared" si="449"/>
        <v>1.0161290322580647</v>
      </c>
      <c r="M629" s="635" t="e">
        <f t="shared" si="449"/>
        <v>#DIV/0!</v>
      </c>
      <c r="N629" s="633" t="e">
        <f t="shared" si="449"/>
        <v>#DIV/0!</v>
      </c>
      <c r="O629" s="633" t="e">
        <f t="shared" si="449"/>
        <v>#DIV/0!</v>
      </c>
      <c r="P629" s="633" t="e">
        <f t="shared" si="449"/>
        <v>#DIV/0!</v>
      </c>
      <c r="Q629" s="633" t="e">
        <f t="shared" si="449"/>
        <v>#DIV/0!</v>
      </c>
      <c r="R629" s="636" t="e">
        <f t="shared" si="449"/>
        <v>#DIV/0!</v>
      </c>
      <c r="S629" s="1182">
        <f t="shared" si="449"/>
        <v>1.0034393309759182</v>
      </c>
      <c r="T629" s="531" t="e">
        <f t="shared" si="449"/>
        <v>#DIV/0!</v>
      </c>
      <c r="U629" s="531">
        <f t="shared" si="449"/>
        <v>1.0034393309759182</v>
      </c>
      <c r="V629" s="308"/>
      <c r="W629" s="158" t="s">
        <v>341</v>
      </c>
    </row>
    <row r="630" spans="2:23" s="1" customFormat="1" ht="17.25" customHeight="1">
      <c r="B630" s="2262"/>
      <c r="C630" s="2273"/>
      <c r="D630" s="2274"/>
      <c r="E630" s="2279" t="s">
        <v>21</v>
      </c>
      <c r="F630" s="364" t="s">
        <v>86</v>
      </c>
      <c r="G630" s="633">
        <f t="shared" ref="G630:U635" si="450">G601/G546</f>
        <v>1.0432303292410714</v>
      </c>
      <c r="H630" s="633">
        <f t="shared" si="450"/>
        <v>1.1119019304232174</v>
      </c>
      <c r="I630" s="633">
        <f t="shared" si="450"/>
        <v>1.0693038415952032</v>
      </c>
      <c r="J630" s="633">
        <f t="shared" si="450"/>
        <v>1.1767194746997571</v>
      </c>
      <c r="K630" s="633">
        <f t="shared" si="450"/>
        <v>1.496341356266637</v>
      </c>
      <c r="L630" s="634">
        <f t="shared" si="450"/>
        <v>1.432386570971361</v>
      </c>
      <c r="M630" s="635">
        <f t="shared" si="450"/>
        <v>3.1408099896504345</v>
      </c>
      <c r="N630" s="633">
        <f t="shared" si="450"/>
        <v>52.056101190476184</v>
      </c>
      <c r="O630" s="633">
        <f t="shared" si="450"/>
        <v>33.627683324746698</v>
      </c>
      <c r="P630" s="633">
        <f t="shared" si="450"/>
        <v>12.275150163369924</v>
      </c>
      <c r="Q630" s="633">
        <f t="shared" si="450"/>
        <v>17.97769362057473</v>
      </c>
      <c r="R630" s="636">
        <f t="shared" si="450"/>
        <v>2148.1322660619799</v>
      </c>
      <c r="S630" s="1182">
        <f t="shared" si="450"/>
        <v>1.3543394694866218</v>
      </c>
      <c r="T630" s="531">
        <f t="shared" si="450"/>
        <v>6.8951103188284923</v>
      </c>
      <c r="U630" s="531">
        <f t="shared" si="450"/>
        <v>3.0765804314993939</v>
      </c>
      <c r="V630" s="308"/>
      <c r="W630" s="158" t="s">
        <v>341</v>
      </c>
    </row>
    <row r="631" spans="2:23" s="1" customFormat="1" ht="17.25" customHeight="1">
      <c r="B631" s="2262"/>
      <c r="C631" s="2273"/>
      <c r="D631" s="2274"/>
      <c r="E631" s="2277"/>
      <c r="F631" s="364" t="s">
        <v>84</v>
      </c>
      <c r="G631" s="633">
        <f t="shared" si="450"/>
        <v>0.48015568045331469</v>
      </c>
      <c r="H631" s="633">
        <f t="shared" si="450"/>
        <v>0.78730538594981503</v>
      </c>
      <c r="I631" s="633">
        <f t="shared" si="450"/>
        <v>0.77500035411983004</v>
      </c>
      <c r="J631" s="633">
        <f t="shared" si="450"/>
        <v>0.72303528427323627</v>
      </c>
      <c r="K631" s="633">
        <f t="shared" si="450"/>
        <v>0.60373217468805707</v>
      </c>
      <c r="L631" s="634">
        <f t="shared" si="450"/>
        <v>0.61504559936468794</v>
      </c>
      <c r="M631" s="635">
        <f t="shared" si="450"/>
        <v>0.93413397266842491</v>
      </c>
      <c r="N631" s="633">
        <f t="shared" si="450"/>
        <v>7.474576901782747</v>
      </c>
      <c r="O631" s="633">
        <f t="shared" si="450"/>
        <v>7.9634952638186158</v>
      </c>
      <c r="P631" s="633">
        <f t="shared" si="450"/>
        <v>21.429925975214175</v>
      </c>
      <c r="Q631" s="633" t="e">
        <f t="shared" si="450"/>
        <v>#DIV/0!</v>
      </c>
      <c r="R631" s="636">
        <f t="shared" si="450"/>
        <v>2.8609228492110708</v>
      </c>
      <c r="S631" s="1182">
        <f t="shared" si="450"/>
        <v>0.70184913498426926</v>
      </c>
      <c r="T631" s="531">
        <f t="shared" si="450"/>
        <v>2.5638052665382145</v>
      </c>
      <c r="U631" s="531">
        <f t="shared" si="450"/>
        <v>1.3422027729734776</v>
      </c>
      <c r="V631" s="308"/>
      <c r="W631" s="158" t="s">
        <v>341</v>
      </c>
    </row>
    <row r="632" spans="2:23" s="1" customFormat="1" ht="17.25" customHeight="1">
      <c r="B632" s="2262"/>
      <c r="C632" s="2275"/>
      <c r="D632" s="2276"/>
      <c r="E632" s="2278"/>
      <c r="F632" s="364" t="s">
        <v>85</v>
      </c>
      <c r="G632" s="633">
        <f t="shared" si="450"/>
        <v>1.2566414090439282</v>
      </c>
      <c r="H632" s="633" t="e">
        <f t="shared" si="450"/>
        <v>#DIV/0!</v>
      </c>
      <c r="I632" s="633">
        <f t="shared" si="450"/>
        <v>1.4876803395329872</v>
      </c>
      <c r="J632" s="633" t="e">
        <f t="shared" si="450"/>
        <v>#DIV/0!</v>
      </c>
      <c r="K632" s="633" t="e">
        <f t="shared" si="450"/>
        <v>#DIV/0!</v>
      </c>
      <c r="L632" s="634">
        <f t="shared" si="450"/>
        <v>1.3700116544956806</v>
      </c>
      <c r="M632" s="635" t="e">
        <f t="shared" si="450"/>
        <v>#DIV/0!</v>
      </c>
      <c r="N632" s="633" t="e">
        <f t="shared" si="450"/>
        <v>#DIV/0!</v>
      </c>
      <c r="O632" s="633" t="e">
        <f t="shared" si="450"/>
        <v>#DIV/0!</v>
      </c>
      <c r="P632" s="633">
        <f t="shared" si="450"/>
        <v>2.0256452260499476</v>
      </c>
      <c r="Q632" s="633" t="e">
        <f t="shared" si="450"/>
        <v>#DIV/0!</v>
      </c>
      <c r="R632" s="636" t="e">
        <f t="shared" si="450"/>
        <v>#DIV/0!</v>
      </c>
      <c r="S632" s="1182">
        <f t="shared" si="450"/>
        <v>1.2960419022558878</v>
      </c>
      <c r="T632" s="531">
        <f t="shared" si="450"/>
        <v>4.4831540845641786</v>
      </c>
      <c r="U632" s="531">
        <f t="shared" si="450"/>
        <v>1.4132787049326974</v>
      </c>
      <c r="V632" s="309"/>
      <c r="W632" s="158" t="s">
        <v>341</v>
      </c>
    </row>
    <row r="633" spans="2:23" s="1" customFormat="1" ht="17.25" customHeight="1">
      <c r="B633" s="2262"/>
      <c r="C633" s="2280" t="s">
        <v>342</v>
      </c>
      <c r="D633" s="2281"/>
      <c r="E633" s="2281"/>
      <c r="F633" s="2282"/>
      <c r="G633" s="1183">
        <f t="shared" si="450"/>
        <v>1.0333246570860339</v>
      </c>
      <c r="H633" s="1184">
        <f t="shared" si="450"/>
        <v>1.0255502480612102</v>
      </c>
      <c r="I633" s="1184">
        <f t="shared" si="450"/>
        <v>1.0261498694318112</v>
      </c>
      <c r="J633" s="1184">
        <f t="shared" si="450"/>
        <v>0.93661754558375987</v>
      </c>
      <c r="K633" s="1184">
        <f t="shared" si="450"/>
        <v>1.050008803570107</v>
      </c>
      <c r="L633" s="1185">
        <f t="shared" si="450"/>
        <v>1.0479312412361077</v>
      </c>
      <c r="M633" s="1186">
        <f t="shared" si="450"/>
        <v>2.5781167806574921</v>
      </c>
      <c r="N633" s="1184">
        <f t="shared" si="450"/>
        <v>15.415005889209315</v>
      </c>
      <c r="O633" s="1184">
        <f t="shared" si="450"/>
        <v>19.413625113258615</v>
      </c>
      <c r="P633" s="1184">
        <f t="shared" si="450"/>
        <v>10.596501716569914</v>
      </c>
      <c r="Q633" s="1184">
        <f t="shared" si="450"/>
        <v>36.248553898876231</v>
      </c>
      <c r="R633" s="1185">
        <f t="shared" si="450"/>
        <v>8.3302978005283883</v>
      </c>
      <c r="S633" s="1187">
        <f t="shared" si="450"/>
        <v>1.0549865706646555</v>
      </c>
      <c r="T633" s="311">
        <f t="shared" si="450"/>
        <v>5.6152535957122662</v>
      </c>
      <c r="U633" s="311">
        <f t="shared" si="450"/>
        <v>1.9574336873186102</v>
      </c>
      <c r="W633" s="158" t="s">
        <v>341</v>
      </c>
    </row>
    <row r="634" spans="2:23" s="1" customFormat="1" ht="17.25" customHeight="1">
      <c r="B634" s="2262"/>
      <c r="C634" s="2280" t="s">
        <v>61</v>
      </c>
      <c r="D634" s="2281"/>
      <c r="E634" s="2281"/>
      <c r="F634" s="2282"/>
      <c r="G634" s="1183">
        <f t="shared" si="450"/>
        <v>1.9016500717850728</v>
      </c>
      <c r="H634" s="1184">
        <f t="shared" si="450"/>
        <v>1.9861917459539999</v>
      </c>
      <c r="I634" s="1184">
        <f t="shared" si="450"/>
        <v>1.7890952165807983</v>
      </c>
      <c r="J634" s="1184">
        <f t="shared" si="450"/>
        <v>0.83039019833199856</v>
      </c>
      <c r="K634" s="1184">
        <f t="shared" si="450"/>
        <v>1.488859355039118</v>
      </c>
      <c r="L634" s="1185">
        <f t="shared" si="450"/>
        <v>2.020189998093886</v>
      </c>
      <c r="M634" s="1186">
        <f t="shared" si="450"/>
        <v>31.082543899002566</v>
      </c>
      <c r="N634" s="1184" t="e">
        <f t="shared" si="450"/>
        <v>#DIV/0!</v>
      </c>
      <c r="O634" s="1184" t="e">
        <f t="shared" si="450"/>
        <v>#DIV/0!</v>
      </c>
      <c r="P634" s="1184" t="e">
        <f t="shared" si="450"/>
        <v>#DIV/0!</v>
      </c>
      <c r="Q634" s="1184" t="e">
        <f t="shared" si="450"/>
        <v>#DIV/0!</v>
      </c>
      <c r="R634" s="1185" t="e">
        <f t="shared" si="450"/>
        <v>#DIV/0!</v>
      </c>
      <c r="S634" s="1187">
        <f t="shared" si="450"/>
        <v>1.7486781682174082</v>
      </c>
      <c r="T634" s="311">
        <f t="shared" si="450"/>
        <v>148.62314483285641</v>
      </c>
      <c r="U634" s="311">
        <f t="shared" si="450"/>
        <v>3.8808679467590737</v>
      </c>
      <c r="W634" s="158" t="s">
        <v>341</v>
      </c>
    </row>
    <row r="635" spans="2:23" s="1" customFormat="1" ht="17.25" customHeight="1">
      <c r="B635" s="2262"/>
      <c r="C635" s="2280" t="s">
        <v>62</v>
      </c>
      <c r="D635" s="2281"/>
      <c r="E635" s="2281"/>
      <c r="F635" s="2282"/>
      <c r="G635" s="1188">
        <f t="shared" si="450"/>
        <v>1.1946557038756551</v>
      </c>
      <c r="H635" s="633">
        <f t="shared" si="450"/>
        <v>1.2400433636258665</v>
      </c>
      <c r="I635" s="633">
        <f t="shared" si="450"/>
        <v>1.1485815256308178</v>
      </c>
      <c r="J635" s="633">
        <f t="shared" si="450"/>
        <v>0.90246151211767134</v>
      </c>
      <c r="K635" s="633">
        <f t="shared" si="450"/>
        <v>1.1916739300483328</v>
      </c>
      <c r="L635" s="636">
        <f t="shared" si="450"/>
        <v>1.1744244888227913</v>
      </c>
      <c r="M635" s="635">
        <f t="shared" si="450"/>
        <v>3.2025424023969693</v>
      </c>
      <c r="N635" s="633">
        <f t="shared" si="450"/>
        <v>25.789281210000112</v>
      </c>
      <c r="O635" s="633">
        <f t="shared" si="450"/>
        <v>32.876444486802924</v>
      </c>
      <c r="P635" s="633">
        <f t="shared" si="450"/>
        <v>13.662193296156882</v>
      </c>
      <c r="Q635" s="633">
        <f t="shared" si="450"/>
        <v>57.855663421953508</v>
      </c>
      <c r="R635" s="636">
        <f t="shared" si="450"/>
        <v>10.929056388996225</v>
      </c>
      <c r="S635" s="1189">
        <f t="shared" si="450"/>
        <v>1.19292443380365</v>
      </c>
      <c r="T635" s="531">
        <f t="shared" si="450"/>
        <v>7.6988703874955773</v>
      </c>
      <c r="U635" s="531">
        <f t="shared" si="450"/>
        <v>2.2808291554560767</v>
      </c>
      <c r="W635" s="158" t="s">
        <v>341</v>
      </c>
    </row>
    <row r="636" spans="2:23" s="1" customFormat="1" ht="17.25" customHeight="1" thickBot="1">
      <c r="B636" s="2263"/>
      <c r="C636" s="2218" t="s">
        <v>63</v>
      </c>
      <c r="D636" s="2219"/>
      <c r="E636" s="2219"/>
      <c r="F636" s="2220"/>
      <c r="G636" s="1190">
        <f>G607-G552</f>
        <v>0.45398321429095834</v>
      </c>
      <c r="H636" s="526">
        <f t="shared" ref="H636:U636" si="451">H607-H552</f>
        <v>0.2463734852026489</v>
      </c>
      <c r="I636" s="526">
        <f t="shared" si="451"/>
        <v>0.13130529581757433</v>
      </c>
      <c r="J636" s="526">
        <f t="shared" si="451"/>
        <v>-0.10234336601244687</v>
      </c>
      <c r="K636" s="526">
        <f t="shared" si="451"/>
        <v>0.17622235823604804</v>
      </c>
      <c r="L636" s="126">
        <f t="shared" si="451"/>
        <v>0.15560635338772666</v>
      </c>
      <c r="M636" s="127">
        <f t="shared" si="451"/>
        <v>3.3238622667359552</v>
      </c>
      <c r="N636" s="526">
        <f t="shared" si="451"/>
        <v>20.569785688273445</v>
      </c>
      <c r="O636" s="526">
        <f t="shared" si="451"/>
        <v>25.097832215764765</v>
      </c>
      <c r="P636" s="526">
        <f t="shared" si="451"/>
        <v>11.923589617621055</v>
      </c>
      <c r="Q636" s="526">
        <f t="shared" si="451"/>
        <v>30.394687642331427</v>
      </c>
      <c r="R636" s="126">
        <f t="shared" si="451"/>
        <v>8.4414332369049578</v>
      </c>
      <c r="S636" s="128">
        <f t="shared" si="451"/>
        <v>0.18627996496112387</v>
      </c>
      <c r="T636" s="527">
        <f t="shared" si="451"/>
        <v>5.7725909377164095</v>
      </c>
      <c r="U636" s="527">
        <f t="shared" si="451"/>
        <v>1.1647728212958586</v>
      </c>
      <c r="W636" s="160" t="s">
        <v>341</v>
      </c>
    </row>
    <row r="637" spans="2:23" s="1" customFormat="1" ht="17.25" customHeight="1">
      <c r="B637" s="2283" t="s">
        <v>309</v>
      </c>
      <c r="C637" s="2190" t="s">
        <v>102</v>
      </c>
      <c r="D637" s="2242" t="s">
        <v>19</v>
      </c>
      <c r="E637" s="2243"/>
      <c r="F637" s="354" t="s">
        <v>119</v>
      </c>
      <c r="G637" s="271">
        <f>G580-G553</f>
        <v>-1</v>
      </c>
      <c r="H637" s="272">
        <f t="shared" ref="H637:U641" si="452">H580-H553</f>
        <v>0</v>
      </c>
      <c r="I637" s="272">
        <f t="shared" si="452"/>
        <v>0</v>
      </c>
      <c r="J637" s="272">
        <f t="shared" si="452"/>
        <v>0</v>
      </c>
      <c r="K637" s="272">
        <f t="shared" si="452"/>
        <v>0</v>
      </c>
      <c r="L637" s="273">
        <f t="shared" si="452"/>
        <v>0</v>
      </c>
      <c r="M637" s="274">
        <f t="shared" si="452"/>
        <v>0</v>
      </c>
      <c r="N637" s="272">
        <f t="shared" si="452"/>
        <v>0</v>
      </c>
      <c r="O637" s="272">
        <f t="shared" si="452"/>
        <v>0</v>
      </c>
      <c r="P637" s="272">
        <f t="shared" si="452"/>
        <v>0</v>
      </c>
      <c r="Q637" s="272">
        <f t="shared" si="452"/>
        <v>0</v>
      </c>
      <c r="R637" s="273">
        <f t="shared" si="452"/>
        <v>0</v>
      </c>
      <c r="S637" s="275">
        <f t="shared" si="452"/>
        <v>-1</v>
      </c>
      <c r="T637" s="276">
        <f t="shared" si="452"/>
        <v>0</v>
      </c>
      <c r="U637" s="276">
        <f t="shared" si="452"/>
        <v>-1</v>
      </c>
      <c r="V637" s="277"/>
      <c r="W637" s="148" t="s">
        <v>89</v>
      </c>
    </row>
    <row r="638" spans="2:23" s="1" customFormat="1" ht="17.25" customHeight="1">
      <c r="B638" s="2284"/>
      <c r="C638" s="2191"/>
      <c r="D638" s="2244"/>
      <c r="E638" s="2245"/>
      <c r="F638" s="355" t="s">
        <v>118</v>
      </c>
      <c r="G638" s="87">
        <f t="shared" ref="G638:G641" si="453">G581-G554</f>
        <v>-318</v>
      </c>
      <c r="H638" s="3">
        <f t="shared" si="452"/>
        <v>-318</v>
      </c>
      <c r="I638" s="3">
        <f t="shared" si="452"/>
        <v>-13</v>
      </c>
      <c r="J638" s="3">
        <f t="shared" si="452"/>
        <v>227</v>
      </c>
      <c r="K638" s="3">
        <f t="shared" si="452"/>
        <v>-5</v>
      </c>
      <c r="L638" s="4">
        <f t="shared" si="452"/>
        <v>0</v>
      </c>
      <c r="M638" s="2">
        <f t="shared" si="452"/>
        <v>0</v>
      </c>
      <c r="N638" s="3">
        <f t="shared" si="452"/>
        <v>0</v>
      </c>
      <c r="O638" s="3">
        <f t="shared" si="452"/>
        <v>0</v>
      </c>
      <c r="P638" s="3">
        <f t="shared" si="452"/>
        <v>0</v>
      </c>
      <c r="Q638" s="3">
        <f t="shared" si="452"/>
        <v>0</v>
      </c>
      <c r="R638" s="4">
        <f t="shared" si="452"/>
        <v>0</v>
      </c>
      <c r="S638" s="105">
        <f t="shared" si="452"/>
        <v>-427</v>
      </c>
      <c r="T638" s="106">
        <f t="shared" si="452"/>
        <v>0</v>
      </c>
      <c r="U638" s="106">
        <f t="shared" si="452"/>
        <v>-427</v>
      </c>
      <c r="W638" s="158" t="s">
        <v>89</v>
      </c>
    </row>
    <row r="639" spans="2:23" s="1" customFormat="1" ht="17.25" customHeight="1">
      <c r="B639" s="2284"/>
      <c r="C639" s="2191"/>
      <c r="D639" s="2244" t="s">
        <v>21</v>
      </c>
      <c r="E639" s="2245"/>
      <c r="F639" s="355" t="s">
        <v>86</v>
      </c>
      <c r="G639" s="87">
        <f t="shared" si="453"/>
        <v>11</v>
      </c>
      <c r="H639" s="3">
        <f t="shared" si="452"/>
        <v>674</v>
      </c>
      <c r="I639" s="3">
        <f t="shared" si="452"/>
        <v>-1532</v>
      </c>
      <c r="J639" s="3">
        <f t="shared" si="452"/>
        <v>-10042</v>
      </c>
      <c r="K639" s="3">
        <f t="shared" si="452"/>
        <v>1281</v>
      </c>
      <c r="L639" s="4">
        <f t="shared" si="452"/>
        <v>8201</v>
      </c>
      <c r="M639" s="2">
        <f t="shared" si="452"/>
        <v>10744</v>
      </c>
      <c r="N639" s="3">
        <f t="shared" si="452"/>
        <v>1132</v>
      </c>
      <c r="O639" s="3">
        <f t="shared" si="452"/>
        <v>5310</v>
      </c>
      <c r="P639" s="3">
        <f t="shared" si="452"/>
        <v>12524</v>
      </c>
      <c r="Q639" s="3">
        <f t="shared" si="452"/>
        <v>-1684</v>
      </c>
      <c r="R639" s="4">
        <f t="shared" si="452"/>
        <v>-1027</v>
      </c>
      <c r="S639" s="105">
        <f t="shared" si="452"/>
        <v>-1407</v>
      </c>
      <c r="T639" s="106">
        <f t="shared" si="452"/>
        <v>26999</v>
      </c>
      <c r="U639" s="106">
        <f t="shared" si="452"/>
        <v>25592</v>
      </c>
      <c r="W639" s="158" t="s">
        <v>89</v>
      </c>
    </row>
    <row r="640" spans="2:23" s="1" customFormat="1" ht="17.25" customHeight="1">
      <c r="B640" s="2284"/>
      <c r="C640" s="2191"/>
      <c r="D640" s="2244"/>
      <c r="E640" s="2245"/>
      <c r="F640" s="355" t="s">
        <v>84</v>
      </c>
      <c r="G640" s="87">
        <f t="shared" si="453"/>
        <v>-4520</v>
      </c>
      <c r="H640" s="3">
        <f t="shared" si="452"/>
        <v>-4076</v>
      </c>
      <c r="I640" s="3">
        <f t="shared" si="452"/>
        <v>-1173</v>
      </c>
      <c r="J640" s="3">
        <f t="shared" si="452"/>
        <v>-2869</v>
      </c>
      <c r="K640" s="3">
        <f t="shared" si="452"/>
        <v>-7057</v>
      </c>
      <c r="L640" s="4">
        <f t="shared" si="452"/>
        <v>9567</v>
      </c>
      <c r="M640" s="2">
        <f t="shared" si="452"/>
        <v>-2101</v>
      </c>
      <c r="N640" s="3">
        <f t="shared" si="452"/>
        <v>1472</v>
      </c>
      <c r="O640" s="3">
        <f t="shared" si="452"/>
        <v>2455</v>
      </c>
      <c r="P640" s="3">
        <f t="shared" si="452"/>
        <v>-5530</v>
      </c>
      <c r="Q640" s="3">
        <f t="shared" si="452"/>
        <v>-7315</v>
      </c>
      <c r="R640" s="4">
        <f t="shared" si="452"/>
        <v>17140</v>
      </c>
      <c r="S640" s="105">
        <f t="shared" si="452"/>
        <v>-10128</v>
      </c>
      <c r="T640" s="106">
        <f t="shared" si="452"/>
        <v>6121</v>
      </c>
      <c r="U640" s="106">
        <f t="shared" si="452"/>
        <v>-4007</v>
      </c>
      <c r="W640" s="158" t="s">
        <v>89</v>
      </c>
    </row>
    <row r="641" spans="2:23" s="1" customFormat="1" ht="17.25" customHeight="1">
      <c r="B641" s="2284"/>
      <c r="C641" s="2191"/>
      <c r="D641" s="2244"/>
      <c r="E641" s="2245"/>
      <c r="F641" s="355" t="s">
        <v>85</v>
      </c>
      <c r="G641" s="87">
        <f t="shared" si="453"/>
        <v>2376</v>
      </c>
      <c r="H641" s="3">
        <f t="shared" si="452"/>
        <v>5609</v>
      </c>
      <c r="I641" s="3">
        <f t="shared" si="452"/>
        <v>-4650</v>
      </c>
      <c r="J641" s="3">
        <f t="shared" si="452"/>
        <v>330</v>
      </c>
      <c r="K641" s="3">
        <f t="shared" si="452"/>
        <v>363</v>
      </c>
      <c r="L641" s="4">
        <f t="shared" si="452"/>
        <v>4334</v>
      </c>
      <c r="M641" s="2">
        <f t="shared" si="452"/>
        <v>4383</v>
      </c>
      <c r="N641" s="3">
        <f t="shared" si="452"/>
        <v>-1770</v>
      </c>
      <c r="O641" s="3">
        <f t="shared" si="452"/>
        <v>1117</v>
      </c>
      <c r="P641" s="3">
        <f t="shared" si="452"/>
        <v>-6</v>
      </c>
      <c r="Q641" s="3">
        <f t="shared" si="452"/>
        <v>0</v>
      </c>
      <c r="R641" s="4">
        <f t="shared" si="452"/>
        <v>-8196</v>
      </c>
      <c r="S641" s="105">
        <f t="shared" si="452"/>
        <v>8362</v>
      </c>
      <c r="T641" s="106">
        <f t="shared" si="452"/>
        <v>-4472</v>
      </c>
      <c r="U641" s="106">
        <f t="shared" si="452"/>
        <v>3890</v>
      </c>
      <c r="V641" s="269"/>
      <c r="W641" s="158" t="s">
        <v>89</v>
      </c>
    </row>
    <row r="642" spans="2:23" s="1" customFormat="1" ht="17.25" customHeight="1">
      <c r="B642" s="2284"/>
      <c r="C642" s="2191"/>
      <c r="D642" s="2244"/>
      <c r="E642" s="2245"/>
      <c r="F642" s="355" t="s">
        <v>115</v>
      </c>
      <c r="G642" s="87">
        <f>G585</f>
        <v>0</v>
      </c>
      <c r="H642" s="3">
        <f t="shared" ref="H642:U642" si="454">H585</f>
        <v>0</v>
      </c>
      <c r="I642" s="3">
        <f t="shared" si="454"/>
        <v>0</v>
      </c>
      <c r="J642" s="3">
        <f t="shared" si="454"/>
        <v>0</v>
      </c>
      <c r="K642" s="3">
        <f t="shared" si="454"/>
        <v>0</v>
      </c>
      <c r="L642" s="4">
        <f t="shared" si="454"/>
        <v>0</v>
      </c>
      <c r="M642" s="2">
        <f t="shared" si="454"/>
        <v>0</v>
      </c>
      <c r="N642" s="3">
        <f t="shared" si="454"/>
        <v>43.2</v>
      </c>
      <c r="O642" s="3">
        <f t="shared" si="454"/>
        <v>0</v>
      </c>
      <c r="P642" s="3">
        <f t="shared" si="454"/>
        <v>0</v>
      </c>
      <c r="Q642" s="3">
        <f t="shared" si="454"/>
        <v>0</v>
      </c>
      <c r="R642" s="4">
        <f t="shared" si="454"/>
        <v>0</v>
      </c>
      <c r="S642" s="105">
        <f t="shared" si="454"/>
        <v>0</v>
      </c>
      <c r="T642" s="106">
        <f t="shared" si="454"/>
        <v>43.2</v>
      </c>
      <c r="U642" s="106">
        <f t="shared" si="454"/>
        <v>43.2</v>
      </c>
      <c r="W642" s="158" t="s">
        <v>89</v>
      </c>
    </row>
    <row r="643" spans="2:23" s="1" customFormat="1" ht="17.25" customHeight="1">
      <c r="B643" s="2284"/>
      <c r="C643" s="2191"/>
      <c r="D643" s="2286" t="s">
        <v>103</v>
      </c>
      <c r="E643" s="2287"/>
      <c r="F643" s="2288"/>
      <c r="G643" s="1191">
        <f>G586-G558</f>
        <v>-2452</v>
      </c>
      <c r="H643" s="1192">
        <f t="shared" ref="H643:U643" si="455">H586-H558</f>
        <v>1889</v>
      </c>
      <c r="I643" s="1192">
        <f t="shared" si="455"/>
        <v>-7368</v>
      </c>
      <c r="J643" s="1192">
        <f t="shared" si="455"/>
        <v>-12354</v>
      </c>
      <c r="K643" s="1192">
        <f t="shared" si="455"/>
        <v>-5418</v>
      </c>
      <c r="L643" s="1193">
        <f t="shared" si="455"/>
        <v>22102</v>
      </c>
      <c r="M643" s="1194">
        <f t="shared" si="455"/>
        <v>13026</v>
      </c>
      <c r="N643" s="1192">
        <f t="shared" si="455"/>
        <v>877.20000000000073</v>
      </c>
      <c r="O643" s="1192">
        <f t="shared" si="455"/>
        <v>8882</v>
      </c>
      <c r="P643" s="1192">
        <f t="shared" si="455"/>
        <v>6988</v>
      </c>
      <c r="Q643" s="1192">
        <f t="shared" si="455"/>
        <v>-8999</v>
      </c>
      <c r="R643" s="1193">
        <f t="shared" si="455"/>
        <v>7917</v>
      </c>
      <c r="S643" s="1195">
        <f t="shared" si="455"/>
        <v>-3601</v>
      </c>
      <c r="T643" s="1196">
        <f t="shared" si="455"/>
        <v>28691.200000000012</v>
      </c>
      <c r="U643" s="1196">
        <f t="shared" si="455"/>
        <v>25090.200000000012</v>
      </c>
      <c r="V643" s="269"/>
      <c r="W643" s="158" t="s">
        <v>88</v>
      </c>
    </row>
    <row r="644" spans="2:23" s="1" customFormat="1" ht="17.25" customHeight="1" thickBot="1">
      <c r="B644" s="2284"/>
      <c r="C644" s="2264"/>
      <c r="D644" s="2289" t="s">
        <v>111</v>
      </c>
      <c r="E644" s="2290"/>
      <c r="F644" s="2291"/>
      <c r="G644" s="318">
        <f>G586/G558</f>
        <v>0.92775699007100554</v>
      </c>
      <c r="H644" s="319">
        <f t="shared" ref="H644:U644" si="456">H586/H558</f>
        <v>1.1047582076308784</v>
      </c>
      <c r="I644" s="319">
        <f t="shared" si="456"/>
        <v>0.8163051608077786</v>
      </c>
      <c r="J644" s="319">
        <f t="shared" si="456"/>
        <v>0.57895095600013635</v>
      </c>
      <c r="K644" s="319">
        <f t="shared" si="456"/>
        <v>0.69510410804727063</v>
      </c>
      <c r="L644" s="320">
        <f t="shared" si="456"/>
        <v>1.4447798438380424</v>
      </c>
      <c r="M644" s="321">
        <f t="shared" si="456"/>
        <v>1.199022154316272</v>
      </c>
      <c r="N644" s="319">
        <f t="shared" si="456"/>
        <v>1.0497335298786712</v>
      </c>
      <c r="O644" s="319">
        <f t="shared" si="456"/>
        <v>1.4920503019223312</v>
      </c>
      <c r="P644" s="319">
        <f t="shared" si="456"/>
        <v>1.1564746187778498</v>
      </c>
      <c r="Q644" s="319">
        <f t="shared" si="456"/>
        <v>0.53132649341180149</v>
      </c>
      <c r="R644" s="320">
        <f t="shared" si="456"/>
        <v>1.1398911545393504</v>
      </c>
      <c r="S644" s="322">
        <f t="shared" si="456"/>
        <v>0.98093559077962367</v>
      </c>
      <c r="T644" s="323">
        <f t="shared" si="456"/>
        <v>1.1294770141656101</v>
      </c>
      <c r="U644" s="323">
        <f t="shared" si="456"/>
        <v>1.0611241988018876</v>
      </c>
      <c r="V644" s="270"/>
      <c r="W644" s="234" t="s">
        <v>343</v>
      </c>
    </row>
    <row r="645" spans="2:23" s="1" customFormat="1" ht="17.25" customHeight="1">
      <c r="B645" s="2284"/>
      <c r="C645" s="2200" t="s">
        <v>104</v>
      </c>
      <c r="D645" s="2201" t="s">
        <v>100</v>
      </c>
      <c r="E645" s="2203" t="s">
        <v>19</v>
      </c>
      <c r="F645" s="358" t="s">
        <v>119</v>
      </c>
      <c r="G645" s="87">
        <f>G587-G559</f>
        <v>222.38095238095241</v>
      </c>
      <c r="H645" s="3">
        <f t="shared" ref="H645:U645" si="457">H587-H559</f>
        <v>-99.206349206349273</v>
      </c>
      <c r="I645" s="3">
        <f t="shared" si="457"/>
        <v>510</v>
      </c>
      <c r="J645" s="3">
        <f t="shared" si="457"/>
        <v>106.66666666666663</v>
      </c>
      <c r="K645" s="3">
        <f t="shared" si="457"/>
        <v>-33.015873015873012</v>
      </c>
      <c r="L645" s="4">
        <f t="shared" si="457"/>
        <v>-1.4285714285713311</v>
      </c>
      <c r="M645" s="274">
        <f t="shared" si="457"/>
        <v>-731.74603174603169</v>
      </c>
      <c r="N645" s="272">
        <f t="shared" si="457"/>
        <v>-683.96825396825398</v>
      </c>
      <c r="O645" s="272">
        <f t="shared" si="457"/>
        <v>-640.95238095238096</v>
      </c>
      <c r="P645" s="272">
        <f t="shared" si="457"/>
        <v>-739.04761904761904</v>
      </c>
      <c r="Q645" s="272">
        <f t="shared" si="457"/>
        <v>-730.95238095238096</v>
      </c>
      <c r="R645" s="273">
        <f t="shared" si="457"/>
        <v>-925.07936507936506</v>
      </c>
      <c r="S645" s="707">
        <f t="shared" si="457"/>
        <v>705.39682539682553</v>
      </c>
      <c r="T645" s="106">
        <f t="shared" si="457"/>
        <v>-4451.7460317460318</v>
      </c>
      <c r="U645" s="106">
        <f t="shared" si="457"/>
        <v>-3746.3492063492058</v>
      </c>
      <c r="W645" s="157" t="s">
        <v>330</v>
      </c>
    </row>
    <row r="646" spans="2:23" s="1" customFormat="1" ht="17.25" customHeight="1">
      <c r="B646" s="2284"/>
      <c r="C646" s="2201"/>
      <c r="D646" s="2201"/>
      <c r="E646" s="2204"/>
      <c r="F646" s="355" t="s">
        <v>118</v>
      </c>
      <c r="G646" s="87">
        <f t="shared" ref="G646:U656" si="458">G588-G560</f>
        <v>-50</v>
      </c>
      <c r="H646" s="3">
        <f t="shared" si="458"/>
        <v>-50</v>
      </c>
      <c r="I646" s="3">
        <f t="shared" si="458"/>
        <v>-2.0634920634920633</v>
      </c>
      <c r="J646" s="3">
        <f t="shared" si="458"/>
        <v>35.714285714285708</v>
      </c>
      <c r="K646" s="3">
        <f t="shared" si="458"/>
        <v>-0.79365079365079794</v>
      </c>
      <c r="L646" s="4">
        <f t="shared" si="458"/>
        <v>-0.79365079365079794</v>
      </c>
      <c r="M646" s="2">
        <f t="shared" si="458"/>
        <v>0</v>
      </c>
      <c r="N646" s="3">
        <f t="shared" si="458"/>
        <v>0</v>
      </c>
      <c r="O646" s="3">
        <f t="shared" si="458"/>
        <v>0</v>
      </c>
      <c r="P646" s="3">
        <f t="shared" si="458"/>
        <v>0</v>
      </c>
      <c r="Q646" s="3">
        <f t="shared" si="458"/>
        <v>0</v>
      </c>
      <c r="R646" s="4">
        <f t="shared" si="458"/>
        <v>0</v>
      </c>
      <c r="S646" s="707">
        <f t="shared" si="458"/>
        <v>-67.936507936507951</v>
      </c>
      <c r="T646" s="106">
        <f t="shared" si="458"/>
        <v>0</v>
      </c>
      <c r="U646" s="106">
        <f t="shared" si="458"/>
        <v>-67.936507936507951</v>
      </c>
      <c r="W646" s="158" t="s">
        <v>90</v>
      </c>
    </row>
    <row r="647" spans="2:23" s="1" customFormat="1" ht="17.25" customHeight="1">
      <c r="B647" s="2284"/>
      <c r="C647" s="2201"/>
      <c r="D647" s="2201"/>
      <c r="E647" s="2205" t="s">
        <v>21</v>
      </c>
      <c r="F647" s="355" t="s">
        <v>86</v>
      </c>
      <c r="G647" s="87">
        <f t="shared" si="458"/>
        <v>-1.1111111111111143</v>
      </c>
      <c r="H647" s="3">
        <f t="shared" si="458"/>
        <v>9.6825396825397547</v>
      </c>
      <c r="I647" s="3">
        <f t="shared" si="458"/>
        <v>-250.47619047619048</v>
      </c>
      <c r="J647" s="3">
        <f t="shared" si="458"/>
        <v>-1383.8095238095239</v>
      </c>
      <c r="K647" s="3">
        <f t="shared" si="458"/>
        <v>-164.60317460317469</v>
      </c>
      <c r="L647" s="4">
        <f t="shared" si="458"/>
        <v>-83.015873015873012</v>
      </c>
      <c r="M647" s="2">
        <f t="shared" si="458"/>
        <v>-2691.1111111111113</v>
      </c>
      <c r="N647" s="3">
        <f t="shared" si="458"/>
        <v>-350.95238095238096</v>
      </c>
      <c r="O647" s="3">
        <f t="shared" si="458"/>
        <v>-773.65079365079362</v>
      </c>
      <c r="P647" s="3">
        <f t="shared" si="458"/>
        <v>-2160.4761904761908</v>
      </c>
      <c r="Q647" s="3">
        <f t="shared" si="458"/>
        <v>-780.47619047619048</v>
      </c>
      <c r="R647" s="4">
        <f t="shared" si="458"/>
        <v>-3155.5555555555552</v>
      </c>
      <c r="S647" s="707">
        <f t="shared" si="458"/>
        <v>-1873.3333333333339</v>
      </c>
      <c r="T647" s="106">
        <f t="shared" si="458"/>
        <v>-9912.2222222222226</v>
      </c>
      <c r="U647" s="106">
        <f t="shared" si="458"/>
        <v>-11785.555555555558</v>
      </c>
      <c r="W647" s="158" t="s">
        <v>90</v>
      </c>
    </row>
    <row r="648" spans="2:23" s="1" customFormat="1" ht="17.25" customHeight="1">
      <c r="B648" s="2284"/>
      <c r="C648" s="2201"/>
      <c r="D648" s="2201"/>
      <c r="E648" s="2203"/>
      <c r="F648" s="355" t="s">
        <v>84</v>
      </c>
      <c r="G648" s="87">
        <f t="shared" si="458"/>
        <v>-268.41269841269843</v>
      </c>
      <c r="H648" s="3">
        <f t="shared" si="458"/>
        <v>-311.11111111111114</v>
      </c>
      <c r="I648" s="3">
        <f t="shared" si="458"/>
        <v>-6.9841269841269877</v>
      </c>
      <c r="J648" s="3">
        <f t="shared" si="458"/>
        <v>-141.26984126984127</v>
      </c>
      <c r="K648" s="3">
        <f t="shared" si="458"/>
        <v>-497.61904761904759</v>
      </c>
      <c r="L648" s="4">
        <f t="shared" si="458"/>
        <v>1663.8095238095236</v>
      </c>
      <c r="M648" s="2">
        <f t="shared" si="458"/>
        <v>-135.8730158730159</v>
      </c>
      <c r="N648" s="3">
        <f t="shared" si="458"/>
        <v>-699.04761904761904</v>
      </c>
      <c r="O648" s="3">
        <f t="shared" si="458"/>
        <v>-596.82539682539687</v>
      </c>
      <c r="P648" s="3">
        <f t="shared" si="458"/>
        <v>-1109.8412698412699</v>
      </c>
      <c r="Q648" s="3">
        <f t="shared" si="458"/>
        <v>-740</v>
      </c>
      <c r="R648" s="4">
        <f t="shared" si="458"/>
        <v>263.8095238095238</v>
      </c>
      <c r="S648" s="707">
        <f t="shared" si="458"/>
        <v>438.41269841269877</v>
      </c>
      <c r="T648" s="106">
        <f t="shared" si="458"/>
        <v>-3017.7777777777774</v>
      </c>
      <c r="U648" s="106">
        <f t="shared" si="458"/>
        <v>-2579.3650793650777</v>
      </c>
      <c r="W648" s="158" t="s">
        <v>90</v>
      </c>
    </row>
    <row r="649" spans="2:23" s="1" customFormat="1" ht="17.25" customHeight="1">
      <c r="B649" s="2284"/>
      <c r="C649" s="2201"/>
      <c r="D649" s="2201"/>
      <c r="E649" s="2204"/>
      <c r="F649" s="355" t="s">
        <v>85</v>
      </c>
      <c r="G649" s="87">
        <f t="shared" si="458"/>
        <v>-297.93650793650795</v>
      </c>
      <c r="H649" s="3">
        <f t="shared" si="458"/>
        <v>620.15873015873012</v>
      </c>
      <c r="I649" s="3">
        <f t="shared" si="458"/>
        <v>-1151.2698412698414</v>
      </c>
      <c r="J649" s="3">
        <f t="shared" si="458"/>
        <v>33.968253968253968</v>
      </c>
      <c r="K649" s="3">
        <f t="shared" si="458"/>
        <v>40.952380952380956</v>
      </c>
      <c r="L649" s="4">
        <f t="shared" si="458"/>
        <v>118.41269841269843</v>
      </c>
      <c r="M649" s="2">
        <f t="shared" si="458"/>
        <v>12.698412698412698</v>
      </c>
      <c r="N649" s="3">
        <f t="shared" si="458"/>
        <v>-194.92063492063491</v>
      </c>
      <c r="O649" s="3">
        <f t="shared" si="458"/>
        <v>0</v>
      </c>
      <c r="P649" s="3">
        <f t="shared" si="458"/>
        <v>-193.8095238095238</v>
      </c>
      <c r="Q649" s="3">
        <f t="shared" si="458"/>
        <v>0</v>
      </c>
      <c r="R649" s="4">
        <f t="shared" si="458"/>
        <v>-790</v>
      </c>
      <c r="S649" s="707">
        <f t="shared" si="458"/>
        <v>-635.71428571428532</v>
      </c>
      <c r="T649" s="106">
        <f t="shared" si="458"/>
        <v>-1166.031746031746</v>
      </c>
      <c r="U649" s="106">
        <f t="shared" si="458"/>
        <v>-1801.7460317460318</v>
      </c>
      <c r="W649" s="149" t="s">
        <v>90</v>
      </c>
    </row>
    <row r="650" spans="2:23" s="1" customFormat="1" ht="17.25" customHeight="1">
      <c r="B650" s="2284"/>
      <c r="C650" s="2201"/>
      <c r="D650" s="2202"/>
      <c r="E650" s="1909" t="s">
        <v>91</v>
      </c>
      <c r="F650" s="1910"/>
      <c r="G650" s="196">
        <f t="shared" si="458"/>
        <v>-395.07936507936483</v>
      </c>
      <c r="H650" s="180">
        <f t="shared" si="458"/>
        <v>169.52380952380963</v>
      </c>
      <c r="I650" s="180">
        <f t="shared" si="458"/>
        <v>-900.79365079365107</v>
      </c>
      <c r="J650" s="180">
        <f t="shared" si="458"/>
        <v>-1348.730158730159</v>
      </c>
      <c r="K650" s="180">
        <f t="shared" si="458"/>
        <v>-655.07936507936529</v>
      </c>
      <c r="L650" s="181">
        <f t="shared" si="458"/>
        <v>1696.9841269841263</v>
      </c>
      <c r="M650" s="179">
        <f t="shared" si="458"/>
        <v>-3546.0317460317465</v>
      </c>
      <c r="N650" s="180">
        <f t="shared" si="458"/>
        <v>-1928.8888888888889</v>
      </c>
      <c r="O650" s="180">
        <f t="shared" si="458"/>
        <v>-2011.4285714285711</v>
      </c>
      <c r="P650" s="180">
        <f t="shared" si="458"/>
        <v>-4203.1746031746025</v>
      </c>
      <c r="Q650" s="180">
        <f t="shared" si="458"/>
        <v>-2251.4285714285716</v>
      </c>
      <c r="R650" s="181">
        <f t="shared" si="458"/>
        <v>-4606.8253968253966</v>
      </c>
      <c r="S650" s="708">
        <f t="shared" si="458"/>
        <v>-1433.1746031746043</v>
      </c>
      <c r="T650" s="198">
        <f t="shared" si="458"/>
        <v>-18547.777777777781</v>
      </c>
      <c r="U650" s="198">
        <f t="shared" si="458"/>
        <v>-19980.952380952382</v>
      </c>
      <c r="W650" s="149" t="s">
        <v>90</v>
      </c>
    </row>
    <row r="651" spans="2:23" s="1" customFormat="1" ht="17.25" customHeight="1">
      <c r="B651" s="2284"/>
      <c r="C651" s="2201"/>
      <c r="D651" s="2200" t="s">
        <v>70</v>
      </c>
      <c r="E651" s="1907" t="s">
        <v>59</v>
      </c>
      <c r="F651" s="1908"/>
      <c r="G651" s="87">
        <f t="shared" si="458"/>
        <v>-593.6</v>
      </c>
      <c r="H651" s="3">
        <f t="shared" si="458"/>
        <v>-564.20000000000005</v>
      </c>
      <c r="I651" s="3">
        <f t="shared" si="458"/>
        <v>-604.9</v>
      </c>
      <c r="J651" s="3">
        <f t="shared" si="458"/>
        <v>-457.95000000000005</v>
      </c>
      <c r="K651" s="3">
        <f t="shared" si="458"/>
        <v>-519.29999999999995</v>
      </c>
      <c r="L651" s="4">
        <f t="shared" si="458"/>
        <v>-534.1</v>
      </c>
      <c r="M651" s="10">
        <f t="shared" si="458"/>
        <v>-1340.95</v>
      </c>
      <c r="N651" s="483">
        <f t="shared" si="458"/>
        <v>-959</v>
      </c>
      <c r="O651" s="483">
        <f t="shared" si="458"/>
        <v>-1119</v>
      </c>
      <c r="P651" s="483">
        <f t="shared" si="458"/>
        <v>-997</v>
      </c>
      <c r="Q651" s="483">
        <f t="shared" si="458"/>
        <v>-958</v>
      </c>
      <c r="R651" s="11">
        <f t="shared" si="458"/>
        <v>-1245</v>
      </c>
      <c r="S651" s="707">
        <f t="shared" si="458"/>
        <v>-3274.0500000000011</v>
      </c>
      <c r="T651" s="106">
        <f t="shared" si="458"/>
        <v>-6618.95</v>
      </c>
      <c r="U651" s="524">
        <f t="shared" si="458"/>
        <v>-9893</v>
      </c>
      <c r="W651" s="157" t="s">
        <v>90</v>
      </c>
    </row>
    <row r="652" spans="2:23" s="1" customFormat="1" ht="17.25" customHeight="1">
      <c r="B652" s="2284"/>
      <c r="C652" s="2201"/>
      <c r="D652" s="2201"/>
      <c r="E652" s="1907" t="s">
        <v>58</v>
      </c>
      <c r="F652" s="1908"/>
      <c r="G652" s="87">
        <f t="shared" si="458"/>
        <v>-62.100000000000023</v>
      </c>
      <c r="H652" s="3">
        <f t="shared" si="458"/>
        <v>117.89999999999998</v>
      </c>
      <c r="I652" s="3">
        <f t="shared" si="458"/>
        <v>158.70000000000005</v>
      </c>
      <c r="J652" s="3">
        <f t="shared" si="458"/>
        <v>313.60000000000002</v>
      </c>
      <c r="K652" s="3">
        <f t="shared" si="458"/>
        <v>-99.100000000000023</v>
      </c>
      <c r="L652" s="4">
        <f t="shared" si="458"/>
        <v>-169.89999999999998</v>
      </c>
      <c r="M652" s="2">
        <f t="shared" si="458"/>
        <v>-396</v>
      </c>
      <c r="N652" s="3">
        <f t="shared" si="458"/>
        <v>-434</v>
      </c>
      <c r="O652" s="3">
        <f t="shared" si="458"/>
        <v>-408</v>
      </c>
      <c r="P652" s="3">
        <f t="shared" si="458"/>
        <v>-368</v>
      </c>
      <c r="Q652" s="3">
        <f t="shared" si="458"/>
        <v>-420</v>
      </c>
      <c r="R652" s="4">
        <f t="shared" si="458"/>
        <v>-420</v>
      </c>
      <c r="S652" s="707">
        <f t="shared" si="458"/>
        <v>259.09999999999991</v>
      </c>
      <c r="T652" s="106">
        <f t="shared" si="458"/>
        <v>-2446</v>
      </c>
      <c r="U652" s="106">
        <f t="shared" si="458"/>
        <v>-2186.9</v>
      </c>
      <c r="W652" s="158" t="s">
        <v>90</v>
      </c>
    </row>
    <row r="653" spans="2:23" s="1" customFormat="1" ht="17.25" customHeight="1">
      <c r="B653" s="2284"/>
      <c r="C653" s="2201"/>
      <c r="D653" s="2201"/>
      <c r="E653" s="1907" t="s">
        <v>44</v>
      </c>
      <c r="F653" s="1908"/>
      <c r="G653" s="87">
        <f t="shared" si="458"/>
        <v>-176</v>
      </c>
      <c r="H653" s="3">
        <f t="shared" si="458"/>
        <v>-128</v>
      </c>
      <c r="I653" s="3">
        <f t="shared" si="458"/>
        <v>-352</v>
      </c>
      <c r="J653" s="3">
        <f t="shared" si="458"/>
        <v>-276</v>
      </c>
      <c r="K653" s="3">
        <f t="shared" si="458"/>
        <v>-128</v>
      </c>
      <c r="L653" s="4">
        <f t="shared" si="458"/>
        <v>0</v>
      </c>
      <c r="M653" s="2">
        <f t="shared" si="458"/>
        <v>0</v>
      </c>
      <c r="N653" s="3">
        <f t="shared" si="458"/>
        <v>0</v>
      </c>
      <c r="O653" s="3">
        <f t="shared" si="458"/>
        <v>0</v>
      </c>
      <c r="P653" s="3">
        <f t="shared" si="458"/>
        <v>0</v>
      </c>
      <c r="Q653" s="3">
        <f t="shared" si="458"/>
        <v>0</v>
      </c>
      <c r="R653" s="4">
        <f t="shared" si="458"/>
        <v>0</v>
      </c>
      <c r="S653" s="707">
        <f t="shared" si="458"/>
        <v>-1060</v>
      </c>
      <c r="T653" s="106">
        <f t="shared" si="458"/>
        <v>0</v>
      </c>
      <c r="U653" s="106">
        <f t="shared" si="458"/>
        <v>-1060</v>
      </c>
      <c r="W653" s="158" t="s">
        <v>90</v>
      </c>
    </row>
    <row r="654" spans="2:23" s="1" customFormat="1" ht="17.25" customHeight="1">
      <c r="B654" s="2284"/>
      <c r="C654" s="2201"/>
      <c r="D654" s="2201"/>
      <c r="E654" s="1907" t="s">
        <v>51</v>
      </c>
      <c r="F654" s="1908"/>
      <c r="G654" s="632">
        <f t="shared" si="458"/>
        <v>0</v>
      </c>
      <c r="H654" s="1418">
        <f t="shared" si="458"/>
        <v>32</v>
      </c>
      <c r="I654" s="1418">
        <f t="shared" si="458"/>
        <v>0</v>
      </c>
      <c r="J654" s="1418">
        <f t="shared" si="458"/>
        <v>-29</v>
      </c>
      <c r="K654" s="1418">
        <f t="shared" si="458"/>
        <v>48</v>
      </c>
      <c r="L654" s="88">
        <f t="shared" si="458"/>
        <v>336</v>
      </c>
      <c r="M654" s="10">
        <f t="shared" si="458"/>
        <v>16</v>
      </c>
      <c r="N654" s="483">
        <f t="shared" si="458"/>
        <v>0</v>
      </c>
      <c r="O654" s="483">
        <f t="shared" si="458"/>
        <v>16</v>
      </c>
      <c r="P654" s="483">
        <f t="shared" si="458"/>
        <v>0</v>
      </c>
      <c r="Q654" s="483">
        <f t="shared" si="458"/>
        <v>16</v>
      </c>
      <c r="R654" s="11">
        <f t="shared" si="458"/>
        <v>0</v>
      </c>
      <c r="S654" s="709">
        <f t="shared" si="458"/>
        <v>387</v>
      </c>
      <c r="T654" s="1419">
        <f t="shared" si="458"/>
        <v>48</v>
      </c>
      <c r="U654" s="524">
        <f t="shared" si="458"/>
        <v>435</v>
      </c>
      <c r="W654" s="159" t="s">
        <v>90</v>
      </c>
    </row>
    <row r="655" spans="2:23" s="1" customFormat="1" ht="17.25" customHeight="1">
      <c r="B655" s="2284"/>
      <c r="C655" s="2202"/>
      <c r="D655" s="2202"/>
      <c r="E655" s="1909" t="s">
        <v>70</v>
      </c>
      <c r="F655" s="1910"/>
      <c r="G655" s="528">
        <f t="shared" si="458"/>
        <v>-831.7</v>
      </c>
      <c r="H655" s="529">
        <f t="shared" si="458"/>
        <v>-542.30000000000018</v>
      </c>
      <c r="I655" s="529">
        <f t="shared" si="458"/>
        <v>-798.19999999999982</v>
      </c>
      <c r="J655" s="529">
        <f t="shared" si="458"/>
        <v>-449.34999999999991</v>
      </c>
      <c r="K655" s="529">
        <f t="shared" si="458"/>
        <v>-698.4</v>
      </c>
      <c r="L655" s="199">
        <f t="shared" si="458"/>
        <v>-368</v>
      </c>
      <c r="M655" s="200">
        <f t="shared" si="458"/>
        <v>-1720.95</v>
      </c>
      <c r="N655" s="529">
        <f t="shared" si="458"/>
        <v>-1393</v>
      </c>
      <c r="O655" s="529">
        <f t="shared" si="458"/>
        <v>-1511</v>
      </c>
      <c r="P655" s="529">
        <f t="shared" si="458"/>
        <v>-1365</v>
      </c>
      <c r="Q655" s="529">
        <f t="shared" si="458"/>
        <v>-1362</v>
      </c>
      <c r="R655" s="199">
        <f t="shared" si="458"/>
        <v>-1665</v>
      </c>
      <c r="S655" s="1197">
        <f t="shared" si="458"/>
        <v>-3687.95</v>
      </c>
      <c r="T655" s="530">
        <f t="shared" si="458"/>
        <v>-9016.9500000000007</v>
      </c>
      <c r="U655" s="530">
        <f t="shared" si="458"/>
        <v>-12704.9</v>
      </c>
      <c r="W655" s="149" t="s">
        <v>90</v>
      </c>
    </row>
    <row r="656" spans="2:23" s="1" customFormat="1" ht="17.25" customHeight="1">
      <c r="B656" s="2284"/>
      <c r="C656" s="2015" t="s">
        <v>66</v>
      </c>
      <c r="D656" s="2016"/>
      <c r="E656" s="2016"/>
      <c r="F656" s="2017"/>
      <c r="G656" s="196">
        <f t="shared" si="458"/>
        <v>-1226.7793650793647</v>
      </c>
      <c r="H656" s="180">
        <f t="shared" si="458"/>
        <v>-372.77619047619055</v>
      </c>
      <c r="I656" s="180">
        <f t="shared" si="458"/>
        <v>-1698.9936507936509</v>
      </c>
      <c r="J656" s="180">
        <f t="shared" si="458"/>
        <v>-1798.0801587301585</v>
      </c>
      <c r="K656" s="180">
        <f t="shared" si="458"/>
        <v>-1353.4793650793654</v>
      </c>
      <c r="L656" s="181">
        <f t="shared" si="458"/>
        <v>1328.9841269841263</v>
      </c>
      <c r="M656" s="179">
        <f t="shared" si="458"/>
        <v>-5266.9817460317454</v>
      </c>
      <c r="N656" s="180">
        <f t="shared" si="458"/>
        <v>-3321.8888888888887</v>
      </c>
      <c r="O656" s="180">
        <f t="shared" si="458"/>
        <v>-3522.4285714285711</v>
      </c>
      <c r="P656" s="180">
        <f t="shared" si="458"/>
        <v>-5568.1746031746025</v>
      </c>
      <c r="Q656" s="180">
        <f t="shared" si="458"/>
        <v>-3613.4285714285716</v>
      </c>
      <c r="R656" s="181">
        <f t="shared" si="458"/>
        <v>-6271.8253968253966</v>
      </c>
      <c r="S656" s="708">
        <f t="shared" si="458"/>
        <v>-5121.124603174605</v>
      </c>
      <c r="T656" s="198">
        <f t="shared" si="458"/>
        <v>-27564.727777777778</v>
      </c>
      <c r="U656" s="198">
        <f t="shared" si="458"/>
        <v>-32685.852380952383</v>
      </c>
      <c r="V656" s="269"/>
      <c r="W656" s="149" t="s">
        <v>90</v>
      </c>
    </row>
    <row r="657" spans="2:25" s="1" customFormat="1" ht="17.25" customHeight="1">
      <c r="B657" s="2284"/>
      <c r="C657" s="2292" t="s">
        <v>110</v>
      </c>
      <c r="D657" s="2293"/>
      <c r="E657" s="2298" t="s">
        <v>19</v>
      </c>
      <c r="F657" s="1198" t="s">
        <v>119</v>
      </c>
      <c r="G657" s="533">
        <f>G599/G571</f>
        <v>0.78105822048292439</v>
      </c>
      <c r="H657" s="533">
        <f t="shared" ref="H657:U664" si="459">H599/H571</f>
        <v>1.1481042654028437</v>
      </c>
      <c r="I657" s="533">
        <f t="shared" si="459"/>
        <v>0.45625317312574037</v>
      </c>
      <c r="J657" s="533">
        <f t="shared" si="459"/>
        <v>0.88896232650363527</v>
      </c>
      <c r="K657" s="533">
        <f t="shared" si="459"/>
        <v>1.0702465383316446</v>
      </c>
      <c r="L657" s="1199">
        <f t="shared" si="459"/>
        <v>1.0024523160762939</v>
      </c>
      <c r="M657" s="330">
        <f t="shared" si="459"/>
        <v>89.653846153846146</v>
      </c>
      <c r="N657" s="533" t="e">
        <f t="shared" si="459"/>
        <v>#DIV/0!</v>
      </c>
      <c r="O657" s="533" t="e">
        <f t="shared" si="459"/>
        <v>#DIV/0!</v>
      </c>
      <c r="P657" s="533" t="e">
        <f t="shared" si="459"/>
        <v>#DIV/0!</v>
      </c>
      <c r="Q657" s="533" t="e">
        <f t="shared" si="459"/>
        <v>#DIV/0!</v>
      </c>
      <c r="R657" s="329" t="e">
        <f t="shared" si="459"/>
        <v>#DIV/0!</v>
      </c>
      <c r="S657" s="1200">
        <f t="shared" si="459"/>
        <v>0.84785615898589528</v>
      </c>
      <c r="T657" s="534">
        <f t="shared" si="459"/>
        <v>540.34615384615381</v>
      </c>
      <c r="U657" s="534">
        <f t="shared" si="459"/>
        <v>1.8064077040470636</v>
      </c>
      <c r="V657" s="308"/>
      <c r="W657" s="158" t="s">
        <v>322</v>
      </c>
    </row>
    <row r="658" spans="2:25" s="1" customFormat="1" ht="17.25" customHeight="1">
      <c r="B658" s="2284"/>
      <c r="C658" s="2294"/>
      <c r="D658" s="2295"/>
      <c r="E658" s="2299"/>
      <c r="F658" s="1201" t="s">
        <v>118</v>
      </c>
      <c r="G658" s="533" t="e">
        <f t="shared" ref="G658:L664" si="460">G600/G572</f>
        <v>#DIV/0!</v>
      </c>
      <c r="H658" s="533" t="e">
        <f t="shared" si="460"/>
        <v>#DIV/0!</v>
      </c>
      <c r="I658" s="533">
        <f t="shared" si="460"/>
        <v>1.0004060977133575</v>
      </c>
      <c r="J658" s="533">
        <f t="shared" si="460"/>
        <v>0.99973794549266248</v>
      </c>
      <c r="K658" s="533">
        <f t="shared" si="460"/>
        <v>1.0001521606816799</v>
      </c>
      <c r="L658" s="1199">
        <f t="shared" si="460"/>
        <v>1.0161290322580647</v>
      </c>
      <c r="M658" s="330" t="e">
        <f t="shared" si="459"/>
        <v>#DIV/0!</v>
      </c>
      <c r="N658" s="533" t="e">
        <f t="shared" si="459"/>
        <v>#DIV/0!</v>
      </c>
      <c r="O658" s="533" t="e">
        <f t="shared" si="459"/>
        <v>#DIV/0!</v>
      </c>
      <c r="P658" s="533" t="e">
        <f t="shared" si="459"/>
        <v>#DIV/0!</v>
      </c>
      <c r="Q658" s="533" t="e">
        <f t="shared" si="459"/>
        <v>#DIV/0!</v>
      </c>
      <c r="R658" s="329" t="e">
        <f t="shared" si="459"/>
        <v>#DIV/0!</v>
      </c>
      <c r="S658" s="1200">
        <f t="shared" si="459"/>
        <v>1.0034393309759182</v>
      </c>
      <c r="T658" s="534" t="e">
        <f t="shared" si="459"/>
        <v>#DIV/0!</v>
      </c>
      <c r="U658" s="534">
        <f t="shared" si="459"/>
        <v>1.0034393309759182</v>
      </c>
      <c r="V658" s="308"/>
      <c r="W658" s="158" t="s">
        <v>341</v>
      </c>
    </row>
    <row r="659" spans="2:25" s="1" customFormat="1" ht="17.25" customHeight="1">
      <c r="B659" s="2284"/>
      <c r="C659" s="2294"/>
      <c r="D659" s="2295"/>
      <c r="E659" s="2300" t="s">
        <v>21</v>
      </c>
      <c r="F659" s="1201" t="s">
        <v>86</v>
      </c>
      <c r="G659" s="533">
        <f t="shared" si="460"/>
        <v>1.0432303292410714</v>
      </c>
      <c r="H659" s="533">
        <f t="shared" si="460"/>
        <v>1.1119019304232174</v>
      </c>
      <c r="I659" s="533">
        <f t="shared" si="460"/>
        <v>1.0693038415952032</v>
      </c>
      <c r="J659" s="533">
        <f t="shared" si="460"/>
        <v>1.1767194746997571</v>
      </c>
      <c r="K659" s="533">
        <f t="shared" si="460"/>
        <v>1.496341356266637</v>
      </c>
      <c r="L659" s="1199">
        <f t="shared" si="460"/>
        <v>1.432386570971361</v>
      </c>
      <c r="M659" s="330">
        <f t="shared" si="459"/>
        <v>3.1408099896504345</v>
      </c>
      <c r="N659" s="533">
        <f t="shared" si="459"/>
        <v>52.056101190476184</v>
      </c>
      <c r="O659" s="533">
        <f t="shared" si="459"/>
        <v>33.627683324746698</v>
      </c>
      <c r="P659" s="533">
        <f t="shared" si="459"/>
        <v>12.275150163369924</v>
      </c>
      <c r="Q659" s="533">
        <f t="shared" si="459"/>
        <v>17.97769362057473</v>
      </c>
      <c r="R659" s="329">
        <f t="shared" si="459"/>
        <v>2148.1322660619799</v>
      </c>
      <c r="S659" s="1200">
        <f t="shared" si="459"/>
        <v>1.3543394694866218</v>
      </c>
      <c r="T659" s="534">
        <f t="shared" si="459"/>
        <v>6.8951103188284923</v>
      </c>
      <c r="U659" s="534">
        <f t="shared" si="459"/>
        <v>3.0765804314993939</v>
      </c>
      <c r="V659" s="308"/>
      <c r="W659" s="158" t="s">
        <v>341</v>
      </c>
    </row>
    <row r="660" spans="2:25" s="1" customFormat="1" ht="17.25" customHeight="1">
      <c r="B660" s="2284"/>
      <c r="C660" s="2294"/>
      <c r="D660" s="2295"/>
      <c r="E660" s="2298"/>
      <c r="F660" s="1201" t="s">
        <v>84</v>
      </c>
      <c r="G660" s="533">
        <f t="shared" si="460"/>
        <v>0.48015568045331469</v>
      </c>
      <c r="H660" s="533">
        <f t="shared" si="460"/>
        <v>0.78730538594981503</v>
      </c>
      <c r="I660" s="533">
        <f t="shared" si="460"/>
        <v>0.77500035411983004</v>
      </c>
      <c r="J660" s="533">
        <f t="shared" si="460"/>
        <v>0.72303528427323627</v>
      </c>
      <c r="K660" s="533">
        <f t="shared" si="460"/>
        <v>0.60373217468805707</v>
      </c>
      <c r="L660" s="1199">
        <f t="shared" si="460"/>
        <v>0.61504559936468794</v>
      </c>
      <c r="M660" s="330">
        <f t="shared" si="459"/>
        <v>0.93413397266842491</v>
      </c>
      <c r="N660" s="533">
        <f t="shared" si="459"/>
        <v>7.474576901782747</v>
      </c>
      <c r="O660" s="533">
        <f t="shared" si="459"/>
        <v>7.9634952638186158</v>
      </c>
      <c r="P660" s="533">
        <f t="shared" si="459"/>
        <v>21.429925975214175</v>
      </c>
      <c r="Q660" s="533" t="e">
        <f t="shared" si="459"/>
        <v>#DIV/0!</v>
      </c>
      <c r="R660" s="329">
        <f t="shared" si="459"/>
        <v>2.8609228492110708</v>
      </c>
      <c r="S660" s="1200">
        <f t="shared" si="459"/>
        <v>0.70184913498426926</v>
      </c>
      <c r="T660" s="534">
        <f t="shared" si="459"/>
        <v>2.5638052665382145</v>
      </c>
      <c r="U660" s="534">
        <f t="shared" si="459"/>
        <v>1.3422027729734776</v>
      </c>
      <c r="V660" s="308"/>
      <c r="W660" s="158" t="s">
        <v>341</v>
      </c>
    </row>
    <row r="661" spans="2:25" s="1" customFormat="1" ht="17.25" customHeight="1">
      <c r="B661" s="2284"/>
      <c r="C661" s="2296"/>
      <c r="D661" s="2297"/>
      <c r="E661" s="2299"/>
      <c r="F661" s="1201" t="s">
        <v>85</v>
      </c>
      <c r="G661" s="533">
        <f t="shared" si="460"/>
        <v>1.2566414090439282</v>
      </c>
      <c r="H661" s="533" t="e">
        <f t="shared" si="460"/>
        <v>#DIV/0!</v>
      </c>
      <c r="I661" s="533">
        <f t="shared" si="460"/>
        <v>1.4876803395329872</v>
      </c>
      <c r="J661" s="533" t="e">
        <f t="shared" si="460"/>
        <v>#DIV/0!</v>
      </c>
      <c r="K661" s="533" t="e">
        <f t="shared" si="460"/>
        <v>#DIV/0!</v>
      </c>
      <c r="L661" s="1199">
        <f t="shared" si="460"/>
        <v>1.3700116544956806</v>
      </c>
      <c r="M661" s="330" t="e">
        <f t="shared" si="459"/>
        <v>#DIV/0!</v>
      </c>
      <c r="N661" s="533" t="e">
        <f t="shared" si="459"/>
        <v>#DIV/0!</v>
      </c>
      <c r="O661" s="533" t="e">
        <f t="shared" si="459"/>
        <v>#DIV/0!</v>
      </c>
      <c r="P661" s="533">
        <f t="shared" si="459"/>
        <v>2.0256452260499476</v>
      </c>
      <c r="Q661" s="533" t="e">
        <f t="shared" si="459"/>
        <v>#DIV/0!</v>
      </c>
      <c r="R661" s="329" t="e">
        <f t="shared" si="459"/>
        <v>#DIV/0!</v>
      </c>
      <c r="S661" s="1200">
        <f t="shared" si="459"/>
        <v>1.2960419022558878</v>
      </c>
      <c r="T661" s="534">
        <f t="shared" si="459"/>
        <v>4.4831540845641786</v>
      </c>
      <c r="U661" s="534">
        <f t="shared" si="459"/>
        <v>1.4132787049326974</v>
      </c>
      <c r="V661" s="309"/>
      <c r="W661" s="158" t="s">
        <v>341</v>
      </c>
    </row>
    <row r="662" spans="2:25" s="1" customFormat="1" ht="17.25" customHeight="1">
      <c r="B662" s="2284"/>
      <c r="C662" s="2301" t="s">
        <v>342</v>
      </c>
      <c r="D662" s="2302"/>
      <c r="E662" s="2302"/>
      <c r="F662" s="2303"/>
      <c r="G662" s="324">
        <f t="shared" si="460"/>
        <v>1.0333246570860339</v>
      </c>
      <c r="H662" s="325">
        <f t="shared" si="460"/>
        <v>1.0255502480612102</v>
      </c>
      <c r="I662" s="325">
        <f t="shared" si="460"/>
        <v>1.0261498694318112</v>
      </c>
      <c r="J662" s="325">
        <f t="shared" si="460"/>
        <v>0.93661754558375987</v>
      </c>
      <c r="K662" s="325">
        <f t="shared" si="460"/>
        <v>1.050008803570107</v>
      </c>
      <c r="L662" s="326">
        <f t="shared" si="460"/>
        <v>1.0479312412361077</v>
      </c>
      <c r="M662" s="327">
        <f t="shared" si="459"/>
        <v>2.5781167806574921</v>
      </c>
      <c r="N662" s="325">
        <f t="shared" si="459"/>
        <v>15.415005889209315</v>
      </c>
      <c r="O662" s="325">
        <f t="shared" si="459"/>
        <v>19.413625113258615</v>
      </c>
      <c r="P662" s="325">
        <f t="shared" si="459"/>
        <v>10.596501716569914</v>
      </c>
      <c r="Q662" s="325">
        <f t="shared" si="459"/>
        <v>36.248553898876231</v>
      </c>
      <c r="R662" s="326">
        <f t="shared" si="459"/>
        <v>8.3302978005283883</v>
      </c>
      <c r="S662" s="710">
        <f t="shared" si="459"/>
        <v>1.0549865706646555</v>
      </c>
      <c r="T662" s="328">
        <f t="shared" si="459"/>
        <v>5.6152535957122662</v>
      </c>
      <c r="U662" s="328">
        <f t="shared" si="459"/>
        <v>1.9574336873186102</v>
      </c>
      <c r="W662" s="158" t="s">
        <v>341</v>
      </c>
    </row>
    <row r="663" spans="2:25" s="1" customFormat="1" ht="17.25" customHeight="1">
      <c r="B663" s="2284"/>
      <c r="C663" s="2301" t="s">
        <v>61</v>
      </c>
      <c r="D663" s="2302"/>
      <c r="E663" s="2302"/>
      <c r="F663" s="2303"/>
      <c r="G663" s="324">
        <f t="shared" si="460"/>
        <v>1.9016500717850728</v>
      </c>
      <c r="H663" s="325">
        <f t="shared" si="460"/>
        <v>1.9861917459539999</v>
      </c>
      <c r="I663" s="325">
        <f t="shared" si="460"/>
        <v>1.7890952165807983</v>
      </c>
      <c r="J663" s="325">
        <f t="shared" si="460"/>
        <v>0.83039019833199856</v>
      </c>
      <c r="K663" s="325">
        <f t="shared" si="460"/>
        <v>1.488859355039118</v>
      </c>
      <c r="L663" s="326">
        <f t="shared" si="460"/>
        <v>2.020189998093886</v>
      </c>
      <c r="M663" s="327">
        <f t="shared" si="459"/>
        <v>31.082543899002566</v>
      </c>
      <c r="N663" s="325" t="e">
        <f t="shared" si="459"/>
        <v>#DIV/0!</v>
      </c>
      <c r="O663" s="325" t="e">
        <f t="shared" si="459"/>
        <v>#DIV/0!</v>
      </c>
      <c r="P663" s="325" t="e">
        <f t="shared" si="459"/>
        <v>#DIV/0!</v>
      </c>
      <c r="Q663" s="325" t="e">
        <f t="shared" si="459"/>
        <v>#DIV/0!</v>
      </c>
      <c r="R663" s="326" t="e">
        <f t="shared" si="459"/>
        <v>#DIV/0!</v>
      </c>
      <c r="S663" s="710">
        <f t="shared" si="459"/>
        <v>1.7486781682174082</v>
      </c>
      <c r="T663" s="328">
        <f t="shared" si="459"/>
        <v>148.62314483285641</v>
      </c>
      <c r="U663" s="328">
        <f t="shared" si="459"/>
        <v>3.8808679467590737</v>
      </c>
      <c r="W663" s="158" t="s">
        <v>341</v>
      </c>
    </row>
    <row r="664" spans="2:25" s="1" customFormat="1" ht="17.25" customHeight="1">
      <c r="B664" s="2284"/>
      <c r="C664" s="2301" t="s">
        <v>62</v>
      </c>
      <c r="D664" s="2302"/>
      <c r="E664" s="2302"/>
      <c r="F664" s="2303"/>
      <c r="G664" s="532">
        <f t="shared" si="460"/>
        <v>1.1946557038756551</v>
      </c>
      <c r="H664" s="533">
        <f t="shared" si="460"/>
        <v>1.2400433636258665</v>
      </c>
      <c r="I664" s="533">
        <f t="shared" si="460"/>
        <v>1.1485815256308178</v>
      </c>
      <c r="J664" s="533">
        <f t="shared" si="460"/>
        <v>0.90246151211767134</v>
      </c>
      <c r="K664" s="533">
        <f t="shared" si="460"/>
        <v>1.1916739300483328</v>
      </c>
      <c r="L664" s="329">
        <f t="shared" si="460"/>
        <v>1.1744244888227913</v>
      </c>
      <c r="M664" s="330">
        <f t="shared" si="459"/>
        <v>3.2025424023969693</v>
      </c>
      <c r="N664" s="533">
        <f t="shared" si="459"/>
        <v>25.789281210000112</v>
      </c>
      <c r="O664" s="533">
        <f t="shared" si="459"/>
        <v>32.876444486802924</v>
      </c>
      <c r="P664" s="533">
        <f t="shared" si="459"/>
        <v>13.662193296156882</v>
      </c>
      <c r="Q664" s="533">
        <f t="shared" si="459"/>
        <v>57.855663421953508</v>
      </c>
      <c r="R664" s="329">
        <f t="shared" si="459"/>
        <v>10.929056388996225</v>
      </c>
      <c r="S664" s="1200">
        <f t="shared" si="459"/>
        <v>1.19292443380365</v>
      </c>
      <c r="T664" s="534">
        <f t="shared" si="459"/>
        <v>7.6988703874955773</v>
      </c>
      <c r="U664" s="534">
        <f t="shared" si="459"/>
        <v>2.2808291554560767</v>
      </c>
      <c r="W664" s="158" t="s">
        <v>341</v>
      </c>
    </row>
    <row r="665" spans="2:25" s="1" customFormat="1" ht="17.25" customHeight="1" thickBot="1">
      <c r="B665" s="2285"/>
      <c r="C665" s="2218" t="s">
        <v>63</v>
      </c>
      <c r="D665" s="2219"/>
      <c r="E665" s="2219"/>
      <c r="F665" s="2220"/>
      <c r="G665" s="526">
        <f>G607-G579</f>
        <v>0.45398321429095834</v>
      </c>
      <c r="H665" s="526">
        <f t="shared" ref="H665:U665" si="461">H607-H579</f>
        <v>0.2463734852026489</v>
      </c>
      <c r="I665" s="526">
        <f t="shared" si="461"/>
        <v>0.13130529581757433</v>
      </c>
      <c r="J665" s="526">
        <f t="shared" si="461"/>
        <v>-0.10234336601244687</v>
      </c>
      <c r="K665" s="526">
        <f t="shared" si="461"/>
        <v>0.17622235823604804</v>
      </c>
      <c r="L665" s="126">
        <f t="shared" si="461"/>
        <v>0.15560635338772666</v>
      </c>
      <c r="M665" s="127">
        <f t="shared" si="461"/>
        <v>3.3238622667359552</v>
      </c>
      <c r="N665" s="526">
        <f t="shared" si="461"/>
        <v>20.569785688273445</v>
      </c>
      <c r="O665" s="526">
        <f t="shared" si="461"/>
        <v>25.097832215764765</v>
      </c>
      <c r="P665" s="526">
        <f t="shared" si="461"/>
        <v>11.923589617621055</v>
      </c>
      <c r="Q665" s="526">
        <f t="shared" si="461"/>
        <v>30.394687642331427</v>
      </c>
      <c r="R665" s="126">
        <f t="shared" si="461"/>
        <v>8.4414332369049578</v>
      </c>
      <c r="S665" s="711">
        <f t="shared" si="461"/>
        <v>0.18627996496112387</v>
      </c>
      <c r="T665" s="527">
        <f t="shared" si="461"/>
        <v>5.7725909377164095</v>
      </c>
      <c r="U665" s="527">
        <f t="shared" si="461"/>
        <v>1.1647728212958586</v>
      </c>
      <c r="W665" s="160" t="s">
        <v>322</v>
      </c>
    </row>
    <row r="666" spans="2:25" ht="17.25" customHeight="1">
      <c r="Y666" s="76"/>
    </row>
    <row r="667" spans="2:25" ht="17.25" customHeight="1">
      <c r="Y667" s="76"/>
    </row>
    <row r="668" spans="2:25" ht="17.25" customHeight="1" thickBot="1">
      <c r="B668" s="145" t="s">
        <v>122</v>
      </c>
      <c r="C668" s="78"/>
      <c r="D668" s="78"/>
      <c r="E668" s="162"/>
      <c r="F668" s="77"/>
      <c r="G668" s="81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W668" s="146"/>
      <c r="Y668" s="76"/>
    </row>
    <row r="669" spans="2:25" ht="17.25" customHeight="1" thickBot="1">
      <c r="B669" s="2304"/>
      <c r="C669" s="2305"/>
      <c r="D669" s="2305"/>
      <c r="E669" s="2305"/>
      <c r="F669" s="2305"/>
      <c r="G669" s="110" t="s">
        <v>2</v>
      </c>
      <c r="H669" s="111" t="s">
        <v>3</v>
      </c>
      <c r="I669" s="111" t="s">
        <v>4</v>
      </c>
      <c r="J669" s="111" t="s">
        <v>5</v>
      </c>
      <c r="K669" s="111" t="s">
        <v>6</v>
      </c>
      <c r="L669" s="112" t="s">
        <v>7</v>
      </c>
      <c r="M669" s="659" t="s">
        <v>8</v>
      </c>
      <c r="N669" s="111" t="s">
        <v>9</v>
      </c>
      <c r="O669" s="111" t="s">
        <v>10</v>
      </c>
      <c r="P669" s="111" t="s">
        <v>11</v>
      </c>
      <c r="Q669" s="111" t="s">
        <v>12</v>
      </c>
      <c r="R669" s="111" t="s">
        <v>13</v>
      </c>
      <c r="S669" s="103" t="s">
        <v>42</v>
      </c>
      <c r="T669" s="103" t="s">
        <v>43</v>
      </c>
      <c r="U669" s="113" t="s">
        <v>155</v>
      </c>
      <c r="V669" s="568"/>
      <c r="W669" s="147" t="s">
        <v>87</v>
      </c>
      <c r="Y669" s="76"/>
    </row>
    <row r="670" spans="2:25" s="1202" customFormat="1" ht="17.25" customHeight="1">
      <c r="B670" s="2306" t="s">
        <v>184</v>
      </c>
      <c r="C670" s="2308" t="s">
        <v>143</v>
      </c>
      <c r="D670" s="2309"/>
      <c r="E670" s="2312" t="s">
        <v>144</v>
      </c>
      <c r="F670" s="2313"/>
      <c r="G670" s="1203">
        <f>前年実績!F3</f>
        <v>8529</v>
      </c>
      <c r="H670" s="1204">
        <f>前年実績!G3</f>
        <v>20266</v>
      </c>
      <c r="I670" s="1204">
        <f>前年実績!H3</f>
        <v>130644</v>
      </c>
      <c r="J670" s="1204">
        <f>前年実績!I3</f>
        <v>28812</v>
      </c>
      <c r="K670" s="1204">
        <f>前年実績!J3</f>
        <v>33068</v>
      </c>
      <c r="L670" s="1205">
        <f>前年実績!K3</f>
        <v>173586</v>
      </c>
      <c r="M670" s="1206">
        <f>前年実績!L3</f>
        <v>22290</v>
      </c>
      <c r="N670" s="1204">
        <f>前年実績!M3</f>
        <v>27647</v>
      </c>
      <c r="O670" s="1204">
        <f>前年実績!N3</f>
        <v>27490</v>
      </c>
      <c r="P670" s="1204">
        <f>前年実績!O3</f>
        <v>43820</v>
      </c>
      <c r="Q670" s="1204">
        <f>前年実績!P3</f>
        <v>118480</v>
      </c>
      <c r="R670" s="1205">
        <f>前年実績!Q3</f>
        <v>198001</v>
      </c>
      <c r="S670" s="1272">
        <f>SUM(G670:L670)</f>
        <v>394905</v>
      </c>
      <c r="T670" s="1273">
        <f t="shared" ref="T670:T679" si="462">SUM(M670:R670)</f>
        <v>437728</v>
      </c>
      <c r="U670" s="1274">
        <f t="shared" ref="U670:U680" si="463">SUM(S670:T670)</f>
        <v>832633</v>
      </c>
      <c r="V670" s="1207"/>
      <c r="W670" s="702" t="s">
        <v>88</v>
      </c>
    </row>
    <row r="671" spans="2:25" s="1202" customFormat="1" ht="17.25" customHeight="1">
      <c r="B671" s="2306"/>
      <c r="C671" s="2308"/>
      <c r="D671" s="2309"/>
      <c r="E671" s="2314" t="s">
        <v>115</v>
      </c>
      <c r="F671" s="2315"/>
      <c r="G671" s="594">
        <f>前年実績!F4</f>
        <v>0</v>
      </c>
      <c r="H671" s="1208">
        <f>前年実績!G4</f>
        <v>0</v>
      </c>
      <c r="I671" s="1208">
        <f>前年実績!H4</f>
        <v>0</v>
      </c>
      <c r="J671" s="1208">
        <f>前年実績!I4</f>
        <v>0</v>
      </c>
      <c r="K671" s="1208">
        <f>前年実績!J4</f>
        <v>0</v>
      </c>
      <c r="L671" s="1209">
        <f>前年実績!K4</f>
        <v>0</v>
      </c>
      <c r="M671" s="1210">
        <f>前年実績!L4</f>
        <v>0</v>
      </c>
      <c r="N671" s="1208">
        <f>前年実績!M4</f>
        <v>0</v>
      </c>
      <c r="O671" s="1208">
        <f>前年実績!N4</f>
        <v>0</v>
      </c>
      <c r="P671" s="1208">
        <f>前年実績!O4</f>
        <v>0</v>
      </c>
      <c r="Q671" s="1208">
        <f>前年実績!P4</f>
        <v>0</v>
      </c>
      <c r="R671" s="1209">
        <f>前年実績!Q4</f>
        <v>0</v>
      </c>
      <c r="S671" s="594">
        <f>SUM(G671:L671)</f>
        <v>0</v>
      </c>
      <c r="T671" s="1208">
        <f t="shared" si="462"/>
        <v>0</v>
      </c>
      <c r="U671" s="1209">
        <f t="shared" si="463"/>
        <v>0</v>
      </c>
      <c r="V671" s="1207"/>
      <c r="W671" s="703" t="s">
        <v>88</v>
      </c>
    </row>
    <row r="672" spans="2:25" s="1202" customFormat="1" ht="17.25" customHeight="1">
      <c r="B672" s="2306"/>
      <c r="C672" s="2310"/>
      <c r="D672" s="2311"/>
      <c r="E672" s="2314" t="s">
        <v>145</v>
      </c>
      <c r="F672" s="2315"/>
      <c r="G672" s="1121">
        <f>前年実績!F5</f>
        <v>8529</v>
      </c>
      <c r="H672" s="1211">
        <f>前年実績!G5</f>
        <v>20266</v>
      </c>
      <c r="I672" s="1211">
        <f>前年実績!H5</f>
        <v>130644</v>
      </c>
      <c r="J672" s="1211">
        <f>前年実績!I5</f>
        <v>28812</v>
      </c>
      <c r="K672" s="1211">
        <f>前年実績!J5</f>
        <v>33068</v>
      </c>
      <c r="L672" s="1212">
        <f>前年実績!K5</f>
        <v>173586</v>
      </c>
      <c r="M672" s="1213">
        <f>前年実績!L5</f>
        <v>22290</v>
      </c>
      <c r="N672" s="1211">
        <f>前年実績!M5</f>
        <v>27647</v>
      </c>
      <c r="O672" s="1211">
        <f>前年実績!N5</f>
        <v>27490</v>
      </c>
      <c r="P672" s="1211">
        <f>前年実績!O5</f>
        <v>43820</v>
      </c>
      <c r="Q672" s="1211">
        <f>前年実績!P5</f>
        <v>118480</v>
      </c>
      <c r="R672" s="1212">
        <f>前年実績!Q5</f>
        <v>198001</v>
      </c>
      <c r="S672" s="1214">
        <f t="shared" ref="S672:S679" si="464">SUM(G672:L672)</f>
        <v>394905</v>
      </c>
      <c r="T672" s="1211">
        <f t="shared" si="462"/>
        <v>437728</v>
      </c>
      <c r="U672" s="1212">
        <f t="shared" si="463"/>
        <v>832633</v>
      </c>
      <c r="V672" s="1207"/>
      <c r="W672" s="703" t="s">
        <v>88</v>
      </c>
    </row>
    <row r="673" spans="2:23" s="1202" customFormat="1" ht="17.25" customHeight="1">
      <c r="B673" s="2306"/>
      <c r="C673" s="1841" t="s">
        <v>126</v>
      </c>
      <c r="D673" s="2316" t="s">
        <v>71</v>
      </c>
      <c r="E673" s="2314" t="s">
        <v>123</v>
      </c>
      <c r="F673" s="2315"/>
      <c r="G673" s="720">
        <f>前年実績!F6</f>
        <v>8249</v>
      </c>
      <c r="H673" s="724">
        <f>前年実績!G6</f>
        <v>27994</v>
      </c>
      <c r="I673" s="724">
        <f>前年実績!H6</f>
        <v>69253</v>
      </c>
      <c r="J673" s="724">
        <f>前年実績!I6</f>
        <v>24260</v>
      </c>
      <c r="K673" s="724">
        <f>前年実績!J6</f>
        <v>7438</v>
      </c>
      <c r="L673" s="721">
        <f>前年実績!K6</f>
        <v>78537</v>
      </c>
      <c r="M673" s="724">
        <f>前年実績!L6</f>
        <v>10772</v>
      </c>
      <c r="N673" s="724">
        <f>前年実績!M6</f>
        <v>26037</v>
      </c>
      <c r="O673" s="724">
        <f>前年実績!N6</f>
        <v>20675</v>
      </c>
      <c r="P673" s="724">
        <f>前年実績!O6</f>
        <v>35531</v>
      </c>
      <c r="Q673" s="724">
        <f>前年実績!P6</f>
        <v>81889</v>
      </c>
      <c r="R673" s="721">
        <f>前年実績!Q6</f>
        <v>52377</v>
      </c>
      <c r="S673" s="722">
        <f t="shared" si="464"/>
        <v>215731</v>
      </c>
      <c r="T673" s="724">
        <f t="shared" si="462"/>
        <v>227281</v>
      </c>
      <c r="U673" s="721">
        <f t="shared" si="463"/>
        <v>443012</v>
      </c>
      <c r="V673" s="1207"/>
      <c r="W673" s="703" t="s">
        <v>88</v>
      </c>
    </row>
    <row r="674" spans="2:23" s="1202" customFormat="1" ht="17.25" customHeight="1">
      <c r="B674" s="2306"/>
      <c r="C674" s="1842"/>
      <c r="D674" s="2317"/>
      <c r="E674" s="2314" t="s">
        <v>124</v>
      </c>
      <c r="F674" s="2315"/>
      <c r="G674" s="1215">
        <f>前年実績!F7</f>
        <v>2</v>
      </c>
      <c r="H674" s="368">
        <f>前年実績!G7</f>
        <v>310</v>
      </c>
      <c r="I674" s="368">
        <f>前年実績!H7</f>
        <v>24644</v>
      </c>
      <c r="J674" s="368">
        <f>前年実績!I7</f>
        <v>5139</v>
      </c>
      <c r="K674" s="368">
        <f>前年実績!J7</f>
        <v>11922</v>
      </c>
      <c r="L674" s="1216">
        <f>前年実績!K7</f>
        <v>33382</v>
      </c>
      <c r="M674" s="1217">
        <f>前年実績!L7</f>
        <v>1573</v>
      </c>
      <c r="N674" s="368">
        <f>前年実績!M7</f>
        <v>4841</v>
      </c>
      <c r="O674" s="368">
        <f>前年実績!N7</f>
        <v>6323</v>
      </c>
      <c r="P674" s="368">
        <f>前年実績!O7</f>
        <v>7561</v>
      </c>
      <c r="Q674" s="368">
        <f>前年実績!P7</f>
        <v>17254</v>
      </c>
      <c r="R674" s="1216">
        <f>前年実績!Q7</f>
        <v>67798</v>
      </c>
      <c r="S674" s="1218">
        <f t="shared" si="464"/>
        <v>75399</v>
      </c>
      <c r="T674" s="368">
        <f t="shared" si="462"/>
        <v>105350</v>
      </c>
      <c r="U674" s="1216">
        <f t="shared" si="463"/>
        <v>180749</v>
      </c>
      <c r="V674" s="1207"/>
      <c r="W674" s="703" t="s">
        <v>88</v>
      </c>
    </row>
    <row r="675" spans="2:23" s="1202" customFormat="1" ht="17.25" customHeight="1">
      <c r="B675" s="2306"/>
      <c r="C675" s="1842"/>
      <c r="D675" s="2317"/>
      <c r="E675" s="2314" t="s">
        <v>125</v>
      </c>
      <c r="F675" s="2315"/>
      <c r="G675" s="1215">
        <f>前年実績!F8</f>
        <v>-6637</v>
      </c>
      <c r="H675" s="368">
        <f>前年実績!G8</f>
        <v>-27197</v>
      </c>
      <c r="I675" s="368">
        <f>前年実績!H8</f>
        <v>-7850</v>
      </c>
      <c r="J675" s="368">
        <f>前年実績!I8</f>
        <v>-23852</v>
      </c>
      <c r="K675" s="368">
        <f>前年実績!J8</f>
        <v>-7089</v>
      </c>
      <c r="L675" s="1216">
        <f>前年実績!K8</f>
        <v>-4069</v>
      </c>
      <c r="M675" s="1217">
        <f>前年実績!L8</f>
        <v>-9716</v>
      </c>
      <c r="N675" s="368">
        <f>前年実績!M8</f>
        <v>-23791</v>
      </c>
      <c r="O675" s="368">
        <f>前年実績!N8</f>
        <v>-19516</v>
      </c>
      <c r="P675" s="368">
        <f>前年実績!O8</f>
        <v>-25693</v>
      </c>
      <c r="Q675" s="368">
        <f>前年実績!P8</f>
        <v>-27238</v>
      </c>
      <c r="R675" s="1216">
        <f>前年実績!Q8</f>
        <v>-8384</v>
      </c>
      <c r="S675" s="1218">
        <f t="shared" si="464"/>
        <v>-76694</v>
      </c>
      <c r="T675" s="368">
        <f t="shared" si="462"/>
        <v>-114338</v>
      </c>
      <c r="U675" s="1216">
        <f t="shared" si="463"/>
        <v>-191032</v>
      </c>
      <c r="V675" s="1207"/>
      <c r="W675" s="703" t="s">
        <v>88</v>
      </c>
    </row>
    <row r="676" spans="2:23" s="1202" customFormat="1" ht="17.25" customHeight="1">
      <c r="B676" s="2306"/>
      <c r="C676" s="1842"/>
      <c r="D676" s="2317"/>
      <c r="E676" s="2314" t="s">
        <v>115</v>
      </c>
      <c r="F676" s="2315"/>
      <c r="G676" s="1215">
        <f>前年実績!F9</f>
        <v>0</v>
      </c>
      <c r="H676" s="368">
        <f>前年実績!G9</f>
        <v>0</v>
      </c>
      <c r="I676" s="368">
        <f>前年実績!H9</f>
        <v>0</v>
      </c>
      <c r="J676" s="368">
        <f>前年実績!I9</f>
        <v>0</v>
      </c>
      <c r="K676" s="368">
        <f>前年実績!J9</f>
        <v>0</v>
      </c>
      <c r="L676" s="1216">
        <f>前年実績!K9</f>
        <v>0</v>
      </c>
      <c r="M676" s="1217">
        <f>前年実績!L9</f>
        <v>0</v>
      </c>
      <c r="N676" s="368">
        <f>前年実績!M9</f>
        <v>0</v>
      </c>
      <c r="O676" s="368">
        <f>前年実績!N9</f>
        <v>0</v>
      </c>
      <c r="P676" s="368">
        <f>前年実績!O9</f>
        <v>0</v>
      </c>
      <c r="Q676" s="368">
        <f>前年実績!P9</f>
        <v>0</v>
      </c>
      <c r="R676" s="1216">
        <f>前年実績!Q9</f>
        <v>0</v>
      </c>
      <c r="S676" s="1218">
        <f t="shared" si="464"/>
        <v>0</v>
      </c>
      <c r="T676" s="368">
        <f t="shared" si="462"/>
        <v>0</v>
      </c>
      <c r="U676" s="1216">
        <f t="shared" si="463"/>
        <v>0</v>
      </c>
      <c r="V676" s="1207"/>
      <c r="W676" s="703" t="s">
        <v>88</v>
      </c>
    </row>
    <row r="677" spans="2:23" s="1202" customFormat="1" ht="17.25" customHeight="1">
      <c r="B677" s="2306"/>
      <c r="C677" s="1842"/>
      <c r="D677" s="2318"/>
      <c r="E677" s="2319" t="s">
        <v>141</v>
      </c>
      <c r="F677" s="2320"/>
      <c r="G677" s="720">
        <f>前年実績!F10</f>
        <v>1614</v>
      </c>
      <c r="H677" s="724">
        <f>前年実績!G10</f>
        <v>1107</v>
      </c>
      <c r="I677" s="724">
        <f>前年実績!H10</f>
        <v>86047</v>
      </c>
      <c r="J677" s="724">
        <f>前年実績!I10</f>
        <v>5547</v>
      </c>
      <c r="K677" s="724">
        <f>前年実績!J10</f>
        <v>12271</v>
      </c>
      <c r="L677" s="721">
        <f>前年実績!K10</f>
        <v>107850</v>
      </c>
      <c r="M677" s="725">
        <f>前年実績!L10</f>
        <v>2629</v>
      </c>
      <c r="N677" s="724">
        <f>前年実績!M10</f>
        <v>7087</v>
      </c>
      <c r="O677" s="724">
        <f>前年実績!N10</f>
        <v>7482</v>
      </c>
      <c r="P677" s="724">
        <f>前年実績!O10</f>
        <v>17399</v>
      </c>
      <c r="Q677" s="724">
        <f>前年実績!P10</f>
        <v>71905</v>
      </c>
      <c r="R677" s="721">
        <f>前年実績!Q10</f>
        <v>111791</v>
      </c>
      <c r="S677" s="722">
        <f t="shared" si="464"/>
        <v>214436</v>
      </c>
      <c r="T677" s="724">
        <f t="shared" si="462"/>
        <v>218293</v>
      </c>
      <c r="U677" s="721">
        <f t="shared" si="463"/>
        <v>432729</v>
      </c>
      <c r="V677" s="1207"/>
      <c r="W677" s="703" t="s">
        <v>88</v>
      </c>
    </row>
    <row r="678" spans="2:23" s="1202" customFormat="1" ht="17.25" customHeight="1">
      <c r="B678" s="2306"/>
      <c r="C678" s="1842"/>
      <c r="D678" s="2316" t="s">
        <v>127</v>
      </c>
      <c r="E678" s="2314" t="s">
        <v>180</v>
      </c>
      <c r="F678" s="2321"/>
      <c r="G678" s="720">
        <f>前年実績!F11</f>
        <v>405</v>
      </c>
      <c r="H678" s="724">
        <f>前年実績!G11</f>
        <v>4698</v>
      </c>
      <c r="I678" s="724">
        <f>前年実績!H11</f>
        <v>16009</v>
      </c>
      <c r="J678" s="724">
        <f>前年実績!I11</f>
        <v>3979</v>
      </c>
      <c r="K678" s="724">
        <f>前年実績!J11</f>
        <v>5225</v>
      </c>
      <c r="L678" s="721">
        <f>前年実績!K11</f>
        <v>16450</v>
      </c>
      <c r="M678" s="725">
        <f>前年実績!L11</f>
        <v>3722</v>
      </c>
      <c r="N678" s="724">
        <f>前年実績!M11</f>
        <v>3269</v>
      </c>
      <c r="O678" s="724">
        <f>前年実績!N11</f>
        <v>3849</v>
      </c>
      <c r="P678" s="724">
        <f>前年実績!O11</f>
        <v>5548</v>
      </c>
      <c r="Q678" s="724">
        <f>前年実績!P11</f>
        <v>10736</v>
      </c>
      <c r="R678" s="721">
        <f>前年実績!Q11</f>
        <v>23234</v>
      </c>
      <c r="S678" s="722">
        <f t="shared" si="464"/>
        <v>46766</v>
      </c>
      <c r="T678" s="724">
        <f t="shared" si="462"/>
        <v>50358</v>
      </c>
      <c r="U678" s="721">
        <f t="shared" si="463"/>
        <v>97124</v>
      </c>
      <c r="V678" s="1207"/>
      <c r="W678" s="703" t="s">
        <v>88</v>
      </c>
    </row>
    <row r="679" spans="2:23" s="1202" customFormat="1" ht="17.25" customHeight="1">
      <c r="B679" s="2306"/>
      <c r="C679" s="1842"/>
      <c r="D679" s="2317"/>
      <c r="E679" s="2314" t="s">
        <v>181</v>
      </c>
      <c r="F679" s="2321"/>
      <c r="G679" s="720">
        <f>前年実績!F12</f>
        <v>-13199</v>
      </c>
      <c r="H679" s="724">
        <f>前年実績!G12</f>
        <v>-8812</v>
      </c>
      <c r="I679" s="724">
        <f>前年実績!H12</f>
        <v>-8483</v>
      </c>
      <c r="J679" s="724">
        <f>前年実績!I12</f>
        <v>-9106</v>
      </c>
      <c r="K679" s="724">
        <f>前年実績!J12</f>
        <v>-7330</v>
      </c>
      <c r="L679" s="721">
        <f>前年実績!K12</f>
        <v>-3971</v>
      </c>
      <c r="M679" s="725">
        <f>前年実績!L12</f>
        <v>-7705</v>
      </c>
      <c r="N679" s="724">
        <f>前年実績!M12</f>
        <v>-8816</v>
      </c>
      <c r="O679" s="724">
        <f>前年実績!N12</f>
        <v>-10754</v>
      </c>
      <c r="P679" s="724">
        <f>前年実績!O12</f>
        <v>-11250</v>
      </c>
      <c r="Q679" s="724">
        <f>前年実績!P12</f>
        <v>-12880</v>
      </c>
      <c r="R679" s="721">
        <f>前年実績!Q12</f>
        <v>-2656</v>
      </c>
      <c r="S679" s="722">
        <f t="shared" si="464"/>
        <v>-50901</v>
      </c>
      <c r="T679" s="724">
        <f t="shared" si="462"/>
        <v>-54061</v>
      </c>
      <c r="U679" s="721">
        <f t="shared" si="463"/>
        <v>-104962</v>
      </c>
      <c r="V679" s="1207"/>
      <c r="W679" s="703" t="s">
        <v>88</v>
      </c>
    </row>
    <row r="680" spans="2:23" s="1202" customFormat="1" ht="17.25" customHeight="1">
      <c r="B680" s="2306"/>
      <c r="C680" s="1842"/>
      <c r="D680" s="2317"/>
      <c r="E680" s="2314" t="s">
        <v>182</v>
      </c>
      <c r="F680" s="2321"/>
      <c r="G680" s="720">
        <f>前年実績!F13</f>
        <v>0</v>
      </c>
      <c r="H680" s="724">
        <f>前年実績!G13</f>
        <v>0</v>
      </c>
      <c r="I680" s="724">
        <f>前年実績!H13</f>
        <v>0</v>
      </c>
      <c r="J680" s="724">
        <f>前年実績!I13</f>
        <v>0</v>
      </c>
      <c r="K680" s="724">
        <f>前年実績!J13</f>
        <v>0</v>
      </c>
      <c r="L680" s="721">
        <f>前年実績!K13</f>
        <v>0</v>
      </c>
      <c r="M680" s="725">
        <f>前年実績!L13</f>
        <v>0</v>
      </c>
      <c r="N680" s="724">
        <f>前年実績!M13</f>
        <v>0</v>
      </c>
      <c r="O680" s="724">
        <f>前年実績!N13</f>
        <v>0</v>
      </c>
      <c r="P680" s="724">
        <f>前年実績!O13</f>
        <v>0</v>
      </c>
      <c r="Q680" s="724">
        <f>前年実績!P13</f>
        <v>0</v>
      </c>
      <c r="R680" s="721">
        <f>前年実績!Q13</f>
        <v>0</v>
      </c>
      <c r="S680" s="722">
        <f>SUM(G680:L680)</f>
        <v>0</v>
      </c>
      <c r="T680" s="724">
        <f>SUM(M680:R680)</f>
        <v>0</v>
      </c>
      <c r="U680" s="721">
        <f t="shared" si="463"/>
        <v>0</v>
      </c>
      <c r="V680" s="1207"/>
      <c r="W680" s="703" t="s">
        <v>88</v>
      </c>
    </row>
    <row r="681" spans="2:23" s="1202" customFormat="1" ht="17.25" customHeight="1">
      <c r="B681" s="2306"/>
      <c r="C681" s="1842"/>
      <c r="D681" s="2318"/>
      <c r="E681" s="2244" t="s">
        <v>146</v>
      </c>
      <c r="F681" s="2322"/>
      <c r="G681" s="720">
        <f>前年実績!F14</f>
        <v>-12794</v>
      </c>
      <c r="H681" s="724">
        <f>前年実績!G14</f>
        <v>-4114</v>
      </c>
      <c r="I681" s="724">
        <f>前年実績!H14</f>
        <v>7526</v>
      </c>
      <c r="J681" s="724">
        <f>前年実績!I14</f>
        <v>-5127</v>
      </c>
      <c r="K681" s="724">
        <f>前年実績!J14</f>
        <v>-2105</v>
      </c>
      <c r="L681" s="721">
        <f>前年実績!K14</f>
        <v>12479</v>
      </c>
      <c r="M681" s="725">
        <f>前年実績!L14</f>
        <v>-3983</v>
      </c>
      <c r="N681" s="724">
        <f>前年実績!M14</f>
        <v>-5547</v>
      </c>
      <c r="O681" s="724">
        <f>前年実績!N14</f>
        <v>-6905</v>
      </c>
      <c r="P681" s="724">
        <f>前年実績!O14</f>
        <v>-5702</v>
      </c>
      <c r="Q681" s="724">
        <f>前年実績!P14</f>
        <v>-2144</v>
      </c>
      <c r="R681" s="721">
        <f>前年実績!Q14</f>
        <v>20578</v>
      </c>
      <c r="S681" s="722">
        <f t="shared" ref="S681:U681" si="465">SUM(S678:S680)</f>
        <v>-4135</v>
      </c>
      <c r="T681" s="724">
        <f t="shared" si="465"/>
        <v>-3703</v>
      </c>
      <c r="U681" s="721">
        <f t="shared" si="465"/>
        <v>-7838</v>
      </c>
      <c r="V681" s="1207"/>
      <c r="W681" s="703" t="s">
        <v>88</v>
      </c>
    </row>
    <row r="682" spans="2:23" s="1202" customFormat="1" ht="17.25" customHeight="1">
      <c r="B682" s="2306"/>
      <c r="C682" s="1842"/>
      <c r="D682" s="2323" t="s">
        <v>131</v>
      </c>
      <c r="E682" s="2326" t="s">
        <v>27</v>
      </c>
      <c r="F682" s="2314"/>
      <c r="G682" s="720">
        <f>前年実績!F15</f>
        <v>17638</v>
      </c>
      <c r="H682" s="724">
        <f>前年実績!G15</f>
        <v>17638</v>
      </c>
      <c r="I682" s="724">
        <f>前年実績!H15</f>
        <v>17674</v>
      </c>
      <c r="J682" s="724">
        <f>前年実績!I15</f>
        <v>17358</v>
      </c>
      <c r="K682" s="724">
        <f>前年実績!J15</f>
        <v>17670</v>
      </c>
      <c r="L682" s="721">
        <f>前年実績!K15</f>
        <v>17294</v>
      </c>
      <c r="M682" s="725">
        <f>前年実績!L15</f>
        <v>16554</v>
      </c>
      <c r="N682" s="724">
        <f>前年実績!M15</f>
        <v>15842</v>
      </c>
      <c r="O682" s="724">
        <f>前年実績!N15</f>
        <v>16132</v>
      </c>
      <c r="P682" s="724">
        <f>前年実績!O15</f>
        <v>17420</v>
      </c>
      <c r="Q682" s="724">
        <f>前年実績!P15</f>
        <v>17994</v>
      </c>
      <c r="R682" s="721">
        <f>前年実績!Q15</f>
        <v>18385</v>
      </c>
      <c r="S682" s="722">
        <f t="shared" ref="S682:S690" si="466">SUM(G682:L682)</f>
        <v>105272</v>
      </c>
      <c r="T682" s="724">
        <f t="shared" ref="T682:T690" si="467">SUM(M682:R682)</f>
        <v>102327</v>
      </c>
      <c r="U682" s="721">
        <f t="shared" ref="U682:U690" si="468">SUM(S682:T682)</f>
        <v>207599</v>
      </c>
      <c r="V682" s="1207"/>
      <c r="W682" s="703" t="s">
        <v>88</v>
      </c>
    </row>
    <row r="683" spans="2:23" s="1202" customFormat="1" ht="17.25" customHeight="1">
      <c r="B683" s="2306"/>
      <c r="C683" s="1842"/>
      <c r="D683" s="2324"/>
      <c r="E683" s="2326" t="s">
        <v>28</v>
      </c>
      <c r="F683" s="2314"/>
      <c r="G683" s="720">
        <f>前年実績!F16</f>
        <v>1647</v>
      </c>
      <c r="H683" s="724">
        <f>前年実績!G16</f>
        <v>1339</v>
      </c>
      <c r="I683" s="724">
        <f>前年実績!H16</f>
        <v>996</v>
      </c>
      <c r="J683" s="724">
        <f>前年実績!I16</f>
        <v>1317</v>
      </c>
      <c r="K683" s="724">
        <f>前年実績!J16</f>
        <v>1192</v>
      </c>
      <c r="L683" s="721">
        <f>前年実績!K16</f>
        <v>1615</v>
      </c>
      <c r="M683" s="725">
        <f>前年実績!L16</f>
        <v>1141</v>
      </c>
      <c r="N683" s="724">
        <f>前年実績!M16</f>
        <v>1013</v>
      </c>
      <c r="O683" s="724">
        <f>前年実績!N16</f>
        <v>1874</v>
      </c>
      <c r="P683" s="724">
        <f>前年実績!O16</f>
        <v>1435</v>
      </c>
      <c r="Q683" s="724">
        <f>前年実績!P16</f>
        <v>2659</v>
      </c>
      <c r="R683" s="721">
        <f>前年実績!Q16</f>
        <v>2794</v>
      </c>
      <c r="S683" s="722">
        <f t="shared" si="466"/>
        <v>8106</v>
      </c>
      <c r="T683" s="724">
        <f t="shared" si="467"/>
        <v>10916</v>
      </c>
      <c r="U683" s="721">
        <f t="shared" si="468"/>
        <v>19022</v>
      </c>
      <c r="V683" s="1207"/>
      <c r="W683" s="703" t="s">
        <v>88</v>
      </c>
    </row>
    <row r="684" spans="2:23" s="1202" customFormat="1" ht="17.25" customHeight="1">
      <c r="B684" s="2306"/>
      <c r="C684" s="1842"/>
      <c r="D684" s="2324"/>
      <c r="E684" s="2326" t="s">
        <v>132</v>
      </c>
      <c r="F684" s="2314"/>
      <c r="G684" s="720">
        <f>前年実績!F17</f>
        <v>143</v>
      </c>
      <c r="H684" s="724">
        <f>前年実績!G17</f>
        <v>410</v>
      </c>
      <c r="I684" s="724">
        <f>前年実績!H17</f>
        <v>411</v>
      </c>
      <c r="J684" s="724">
        <f>前年実績!I17</f>
        <v>364</v>
      </c>
      <c r="K684" s="724">
        <f>前年実績!J17</f>
        <v>272</v>
      </c>
      <c r="L684" s="721">
        <f>前年実績!K17</f>
        <v>232</v>
      </c>
      <c r="M684" s="725">
        <f>前年実績!L17</f>
        <v>271</v>
      </c>
      <c r="N684" s="724">
        <f>前年実績!M17</f>
        <v>259</v>
      </c>
      <c r="O684" s="724">
        <f>前年実績!N17</f>
        <v>231</v>
      </c>
      <c r="P684" s="724">
        <f>前年実績!O17</f>
        <v>185</v>
      </c>
      <c r="Q684" s="724">
        <f>前年実績!P17</f>
        <v>539</v>
      </c>
      <c r="R684" s="721">
        <f>前年実績!Q17</f>
        <v>1276</v>
      </c>
      <c r="S684" s="722">
        <f t="shared" si="466"/>
        <v>1832</v>
      </c>
      <c r="T684" s="724">
        <f t="shared" si="467"/>
        <v>2761</v>
      </c>
      <c r="U684" s="721">
        <f t="shared" si="468"/>
        <v>4593</v>
      </c>
      <c r="V684" s="1207"/>
      <c r="W684" s="703" t="s">
        <v>88</v>
      </c>
    </row>
    <row r="685" spans="2:23" s="1202" customFormat="1" ht="17.25" customHeight="1">
      <c r="B685" s="2306"/>
      <c r="C685" s="1842"/>
      <c r="D685" s="2324"/>
      <c r="E685" s="2326" t="s">
        <v>17</v>
      </c>
      <c r="F685" s="2314"/>
      <c r="G685" s="720">
        <f>前年実績!F18</f>
        <v>0</v>
      </c>
      <c r="H685" s="724">
        <f>前年実績!G18</f>
        <v>0</v>
      </c>
      <c r="I685" s="724">
        <f>前年実績!H18</f>
        <v>0</v>
      </c>
      <c r="J685" s="724">
        <f>前年実績!I18</f>
        <v>0</v>
      </c>
      <c r="K685" s="724">
        <f>前年実績!J18</f>
        <v>0</v>
      </c>
      <c r="L685" s="721">
        <f>前年実績!K18</f>
        <v>0</v>
      </c>
      <c r="M685" s="725">
        <f>前年実績!L18</f>
        <v>0</v>
      </c>
      <c r="N685" s="724">
        <f>前年実績!M18</f>
        <v>0</v>
      </c>
      <c r="O685" s="724">
        <f>前年実績!N18</f>
        <v>0</v>
      </c>
      <c r="P685" s="724">
        <f>前年実績!O18</f>
        <v>0</v>
      </c>
      <c r="Q685" s="724">
        <f>前年実績!P18</f>
        <v>0</v>
      </c>
      <c r="R685" s="721">
        <f>前年実績!Q18</f>
        <v>0</v>
      </c>
      <c r="S685" s="722">
        <f t="shared" si="466"/>
        <v>0</v>
      </c>
      <c r="T685" s="724">
        <f t="shared" si="467"/>
        <v>0</v>
      </c>
      <c r="U685" s="721">
        <f t="shared" si="468"/>
        <v>0</v>
      </c>
      <c r="V685" s="1207"/>
      <c r="W685" s="703" t="s">
        <v>88</v>
      </c>
    </row>
    <row r="686" spans="2:23" s="1202" customFormat="1" ht="17.25" customHeight="1">
      <c r="B686" s="2306"/>
      <c r="C686" s="1842"/>
      <c r="D686" s="2324"/>
      <c r="E686" s="2326" t="s">
        <v>133</v>
      </c>
      <c r="F686" s="2314"/>
      <c r="G686" s="720">
        <f>前年実績!F19</f>
        <v>159</v>
      </c>
      <c r="H686" s="724">
        <f>前年実績!G19</f>
        <v>159</v>
      </c>
      <c r="I686" s="724">
        <f>前年実績!H19</f>
        <v>159</v>
      </c>
      <c r="J686" s="724">
        <f>前年実績!I19</f>
        <v>159</v>
      </c>
      <c r="K686" s="724">
        <f>前年実績!J19</f>
        <v>159</v>
      </c>
      <c r="L686" s="721">
        <f>前年実績!K19</f>
        <v>174</v>
      </c>
      <c r="M686" s="725">
        <f>前年実績!L19</f>
        <v>159</v>
      </c>
      <c r="N686" s="724">
        <f>前年実績!M19</f>
        <v>159</v>
      </c>
      <c r="O686" s="724">
        <f>前年実績!N19</f>
        <v>159</v>
      </c>
      <c r="P686" s="724">
        <f>前年実績!O19</f>
        <v>159</v>
      </c>
      <c r="Q686" s="724">
        <f>前年実績!P19</f>
        <v>159</v>
      </c>
      <c r="R686" s="721">
        <f>前年実績!Q19</f>
        <v>159</v>
      </c>
      <c r="S686" s="722">
        <f t="shared" si="466"/>
        <v>969</v>
      </c>
      <c r="T686" s="724">
        <f t="shared" si="467"/>
        <v>954</v>
      </c>
      <c r="U686" s="721">
        <f t="shared" si="468"/>
        <v>1923</v>
      </c>
      <c r="V686" s="1207"/>
      <c r="W686" s="703" t="s">
        <v>88</v>
      </c>
    </row>
    <row r="687" spans="2:23" s="1202" customFormat="1" ht="17.25" customHeight="1">
      <c r="B687" s="2306"/>
      <c r="C687" s="1842"/>
      <c r="D687" s="2324"/>
      <c r="E687" s="2326" t="s">
        <v>134</v>
      </c>
      <c r="F687" s="2314"/>
      <c r="G687" s="720">
        <f>前年実績!F20</f>
        <v>4648</v>
      </c>
      <c r="H687" s="724">
        <f>前年実績!G20</f>
        <v>4648</v>
      </c>
      <c r="I687" s="724">
        <f>前年実績!H20</f>
        <v>4648</v>
      </c>
      <c r="J687" s="724">
        <f>前年実績!I20</f>
        <v>4648</v>
      </c>
      <c r="K687" s="724">
        <f>前年実績!J20</f>
        <v>4648</v>
      </c>
      <c r="L687" s="721">
        <f>前年実績!K20</f>
        <v>4648</v>
      </c>
      <c r="M687" s="725">
        <f>前年実績!L20</f>
        <v>4648</v>
      </c>
      <c r="N687" s="724">
        <f>前年実績!M20</f>
        <v>4648</v>
      </c>
      <c r="O687" s="724">
        <f>前年実績!N20</f>
        <v>4648</v>
      </c>
      <c r="P687" s="724">
        <f>前年実績!O20</f>
        <v>4648</v>
      </c>
      <c r="Q687" s="724">
        <f>前年実績!P20</f>
        <v>4648</v>
      </c>
      <c r="R687" s="721">
        <f>前年実績!Q20</f>
        <v>4648</v>
      </c>
      <c r="S687" s="722">
        <f t="shared" si="466"/>
        <v>27888</v>
      </c>
      <c r="T687" s="724">
        <f t="shared" si="467"/>
        <v>27888</v>
      </c>
      <c r="U687" s="721">
        <f t="shared" si="468"/>
        <v>55776</v>
      </c>
      <c r="V687" s="1207"/>
      <c r="W687" s="703" t="s">
        <v>88</v>
      </c>
    </row>
    <row r="688" spans="2:23" s="1202" customFormat="1" ht="17.25" customHeight="1">
      <c r="B688" s="2306"/>
      <c r="C688" s="1842"/>
      <c r="D688" s="2325"/>
      <c r="E688" s="2319" t="s">
        <v>139</v>
      </c>
      <c r="F688" s="2320"/>
      <c r="G688" s="720">
        <f>前年実績!F21</f>
        <v>24235</v>
      </c>
      <c r="H688" s="724">
        <f>前年実績!G21</f>
        <v>24194</v>
      </c>
      <c r="I688" s="724">
        <f>前年実績!H21</f>
        <v>23888</v>
      </c>
      <c r="J688" s="724">
        <f>前年実績!I21</f>
        <v>23846</v>
      </c>
      <c r="K688" s="724">
        <f>前年実績!J21</f>
        <v>23941</v>
      </c>
      <c r="L688" s="721">
        <f>前年実績!K21</f>
        <v>23963</v>
      </c>
      <c r="M688" s="725">
        <f>前年実績!L21</f>
        <v>22773</v>
      </c>
      <c r="N688" s="724">
        <f>前年実績!M21</f>
        <v>21921</v>
      </c>
      <c r="O688" s="724">
        <f>前年実績!N21</f>
        <v>23044</v>
      </c>
      <c r="P688" s="724">
        <f>前年実績!O21</f>
        <v>23847</v>
      </c>
      <c r="Q688" s="724">
        <f>前年実績!P21</f>
        <v>25999</v>
      </c>
      <c r="R688" s="721">
        <f>前年実績!Q21</f>
        <v>27262</v>
      </c>
      <c r="S688" s="722">
        <f t="shared" si="466"/>
        <v>144067</v>
      </c>
      <c r="T688" s="724">
        <f t="shared" si="467"/>
        <v>144846</v>
      </c>
      <c r="U688" s="721">
        <f t="shared" si="468"/>
        <v>288913</v>
      </c>
      <c r="V688" s="1207"/>
      <c r="W688" s="703" t="s">
        <v>88</v>
      </c>
    </row>
    <row r="689" spans="2:25" s="1202" customFormat="1" ht="17.25" customHeight="1">
      <c r="B689" s="2306"/>
      <c r="C689" s="1986"/>
      <c r="D689" s="2244" t="s">
        <v>137</v>
      </c>
      <c r="E689" s="2322"/>
      <c r="F689" s="2322"/>
      <c r="G689" s="720">
        <f>前年実績!F22</f>
        <v>13055</v>
      </c>
      <c r="H689" s="724">
        <f>前年実績!G22</f>
        <v>21187</v>
      </c>
      <c r="I689" s="724">
        <f>前年実績!H22</f>
        <v>117461</v>
      </c>
      <c r="J689" s="724">
        <f>前年実績!I22</f>
        <v>24266</v>
      </c>
      <c r="K689" s="724">
        <f>前年実績!J22</f>
        <v>34107</v>
      </c>
      <c r="L689" s="721">
        <f>前年実績!K22</f>
        <v>144292</v>
      </c>
      <c r="M689" s="725">
        <f>前年実績!L22</f>
        <v>21419</v>
      </c>
      <c r="N689" s="724">
        <f>前年実績!M22</f>
        <v>23461</v>
      </c>
      <c r="O689" s="724">
        <f>前年実績!N22</f>
        <v>23621</v>
      </c>
      <c r="P689" s="724">
        <f>前年実績!O22</f>
        <v>35544</v>
      </c>
      <c r="Q689" s="724">
        <f>前年実績!P22</f>
        <v>95760</v>
      </c>
      <c r="R689" s="721">
        <f>前年実績!Q22</f>
        <v>159631</v>
      </c>
      <c r="S689" s="722">
        <f t="shared" si="466"/>
        <v>354368</v>
      </c>
      <c r="T689" s="724">
        <f t="shared" si="467"/>
        <v>359436</v>
      </c>
      <c r="U689" s="721">
        <f t="shared" si="468"/>
        <v>713804</v>
      </c>
      <c r="V689" s="1207"/>
      <c r="W689" s="703" t="s">
        <v>88</v>
      </c>
    </row>
    <row r="690" spans="2:25" s="1202" customFormat="1" ht="17.25" customHeight="1">
      <c r="B690" s="2306"/>
      <c r="C690" s="2327" t="s">
        <v>138</v>
      </c>
      <c r="D690" s="2328"/>
      <c r="E690" s="2331" t="s">
        <v>73</v>
      </c>
      <c r="F690" s="2331"/>
      <c r="G690" s="638">
        <f t="shared" ref="G690:R690" si="469">G672-G689</f>
        <v>-4526</v>
      </c>
      <c r="H690" s="1219">
        <f t="shared" si="469"/>
        <v>-921</v>
      </c>
      <c r="I690" s="1219">
        <f t="shared" si="469"/>
        <v>13183</v>
      </c>
      <c r="J690" s="1219">
        <f t="shared" si="469"/>
        <v>4546</v>
      </c>
      <c r="K690" s="1219">
        <f t="shared" si="469"/>
        <v>-1039</v>
      </c>
      <c r="L690" s="1220">
        <f t="shared" si="469"/>
        <v>29294</v>
      </c>
      <c r="M690" s="1221">
        <f t="shared" si="469"/>
        <v>871</v>
      </c>
      <c r="N690" s="1219">
        <f t="shared" si="469"/>
        <v>4186</v>
      </c>
      <c r="O690" s="1219">
        <f t="shared" si="469"/>
        <v>3869</v>
      </c>
      <c r="P690" s="1219">
        <f t="shared" si="469"/>
        <v>8276</v>
      </c>
      <c r="Q690" s="1219">
        <f t="shared" si="469"/>
        <v>22720</v>
      </c>
      <c r="R690" s="1220">
        <f t="shared" si="469"/>
        <v>38370</v>
      </c>
      <c r="S690" s="1222">
        <f t="shared" si="466"/>
        <v>40537</v>
      </c>
      <c r="T690" s="1219">
        <f t="shared" si="467"/>
        <v>78292</v>
      </c>
      <c r="U690" s="1220">
        <f t="shared" si="468"/>
        <v>118829</v>
      </c>
      <c r="V690" s="1207"/>
      <c r="W690" s="703" t="s">
        <v>88</v>
      </c>
    </row>
    <row r="691" spans="2:25" s="1202" customFormat="1" ht="17.25" customHeight="1" thickBot="1">
      <c r="B691" s="2306"/>
      <c r="C691" s="2329"/>
      <c r="D691" s="2330"/>
      <c r="E691" s="2332" t="s">
        <v>135</v>
      </c>
      <c r="F691" s="2332"/>
      <c r="G691" s="1223">
        <f t="shared" ref="G691:T691" si="470">G690/G672</f>
        <v>-0.53066010083245396</v>
      </c>
      <c r="H691" s="1224">
        <f t="shared" si="470"/>
        <v>-4.5445573867561435E-2</v>
      </c>
      <c r="I691" s="1224">
        <f t="shared" si="470"/>
        <v>0.10090781053856281</v>
      </c>
      <c r="J691" s="1224">
        <f t="shared" si="470"/>
        <v>0.15778147993891434</v>
      </c>
      <c r="K691" s="1224">
        <f t="shared" si="470"/>
        <v>-3.1420104028063382E-2</v>
      </c>
      <c r="L691" s="1225">
        <f t="shared" si="470"/>
        <v>0.16875784913529893</v>
      </c>
      <c r="M691" s="1226">
        <f t="shared" si="470"/>
        <v>3.9075818752803949E-2</v>
      </c>
      <c r="N691" s="1224">
        <f t="shared" si="470"/>
        <v>0.15140883278475062</v>
      </c>
      <c r="O691" s="1224">
        <f t="shared" si="470"/>
        <v>0.14074208803201163</v>
      </c>
      <c r="P691" s="1224">
        <f t="shared" si="470"/>
        <v>0.1888635326335007</v>
      </c>
      <c r="Q691" s="1224">
        <f t="shared" si="470"/>
        <v>0.19176232275489535</v>
      </c>
      <c r="R691" s="1225">
        <f t="shared" si="470"/>
        <v>0.19378690006616128</v>
      </c>
      <c r="S691" s="1227">
        <f t="shared" si="470"/>
        <v>0.10265000443144554</v>
      </c>
      <c r="T691" s="1224">
        <f t="shared" si="470"/>
        <v>0.17885993128152644</v>
      </c>
      <c r="U691" s="1225">
        <f>U690/U672</f>
        <v>0.14271473746536589</v>
      </c>
      <c r="V691" s="1207"/>
      <c r="W691" s="704" t="s">
        <v>88</v>
      </c>
    </row>
    <row r="692" spans="2:25" s="1202" customFormat="1" ht="17.25" customHeight="1">
      <c r="B692" s="2306"/>
      <c r="C692" s="2333" t="s">
        <v>147</v>
      </c>
      <c r="D692" s="2334"/>
      <c r="E692" s="2334"/>
      <c r="F692" s="2334"/>
      <c r="G692" s="1228">
        <f>G672-G677-G681-G683</f>
        <v>18062</v>
      </c>
      <c r="H692" s="1229">
        <f t="shared" ref="H692:U692" si="471">H672-H677-H681-H683</f>
        <v>21934</v>
      </c>
      <c r="I692" s="1229">
        <f t="shared" si="471"/>
        <v>36075</v>
      </c>
      <c r="J692" s="1229">
        <f t="shared" si="471"/>
        <v>27075</v>
      </c>
      <c r="K692" s="1229">
        <f t="shared" si="471"/>
        <v>21710</v>
      </c>
      <c r="L692" s="1230">
        <f t="shared" si="471"/>
        <v>51642</v>
      </c>
      <c r="M692" s="1231">
        <f t="shared" si="471"/>
        <v>22503</v>
      </c>
      <c r="N692" s="1229">
        <f t="shared" si="471"/>
        <v>25094</v>
      </c>
      <c r="O692" s="1229">
        <f t="shared" si="471"/>
        <v>25039</v>
      </c>
      <c r="P692" s="1229">
        <f t="shared" si="471"/>
        <v>30688</v>
      </c>
      <c r="Q692" s="1229">
        <f t="shared" si="471"/>
        <v>46060</v>
      </c>
      <c r="R692" s="1230">
        <f t="shared" si="471"/>
        <v>62838</v>
      </c>
      <c r="S692" s="1228">
        <f t="shared" si="471"/>
        <v>176498</v>
      </c>
      <c r="T692" s="1229">
        <f t="shared" si="471"/>
        <v>212222</v>
      </c>
      <c r="U692" s="1230">
        <f t="shared" si="471"/>
        <v>388720</v>
      </c>
      <c r="V692" s="1655"/>
      <c r="W692" s="705" t="s">
        <v>88</v>
      </c>
    </row>
    <row r="693" spans="2:25" s="1202" customFormat="1" ht="17.25" customHeight="1" thickBot="1">
      <c r="B693" s="2307"/>
      <c r="C693" s="2335" t="s">
        <v>148</v>
      </c>
      <c r="D693" s="2329"/>
      <c r="E693" s="2329"/>
      <c r="F693" s="2329"/>
      <c r="G693" s="1223">
        <f>G692/G672</f>
        <v>2.1177160276703013</v>
      </c>
      <c r="H693" s="1224">
        <f t="shared" ref="H693:U693" si="472">H692/H672</f>
        <v>1.0823053389914141</v>
      </c>
      <c r="I693" s="1224">
        <f t="shared" si="472"/>
        <v>0.27613208413704415</v>
      </c>
      <c r="J693" s="1224">
        <f t="shared" si="472"/>
        <v>0.93971261974177422</v>
      </c>
      <c r="K693" s="1224">
        <f t="shared" si="472"/>
        <v>0.65652594653441398</v>
      </c>
      <c r="L693" s="1225">
        <f t="shared" si="472"/>
        <v>0.29750095053748576</v>
      </c>
      <c r="M693" s="1226">
        <f t="shared" si="472"/>
        <v>1.0095558546433379</v>
      </c>
      <c r="N693" s="1224">
        <f t="shared" si="472"/>
        <v>0.90765725033457523</v>
      </c>
      <c r="O693" s="1224">
        <f t="shared" si="472"/>
        <v>0.9108403055656602</v>
      </c>
      <c r="P693" s="1224">
        <f t="shared" si="472"/>
        <v>0.70031948881789141</v>
      </c>
      <c r="Q693" s="1224">
        <f t="shared" si="472"/>
        <v>0.3887575962187711</v>
      </c>
      <c r="R693" s="1225">
        <f t="shared" si="472"/>
        <v>0.31736203352508319</v>
      </c>
      <c r="S693" s="1227">
        <f t="shared" si="472"/>
        <v>0.44693787113356376</v>
      </c>
      <c r="T693" s="1224">
        <f t="shared" si="472"/>
        <v>0.48482619343519262</v>
      </c>
      <c r="U693" s="1225">
        <f t="shared" si="472"/>
        <v>0.46685634607323995</v>
      </c>
      <c r="V693" s="1656"/>
      <c r="W693" s="706" t="s">
        <v>195</v>
      </c>
    </row>
    <row r="694" spans="2:25" s="1202" customFormat="1" ht="17.25" customHeight="1">
      <c r="B694" s="1654"/>
      <c r="C694" s="2333" t="s">
        <v>465</v>
      </c>
      <c r="D694" s="2334"/>
      <c r="E694" s="2334"/>
      <c r="F694" s="2421"/>
      <c r="G694" s="1228">
        <f>(G688-G683)/(1-(SUM(G677,G681,G683)/G672))</f>
        <v>10666.208171852508</v>
      </c>
      <c r="H694" s="1229">
        <f t="shared" ref="H694:U694" si="473">(H688-H683)/(1-(SUM(H677,H681,H683)/H672))</f>
        <v>21116.961338561141</v>
      </c>
      <c r="I694" s="1229">
        <f t="shared" si="473"/>
        <v>82902.354760914764</v>
      </c>
      <c r="J694" s="1229">
        <f t="shared" si="473"/>
        <v>23974.350803324101</v>
      </c>
      <c r="K694" s="1229">
        <f t="shared" si="473"/>
        <v>34650.572639336708</v>
      </c>
      <c r="L694" s="1230">
        <f t="shared" si="473"/>
        <v>75119.087719298259</v>
      </c>
      <c r="M694" s="1231">
        <f t="shared" si="473"/>
        <v>21427.244367417676</v>
      </c>
      <c r="N694" s="1229">
        <f t="shared" si="473"/>
        <v>23035.126962620547</v>
      </c>
      <c r="O694" s="1229">
        <f t="shared" si="473"/>
        <v>23242.274052478137</v>
      </c>
      <c r="P694" s="1229">
        <f t="shared" si="473"/>
        <v>32002.536496350363</v>
      </c>
      <c r="Q694" s="1229">
        <f t="shared" si="473"/>
        <v>60037.412071211453</v>
      </c>
      <c r="R694" s="1230">
        <f t="shared" si="473"/>
        <v>77098.069130144184</v>
      </c>
      <c r="S694" s="1228">
        <f t="shared" si="473"/>
        <v>304205.59272626322</v>
      </c>
      <c r="T694" s="1229">
        <f t="shared" si="473"/>
        <v>276243.32557416288</v>
      </c>
      <c r="U694" s="1230">
        <f t="shared" si="473"/>
        <v>578102.88383154967</v>
      </c>
      <c r="V694" s="1657"/>
      <c r="W694" s="705" t="s">
        <v>88</v>
      </c>
    </row>
    <row r="695" spans="2:25" s="1202" customFormat="1" ht="17.25" customHeight="1" thickBot="1">
      <c r="B695" s="1654"/>
      <c r="C695" s="2422" t="s">
        <v>466</v>
      </c>
      <c r="D695" s="2423"/>
      <c r="E695" s="2423"/>
      <c r="F695" s="2424"/>
      <c r="G695" s="1223">
        <f>G694/G672</f>
        <v>1.2505813309710996</v>
      </c>
      <c r="H695" s="1224">
        <f t="shared" ref="H695:U695" si="474">H694/H672</f>
        <v>1.0419896051791739</v>
      </c>
      <c r="I695" s="1224">
        <f t="shared" si="474"/>
        <v>0.63456687456687455</v>
      </c>
      <c r="J695" s="1224">
        <f t="shared" si="474"/>
        <v>0.83209602954755313</v>
      </c>
      <c r="K695" s="1224">
        <f t="shared" si="474"/>
        <v>1.0478581298940579</v>
      </c>
      <c r="L695" s="1225">
        <f t="shared" si="474"/>
        <v>0.43274853801169599</v>
      </c>
      <c r="M695" s="1226">
        <f t="shared" si="474"/>
        <v>0.96129404968226451</v>
      </c>
      <c r="N695" s="1224">
        <f t="shared" si="474"/>
        <v>0.83318721606758583</v>
      </c>
      <c r="O695" s="1224">
        <f t="shared" si="474"/>
        <v>0.84548104956268233</v>
      </c>
      <c r="P695" s="1224">
        <f t="shared" si="474"/>
        <v>0.73031803962460895</v>
      </c>
      <c r="Q695" s="1224">
        <f t="shared" si="474"/>
        <v>0.50673035171515401</v>
      </c>
      <c r="R695" s="1225">
        <f t="shared" si="474"/>
        <v>0.38938222094910724</v>
      </c>
      <c r="S695" s="1227">
        <f t="shared" si="474"/>
        <v>0.77032600935987949</v>
      </c>
      <c r="T695" s="1224">
        <f t="shared" si="474"/>
        <v>0.63108443045490092</v>
      </c>
      <c r="U695" s="1225">
        <f t="shared" si="474"/>
        <v>0.69430695616381966</v>
      </c>
      <c r="V695" s="1658"/>
      <c r="W695" s="706" t="s">
        <v>195</v>
      </c>
    </row>
    <row r="696" spans="2:25" ht="17.25" customHeight="1">
      <c r="B696" s="2336" t="s">
        <v>18</v>
      </c>
      <c r="C696" s="2339" t="s">
        <v>136</v>
      </c>
      <c r="D696" s="2340"/>
      <c r="E696" s="2340"/>
      <c r="F696" s="2341"/>
      <c r="G696" s="1232">
        <f>W300_JIG_MTB!P7</f>
        <v>60600</v>
      </c>
      <c r="H696" s="581">
        <f>W300_JIG_MTB!Q7</f>
        <v>30172</v>
      </c>
      <c r="I696" s="581">
        <f>W300_JIG_MTB!R7</f>
        <v>75497</v>
      </c>
      <c r="J696" s="581">
        <f>W300_JIG_MTB!S7</f>
        <v>43780</v>
      </c>
      <c r="K696" s="581">
        <f>W300_JIG_MTB!T7</f>
        <v>30658</v>
      </c>
      <c r="L696" s="1233">
        <f>W300_JIG_MTB!U7</f>
        <v>132506</v>
      </c>
      <c r="M696" s="1234">
        <f>W300_JIG_MTB!V7</f>
        <v>124550</v>
      </c>
      <c r="N696" s="581">
        <f>W300_JIG_MTB!W7</f>
        <v>30118</v>
      </c>
      <c r="O696" s="581">
        <f>W300_JIG_MTB!X7</f>
        <v>30836</v>
      </c>
      <c r="P696" s="581">
        <f>W300_JIG_MTB!Y7</f>
        <v>109559</v>
      </c>
      <c r="Q696" s="581">
        <f>W300_JIG_MTB!Z7</f>
        <v>39086</v>
      </c>
      <c r="R696" s="1233">
        <f>W300_JIG_MTB!AA7</f>
        <v>79578</v>
      </c>
      <c r="S696" s="1235">
        <f>SUM(G696:L696)</f>
        <v>373213</v>
      </c>
      <c r="T696" s="581">
        <f t="shared" ref="T696:T708" si="475">SUM(M696:R696)</f>
        <v>413727</v>
      </c>
      <c r="U696" s="581">
        <f>SUM(S696:T696)</f>
        <v>786940</v>
      </c>
      <c r="W696" s="365" t="s">
        <v>88</v>
      </c>
      <c r="Y696" s="76"/>
    </row>
    <row r="697" spans="2:25" ht="17.25" customHeight="1">
      <c r="B697" s="2337"/>
      <c r="C697" s="1841" t="s">
        <v>126</v>
      </c>
      <c r="D697" s="1" t="s">
        <v>142</v>
      </c>
      <c r="E697" s="2314" t="s">
        <v>140</v>
      </c>
      <c r="F697" s="2321"/>
      <c r="G697" s="720">
        <f>W300_JIG_MTB!P8</f>
        <v>26659</v>
      </c>
      <c r="H697" s="724">
        <f>W300_JIG_MTB!Q8</f>
        <v>12140</v>
      </c>
      <c r="I697" s="724">
        <f>W300_JIG_MTB!R8</f>
        <v>35387</v>
      </c>
      <c r="J697" s="724">
        <f>W300_JIG_MTB!S8</f>
        <v>14439</v>
      </c>
      <c r="K697" s="724">
        <f>W300_JIG_MTB!T8</f>
        <v>12888</v>
      </c>
      <c r="L697" s="721">
        <f>W300_JIG_MTB!U8</f>
        <v>82814</v>
      </c>
      <c r="M697" s="725">
        <f>W300_JIG_MTB!V8</f>
        <v>59100</v>
      </c>
      <c r="N697" s="724">
        <f>W300_JIG_MTB!W8</f>
        <v>12480</v>
      </c>
      <c r="O697" s="724">
        <f>W300_JIG_MTB!X8</f>
        <v>12785</v>
      </c>
      <c r="P697" s="724">
        <f>W300_JIG_MTB!Y8</f>
        <v>64900</v>
      </c>
      <c r="Q697" s="724">
        <f>W300_JIG_MTB!Z8</f>
        <v>19885</v>
      </c>
      <c r="R697" s="721">
        <f>W300_JIG_MTB!AA8</f>
        <v>22984</v>
      </c>
      <c r="S697" s="722">
        <f t="shared" ref="S697:S708" si="476">SUM(G697:L697)</f>
        <v>184327</v>
      </c>
      <c r="T697" s="724">
        <f t="shared" si="475"/>
        <v>192134</v>
      </c>
      <c r="U697" s="724">
        <f t="shared" ref="U697:U709" si="477">SUM(S697:T697)</f>
        <v>376461</v>
      </c>
      <c r="W697" s="153" t="s">
        <v>88</v>
      </c>
      <c r="Y697" s="76"/>
    </row>
    <row r="698" spans="2:25" ht="17.25" customHeight="1">
      <c r="B698" s="2337"/>
      <c r="C698" s="1842"/>
      <c r="D698" s="2316" t="s">
        <v>127</v>
      </c>
      <c r="E698" s="2314" t="s">
        <v>128</v>
      </c>
      <c r="F698" s="2321"/>
      <c r="G698" s="720">
        <f>W300_JIG_MTB!P13</f>
        <v>0</v>
      </c>
      <c r="H698" s="724">
        <f>W300_JIG_MTB!Q13</f>
        <v>0</v>
      </c>
      <c r="I698" s="724">
        <f>W300_JIG_MTB!R13</f>
        <v>0</v>
      </c>
      <c r="J698" s="724">
        <f>W300_JIG_MTB!S13</f>
        <v>0</v>
      </c>
      <c r="K698" s="724">
        <f>W300_JIG_MTB!T13</f>
        <v>0</v>
      </c>
      <c r="L698" s="721">
        <f>W300_JIG_MTB!U13</f>
        <v>0</v>
      </c>
      <c r="M698" s="725">
        <f>W300_JIG_MTB!V13</f>
        <v>0</v>
      </c>
      <c r="N698" s="724">
        <f>W300_JIG_MTB!W13</f>
        <v>0</v>
      </c>
      <c r="O698" s="724">
        <f>W300_JIG_MTB!X13</f>
        <v>0</v>
      </c>
      <c r="P698" s="724">
        <f>W300_JIG_MTB!Y13</f>
        <v>0</v>
      </c>
      <c r="Q698" s="724">
        <f>W300_JIG_MTB!Z13</f>
        <v>0</v>
      </c>
      <c r="R698" s="721">
        <f>W300_JIG_MTB!AA13</f>
        <v>0</v>
      </c>
      <c r="S698" s="722">
        <f t="shared" si="476"/>
        <v>0</v>
      </c>
      <c r="T698" s="724">
        <f t="shared" si="475"/>
        <v>0</v>
      </c>
      <c r="U698" s="724">
        <f t="shared" si="477"/>
        <v>0</v>
      </c>
      <c r="W698" s="153" t="s">
        <v>88</v>
      </c>
      <c r="Y698" s="76"/>
    </row>
    <row r="699" spans="2:25" ht="17.25" customHeight="1">
      <c r="B699" s="2337"/>
      <c r="C699" s="1842"/>
      <c r="D699" s="2317"/>
      <c r="E699" s="2314" t="s">
        <v>129</v>
      </c>
      <c r="F699" s="2321"/>
      <c r="G699" s="720">
        <f>W300_JIG_MTB!P14</f>
        <v>1806</v>
      </c>
      <c r="H699" s="724">
        <f>W300_JIG_MTB!Q14</f>
        <v>-2670</v>
      </c>
      <c r="I699" s="724">
        <f>W300_JIG_MTB!R14</f>
        <v>4092</v>
      </c>
      <c r="J699" s="724">
        <f>W300_JIG_MTB!S14</f>
        <v>-2484</v>
      </c>
      <c r="K699" s="724">
        <f>W300_JIG_MTB!T14</f>
        <v>-3594</v>
      </c>
      <c r="L699" s="721">
        <f>W300_JIG_MTB!U14</f>
        <v>3390</v>
      </c>
      <c r="M699" s="725">
        <f>W300_JIG_MTB!V14</f>
        <v>17454</v>
      </c>
      <c r="N699" s="724">
        <f>W300_JIG_MTB!W14</f>
        <v>-10926</v>
      </c>
      <c r="O699" s="724">
        <f>W300_JIG_MTB!X14</f>
        <v>-6678</v>
      </c>
      <c r="P699" s="724">
        <f>W300_JIG_MTB!Y14</f>
        <v>8964</v>
      </c>
      <c r="Q699" s="724">
        <f>W300_JIG_MTB!Z14</f>
        <v>-8340</v>
      </c>
      <c r="R699" s="721">
        <f>W300_JIG_MTB!AA14</f>
        <v>7500</v>
      </c>
      <c r="S699" s="722">
        <f t="shared" si="476"/>
        <v>540</v>
      </c>
      <c r="T699" s="724">
        <f t="shared" si="475"/>
        <v>7974</v>
      </c>
      <c r="U699" s="724">
        <f t="shared" si="477"/>
        <v>8514</v>
      </c>
      <c r="W699" s="153" t="s">
        <v>88</v>
      </c>
      <c r="Y699" s="76"/>
    </row>
    <row r="700" spans="2:25" ht="17.25" customHeight="1">
      <c r="B700" s="2337"/>
      <c r="C700" s="1842"/>
      <c r="D700" s="2318"/>
      <c r="E700" s="2319" t="s">
        <v>130</v>
      </c>
      <c r="F700" s="2342"/>
      <c r="G700" s="720">
        <f>SUM(G698:G699)</f>
        <v>1806</v>
      </c>
      <c r="H700" s="724">
        <f t="shared" ref="H700:R700" si="478">SUM(H698:H699)</f>
        <v>-2670</v>
      </c>
      <c r="I700" s="724">
        <f t="shared" si="478"/>
        <v>4092</v>
      </c>
      <c r="J700" s="724">
        <f t="shared" si="478"/>
        <v>-2484</v>
      </c>
      <c r="K700" s="724">
        <f t="shared" si="478"/>
        <v>-3594</v>
      </c>
      <c r="L700" s="721">
        <f t="shared" si="478"/>
        <v>3390</v>
      </c>
      <c r="M700" s="725">
        <f t="shared" si="478"/>
        <v>17454</v>
      </c>
      <c r="N700" s="724">
        <f t="shared" si="478"/>
        <v>-10926</v>
      </c>
      <c r="O700" s="724">
        <f t="shared" si="478"/>
        <v>-6678</v>
      </c>
      <c r="P700" s="724">
        <f t="shared" si="478"/>
        <v>8964</v>
      </c>
      <c r="Q700" s="724">
        <f t="shared" si="478"/>
        <v>-8340</v>
      </c>
      <c r="R700" s="721">
        <f t="shared" si="478"/>
        <v>7500</v>
      </c>
      <c r="S700" s="722">
        <f t="shared" si="476"/>
        <v>540</v>
      </c>
      <c r="T700" s="724">
        <f t="shared" si="475"/>
        <v>7974</v>
      </c>
      <c r="U700" s="724">
        <f t="shared" si="477"/>
        <v>8514</v>
      </c>
      <c r="W700" s="153" t="s">
        <v>88</v>
      </c>
      <c r="Y700" s="76"/>
    </row>
    <row r="701" spans="2:25" ht="17.25" customHeight="1">
      <c r="B701" s="2337"/>
      <c r="C701" s="1842"/>
      <c r="D701" s="2316" t="s">
        <v>131</v>
      </c>
      <c r="E701" s="2314" t="s">
        <v>27</v>
      </c>
      <c r="F701" s="2321"/>
      <c r="G701" s="720">
        <f>W300_JIG_MTB!P12</f>
        <v>18571</v>
      </c>
      <c r="H701" s="724">
        <f>W300_JIG_MTB!Q12</f>
        <v>18859</v>
      </c>
      <c r="I701" s="724">
        <f>W300_JIG_MTB!R12</f>
        <v>18571</v>
      </c>
      <c r="J701" s="724">
        <f>W300_JIG_MTB!S12</f>
        <v>18607</v>
      </c>
      <c r="K701" s="724">
        <f>W300_JIG_MTB!T12</f>
        <v>18787</v>
      </c>
      <c r="L701" s="721">
        <f>W300_JIG_MTB!U12</f>
        <v>18643</v>
      </c>
      <c r="M701" s="725">
        <f>W300_JIG_MTB!V12</f>
        <v>20083</v>
      </c>
      <c r="N701" s="724">
        <f>W300_JIG_MTB!W12</f>
        <v>20155</v>
      </c>
      <c r="O701" s="724">
        <f>W300_JIG_MTB!X12</f>
        <v>20083</v>
      </c>
      <c r="P701" s="724">
        <f>W300_JIG_MTB!Y12</f>
        <v>20155</v>
      </c>
      <c r="Q701" s="724">
        <f>W300_JIG_MTB!Z12</f>
        <v>20083</v>
      </c>
      <c r="R701" s="721">
        <f>W300_JIG_MTB!AA12</f>
        <v>20155</v>
      </c>
      <c r="S701" s="722">
        <f t="shared" si="476"/>
        <v>112038</v>
      </c>
      <c r="T701" s="724">
        <f t="shared" si="475"/>
        <v>120714</v>
      </c>
      <c r="U701" s="724">
        <f t="shared" si="477"/>
        <v>232752</v>
      </c>
      <c r="W701" s="153" t="s">
        <v>88</v>
      </c>
      <c r="Y701" s="76"/>
    </row>
    <row r="702" spans="2:25" ht="17.25" customHeight="1">
      <c r="B702" s="2337"/>
      <c r="C702" s="1842"/>
      <c r="D702" s="2317"/>
      <c r="E702" s="2314" t="s">
        <v>28</v>
      </c>
      <c r="F702" s="2321"/>
      <c r="G702" s="720">
        <f>W300_JIG_MTB!P11</f>
        <v>1305</v>
      </c>
      <c r="H702" s="724">
        <f>W300_JIG_MTB!Q11</f>
        <v>1305</v>
      </c>
      <c r="I702" s="724">
        <f>W300_JIG_MTB!R11</f>
        <v>1305</v>
      </c>
      <c r="J702" s="724">
        <f>W300_JIG_MTB!S11</f>
        <v>1305</v>
      </c>
      <c r="K702" s="724">
        <f>W300_JIG_MTB!T11</f>
        <v>1305</v>
      </c>
      <c r="L702" s="721">
        <f>W300_JIG_MTB!U11</f>
        <v>1311</v>
      </c>
      <c r="M702" s="725">
        <f>W300_JIG_MTB!V11</f>
        <v>1305</v>
      </c>
      <c r="N702" s="724">
        <f>W300_JIG_MTB!W11</f>
        <v>1276</v>
      </c>
      <c r="O702" s="724">
        <f>W300_JIG_MTB!X11</f>
        <v>1276</v>
      </c>
      <c r="P702" s="724">
        <f>W300_JIG_MTB!Y11</f>
        <v>1276</v>
      </c>
      <c r="Q702" s="724">
        <f>W300_JIG_MTB!Z11</f>
        <v>1276</v>
      </c>
      <c r="R702" s="721">
        <f>W300_JIG_MTB!AA11</f>
        <v>1288</v>
      </c>
      <c r="S702" s="722">
        <f t="shared" si="476"/>
        <v>7836</v>
      </c>
      <c r="T702" s="724">
        <f t="shared" si="475"/>
        <v>7697</v>
      </c>
      <c r="U702" s="724">
        <f t="shared" si="477"/>
        <v>15533</v>
      </c>
      <c r="W702" s="153" t="s">
        <v>88</v>
      </c>
      <c r="Y702" s="76"/>
    </row>
    <row r="703" spans="2:25" ht="17.25" customHeight="1">
      <c r="B703" s="2337"/>
      <c r="C703" s="1842"/>
      <c r="D703" s="2317"/>
      <c r="E703" s="2314" t="s">
        <v>132</v>
      </c>
      <c r="F703" s="2321"/>
      <c r="G703" s="720">
        <f>W300_JIG_MTB!P15</f>
        <v>282</v>
      </c>
      <c r="H703" s="724">
        <f>W300_JIG_MTB!Q15</f>
        <v>287</v>
      </c>
      <c r="I703" s="724">
        <f>W300_JIG_MTB!R15</f>
        <v>692</v>
      </c>
      <c r="J703" s="724">
        <f>W300_JIG_MTB!S15</f>
        <v>282</v>
      </c>
      <c r="K703" s="724">
        <f>W300_JIG_MTB!T15</f>
        <v>282</v>
      </c>
      <c r="L703" s="721">
        <f>W300_JIG_MTB!U15</f>
        <v>682</v>
      </c>
      <c r="M703" s="725">
        <f>W300_JIG_MTB!V15</f>
        <v>282</v>
      </c>
      <c r="N703" s="724">
        <f>W300_JIG_MTB!W15</f>
        <v>287</v>
      </c>
      <c r="O703" s="724">
        <f>W300_JIG_MTB!X15</f>
        <v>692</v>
      </c>
      <c r="P703" s="724">
        <f>W300_JIG_MTB!Y15</f>
        <v>282</v>
      </c>
      <c r="Q703" s="724">
        <f>W300_JIG_MTB!Z15</f>
        <v>282</v>
      </c>
      <c r="R703" s="721">
        <f>W300_JIG_MTB!AA15</f>
        <v>682</v>
      </c>
      <c r="S703" s="722">
        <f t="shared" si="476"/>
        <v>2507</v>
      </c>
      <c r="T703" s="724">
        <f t="shared" si="475"/>
        <v>2507</v>
      </c>
      <c r="U703" s="724">
        <f t="shared" si="477"/>
        <v>5014</v>
      </c>
      <c r="W703" s="153" t="s">
        <v>88</v>
      </c>
      <c r="Y703" s="76"/>
    </row>
    <row r="704" spans="2:25" ht="17.25" customHeight="1">
      <c r="B704" s="2337"/>
      <c r="C704" s="1842"/>
      <c r="D704" s="2317"/>
      <c r="E704" s="2314" t="s">
        <v>17</v>
      </c>
      <c r="F704" s="2321"/>
      <c r="G704" s="720">
        <f>W300_JIG_MTB!P16</f>
        <v>0</v>
      </c>
      <c r="H704" s="724">
        <f>W300_JIG_MTB!Q16</f>
        <v>0</v>
      </c>
      <c r="I704" s="724">
        <f>W300_JIG_MTB!R16</f>
        <v>0</v>
      </c>
      <c r="J704" s="724">
        <f>W300_JIG_MTB!S16</f>
        <v>0</v>
      </c>
      <c r="K704" s="724">
        <f>W300_JIG_MTB!T16</f>
        <v>0</v>
      </c>
      <c r="L704" s="721">
        <f>W300_JIG_MTB!U16</f>
        <v>0</v>
      </c>
      <c r="M704" s="725">
        <f>W300_JIG_MTB!V16</f>
        <v>0</v>
      </c>
      <c r="N704" s="724">
        <f>W300_JIG_MTB!W16</f>
        <v>0</v>
      </c>
      <c r="O704" s="724">
        <f>W300_JIG_MTB!X16</f>
        <v>0</v>
      </c>
      <c r="P704" s="724">
        <f>W300_JIG_MTB!Y16</f>
        <v>0</v>
      </c>
      <c r="Q704" s="724">
        <f>W300_JIG_MTB!Z16</f>
        <v>0</v>
      </c>
      <c r="R704" s="721">
        <f>W300_JIG_MTB!AA16</f>
        <v>0</v>
      </c>
      <c r="S704" s="722">
        <f t="shared" si="476"/>
        <v>0</v>
      </c>
      <c r="T704" s="724">
        <f t="shared" si="475"/>
        <v>0</v>
      </c>
      <c r="U704" s="724">
        <f t="shared" si="477"/>
        <v>0</v>
      </c>
      <c r="W704" s="153" t="s">
        <v>88</v>
      </c>
      <c r="Y704" s="76"/>
    </row>
    <row r="705" spans="2:25" ht="17.25" customHeight="1">
      <c r="B705" s="2337"/>
      <c r="C705" s="1842"/>
      <c r="D705" s="2317"/>
      <c r="E705" s="2314" t="s">
        <v>133</v>
      </c>
      <c r="F705" s="2321"/>
      <c r="G705" s="720">
        <f>W300_JIG_MTB!P17</f>
        <v>162</v>
      </c>
      <c r="H705" s="724">
        <f>W300_JIG_MTB!Q17</f>
        <v>162</v>
      </c>
      <c r="I705" s="724">
        <f>W300_JIG_MTB!R17</f>
        <v>162</v>
      </c>
      <c r="J705" s="724">
        <f>W300_JIG_MTB!S17</f>
        <v>162</v>
      </c>
      <c r="K705" s="724">
        <f>W300_JIG_MTB!T17</f>
        <v>162</v>
      </c>
      <c r="L705" s="721">
        <f>W300_JIG_MTB!U17</f>
        <v>162</v>
      </c>
      <c r="M705" s="725">
        <f>W300_JIG_MTB!V17</f>
        <v>195</v>
      </c>
      <c r="N705" s="724">
        <f>W300_JIG_MTB!W17</f>
        <v>195</v>
      </c>
      <c r="O705" s="724">
        <f>W300_JIG_MTB!X17</f>
        <v>195</v>
      </c>
      <c r="P705" s="724">
        <f>W300_JIG_MTB!Y17</f>
        <v>195</v>
      </c>
      <c r="Q705" s="724">
        <f>W300_JIG_MTB!Z17</f>
        <v>195</v>
      </c>
      <c r="R705" s="721">
        <f>W300_JIG_MTB!AA17</f>
        <v>195</v>
      </c>
      <c r="S705" s="722">
        <f t="shared" si="476"/>
        <v>972</v>
      </c>
      <c r="T705" s="724">
        <f t="shared" si="475"/>
        <v>1170</v>
      </c>
      <c r="U705" s="724">
        <f t="shared" si="477"/>
        <v>2142</v>
      </c>
      <c r="W705" s="153" t="s">
        <v>88</v>
      </c>
      <c r="Y705" s="76"/>
    </row>
    <row r="706" spans="2:25" ht="17.25" customHeight="1">
      <c r="B706" s="2337"/>
      <c r="C706" s="1842"/>
      <c r="D706" s="2317"/>
      <c r="E706" s="2314" t="s">
        <v>134</v>
      </c>
      <c r="F706" s="2321"/>
      <c r="G706" s="720">
        <f>W300_JIG_MTB!P18</f>
        <v>4901</v>
      </c>
      <c r="H706" s="724">
        <f>W300_JIG_MTB!Q18</f>
        <v>4901</v>
      </c>
      <c r="I706" s="724">
        <f>W300_JIG_MTB!R18</f>
        <v>4901</v>
      </c>
      <c r="J706" s="724">
        <f>W300_JIG_MTB!S18</f>
        <v>4901</v>
      </c>
      <c r="K706" s="724">
        <f>W300_JIG_MTB!T18</f>
        <v>4901</v>
      </c>
      <c r="L706" s="721">
        <f>W300_JIG_MTB!U18</f>
        <v>4901</v>
      </c>
      <c r="M706" s="725">
        <f>W300_JIG_MTB!V18</f>
        <v>4901</v>
      </c>
      <c r="N706" s="724">
        <f>W300_JIG_MTB!W18</f>
        <v>4901</v>
      </c>
      <c r="O706" s="724">
        <f>W300_JIG_MTB!X18</f>
        <v>4901</v>
      </c>
      <c r="P706" s="724">
        <f>W300_JIG_MTB!Y18</f>
        <v>4901</v>
      </c>
      <c r="Q706" s="724">
        <f>W300_JIG_MTB!Z18</f>
        <v>4901</v>
      </c>
      <c r="R706" s="721">
        <f>W300_JIG_MTB!AA18</f>
        <v>4901</v>
      </c>
      <c r="S706" s="722">
        <f t="shared" si="476"/>
        <v>29406</v>
      </c>
      <c r="T706" s="724">
        <f t="shared" si="475"/>
        <v>29406</v>
      </c>
      <c r="U706" s="724">
        <f t="shared" si="477"/>
        <v>58812</v>
      </c>
      <c r="W706" s="153" t="s">
        <v>88</v>
      </c>
      <c r="Y706" s="76"/>
    </row>
    <row r="707" spans="2:25" ht="17.25" customHeight="1">
      <c r="B707" s="2337"/>
      <c r="C707" s="1842"/>
      <c r="D707" s="2318"/>
      <c r="E707" s="2319" t="s">
        <v>139</v>
      </c>
      <c r="F707" s="2342"/>
      <c r="G707" s="720">
        <f>SUM(G701:G706)</f>
        <v>25221</v>
      </c>
      <c r="H707" s="724">
        <f t="shared" ref="H707:R707" si="479">SUM(H701:H706)</f>
        <v>25514</v>
      </c>
      <c r="I707" s="724">
        <f t="shared" si="479"/>
        <v>25631</v>
      </c>
      <c r="J707" s="724">
        <f t="shared" si="479"/>
        <v>25257</v>
      </c>
      <c r="K707" s="724">
        <f t="shared" si="479"/>
        <v>25437</v>
      </c>
      <c r="L707" s="721">
        <f t="shared" si="479"/>
        <v>25699</v>
      </c>
      <c r="M707" s="725">
        <f t="shared" si="479"/>
        <v>26766</v>
      </c>
      <c r="N707" s="724">
        <f t="shared" si="479"/>
        <v>26814</v>
      </c>
      <c r="O707" s="724">
        <f t="shared" si="479"/>
        <v>27147</v>
      </c>
      <c r="P707" s="724">
        <f t="shared" si="479"/>
        <v>26809</v>
      </c>
      <c r="Q707" s="724">
        <f t="shared" si="479"/>
        <v>26737</v>
      </c>
      <c r="R707" s="721">
        <f t="shared" si="479"/>
        <v>27221</v>
      </c>
      <c r="S707" s="722">
        <f t="shared" si="476"/>
        <v>152759</v>
      </c>
      <c r="T707" s="724">
        <f t="shared" si="475"/>
        <v>161494</v>
      </c>
      <c r="U707" s="724">
        <f t="shared" si="477"/>
        <v>314253</v>
      </c>
      <c r="W707" s="153" t="s">
        <v>88</v>
      </c>
      <c r="Y707" s="76"/>
    </row>
    <row r="708" spans="2:25" ht="17.25" customHeight="1">
      <c r="B708" s="2337"/>
      <c r="C708" s="1986"/>
      <c r="D708" s="2244" t="s">
        <v>137</v>
      </c>
      <c r="E708" s="2322"/>
      <c r="F708" s="2343"/>
      <c r="G708" s="720">
        <f>SUM(G697,G700,G707)</f>
        <v>53686</v>
      </c>
      <c r="H708" s="724">
        <f t="shared" ref="H708:R708" si="480">SUM(H697,H700,H707)</f>
        <v>34984</v>
      </c>
      <c r="I708" s="724">
        <f t="shared" si="480"/>
        <v>65110</v>
      </c>
      <c r="J708" s="724">
        <f t="shared" si="480"/>
        <v>37212</v>
      </c>
      <c r="K708" s="724">
        <f t="shared" si="480"/>
        <v>34731</v>
      </c>
      <c r="L708" s="721">
        <f t="shared" si="480"/>
        <v>111903</v>
      </c>
      <c r="M708" s="725">
        <f t="shared" si="480"/>
        <v>103320</v>
      </c>
      <c r="N708" s="724">
        <f t="shared" si="480"/>
        <v>28368</v>
      </c>
      <c r="O708" s="724">
        <f t="shared" si="480"/>
        <v>33254</v>
      </c>
      <c r="P708" s="724">
        <f t="shared" si="480"/>
        <v>100673</v>
      </c>
      <c r="Q708" s="724">
        <f t="shared" si="480"/>
        <v>38282</v>
      </c>
      <c r="R708" s="721">
        <f t="shared" si="480"/>
        <v>57705</v>
      </c>
      <c r="S708" s="722">
        <f t="shared" si="476"/>
        <v>337626</v>
      </c>
      <c r="T708" s="724">
        <f t="shared" si="475"/>
        <v>361602</v>
      </c>
      <c r="U708" s="724">
        <f t="shared" si="477"/>
        <v>699228</v>
      </c>
      <c r="W708" s="153" t="s">
        <v>88</v>
      </c>
      <c r="Y708" s="76"/>
    </row>
    <row r="709" spans="2:25" ht="17.25" customHeight="1">
      <c r="B709" s="2337"/>
      <c r="C709" s="2344" t="s">
        <v>138</v>
      </c>
      <c r="D709" s="2345"/>
      <c r="E709" s="2348" t="s">
        <v>73</v>
      </c>
      <c r="F709" s="2349"/>
      <c r="G709" s="573">
        <f>G696-G708</f>
        <v>6914</v>
      </c>
      <c r="H709" s="1236">
        <f t="shared" ref="H709:Q709" si="481">H696-H708</f>
        <v>-4812</v>
      </c>
      <c r="I709" s="1236">
        <f t="shared" si="481"/>
        <v>10387</v>
      </c>
      <c r="J709" s="1236">
        <f t="shared" si="481"/>
        <v>6568</v>
      </c>
      <c r="K709" s="1236">
        <f t="shared" si="481"/>
        <v>-4073</v>
      </c>
      <c r="L709" s="1237">
        <f t="shared" si="481"/>
        <v>20603</v>
      </c>
      <c r="M709" s="1238">
        <f t="shared" si="481"/>
        <v>21230</v>
      </c>
      <c r="N709" s="1236">
        <f t="shared" si="481"/>
        <v>1750</v>
      </c>
      <c r="O709" s="1236">
        <f t="shared" si="481"/>
        <v>-2418</v>
      </c>
      <c r="P709" s="1236">
        <f t="shared" si="481"/>
        <v>8886</v>
      </c>
      <c r="Q709" s="1236">
        <f t="shared" si="481"/>
        <v>804</v>
      </c>
      <c r="R709" s="1237">
        <f>R696-R708</f>
        <v>21873</v>
      </c>
      <c r="S709" s="1239">
        <f>SUM(G709:L709)</f>
        <v>35587</v>
      </c>
      <c r="T709" s="1236">
        <f>SUM(M709:R709)</f>
        <v>52125</v>
      </c>
      <c r="U709" s="1236">
        <f t="shared" si="477"/>
        <v>87712</v>
      </c>
      <c r="W709" s="153" t="s">
        <v>88</v>
      </c>
      <c r="Y709" s="76"/>
    </row>
    <row r="710" spans="2:25" ht="17.25" customHeight="1" thickBot="1">
      <c r="B710" s="2337"/>
      <c r="C710" s="2346"/>
      <c r="D710" s="2347"/>
      <c r="E710" s="2350" t="s">
        <v>135</v>
      </c>
      <c r="F710" s="2351"/>
      <c r="G710" s="1240">
        <f>G709/G696</f>
        <v>0.11409240924092409</v>
      </c>
      <c r="H710" s="1241">
        <f t="shared" ref="H710:R710" si="482">H709/H696</f>
        <v>-0.15948561580273102</v>
      </c>
      <c r="I710" s="1241">
        <f t="shared" si="482"/>
        <v>0.13758162575996397</v>
      </c>
      <c r="J710" s="1241">
        <f t="shared" si="482"/>
        <v>0.1500228414801279</v>
      </c>
      <c r="K710" s="1241">
        <f t="shared" si="482"/>
        <v>-0.13285276273729532</v>
      </c>
      <c r="L710" s="1242">
        <f t="shared" si="482"/>
        <v>0.15548729868836128</v>
      </c>
      <c r="M710" s="1243">
        <f t="shared" si="482"/>
        <v>0.1704536330790847</v>
      </c>
      <c r="N710" s="1241">
        <f t="shared" si="482"/>
        <v>5.8104787834517564E-2</v>
      </c>
      <c r="O710" s="1241">
        <f t="shared" si="482"/>
        <v>-7.8414839797639121E-2</v>
      </c>
      <c r="P710" s="1241">
        <f t="shared" si="482"/>
        <v>8.1106983451838741E-2</v>
      </c>
      <c r="Q710" s="1241">
        <f t="shared" si="482"/>
        <v>2.0570025072916134E-2</v>
      </c>
      <c r="R710" s="1242">
        <f t="shared" si="482"/>
        <v>0.2748623991555455</v>
      </c>
      <c r="S710" s="1244">
        <f>S709/S696</f>
        <v>9.5353055761723204E-2</v>
      </c>
      <c r="T710" s="1241">
        <f>T709/T696</f>
        <v>0.1259888767230565</v>
      </c>
      <c r="U710" s="1241">
        <f>U709/U696</f>
        <v>0.11145957760439169</v>
      </c>
      <c r="W710" s="224" t="s">
        <v>88</v>
      </c>
      <c r="Y710" s="76"/>
    </row>
    <row r="711" spans="2:25" ht="17.25" customHeight="1">
      <c r="B711" s="2337"/>
      <c r="C711" s="2352" t="s">
        <v>147</v>
      </c>
      <c r="D711" s="2353"/>
      <c r="E711" s="2353"/>
      <c r="F711" s="2354"/>
      <c r="G711" s="1245">
        <f>G696-G697-G700-G702</f>
        <v>30830</v>
      </c>
      <c r="H711" s="1246">
        <f t="shared" ref="H711:U711" si="483">H696-H697-H700-H702</f>
        <v>19397</v>
      </c>
      <c r="I711" s="1246">
        <f t="shared" si="483"/>
        <v>34713</v>
      </c>
      <c r="J711" s="1246">
        <f t="shared" si="483"/>
        <v>30520</v>
      </c>
      <c r="K711" s="1246">
        <f t="shared" si="483"/>
        <v>20059</v>
      </c>
      <c r="L711" s="1247">
        <f t="shared" si="483"/>
        <v>44991</v>
      </c>
      <c r="M711" s="1248">
        <f t="shared" si="483"/>
        <v>46691</v>
      </c>
      <c r="N711" s="1246">
        <f t="shared" si="483"/>
        <v>27288</v>
      </c>
      <c r="O711" s="1246">
        <f t="shared" si="483"/>
        <v>23453</v>
      </c>
      <c r="P711" s="1246">
        <f t="shared" si="483"/>
        <v>34419</v>
      </c>
      <c r="Q711" s="1246">
        <f t="shared" si="483"/>
        <v>26265</v>
      </c>
      <c r="R711" s="1247">
        <f t="shared" si="483"/>
        <v>47806</v>
      </c>
      <c r="S711" s="1245">
        <f t="shared" si="483"/>
        <v>180510</v>
      </c>
      <c r="T711" s="1246">
        <f t="shared" si="483"/>
        <v>205922</v>
      </c>
      <c r="U711" s="1246">
        <f t="shared" si="483"/>
        <v>386432</v>
      </c>
      <c r="V711" s="369"/>
      <c r="W711" s="370" t="s">
        <v>88</v>
      </c>
      <c r="Y711" s="76"/>
    </row>
    <row r="712" spans="2:25" ht="17.25" customHeight="1" thickBot="1">
      <c r="B712" s="2338"/>
      <c r="C712" s="2355" t="s">
        <v>148</v>
      </c>
      <c r="D712" s="2356"/>
      <c r="E712" s="2356"/>
      <c r="F712" s="2357"/>
      <c r="G712" s="1249">
        <f>G711/G696</f>
        <v>0.50874587458745879</v>
      </c>
      <c r="H712" s="1250">
        <f t="shared" ref="H712:U712" si="484">H711/H696</f>
        <v>0.64288081665119978</v>
      </c>
      <c r="I712" s="1250">
        <f t="shared" si="484"/>
        <v>0.45979310436176274</v>
      </c>
      <c r="J712" s="1250">
        <f t="shared" si="484"/>
        <v>0.69712197350388305</v>
      </c>
      <c r="K712" s="1250">
        <f t="shared" si="484"/>
        <v>0.65428273207645637</v>
      </c>
      <c r="L712" s="1251">
        <f t="shared" si="484"/>
        <v>0.33953934161471933</v>
      </c>
      <c r="M712" s="1252">
        <f t="shared" si="484"/>
        <v>0.3748775592131674</v>
      </c>
      <c r="N712" s="1250">
        <f t="shared" si="484"/>
        <v>0.90603625738760873</v>
      </c>
      <c r="O712" s="1250">
        <f t="shared" si="484"/>
        <v>0.76057205863276689</v>
      </c>
      <c r="P712" s="1250">
        <f t="shared" si="484"/>
        <v>0.3141594939712849</v>
      </c>
      <c r="Q712" s="1250">
        <f t="shared" si="484"/>
        <v>0.67197973699022673</v>
      </c>
      <c r="R712" s="1251">
        <f t="shared" si="484"/>
        <v>0.60074392420015588</v>
      </c>
      <c r="S712" s="1253">
        <f t="shared" si="484"/>
        <v>0.48366482410848499</v>
      </c>
      <c r="T712" s="1250">
        <f t="shared" si="484"/>
        <v>0.49772434479741473</v>
      </c>
      <c r="U712" s="1250">
        <f t="shared" si="484"/>
        <v>0.49105649731872825</v>
      </c>
      <c r="V712" s="371"/>
      <c r="W712" s="151" t="s">
        <v>313</v>
      </c>
      <c r="Y712" s="76"/>
    </row>
    <row r="713" spans="2:25" s="1202" customFormat="1" ht="17.25" customHeight="1">
      <c r="B713" s="1653"/>
      <c r="C713" s="2352" t="s">
        <v>465</v>
      </c>
      <c r="D713" s="2353"/>
      <c r="E713" s="2353"/>
      <c r="F713" s="2354"/>
      <c r="G713" s="1245">
        <f>(G707-G702)/(1-(SUM(G697,G700,G702)/G696))</f>
        <v>47009.717807330526</v>
      </c>
      <c r="H713" s="1246">
        <f t="shared" ref="H713:U713" si="485">(H707-H702)/(1-(SUM(H697,H700,H702)/H696))</f>
        <v>37657.0576893334</v>
      </c>
      <c r="I713" s="1246">
        <f t="shared" si="485"/>
        <v>52906.404574655033</v>
      </c>
      <c r="J713" s="1246">
        <f t="shared" si="485"/>
        <v>34358.406290956751</v>
      </c>
      <c r="K713" s="1246">
        <f t="shared" si="485"/>
        <v>36883.137544244477</v>
      </c>
      <c r="L713" s="1247">
        <f t="shared" si="485"/>
        <v>71826.72819008246</v>
      </c>
      <c r="M713" s="1248">
        <f t="shared" si="485"/>
        <v>67918.175879719856</v>
      </c>
      <c r="N713" s="1246">
        <f t="shared" si="485"/>
        <v>28186.509967751394</v>
      </c>
      <c r="O713" s="1246">
        <f t="shared" si="485"/>
        <v>34015.185946360805</v>
      </c>
      <c r="P713" s="1246">
        <f t="shared" si="485"/>
        <v>81274.004096574572</v>
      </c>
      <c r="Q713" s="1246">
        <f t="shared" si="485"/>
        <v>37889.535351227867</v>
      </c>
      <c r="R713" s="1247">
        <f t="shared" si="485"/>
        <v>43168.143622139483</v>
      </c>
      <c r="S713" s="1245">
        <f t="shared" si="485"/>
        <v>299635.18696471106</v>
      </c>
      <c r="T713" s="1246">
        <f t="shared" si="485"/>
        <v>309000.35653791245</v>
      </c>
      <c r="U713" s="1247">
        <f t="shared" si="485"/>
        <v>608321.04173567402</v>
      </c>
      <c r="V713" s="1659"/>
      <c r="W713" s="705" t="s">
        <v>88</v>
      </c>
    </row>
    <row r="714" spans="2:25" s="1202" customFormat="1" ht="17.25" customHeight="1" thickBot="1">
      <c r="B714" s="1653"/>
      <c r="C714" s="2355" t="s">
        <v>466</v>
      </c>
      <c r="D714" s="2356"/>
      <c r="E714" s="2356"/>
      <c r="F714" s="2357"/>
      <c r="G714" s="1249">
        <f>G713/G696</f>
        <v>0.77573791761271493</v>
      </c>
      <c r="H714" s="1250">
        <f t="shared" ref="H714:U714" si="486">H713/H696</f>
        <v>1.2480795999381347</v>
      </c>
      <c r="I714" s="1250">
        <f t="shared" si="486"/>
        <v>0.70077492582029788</v>
      </c>
      <c r="J714" s="1250">
        <f t="shared" si="486"/>
        <v>0.78479685452162518</v>
      </c>
      <c r="K714" s="1250">
        <f t="shared" si="486"/>
        <v>1.2030509995513234</v>
      </c>
      <c r="L714" s="1251">
        <f t="shared" si="486"/>
        <v>0.54206396834922543</v>
      </c>
      <c r="M714" s="1252">
        <f t="shared" si="486"/>
        <v>0.54530851770148414</v>
      </c>
      <c r="N714" s="1250">
        <f t="shared" si="486"/>
        <v>0.93586924655526238</v>
      </c>
      <c r="O714" s="1250">
        <f t="shared" si="486"/>
        <v>1.1030998166545858</v>
      </c>
      <c r="P714" s="1250">
        <f t="shared" si="486"/>
        <v>0.74182864115750025</v>
      </c>
      <c r="Q714" s="1250">
        <f t="shared" si="486"/>
        <v>0.96938892061679038</v>
      </c>
      <c r="R714" s="1251">
        <f t="shared" si="486"/>
        <v>0.5424632891268879</v>
      </c>
      <c r="S714" s="1253">
        <f t="shared" si="486"/>
        <v>0.80285302753310051</v>
      </c>
      <c r="T714" s="1250">
        <f t="shared" si="486"/>
        <v>0.7468701741436079</v>
      </c>
      <c r="U714" s="1251">
        <f t="shared" si="486"/>
        <v>0.77302086783703206</v>
      </c>
      <c r="V714" s="1660"/>
      <c r="W714" s="706" t="s">
        <v>195</v>
      </c>
    </row>
    <row r="715" spans="2:25" ht="17.25" customHeight="1">
      <c r="B715" s="2358" t="s">
        <v>149</v>
      </c>
      <c r="C715" s="2339" t="s">
        <v>136</v>
      </c>
      <c r="D715" s="2340"/>
      <c r="E715" s="2340"/>
      <c r="F715" s="2340"/>
      <c r="G715" s="1232">
        <f>SW300_JIG_MTB!P7</f>
        <v>60600</v>
      </c>
      <c r="H715" s="581">
        <f>SW300_JIG_MTB!Q7</f>
        <v>30172</v>
      </c>
      <c r="I715" s="581">
        <f>SW300_JIG_MTB!R7</f>
        <v>75497</v>
      </c>
      <c r="J715" s="581">
        <f>SW300_JIG_MTB!S7</f>
        <v>43780</v>
      </c>
      <c r="K715" s="581">
        <f>SW300_JIG_MTB!T7</f>
        <v>30658</v>
      </c>
      <c r="L715" s="1233">
        <f>SW300_JIG_MTB!U7</f>
        <v>132506</v>
      </c>
      <c r="M715" s="1234">
        <f>SW300_JIG_MTB!V7</f>
        <v>124550</v>
      </c>
      <c r="N715" s="581">
        <f>SW300_JIG_MTB!W7</f>
        <v>30118</v>
      </c>
      <c r="O715" s="581">
        <f>SW300_JIG_MTB!X7</f>
        <v>30836</v>
      </c>
      <c r="P715" s="581">
        <f>SW300_JIG_MTB!Y7</f>
        <v>109559</v>
      </c>
      <c r="Q715" s="581">
        <f>SW300_JIG_MTB!Z7</f>
        <v>39086</v>
      </c>
      <c r="R715" s="1233">
        <f>SW300_JIG_MTB!AA7</f>
        <v>79578</v>
      </c>
      <c r="S715" s="1235">
        <f>SUM(G715:L715)</f>
        <v>373213</v>
      </c>
      <c r="T715" s="581">
        <f t="shared" ref="T715:T727" si="487">SUM(M715:R715)</f>
        <v>413727</v>
      </c>
      <c r="U715" s="581">
        <f t="shared" ref="U715:U728" si="488">SUM(S715:T715)</f>
        <v>786940</v>
      </c>
      <c r="W715" s="365" t="s">
        <v>88</v>
      </c>
      <c r="Y715" s="76"/>
    </row>
    <row r="716" spans="2:25" ht="17.25" customHeight="1">
      <c r="B716" s="2359"/>
      <c r="C716" s="2361" t="s">
        <v>126</v>
      </c>
      <c r="D716" s="1" t="s">
        <v>142</v>
      </c>
      <c r="E716" s="2314" t="s">
        <v>140</v>
      </c>
      <c r="F716" s="2315"/>
      <c r="G716" s="720">
        <f>SW300_JIG_MTB!P8+SW300_JIG_MTB!P9+SW300_JIG_MTB!P10</f>
        <v>26659</v>
      </c>
      <c r="H716" s="724">
        <f>SW300_JIG_MTB!Q8+SW300_JIG_MTB!Q9+SW300_JIG_MTB!Q10</f>
        <v>12140</v>
      </c>
      <c r="I716" s="724">
        <f>SW300_JIG_MTB!R8+SW300_JIG_MTB!R9+SW300_JIG_MTB!R10</f>
        <v>35387</v>
      </c>
      <c r="J716" s="724">
        <f>SW300_JIG_MTB!S8+SW300_JIG_MTB!S9+SW300_JIG_MTB!S10</f>
        <v>14439</v>
      </c>
      <c r="K716" s="724">
        <f>SW300_JIG_MTB!T8+SW300_JIG_MTB!T9+SW300_JIG_MTB!T10</f>
        <v>12888</v>
      </c>
      <c r="L716" s="721">
        <f>SW300_JIG_MTB!U8+SW300_JIG_MTB!U9+SW300_JIG_MTB!U10</f>
        <v>82814</v>
      </c>
      <c r="M716" s="725">
        <f>SW300_JIG_MTB!V8+SW300_JIG_MTB!V9+SW300_JIG_MTB!V10</f>
        <v>59100</v>
      </c>
      <c r="N716" s="724">
        <f>SW300_JIG_MTB!W8+SW300_JIG_MTB!W9+SW300_JIG_MTB!W10</f>
        <v>12480</v>
      </c>
      <c r="O716" s="724">
        <f>SW300_JIG_MTB!X8+SW300_JIG_MTB!X9+SW300_JIG_MTB!X10</f>
        <v>12785</v>
      </c>
      <c r="P716" s="724">
        <f>SW300_JIG_MTB!Y8+SW300_JIG_MTB!Y9+SW300_JIG_MTB!Y10</f>
        <v>64900</v>
      </c>
      <c r="Q716" s="724">
        <f>SW300_JIG_MTB!Z8+SW300_JIG_MTB!Z9+SW300_JIG_MTB!Z10</f>
        <v>19885</v>
      </c>
      <c r="R716" s="721">
        <f>SW300_JIG_MTB!AA8+SW300_JIG_MTB!AA9+SW300_JIG_MTB!AA10</f>
        <v>22984</v>
      </c>
      <c r="S716" s="722">
        <f t="shared" ref="S716:S727" si="489">SUM(G716:L716)</f>
        <v>184327</v>
      </c>
      <c r="T716" s="724">
        <f t="shared" si="487"/>
        <v>192134</v>
      </c>
      <c r="U716" s="724">
        <f t="shared" si="488"/>
        <v>376461</v>
      </c>
      <c r="W716" s="153" t="s">
        <v>88</v>
      </c>
      <c r="Y716" s="76"/>
    </row>
    <row r="717" spans="2:25" ht="17.25" customHeight="1">
      <c r="B717" s="2359"/>
      <c r="C717" s="2361"/>
      <c r="D717" s="2316" t="s">
        <v>127</v>
      </c>
      <c r="E717" s="2362" t="s">
        <v>128</v>
      </c>
      <c r="F717" s="2314"/>
      <c r="G717" s="720">
        <f>SW300_JIG_MTB!P13</f>
        <v>0</v>
      </c>
      <c r="H717" s="724">
        <f>SW300_JIG_MTB!Q13</f>
        <v>0</v>
      </c>
      <c r="I717" s="724">
        <f>SW300_JIG_MTB!R13</f>
        <v>0</v>
      </c>
      <c r="J717" s="724">
        <f>SW300_JIG_MTB!S13</f>
        <v>0</v>
      </c>
      <c r="K717" s="724">
        <f>SW300_JIG_MTB!T13</f>
        <v>0</v>
      </c>
      <c r="L717" s="721">
        <f>SW300_JIG_MTB!U13</f>
        <v>0</v>
      </c>
      <c r="M717" s="725">
        <f>SW300_JIG_MTB!V13</f>
        <v>0</v>
      </c>
      <c r="N717" s="724">
        <f>SW300_JIG_MTB!W13</f>
        <v>0</v>
      </c>
      <c r="O717" s="724">
        <f>SW300_JIG_MTB!X13</f>
        <v>0</v>
      </c>
      <c r="P717" s="724">
        <f>SW300_JIG_MTB!Y13</f>
        <v>0</v>
      </c>
      <c r="Q717" s="724">
        <f>SW300_JIG_MTB!Z13</f>
        <v>0</v>
      </c>
      <c r="R717" s="721">
        <f>SW300_JIG_MTB!AA13</f>
        <v>0</v>
      </c>
      <c r="S717" s="722">
        <f t="shared" si="489"/>
        <v>0</v>
      </c>
      <c r="T717" s="724">
        <f t="shared" si="487"/>
        <v>0</v>
      </c>
      <c r="U717" s="724">
        <f t="shared" si="488"/>
        <v>0</v>
      </c>
      <c r="W717" s="153" t="s">
        <v>88</v>
      </c>
      <c r="Y717" s="76"/>
    </row>
    <row r="718" spans="2:25" ht="17.25" customHeight="1">
      <c r="B718" s="2359"/>
      <c r="C718" s="2361"/>
      <c r="D718" s="2317"/>
      <c r="E718" s="2362" t="s">
        <v>129</v>
      </c>
      <c r="F718" s="2314"/>
      <c r="G718" s="720">
        <f>SW300_JIG_MTB!P14</f>
        <v>1806</v>
      </c>
      <c r="H718" s="724">
        <f>SW300_JIG_MTB!Q14</f>
        <v>-2670</v>
      </c>
      <c r="I718" s="724">
        <f>SW300_JIG_MTB!R14</f>
        <v>4092</v>
      </c>
      <c r="J718" s="724">
        <f>SW300_JIG_MTB!S14</f>
        <v>-2484</v>
      </c>
      <c r="K718" s="724">
        <f>SW300_JIG_MTB!T14</f>
        <v>-3594</v>
      </c>
      <c r="L718" s="721">
        <f>SW300_JIG_MTB!U14</f>
        <v>3390</v>
      </c>
      <c r="M718" s="725">
        <f>SW300_JIG_MTB!V14</f>
        <v>17454</v>
      </c>
      <c r="N718" s="724">
        <f>SW300_JIG_MTB!W14</f>
        <v>-10926</v>
      </c>
      <c r="O718" s="724">
        <f>SW300_JIG_MTB!X14</f>
        <v>-6678</v>
      </c>
      <c r="P718" s="724">
        <f>SW300_JIG_MTB!Y14</f>
        <v>8964</v>
      </c>
      <c r="Q718" s="724">
        <f>SW300_JIG_MTB!Z14</f>
        <v>-8340</v>
      </c>
      <c r="R718" s="721">
        <f>SW300_JIG_MTB!AA14</f>
        <v>7500</v>
      </c>
      <c r="S718" s="722">
        <f t="shared" si="489"/>
        <v>540</v>
      </c>
      <c r="T718" s="724">
        <f t="shared" si="487"/>
        <v>7974</v>
      </c>
      <c r="U718" s="724">
        <f t="shared" si="488"/>
        <v>8514</v>
      </c>
      <c r="W718" s="153" t="s">
        <v>88</v>
      </c>
      <c r="Y718" s="76"/>
    </row>
    <row r="719" spans="2:25" ht="17.25" customHeight="1">
      <c r="B719" s="2359"/>
      <c r="C719" s="2361"/>
      <c r="D719" s="2318"/>
      <c r="E719" s="2319" t="s">
        <v>130</v>
      </c>
      <c r="F719" s="2320"/>
      <c r="G719" s="720">
        <f>SUM(G717:G718)</f>
        <v>1806</v>
      </c>
      <c r="H719" s="724">
        <f t="shared" ref="H719:R719" si="490">SUM(H717:H718)</f>
        <v>-2670</v>
      </c>
      <c r="I719" s="724">
        <f t="shared" si="490"/>
        <v>4092</v>
      </c>
      <c r="J719" s="724">
        <f t="shared" si="490"/>
        <v>-2484</v>
      </c>
      <c r="K719" s="724">
        <f t="shared" si="490"/>
        <v>-3594</v>
      </c>
      <c r="L719" s="721">
        <f t="shared" si="490"/>
        <v>3390</v>
      </c>
      <c r="M719" s="725">
        <f t="shared" si="490"/>
        <v>17454</v>
      </c>
      <c r="N719" s="724">
        <f t="shared" si="490"/>
        <v>-10926</v>
      </c>
      <c r="O719" s="724">
        <f t="shared" si="490"/>
        <v>-6678</v>
      </c>
      <c r="P719" s="724">
        <f t="shared" si="490"/>
        <v>8964</v>
      </c>
      <c r="Q719" s="724">
        <f t="shared" si="490"/>
        <v>-8340</v>
      </c>
      <c r="R719" s="721">
        <f t="shared" si="490"/>
        <v>7500</v>
      </c>
      <c r="S719" s="722">
        <f t="shared" si="489"/>
        <v>540</v>
      </c>
      <c r="T719" s="724">
        <f t="shared" si="487"/>
        <v>7974</v>
      </c>
      <c r="U719" s="724">
        <f t="shared" si="488"/>
        <v>8514</v>
      </c>
      <c r="W719" s="153" t="s">
        <v>88</v>
      </c>
      <c r="Y719" s="76"/>
    </row>
    <row r="720" spans="2:25" ht="17.25" customHeight="1">
      <c r="B720" s="2359"/>
      <c r="C720" s="2361"/>
      <c r="D720" s="2316" t="s">
        <v>131</v>
      </c>
      <c r="E720" s="2326" t="s">
        <v>27</v>
      </c>
      <c r="F720" s="2314"/>
      <c r="G720" s="720">
        <f>SW300_JIG_MTB!P12</f>
        <v>18571</v>
      </c>
      <c r="H720" s="724">
        <f>SW300_JIG_MTB!Q12</f>
        <v>18859</v>
      </c>
      <c r="I720" s="724">
        <f>SW300_JIG_MTB!R12</f>
        <v>18571</v>
      </c>
      <c r="J720" s="724">
        <f>SW300_JIG_MTB!S12</f>
        <v>18607</v>
      </c>
      <c r="K720" s="724">
        <f>SW300_JIG_MTB!T12</f>
        <v>18787</v>
      </c>
      <c r="L720" s="721">
        <f>SW300_JIG_MTB!U12</f>
        <v>18643</v>
      </c>
      <c r="M720" s="725">
        <f>SW300_JIG_MTB!V12</f>
        <v>20083</v>
      </c>
      <c r="N720" s="724">
        <f>SW300_JIG_MTB!W12</f>
        <v>20155</v>
      </c>
      <c r="O720" s="724">
        <f>SW300_JIG_MTB!X12</f>
        <v>20083</v>
      </c>
      <c r="P720" s="724">
        <f>SW300_JIG_MTB!Y12</f>
        <v>20155</v>
      </c>
      <c r="Q720" s="724">
        <f>SW300_JIG_MTB!Z12</f>
        <v>20083</v>
      </c>
      <c r="R720" s="721">
        <f>SW300_JIG_MTB!AA12</f>
        <v>20155</v>
      </c>
      <c r="S720" s="722">
        <f t="shared" si="489"/>
        <v>112038</v>
      </c>
      <c r="T720" s="724">
        <f t="shared" si="487"/>
        <v>120714</v>
      </c>
      <c r="U720" s="724">
        <f t="shared" si="488"/>
        <v>232752</v>
      </c>
      <c r="W720" s="153" t="s">
        <v>88</v>
      </c>
      <c r="Y720" s="76"/>
    </row>
    <row r="721" spans="2:25" ht="17.25" customHeight="1">
      <c r="B721" s="2359"/>
      <c r="C721" s="2361"/>
      <c r="D721" s="2317"/>
      <c r="E721" s="2326" t="s">
        <v>28</v>
      </c>
      <c r="F721" s="2314"/>
      <c r="G721" s="720">
        <f>SW300_JIG_MTB!P11</f>
        <v>1305</v>
      </c>
      <c r="H721" s="724">
        <f>SW300_JIG_MTB!Q11</f>
        <v>1305</v>
      </c>
      <c r="I721" s="724">
        <f>SW300_JIG_MTB!R11</f>
        <v>1305</v>
      </c>
      <c r="J721" s="724">
        <f>SW300_JIG_MTB!S11</f>
        <v>1305</v>
      </c>
      <c r="K721" s="724">
        <f>SW300_JIG_MTB!T11</f>
        <v>1305</v>
      </c>
      <c r="L721" s="721">
        <f>SW300_JIG_MTB!U11</f>
        <v>1311</v>
      </c>
      <c r="M721" s="725">
        <f>SW300_JIG_MTB!V11</f>
        <v>1305</v>
      </c>
      <c r="N721" s="724">
        <f>SW300_JIG_MTB!W11</f>
        <v>1276</v>
      </c>
      <c r="O721" s="724">
        <f>SW300_JIG_MTB!X11</f>
        <v>1276</v>
      </c>
      <c r="P721" s="724">
        <f>SW300_JIG_MTB!Y11</f>
        <v>1276</v>
      </c>
      <c r="Q721" s="724">
        <f>SW300_JIG_MTB!Z11</f>
        <v>1276</v>
      </c>
      <c r="R721" s="721">
        <f>SW300_JIG_MTB!AA11</f>
        <v>1288</v>
      </c>
      <c r="S721" s="722">
        <f t="shared" si="489"/>
        <v>7836</v>
      </c>
      <c r="T721" s="724">
        <f t="shared" si="487"/>
        <v>7697</v>
      </c>
      <c r="U721" s="724">
        <f t="shared" si="488"/>
        <v>15533</v>
      </c>
      <c r="W721" s="153" t="s">
        <v>88</v>
      </c>
      <c r="Y721" s="76"/>
    </row>
    <row r="722" spans="2:25" ht="17.25" customHeight="1">
      <c r="B722" s="2359"/>
      <c r="C722" s="2361"/>
      <c r="D722" s="2317"/>
      <c r="E722" s="2326" t="s">
        <v>132</v>
      </c>
      <c r="F722" s="2314"/>
      <c r="G722" s="720">
        <f>SW300_JIG_MTB!P15</f>
        <v>282</v>
      </c>
      <c r="H722" s="724">
        <f>SW300_JIG_MTB!Q15</f>
        <v>287</v>
      </c>
      <c r="I722" s="724">
        <f>SW300_JIG_MTB!R15</f>
        <v>692</v>
      </c>
      <c r="J722" s="724">
        <f>SW300_JIG_MTB!S15</f>
        <v>282</v>
      </c>
      <c r="K722" s="724">
        <f>SW300_JIG_MTB!T15</f>
        <v>282</v>
      </c>
      <c r="L722" s="721">
        <f>SW300_JIG_MTB!U15</f>
        <v>682</v>
      </c>
      <c r="M722" s="725">
        <f>SW300_JIG_MTB!V15</f>
        <v>282</v>
      </c>
      <c r="N722" s="724">
        <f>SW300_JIG_MTB!W15</f>
        <v>287</v>
      </c>
      <c r="O722" s="724">
        <f>SW300_JIG_MTB!X15</f>
        <v>692</v>
      </c>
      <c r="P722" s="724">
        <f>SW300_JIG_MTB!Y15</f>
        <v>282</v>
      </c>
      <c r="Q722" s="724">
        <f>SW300_JIG_MTB!Z15</f>
        <v>282</v>
      </c>
      <c r="R722" s="721">
        <f>SW300_JIG_MTB!AA15</f>
        <v>682</v>
      </c>
      <c r="S722" s="722">
        <f t="shared" si="489"/>
        <v>2507</v>
      </c>
      <c r="T722" s="724">
        <f t="shared" si="487"/>
        <v>2507</v>
      </c>
      <c r="U722" s="724">
        <f t="shared" si="488"/>
        <v>5014</v>
      </c>
      <c r="W722" s="153" t="s">
        <v>88</v>
      </c>
      <c r="Y722" s="76"/>
    </row>
    <row r="723" spans="2:25" ht="17.25" customHeight="1">
      <c r="B723" s="2359"/>
      <c r="C723" s="2361"/>
      <c r="D723" s="2317"/>
      <c r="E723" s="2326" t="s">
        <v>17</v>
      </c>
      <c r="F723" s="2314"/>
      <c r="G723" s="720">
        <f>SW300_JIG_MTB!P16</f>
        <v>0</v>
      </c>
      <c r="H723" s="724">
        <f>SW300_JIG_MTB!Q16</f>
        <v>0</v>
      </c>
      <c r="I723" s="724">
        <f>SW300_JIG_MTB!R16</f>
        <v>0</v>
      </c>
      <c r="J723" s="724">
        <f>SW300_JIG_MTB!S16</f>
        <v>0</v>
      </c>
      <c r="K723" s="724">
        <f>SW300_JIG_MTB!T16</f>
        <v>0</v>
      </c>
      <c r="L723" s="721">
        <f>SW300_JIG_MTB!U16</f>
        <v>0</v>
      </c>
      <c r="M723" s="725">
        <f>SW300_JIG_MTB!V16</f>
        <v>0</v>
      </c>
      <c r="N723" s="724">
        <f>SW300_JIG_MTB!W16</f>
        <v>0</v>
      </c>
      <c r="O723" s="724">
        <f>SW300_JIG_MTB!X16</f>
        <v>0</v>
      </c>
      <c r="P723" s="724">
        <f>SW300_JIG_MTB!Y16</f>
        <v>0</v>
      </c>
      <c r="Q723" s="724">
        <f>SW300_JIG_MTB!Z16</f>
        <v>0</v>
      </c>
      <c r="R723" s="721">
        <f>SW300_JIG_MTB!AA16</f>
        <v>0</v>
      </c>
      <c r="S723" s="722">
        <f t="shared" si="489"/>
        <v>0</v>
      </c>
      <c r="T723" s="724">
        <f t="shared" si="487"/>
        <v>0</v>
      </c>
      <c r="U723" s="724">
        <f t="shared" si="488"/>
        <v>0</v>
      </c>
      <c r="W723" s="153" t="s">
        <v>88</v>
      </c>
      <c r="Y723" s="76"/>
    </row>
    <row r="724" spans="2:25" ht="17.25" customHeight="1">
      <c r="B724" s="2359"/>
      <c r="C724" s="2361"/>
      <c r="D724" s="2317"/>
      <c r="E724" s="2326" t="s">
        <v>133</v>
      </c>
      <c r="F724" s="2314"/>
      <c r="G724" s="720">
        <f>SW300_JIG_MTB!P17</f>
        <v>162</v>
      </c>
      <c r="H724" s="724">
        <f>SW300_JIG_MTB!Q17</f>
        <v>162</v>
      </c>
      <c r="I724" s="724">
        <f>SW300_JIG_MTB!R17</f>
        <v>162</v>
      </c>
      <c r="J724" s="724">
        <f>SW300_JIG_MTB!S17</f>
        <v>162</v>
      </c>
      <c r="K724" s="724">
        <f>SW300_JIG_MTB!T17</f>
        <v>162</v>
      </c>
      <c r="L724" s="721">
        <f>SW300_JIG_MTB!U17</f>
        <v>162</v>
      </c>
      <c r="M724" s="725">
        <f>SW300_JIG_MTB!V17</f>
        <v>195</v>
      </c>
      <c r="N724" s="724">
        <f>SW300_JIG_MTB!W17</f>
        <v>195</v>
      </c>
      <c r="O724" s="724">
        <f>SW300_JIG_MTB!X17</f>
        <v>195</v>
      </c>
      <c r="P724" s="724">
        <f>SW300_JIG_MTB!Y17</f>
        <v>195</v>
      </c>
      <c r="Q724" s="724">
        <f>SW300_JIG_MTB!Z17</f>
        <v>195</v>
      </c>
      <c r="R724" s="721">
        <f>SW300_JIG_MTB!AA17</f>
        <v>195</v>
      </c>
      <c r="S724" s="722">
        <f t="shared" si="489"/>
        <v>972</v>
      </c>
      <c r="T724" s="724">
        <f t="shared" si="487"/>
        <v>1170</v>
      </c>
      <c r="U724" s="724">
        <f t="shared" si="488"/>
        <v>2142</v>
      </c>
      <c r="W724" s="153" t="s">
        <v>88</v>
      </c>
      <c r="Y724" s="76"/>
    </row>
    <row r="725" spans="2:25" ht="17.25" customHeight="1">
      <c r="B725" s="2359"/>
      <c r="C725" s="2361"/>
      <c r="D725" s="2317"/>
      <c r="E725" s="2326" t="s">
        <v>134</v>
      </c>
      <c r="F725" s="2314"/>
      <c r="G725" s="720">
        <f>SW300_JIG_MTB!P18</f>
        <v>4901</v>
      </c>
      <c r="H725" s="724">
        <f>SW300_JIG_MTB!Q18</f>
        <v>4901</v>
      </c>
      <c r="I725" s="724">
        <f>SW300_JIG_MTB!R18</f>
        <v>4901</v>
      </c>
      <c r="J725" s="724">
        <f>SW300_JIG_MTB!S18</f>
        <v>4901</v>
      </c>
      <c r="K725" s="724">
        <f>SW300_JIG_MTB!T18</f>
        <v>4901</v>
      </c>
      <c r="L725" s="721">
        <f>SW300_JIG_MTB!U18</f>
        <v>4901</v>
      </c>
      <c r="M725" s="725">
        <f>SW300_JIG_MTB!V18</f>
        <v>4901</v>
      </c>
      <c r="N725" s="724">
        <f>SW300_JIG_MTB!W18</f>
        <v>4901</v>
      </c>
      <c r="O725" s="724">
        <f>SW300_JIG_MTB!X18</f>
        <v>4901</v>
      </c>
      <c r="P725" s="724">
        <f>SW300_JIG_MTB!Y18</f>
        <v>4901</v>
      </c>
      <c r="Q725" s="724">
        <f>SW300_JIG_MTB!Z18</f>
        <v>4901</v>
      </c>
      <c r="R725" s="721">
        <f>SW300_JIG_MTB!AA18</f>
        <v>4901</v>
      </c>
      <c r="S725" s="722">
        <f t="shared" si="489"/>
        <v>29406</v>
      </c>
      <c r="T725" s="724">
        <f t="shared" si="487"/>
        <v>29406</v>
      </c>
      <c r="U725" s="724">
        <f t="shared" si="488"/>
        <v>58812</v>
      </c>
      <c r="W725" s="153" t="s">
        <v>88</v>
      </c>
      <c r="Y725" s="76"/>
    </row>
    <row r="726" spans="2:25" ht="17.25" customHeight="1">
      <c r="B726" s="2359"/>
      <c r="C726" s="2361"/>
      <c r="D726" s="2318"/>
      <c r="E726" s="2319" t="s">
        <v>139</v>
      </c>
      <c r="F726" s="2320"/>
      <c r="G726" s="720">
        <f>SUM(G720:G725)</f>
        <v>25221</v>
      </c>
      <c r="H726" s="724">
        <f t="shared" ref="H726:R726" si="491">SUM(H720:H725)</f>
        <v>25514</v>
      </c>
      <c r="I726" s="724">
        <f t="shared" si="491"/>
        <v>25631</v>
      </c>
      <c r="J726" s="724">
        <f t="shared" si="491"/>
        <v>25257</v>
      </c>
      <c r="K726" s="724">
        <f t="shared" si="491"/>
        <v>25437</v>
      </c>
      <c r="L726" s="721">
        <f t="shared" si="491"/>
        <v>25699</v>
      </c>
      <c r="M726" s="725">
        <f t="shared" si="491"/>
        <v>26766</v>
      </c>
      <c r="N726" s="724">
        <f t="shared" si="491"/>
        <v>26814</v>
      </c>
      <c r="O726" s="724">
        <f t="shared" si="491"/>
        <v>27147</v>
      </c>
      <c r="P726" s="724">
        <f t="shared" si="491"/>
        <v>26809</v>
      </c>
      <c r="Q726" s="724">
        <f t="shared" si="491"/>
        <v>26737</v>
      </c>
      <c r="R726" s="721">
        <f t="shared" si="491"/>
        <v>27221</v>
      </c>
      <c r="S726" s="722">
        <f t="shared" si="489"/>
        <v>152759</v>
      </c>
      <c r="T726" s="724">
        <f t="shared" si="487"/>
        <v>161494</v>
      </c>
      <c r="U726" s="724">
        <f t="shared" si="488"/>
        <v>314253</v>
      </c>
      <c r="W726" s="153" t="s">
        <v>88</v>
      </c>
      <c r="Y726" s="76"/>
    </row>
    <row r="727" spans="2:25" ht="17.25" customHeight="1">
      <c r="B727" s="2359"/>
      <c r="C727" s="2361"/>
      <c r="D727" s="2244" t="s">
        <v>137</v>
      </c>
      <c r="E727" s="2322"/>
      <c r="F727" s="2322"/>
      <c r="G727" s="720">
        <f>SUM(G716,G719,G726)</f>
        <v>53686</v>
      </c>
      <c r="H727" s="724">
        <f t="shared" ref="H727:R727" si="492">SUM(H716,H719,H726)</f>
        <v>34984</v>
      </c>
      <c r="I727" s="724">
        <f t="shared" si="492"/>
        <v>65110</v>
      </c>
      <c r="J727" s="724">
        <f t="shared" si="492"/>
        <v>37212</v>
      </c>
      <c r="K727" s="724">
        <f t="shared" si="492"/>
        <v>34731</v>
      </c>
      <c r="L727" s="721">
        <f t="shared" si="492"/>
        <v>111903</v>
      </c>
      <c r="M727" s="725">
        <f t="shared" si="492"/>
        <v>103320</v>
      </c>
      <c r="N727" s="724">
        <f t="shared" si="492"/>
        <v>28368</v>
      </c>
      <c r="O727" s="724">
        <f t="shared" si="492"/>
        <v>33254</v>
      </c>
      <c r="P727" s="724">
        <f t="shared" si="492"/>
        <v>100673</v>
      </c>
      <c r="Q727" s="724">
        <f t="shared" si="492"/>
        <v>38282</v>
      </c>
      <c r="R727" s="721">
        <f t="shared" si="492"/>
        <v>57705</v>
      </c>
      <c r="S727" s="722">
        <f t="shared" si="489"/>
        <v>337626</v>
      </c>
      <c r="T727" s="724">
        <f t="shared" si="487"/>
        <v>361602</v>
      </c>
      <c r="U727" s="724">
        <f t="shared" si="488"/>
        <v>699228</v>
      </c>
      <c r="W727" s="153" t="s">
        <v>88</v>
      </c>
      <c r="Y727" s="76"/>
    </row>
    <row r="728" spans="2:25" ht="17.25" customHeight="1">
      <c r="B728" s="2359"/>
      <c r="C728" s="2363" t="s">
        <v>138</v>
      </c>
      <c r="D728" s="2364"/>
      <c r="E728" s="2367" t="s">
        <v>73</v>
      </c>
      <c r="F728" s="2367"/>
      <c r="G728" s="395">
        <f>G715-G727</f>
        <v>6914</v>
      </c>
      <c r="H728" s="1254">
        <f t="shared" ref="H728:R728" si="493">H715-H727</f>
        <v>-4812</v>
      </c>
      <c r="I728" s="1254">
        <f t="shared" si="493"/>
        <v>10387</v>
      </c>
      <c r="J728" s="1254">
        <f t="shared" si="493"/>
        <v>6568</v>
      </c>
      <c r="K728" s="1254">
        <f t="shared" si="493"/>
        <v>-4073</v>
      </c>
      <c r="L728" s="1255">
        <f t="shared" si="493"/>
        <v>20603</v>
      </c>
      <c r="M728" s="1256">
        <f t="shared" si="493"/>
        <v>21230</v>
      </c>
      <c r="N728" s="1254">
        <f t="shared" si="493"/>
        <v>1750</v>
      </c>
      <c r="O728" s="1254">
        <f t="shared" si="493"/>
        <v>-2418</v>
      </c>
      <c r="P728" s="1254">
        <f t="shared" si="493"/>
        <v>8886</v>
      </c>
      <c r="Q728" s="1254">
        <f t="shared" si="493"/>
        <v>804</v>
      </c>
      <c r="R728" s="1255">
        <f t="shared" si="493"/>
        <v>21873</v>
      </c>
      <c r="S728" s="1257">
        <f>SUM(G728:L728)</f>
        <v>35587</v>
      </c>
      <c r="T728" s="1254">
        <f>SUM(M728:R728)</f>
        <v>52125</v>
      </c>
      <c r="U728" s="1254">
        <f t="shared" si="488"/>
        <v>87712</v>
      </c>
      <c r="W728" s="153" t="s">
        <v>88</v>
      </c>
      <c r="Y728" s="76"/>
    </row>
    <row r="729" spans="2:25" ht="17.25" customHeight="1" thickBot="1">
      <c r="B729" s="2359"/>
      <c r="C729" s="2365"/>
      <c r="D729" s="2366"/>
      <c r="E729" s="2368" t="s">
        <v>135</v>
      </c>
      <c r="F729" s="2368"/>
      <c r="G729" s="1258">
        <f>G728/G715</f>
        <v>0.11409240924092409</v>
      </c>
      <c r="H729" s="1259">
        <f t="shared" ref="H729:R729" si="494">H728/H715</f>
        <v>-0.15948561580273102</v>
      </c>
      <c r="I729" s="1259">
        <f t="shared" si="494"/>
        <v>0.13758162575996397</v>
      </c>
      <c r="J729" s="1259">
        <f t="shared" si="494"/>
        <v>0.1500228414801279</v>
      </c>
      <c r="K729" s="1259">
        <f t="shared" si="494"/>
        <v>-0.13285276273729532</v>
      </c>
      <c r="L729" s="1260">
        <f t="shared" si="494"/>
        <v>0.15548729868836128</v>
      </c>
      <c r="M729" s="1261">
        <f t="shared" si="494"/>
        <v>0.1704536330790847</v>
      </c>
      <c r="N729" s="1259">
        <f t="shared" si="494"/>
        <v>5.8104787834517564E-2</v>
      </c>
      <c r="O729" s="1259">
        <f t="shared" si="494"/>
        <v>-7.8414839797639121E-2</v>
      </c>
      <c r="P729" s="1259">
        <f t="shared" si="494"/>
        <v>8.1106983451838741E-2</v>
      </c>
      <c r="Q729" s="1259">
        <f t="shared" si="494"/>
        <v>2.0570025072916134E-2</v>
      </c>
      <c r="R729" s="1260">
        <f t="shared" si="494"/>
        <v>0.2748623991555455</v>
      </c>
      <c r="S729" s="1262">
        <f>S728/S715</f>
        <v>9.5353055761723204E-2</v>
      </c>
      <c r="T729" s="1259">
        <f>T728/T715</f>
        <v>0.1259888767230565</v>
      </c>
      <c r="U729" s="1259">
        <f>U728/U715</f>
        <v>0.11145957760439169</v>
      </c>
      <c r="W729" s="224" t="s">
        <v>88</v>
      </c>
      <c r="Y729" s="76"/>
    </row>
    <row r="730" spans="2:25" ht="17.25" customHeight="1">
      <c r="B730" s="2359"/>
      <c r="C730" s="2369" t="s">
        <v>147</v>
      </c>
      <c r="D730" s="2370"/>
      <c r="E730" s="2370"/>
      <c r="F730" s="2371"/>
      <c r="G730" s="1263">
        <f>G715-G716-G719-G721</f>
        <v>30830</v>
      </c>
      <c r="H730" s="1264">
        <f t="shared" ref="H730:U730" si="495">H715-H716-H719-H721</f>
        <v>19397</v>
      </c>
      <c r="I730" s="1264">
        <f t="shared" si="495"/>
        <v>34713</v>
      </c>
      <c r="J730" s="1264">
        <f t="shared" si="495"/>
        <v>30520</v>
      </c>
      <c r="K730" s="1264">
        <f t="shared" si="495"/>
        <v>20059</v>
      </c>
      <c r="L730" s="1265">
        <f t="shared" si="495"/>
        <v>44991</v>
      </c>
      <c r="M730" s="1266">
        <f t="shared" si="495"/>
        <v>46691</v>
      </c>
      <c r="N730" s="1264">
        <f t="shared" si="495"/>
        <v>27288</v>
      </c>
      <c r="O730" s="1264">
        <f t="shared" si="495"/>
        <v>23453</v>
      </c>
      <c r="P730" s="1264">
        <f t="shared" si="495"/>
        <v>34419</v>
      </c>
      <c r="Q730" s="1264">
        <f t="shared" si="495"/>
        <v>26265</v>
      </c>
      <c r="R730" s="1265">
        <f t="shared" si="495"/>
        <v>47806</v>
      </c>
      <c r="S730" s="1263">
        <f t="shared" si="495"/>
        <v>180510</v>
      </c>
      <c r="T730" s="1264">
        <f t="shared" si="495"/>
        <v>205922</v>
      </c>
      <c r="U730" s="1264">
        <f t="shared" si="495"/>
        <v>386432</v>
      </c>
      <c r="V730" s="369"/>
      <c r="W730" s="370" t="s">
        <v>88</v>
      </c>
      <c r="Y730" s="76"/>
    </row>
    <row r="731" spans="2:25" ht="17.25" customHeight="1" thickBot="1">
      <c r="B731" s="2360"/>
      <c r="C731" s="2372" t="s">
        <v>148</v>
      </c>
      <c r="D731" s="2373"/>
      <c r="E731" s="2373"/>
      <c r="F731" s="2374"/>
      <c r="G731" s="1267">
        <f>G730/G715</f>
        <v>0.50874587458745879</v>
      </c>
      <c r="H731" s="1268">
        <f t="shared" ref="H731:U731" si="496">H730/H715</f>
        <v>0.64288081665119978</v>
      </c>
      <c r="I731" s="1268">
        <f t="shared" si="496"/>
        <v>0.45979310436176274</v>
      </c>
      <c r="J731" s="1268">
        <f t="shared" si="496"/>
        <v>0.69712197350388305</v>
      </c>
      <c r="K731" s="1268">
        <f t="shared" si="496"/>
        <v>0.65428273207645637</v>
      </c>
      <c r="L731" s="1269">
        <f t="shared" si="496"/>
        <v>0.33953934161471933</v>
      </c>
      <c r="M731" s="1270">
        <f t="shared" si="496"/>
        <v>0.3748775592131674</v>
      </c>
      <c r="N731" s="1268">
        <f t="shared" si="496"/>
        <v>0.90603625738760873</v>
      </c>
      <c r="O731" s="1268">
        <f t="shared" si="496"/>
        <v>0.76057205863276689</v>
      </c>
      <c r="P731" s="1268">
        <f t="shared" si="496"/>
        <v>0.3141594939712849</v>
      </c>
      <c r="Q731" s="1268">
        <f t="shared" si="496"/>
        <v>0.67197973699022673</v>
      </c>
      <c r="R731" s="1269">
        <f t="shared" si="496"/>
        <v>0.60074392420015588</v>
      </c>
      <c r="S731" s="1271">
        <f t="shared" si="496"/>
        <v>0.48366482410848499</v>
      </c>
      <c r="T731" s="1268">
        <f t="shared" si="496"/>
        <v>0.49772434479741473</v>
      </c>
      <c r="U731" s="1268">
        <f t="shared" si="496"/>
        <v>0.49105649731872825</v>
      </c>
      <c r="V731" s="371"/>
      <c r="W731" s="151" t="s">
        <v>313</v>
      </c>
      <c r="Y731" s="76"/>
    </row>
    <row r="732" spans="2:25" s="1202" customFormat="1" ht="17.25" customHeight="1">
      <c r="B732" s="1652"/>
      <c r="C732" s="2369" t="s">
        <v>465</v>
      </c>
      <c r="D732" s="2370"/>
      <c r="E732" s="2370"/>
      <c r="F732" s="2371"/>
      <c r="G732" s="1263">
        <f>(G726-G721)/(1-(SUM(G716,G719,G721)/G715))</f>
        <v>47009.717807330526</v>
      </c>
      <c r="H732" s="1264">
        <f t="shared" ref="H732:U732" si="497">(H726-H721)/(1-(SUM(H716,H719,H721)/H715))</f>
        <v>37657.0576893334</v>
      </c>
      <c r="I732" s="1264">
        <f t="shared" si="497"/>
        <v>52906.404574655033</v>
      </c>
      <c r="J732" s="1264">
        <f t="shared" si="497"/>
        <v>34358.406290956751</v>
      </c>
      <c r="K732" s="1264">
        <f t="shared" si="497"/>
        <v>36883.137544244477</v>
      </c>
      <c r="L732" s="1265">
        <f t="shared" si="497"/>
        <v>71826.72819008246</v>
      </c>
      <c r="M732" s="1266">
        <f t="shared" si="497"/>
        <v>67918.175879719856</v>
      </c>
      <c r="N732" s="1264">
        <f t="shared" si="497"/>
        <v>28186.509967751394</v>
      </c>
      <c r="O732" s="1264">
        <f t="shared" si="497"/>
        <v>34015.185946360805</v>
      </c>
      <c r="P732" s="1264">
        <f t="shared" si="497"/>
        <v>81274.004096574572</v>
      </c>
      <c r="Q732" s="1264">
        <f t="shared" si="497"/>
        <v>37889.535351227867</v>
      </c>
      <c r="R732" s="1265">
        <f t="shared" si="497"/>
        <v>43168.143622139483</v>
      </c>
      <c r="S732" s="1263">
        <f t="shared" si="497"/>
        <v>299635.18696471106</v>
      </c>
      <c r="T732" s="1264">
        <f t="shared" si="497"/>
        <v>309000.35653791245</v>
      </c>
      <c r="U732" s="1265">
        <f t="shared" si="497"/>
        <v>608321.04173567402</v>
      </c>
      <c r="V732" s="1659"/>
      <c r="W732" s="705" t="s">
        <v>88</v>
      </c>
    </row>
    <row r="733" spans="2:25" s="1202" customFormat="1" ht="17.25" customHeight="1" thickBot="1">
      <c r="B733" s="1652"/>
      <c r="C733" s="2372" t="s">
        <v>466</v>
      </c>
      <c r="D733" s="2373"/>
      <c r="E733" s="2373"/>
      <c r="F733" s="2374"/>
      <c r="G733" s="1267">
        <f>G732/G715</f>
        <v>0.77573791761271493</v>
      </c>
      <c r="H733" s="1268">
        <f t="shared" ref="H733:U733" si="498">H732/H715</f>
        <v>1.2480795999381347</v>
      </c>
      <c r="I733" s="1268">
        <f t="shared" si="498"/>
        <v>0.70077492582029788</v>
      </c>
      <c r="J733" s="1268">
        <f t="shared" si="498"/>
        <v>0.78479685452162518</v>
      </c>
      <c r="K733" s="1268">
        <f t="shared" si="498"/>
        <v>1.2030509995513234</v>
      </c>
      <c r="L733" s="1269">
        <f t="shared" si="498"/>
        <v>0.54206396834922543</v>
      </c>
      <c r="M733" s="1270">
        <f t="shared" si="498"/>
        <v>0.54530851770148414</v>
      </c>
      <c r="N733" s="1268">
        <f t="shared" si="498"/>
        <v>0.93586924655526238</v>
      </c>
      <c r="O733" s="1268">
        <f t="shared" si="498"/>
        <v>1.1030998166545858</v>
      </c>
      <c r="P733" s="1268">
        <f t="shared" si="498"/>
        <v>0.74182864115750025</v>
      </c>
      <c r="Q733" s="1268">
        <f t="shared" si="498"/>
        <v>0.96938892061679038</v>
      </c>
      <c r="R733" s="1269">
        <f t="shared" si="498"/>
        <v>0.5424632891268879</v>
      </c>
      <c r="S733" s="1271">
        <f t="shared" si="498"/>
        <v>0.80285302753310051</v>
      </c>
      <c r="T733" s="1268">
        <f t="shared" si="498"/>
        <v>0.7468701741436079</v>
      </c>
      <c r="U733" s="1269">
        <f t="shared" si="498"/>
        <v>0.77302086783703206</v>
      </c>
      <c r="V733" s="1660"/>
      <c r="W733" s="706" t="s">
        <v>195</v>
      </c>
    </row>
    <row r="734" spans="2:25" ht="17.25" customHeight="1">
      <c r="B734" s="2375" t="s">
        <v>1</v>
      </c>
      <c r="C734" s="2308" t="s">
        <v>143</v>
      </c>
      <c r="D734" s="2309"/>
      <c r="E734" s="2312" t="s">
        <v>144</v>
      </c>
      <c r="F734" s="2313"/>
      <c r="G734" s="1203">
        <f>W300_JIG_MTB!D7</f>
        <v>46423</v>
      </c>
      <c r="H734" s="1204">
        <f>W300_JIG_MTB!E7</f>
        <v>23149</v>
      </c>
      <c r="I734" s="1204">
        <f>W300_JIG_MTB!F7</f>
        <v>75001</v>
      </c>
      <c r="J734" s="1204">
        <f>W300_JIG_MTB!G7</f>
        <v>19769</v>
      </c>
      <c r="K734" s="1204">
        <f>W300_JIG_MTB!H7</f>
        <v>14845</v>
      </c>
      <c r="L734" s="1205">
        <f>W300_JIG_MTB!I7</f>
        <v>197768</v>
      </c>
      <c r="M734" s="1206">
        <f>SW300_JIG_MTB!J7</f>
        <v>126284</v>
      </c>
      <c r="N734" s="1204">
        <f>SW300_JIG_MTB!K7</f>
        <v>21418</v>
      </c>
      <c r="O734" s="1204">
        <f>SW300_JIG_MTB!L7</f>
        <v>36252</v>
      </c>
      <c r="P734" s="1204">
        <f>SW300_JIG_MTB!M7</f>
        <v>66549</v>
      </c>
      <c r="Q734" s="1204">
        <f>SW300_JIG_MTB!N7</f>
        <v>13316</v>
      </c>
      <c r="R734" s="1205">
        <f>SW300_JIG_MTB!O7</f>
        <v>103147</v>
      </c>
      <c r="S734" s="1272">
        <f>SUM(G734:L734)</f>
        <v>376955</v>
      </c>
      <c r="T734" s="1273">
        <f t="shared" ref="T734:T754" si="499">SUM(M734:R734)</f>
        <v>366966</v>
      </c>
      <c r="U734" s="1274">
        <f>SUM(S734:T734)</f>
        <v>743921</v>
      </c>
      <c r="W734" s="372" t="s">
        <v>88</v>
      </c>
      <c r="Y734" s="76"/>
    </row>
    <row r="735" spans="2:25" ht="17.25" customHeight="1">
      <c r="B735" s="2376"/>
      <c r="C735" s="2308"/>
      <c r="D735" s="2309"/>
      <c r="E735" s="2314" t="s">
        <v>115</v>
      </c>
      <c r="F735" s="2315"/>
      <c r="G735" s="594">
        <f>W300_JIG_MTB!D21</f>
        <v>0</v>
      </c>
      <c r="H735" s="1208">
        <f>W300_JIG_MTB!E21</f>
        <v>0</v>
      </c>
      <c r="I735" s="1208">
        <f>W300_JIG_MTB!F21</f>
        <v>0</v>
      </c>
      <c r="J735" s="1208">
        <f>W300_JIG_MTB!G21</f>
        <v>0</v>
      </c>
      <c r="K735" s="1208">
        <f>W300_JIG_MTB!H21</f>
        <v>0</v>
      </c>
      <c r="L735" s="1209">
        <f>W300_JIG_MTB!I21</f>
        <v>0</v>
      </c>
      <c r="M735" s="1210">
        <f>SW300_JIG_MTB!J21</f>
        <v>0</v>
      </c>
      <c r="N735" s="1208">
        <f>SW300_JIG_MTB!K21</f>
        <v>144</v>
      </c>
      <c r="O735" s="1208">
        <f>SW300_JIG_MTB!L21</f>
        <v>0</v>
      </c>
      <c r="P735" s="1208">
        <f>SW300_JIG_MTB!M21</f>
        <v>0</v>
      </c>
      <c r="Q735" s="1208">
        <f>SW300_JIG_MTB!N21</f>
        <v>0</v>
      </c>
      <c r="R735" s="1209">
        <f>SW300_JIG_MTB!O21</f>
        <v>0</v>
      </c>
      <c r="S735" s="594">
        <f>SUM(G735:L735)</f>
        <v>0</v>
      </c>
      <c r="T735" s="1208">
        <f t="shared" si="499"/>
        <v>144</v>
      </c>
      <c r="U735" s="1209">
        <f t="shared" ref="U735:U744" si="500">SUM(S735:T735)</f>
        <v>144</v>
      </c>
      <c r="W735" s="153" t="s">
        <v>88</v>
      </c>
      <c r="Y735" s="76"/>
    </row>
    <row r="736" spans="2:25" ht="17.25" customHeight="1">
      <c r="B736" s="2376"/>
      <c r="C736" s="2310"/>
      <c r="D736" s="2311"/>
      <c r="E736" s="2314" t="s">
        <v>145</v>
      </c>
      <c r="F736" s="2315"/>
      <c r="G736" s="1121">
        <f>SUM(G734:G735)</f>
        <v>46423</v>
      </c>
      <c r="H736" s="1211">
        <f t="shared" ref="H736:R736" si="501">SUM(H734:H735)</f>
        <v>23149</v>
      </c>
      <c r="I736" s="1211">
        <f t="shared" si="501"/>
        <v>75001</v>
      </c>
      <c r="J736" s="1211">
        <f t="shared" si="501"/>
        <v>19769</v>
      </c>
      <c r="K736" s="1211">
        <f t="shared" si="501"/>
        <v>14845</v>
      </c>
      <c r="L736" s="1212">
        <f t="shared" si="501"/>
        <v>197768</v>
      </c>
      <c r="M736" s="1213">
        <f t="shared" si="501"/>
        <v>126284</v>
      </c>
      <c r="N736" s="1211">
        <f t="shared" si="501"/>
        <v>21562</v>
      </c>
      <c r="O736" s="1211">
        <f t="shared" si="501"/>
        <v>36252</v>
      </c>
      <c r="P736" s="1211">
        <f t="shared" si="501"/>
        <v>66549</v>
      </c>
      <c r="Q736" s="1211">
        <f t="shared" si="501"/>
        <v>13316</v>
      </c>
      <c r="R736" s="1212">
        <f t="shared" si="501"/>
        <v>103147</v>
      </c>
      <c r="S736" s="1214">
        <f t="shared" ref="S736:S754" si="502">SUM(G736:L736)</f>
        <v>376955</v>
      </c>
      <c r="T736" s="1211">
        <f t="shared" si="499"/>
        <v>367110</v>
      </c>
      <c r="U736" s="1212">
        <f t="shared" si="500"/>
        <v>744065</v>
      </c>
      <c r="W736" s="153" t="s">
        <v>88</v>
      </c>
      <c r="Y736" s="76"/>
    </row>
    <row r="737" spans="2:25" ht="17.25" customHeight="1">
      <c r="B737" s="2376"/>
      <c r="C737" s="1841" t="s">
        <v>126</v>
      </c>
      <c r="D737" s="2316" t="s">
        <v>71</v>
      </c>
      <c r="E737" s="2314" t="s">
        <v>123</v>
      </c>
      <c r="F737" s="2315"/>
      <c r="G737" s="720">
        <f>W300_JIG_MTB!D8</f>
        <v>3143</v>
      </c>
      <c r="H737" s="724">
        <f>W300_JIG_MTB!E8</f>
        <v>7079</v>
      </c>
      <c r="I737" s="724">
        <f>W300_JIG_MTB!F8</f>
        <v>62833</v>
      </c>
      <c r="J737" s="724">
        <f>W300_JIG_MTB!G8</f>
        <v>16987</v>
      </c>
      <c r="K737" s="724">
        <f>W300_JIG_MTB!H8</f>
        <v>18545</v>
      </c>
      <c r="L737" s="721">
        <f>W300_JIG_MTB!I8</f>
        <v>117200</v>
      </c>
      <c r="M737" s="724">
        <f>SW300_JIG_MTB!J8</f>
        <v>1727</v>
      </c>
      <c r="N737" s="724">
        <f>SW300_JIG_MTB!K8</f>
        <v>2866</v>
      </c>
      <c r="O737" s="724">
        <f>SW300_JIG_MTB!L8</f>
        <v>9292</v>
      </c>
      <c r="P737" s="724">
        <f>SW300_JIG_MTB!M8</f>
        <v>13543</v>
      </c>
      <c r="Q737" s="724">
        <f>SW300_JIG_MTB!N8</f>
        <v>2850</v>
      </c>
      <c r="R737" s="721">
        <f>SW300_JIG_MTB!O8</f>
        <v>29009</v>
      </c>
      <c r="S737" s="722">
        <f t="shared" si="502"/>
        <v>225787</v>
      </c>
      <c r="T737" s="724">
        <f t="shared" si="499"/>
        <v>59287</v>
      </c>
      <c r="U737" s="721">
        <f t="shared" si="500"/>
        <v>285074</v>
      </c>
      <c r="W737" s="153" t="s">
        <v>88</v>
      </c>
      <c r="Y737" s="76"/>
    </row>
    <row r="738" spans="2:25" ht="17.25" customHeight="1">
      <c r="B738" s="2376"/>
      <c r="C738" s="1842"/>
      <c r="D738" s="2317"/>
      <c r="E738" s="2314" t="s">
        <v>124</v>
      </c>
      <c r="F738" s="2315"/>
      <c r="G738" s="1215">
        <f>W300_JIG_MTB!D9</f>
        <v>13228</v>
      </c>
      <c r="H738" s="368">
        <f>W300_JIG_MTB!E9</f>
        <v>2460</v>
      </c>
      <c r="I738" s="368">
        <f>W300_JIG_MTB!F9</f>
        <v>906</v>
      </c>
      <c r="J738" s="368">
        <f>W300_JIG_MTB!G9</f>
        <v>1985</v>
      </c>
      <c r="K738" s="368">
        <f>W300_JIG_MTB!H9</f>
        <v>1432</v>
      </c>
      <c r="L738" s="1216">
        <f>W300_JIG_MTB!I9</f>
        <v>43568</v>
      </c>
      <c r="M738" s="1217">
        <f>SW300_JIG_MTB!J9</f>
        <v>46081</v>
      </c>
      <c r="N738" s="368">
        <f>SW300_JIG_MTB!K9</f>
        <v>80</v>
      </c>
      <c r="O738" s="368">
        <f>SW300_JIG_MTB!L9</f>
        <v>29</v>
      </c>
      <c r="P738" s="368">
        <f>SW300_JIG_MTB!M9</f>
        <v>1359</v>
      </c>
      <c r="Q738" s="368">
        <f>SW300_JIG_MTB!N9</f>
        <v>264</v>
      </c>
      <c r="R738" s="1216">
        <f>SW300_JIG_MTB!O9</f>
        <v>9710</v>
      </c>
      <c r="S738" s="1218">
        <f t="shared" si="502"/>
        <v>63579</v>
      </c>
      <c r="T738" s="368">
        <f t="shared" si="499"/>
        <v>57523</v>
      </c>
      <c r="U738" s="1216">
        <f t="shared" si="500"/>
        <v>121102</v>
      </c>
      <c r="W738" s="153" t="s">
        <v>88</v>
      </c>
      <c r="Y738" s="76"/>
    </row>
    <row r="739" spans="2:25" ht="17.25" customHeight="1">
      <c r="B739" s="2376"/>
      <c r="C739" s="1842"/>
      <c r="D739" s="2317"/>
      <c r="E739" s="2314" t="s">
        <v>125</v>
      </c>
      <c r="F739" s="2315"/>
      <c r="G739" s="1215">
        <f>W300_JIG_MTB!D10</f>
        <v>-1437</v>
      </c>
      <c r="H739" s="368">
        <f>W300_JIG_MTB!E10</f>
        <v>-6303</v>
      </c>
      <c r="I739" s="368">
        <f>W300_JIG_MTB!F10</f>
        <v>-21479</v>
      </c>
      <c r="J739" s="368">
        <f>W300_JIG_MTB!G10</f>
        <v>-16190</v>
      </c>
      <c r="K739" s="368">
        <f>W300_JIG_MTB!H10</f>
        <v>-17486</v>
      </c>
      <c r="L739" s="1216">
        <f>W300_JIG_MTB!I10</f>
        <v>-34794</v>
      </c>
      <c r="M739" s="1217">
        <f>SW300_JIG_MTB!J10</f>
        <v>0</v>
      </c>
      <c r="N739" s="368">
        <f>SW300_JIG_MTB!K10</f>
        <v>0</v>
      </c>
      <c r="O739" s="368">
        <f>SW300_JIG_MTB!L10</f>
        <v>0</v>
      </c>
      <c r="P739" s="368">
        <f>SW300_JIG_MTB!M10</f>
        <v>0</v>
      </c>
      <c r="Q739" s="368">
        <f>SW300_JIG_MTB!N10</f>
        <v>0</v>
      </c>
      <c r="R739" s="1216">
        <f>SW300_JIG_MTB!O10</f>
        <v>0</v>
      </c>
      <c r="S739" s="1218">
        <f t="shared" si="502"/>
        <v>-97689</v>
      </c>
      <c r="T739" s="368">
        <f t="shared" si="499"/>
        <v>0</v>
      </c>
      <c r="U739" s="1216">
        <f t="shared" si="500"/>
        <v>-97689</v>
      </c>
      <c r="W739" s="153" t="s">
        <v>88</v>
      </c>
      <c r="Y739" s="76"/>
    </row>
    <row r="740" spans="2:25" ht="17.25" customHeight="1">
      <c r="B740" s="2376"/>
      <c r="C740" s="1842"/>
      <c r="D740" s="2317"/>
      <c r="E740" s="2314" t="s">
        <v>115</v>
      </c>
      <c r="F740" s="2315"/>
      <c r="G740" s="1215">
        <f>W300_JIG_MTB!D22</f>
        <v>0</v>
      </c>
      <c r="H740" s="368">
        <f>W300_JIG_MTB!E22</f>
        <v>0</v>
      </c>
      <c r="I740" s="368">
        <f>W300_JIG_MTB!F22</f>
        <v>0</v>
      </c>
      <c r="J740" s="368">
        <f>W300_JIG_MTB!G22</f>
        <v>0</v>
      </c>
      <c r="K740" s="368">
        <f>W300_JIG_MTB!H22</f>
        <v>0</v>
      </c>
      <c r="L740" s="1216">
        <f>W300_JIG_MTB!I22</f>
        <v>0</v>
      </c>
      <c r="M740" s="1217">
        <f>SW300_JIG_MTB!J22</f>
        <v>0</v>
      </c>
      <c r="N740" s="368">
        <f>SW300_JIG_MTB!K22</f>
        <v>100.8</v>
      </c>
      <c r="O740" s="368">
        <f>SW300_JIG_MTB!L22</f>
        <v>0</v>
      </c>
      <c r="P740" s="368">
        <f>SW300_JIG_MTB!M22</f>
        <v>0</v>
      </c>
      <c r="Q740" s="368">
        <f>SW300_JIG_MTB!N22</f>
        <v>0</v>
      </c>
      <c r="R740" s="1216">
        <f>SW300_JIG_MTB!O22</f>
        <v>0</v>
      </c>
      <c r="S740" s="1218">
        <f t="shared" si="502"/>
        <v>0</v>
      </c>
      <c r="T740" s="368">
        <f t="shared" si="499"/>
        <v>100.8</v>
      </c>
      <c r="U740" s="1216">
        <f t="shared" si="500"/>
        <v>100.8</v>
      </c>
      <c r="W740" s="153" t="s">
        <v>88</v>
      </c>
      <c r="Y740" s="76"/>
    </row>
    <row r="741" spans="2:25" ht="17.25" customHeight="1">
      <c r="B741" s="2376"/>
      <c r="C741" s="1842"/>
      <c r="D741" s="2318"/>
      <c r="E741" s="2319" t="s">
        <v>141</v>
      </c>
      <c r="F741" s="2320"/>
      <c r="G741" s="720">
        <f>SUM(G737:G740)</f>
        <v>14934</v>
      </c>
      <c r="H741" s="724">
        <f t="shared" ref="H741:R741" si="503">SUM(H737:H740)</f>
        <v>3236</v>
      </c>
      <c r="I741" s="724">
        <f t="shared" si="503"/>
        <v>42260</v>
      </c>
      <c r="J741" s="724">
        <f t="shared" si="503"/>
        <v>2782</v>
      </c>
      <c r="K741" s="724">
        <f t="shared" si="503"/>
        <v>2491</v>
      </c>
      <c r="L741" s="721">
        <f t="shared" si="503"/>
        <v>125974</v>
      </c>
      <c r="M741" s="725">
        <f t="shared" si="503"/>
        <v>47808</v>
      </c>
      <c r="N741" s="724">
        <f t="shared" si="503"/>
        <v>3046.8</v>
      </c>
      <c r="O741" s="724">
        <f t="shared" si="503"/>
        <v>9321</v>
      </c>
      <c r="P741" s="724">
        <f t="shared" si="503"/>
        <v>14902</v>
      </c>
      <c r="Q741" s="724">
        <f t="shared" si="503"/>
        <v>3114</v>
      </c>
      <c r="R741" s="721">
        <f t="shared" si="503"/>
        <v>38719</v>
      </c>
      <c r="S741" s="722">
        <f t="shared" si="502"/>
        <v>191677</v>
      </c>
      <c r="T741" s="724">
        <f t="shared" si="499"/>
        <v>116910.8</v>
      </c>
      <c r="U741" s="721">
        <f t="shared" si="500"/>
        <v>308587.8</v>
      </c>
      <c r="W741" s="153" t="s">
        <v>88</v>
      </c>
      <c r="Y741" s="76"/>
    </row>
    <row r="742" spans="2:25" ht="17.25" customHeight="1">
      <c r="B742" s="2376"/>
      <c r="C742" s="1842"/>
      <c r="D742" s="2316" t="s">
        <v>127</v>
      </c>
      <c r="E742" s="2314" t="s">
        <v>180</v>
      </c>
      <c r="F742" s="2321"/>
      <c r="G742" s="720">
        <f>W300_JIG_MTB!D13+W300_JIG_MTB!D19</f>
        <v>5805</v>
      </c>
      <c r="H742" s="724">
        <f>W300_JIG_MTB!E13+W300_JIG_MTB!E19</f>
        <v>3749</v>
      </c>
      <c r="I742" s="724">
        <f>W300_JIG_MTB!F13+W300_JIG_MTB!F19</f>
        <v>6022</v>
      </c>
      <c r="J742" s="724">
        <f>W300_JIG_MTB!G13+W300_JIG_MTB!G19</f>
        <v>3070</v>
      </c>
      <c r="K742" s="724">
        <f>W300_JIG_MTB!H13+W300_JIG_MTB!H19</f>
        <v>1473</v>
      </c>
      <c r="L742" s="721">
        <f>W300_JIG_MTB!I13+W300_JIG_MTB!I19</f>
        <v>22463</v>
      </c>
      <c r="M742" s="725">
        <f>SW300_JIG_MTB!J13+SW300_JIG_MTB!J19</f>
        <v>18575</v>
      </c>
      <c r="N742" s="724">
        <f>SW300_JIG_MTB!K13+SW300_JIG_MTB!K19</f>
        <v>910</v>
      </c>
      <c r="O742" s="724">
        <f>SW300_JIG_MTB!L13+SW300_JIG_MTB!L19</f>
        <v>1165</v>
      </c>
      <c r="P742" s="724">
        <f>SW300_JIG_MTB!M13+SW300_JIG_MTB!M19</f>
        <v>3109</v>
      </c>
      <c r="Q742" s="724">
        <f>SW300_JIG_MTB!N13+SW300_JIG_MTB!N19</f>
        <v>368</v>
      </c>
      <c r="R742" s="721">
        <f>SW300_JIG_MTB!O13+SW300_JIG_MTB!O19</f>
        <v>4511</v>
      </c>
      <c r="S742" s="722">
        <f t="shared" si="502"/>
        <v>42582</v>
      </c>
      <c r="T742" s="724">
        <f t="shared" si="499"/>
        <v>28638</v>
      </c>
      <c r="U742" s="721">
        <f t="shared" si="500"/>
        <v>71220</v>
      </c>
      <c r="W742" s="153" t="s">
        <v>88</v>
      </c>
      <c r="Y742" s="76"/>
    </row>
    <row r="743" spans="2:25" ht="17.25" customHeight="1">
      <c r="B743" s="2376"/>
      <c r="C743" s="1842"/>
      <c r="D743" s="2317"/>
      <c r="E743" s="2314" t="s">
        <v>181</v>
      </c>
      <c r="F743" s="2321"/>
      <c r="G743" s="720">
        <f>W300_JIG_MTB!D14+W300_JIG_MTB!D20</f>
        <v>-10817</v>
      </c>
      <c r="H743" s="724">
        <f>W300_JIG_MTB!E14+W300_JIG_MTB!E20</f>
        <v>-7394</v>
      </c>
      <c r="I743" s="724">
        <f>W300_JIG_MTB!F14+W300_JIG_MTB!F20</f>
        <v>-7105</v>
      </c>
      <c r="J743" s="724">
        <f>W300_JIG_MTB!G14+W300_JIG_MTB!G20</f>
        <v>-11645</v>
      </c>
      <c r="K743" s="724">
        <f>W300_JIG_MTB!H14+W300_JIG_MTB!H20</f>
        <v>-11974</v>
      </c>
      <c r="L743" s="721">
        <f>W300_JIG_MTB!I14+W300_JIG_MTB!I20</f>
        <v>-7901</v>
      </c>
      <c r="M743" s="725">
        <f>SW300_JIG_MTB!J14+SW300_JIG_MTB!J20</f>
        <v>-333</v>
      </c>
      <c r="N743" s="724">
        <f>SW300_JIG_MTB!K14+SW300_JIG_MTB!K20</f>
        <v>0</v>
      </c>
      <c r="O743" s="724">
        <f>SW300_JIG_MTB!L14+SW300_JIG_MTB!L20</f>
        <v>0</v>
      </c>
      <c r="P743" s="724">
        <f>SW300_JIG_MTB!M14+SW300_JIG_MTB!M20</f>
        <v>0</v>
      </c>
      <c r="Q743" s="724">
        <f>SW300_JIG_MTB!N14+SW300_JIG_MTB!N20</f>
        <v>0</v>
      </c>
      <c r="R743" s="721">
        <f>SW300_JIG_MTB!O14+SW300_JIG_MTB!O20</f>
        <v>0</v>
      </c>
      <c r="S743" s="722">
        <f t="shared" si="502"/>
        <v>-56836</v>
      </c>
      <c r="T743" s="724">
        <f t="shared" si="499"/>
        <v>-333</v>
      </c>
      <c r="U743" s="721">
        <f t="shared" si="500"/>
        <v>-57169</v>
      </c>
      <c r="W743" s="153" t="s">
        <v>88</v>
      </c>
      <c r="Y743" s="76"/>
    </row>
    <row r="744" spans="2:25" ht="17.25" customHeight="1">
      <c r="B744" s="2376"/>
      <c r="C744" s="1842"/>
      <c r="D744" s="2317"/>
      <c r="E744" s="2314" t="s">
        <v>182</v>
      </c>
      <c r="F744" s="2321"/>
      <c r="G744" s="720">
        <f>G322*-6300/1000</f>
        <v>0</v>
      </c>
      <c r="H744" s="724">
        <f t="shared" ref="H744:R744" si="504">H322*-6300/1000</f>
        <v>0</v>
      </c>
      <c r="I744" s="724">
        <f t="shared" si="504"/>
        <v>0</v>
      </c>
      <c r="J744" s="724">
        <f t="shared" si="504"/>
        <v>0</v>
      </c>
      <c r="K744" s="724">
        <f t="shared" si="504"/>
        <v>0</v>
      </c>
      <c r="L744" s="721">
        <f t="shared" si="504"/>
        <v>7538.7519453074428</v>
      </c>
      <c r="M744" s="725">
        <f t="shared" si="504"/>
        <v>12169.488706082391</v>
      </c>
      <c r="N744" s="724">
        <f t="shared" si="504"/>
        <v>-10089.818781668308</v>
      </c>
      <c r="O744" s="724">
        <f t="shared" si="504"/>
        <v>75.190105873935963</v>
      </c>
      <c r="P744" s="724">
        <f t="shared" si="504"/>
        <v>18978.410149023443</v>
      </c>
      <c r="Q744" s="724">
        <f t="shared" si="504"/>
        <v>-14860.36570275723</v>
      </c>
      <c r="R744" s="721">
        <f t="shared" si="504"/>
        <v>7594.5040633606195</v>
      </c>
      <c r="S744" s="722">
        <f>SUM(G744:L744)</f>
        <v>7538.7519453074428</v>
      </c>
      <c r="T744" s="724">
        <f>SUM(M744:R744)</f>
        <v>13867.40853991485</v>
      </c>
      <c r="U744" s="721">
        <f t="shared" si="500"/>
        <v>21406.160485222292</v>
      </c>
      <c r="W744" s="153" t="s">
        <v>88</v>
      </c>
      <c r="Y744" s="76"/>
    </row>
    <row r="745" spans="2:25" ht="17.25" customHeight="1">
      <c r="B745" s="2376"/>
      <c r="C745" s="1842"/>
      <c r="D745" s="2318"/>
      <c r="E745" s="2244" t="s">
        <v>146</v>
      </c>
      <c r="F745" s="2322"/>
      <c r="G745" s="720">
        <f>SUM(G742:G744)</f>
        <v>-5012</v>
      </c>
      <c r="H745" s="724">
        <f t="shared" ref="H745:U745" si="505">SUM(H742:H744)</f>
        <v>-3645</v>
      </c>
      <c r="I745" s="724">
        <f t="shared" si="505"/>
        <v>-1083</v>
      </c>
      <c r="J745" s="724">
        <f t="shared" si="505"/>
        <v>-8575</v>
      </c>
      <c r="K745" s="724">
        <f t="shared" si="505"/>
        <v>-10501</v>
      </c>
      <c r="L745" s="721">
        <f t="shared" si="505"/>
        <v>22100.751945307442</v>
      </c>
      <c r="M745" s="725">
        <f t="shared" si="505"/>
        <v>30411.488706082389</v>
      </c>
      <c r="N745" s="724">
        <f t="shared" si="505"/>
        <v>-9179.8187816683076</v>
      </c>
      <c r="O745" s="724">
        <f t="shared" si="505"/>
        <v>1240.1901058739359</v>
      </c>
      <c r="P745" s="724">
        <f t="shared" si="505"/>
        <v>22087.410149023443</v>
      </c>
      <c r="Q745" s="724">
        <f t="shared" si="505"/>
        <v>-14492.36570275723</v>
      </c>
      <c r="R745" s="721">
        <f t="shared" si="505"/>
        <v>12105.504063360619</v>
      </c>
      <c r="S745" s="722">
        <f t="shared" si="505"/>
        <v>-6715.2480546925572</v>
      </c>
      <c r="T745" s="724">
        <f t="shared" si="505"/>
        <v>42172.408539914846</v>
      </c>
      <c r="U745" s="721">
        <f t="shared" si="505"/>
        <v>35457.160485222295</v>
      </c>
      <c r="W745" s="153" t="s">
        <v>88</v>
      </c>
      <c r="Y745" s="76"/>
    </row>
    <row r="746" spans="2:25" ht="17.25" customHeight="1">
      <c r="B746" s="2376"/>
      <c r="C746" s="1842"/>
      <c r="D746" s="2323" t="s">
        <v>131</v>
      </c>
      <c r="E746" s="2326" t="s">
        <v>27</v>
      </c>
      <c r="F746" s="2314"/>
      <c r="G746" s="720">
        <f>W300_JIG_MTB!D12</f>
        <v>17779</v>
      </c>
      <c r="H746" s="724">
        <f>W300_JIG_MTB!E12</f>
        <v>18427</v>
      </c>
      <c r="I746" s="724">
        <f>W300_JIG_MTB!F12</f>
        <v>16987</v>
      </c>
      <c r="J746" s="724">
        <f>W300_JIG_MTB!G12</f>
        <v>16540</v>
      </c>
      <c r="K746" s="724">
        <f>W300_JIG_MTB!H12</f>
        <v>17372</v>
      </c>
      <c r="L746" s="721">
        <f>W300_JIG_MTB!I12</f>
        <v>18643</v>
      </c>
      <c r="M746" s="725">
        <f>SW300_JIG_MTB!J12</f>
        <v>20083</v>
      </c>
      <c r="N746" s="724">
        <f>SW300_JIG_MTB!K12</f>
        <v>20155</v>
      </c>
      <c r="O746" s="724">
        <f>SW300_JIG_MTB!L12</f>
        <v>20083</v>
      </c>
      <c r="P746" s="724">
        <f>SW300_JIG_MTB!M12</f>
        <v>20155</v>
      </c>
      <c r="Q746" s="724">
        <f>SW300_JIG_MTB!N12</f>
        <v>20083</v>
      </c>
      <c r="R746" s="721">
        <f>SW300_JIG_MTB!O12</f>
        <v>20155</v>
      </c>
      <c r="S746" s="722">
        <f t="shared" si="502"/>
        <v>105748</v>
      </c>
      <c r="T746" s="724">
        <f t="shared" si="499"/>
        <v>120714</v>
      </c>
      <c r="U746" s="721">
        <f t="shared" ref="U746:U754" si="506">SUM(S746:T746)</f>
        <v>226462</v>
      </c>
      <c r="W746" s="153" t="s">
        <v>88</v>
      </c>
      <c r="Y746" s="76"/>
    </row>
    <row r="747" spans="2:25" ht="17.25" customHeight="1">
      <c r="B747" s="2376"/>
      <c r="C747" s="1842"/>
      <c r="D747" s="2324"/>
      <c r="E747" s="2326" t="s">
        <v>28</v>
      </c>
      <c r="F747" s="2314"/>
      <c r="G747" s="720">
        <f>W300_JIG_MTB!D11</f>
        <v>1709</v>
      </c>
      <c r="H747" s="724">
        <f>W300_JIG_MTB!E11</f>
        <v>856</v>
      </c>
      <c r="I747" s="724">
        <f>W300_JIG_MTB!F11</f>
        <v>273</v>
      </c>
      <c r="J747" s="724">
        <f>W300_JIG_MTB!G11</f>
        <v>476</v>
      </c>
      <c r="K747" s="724">
        <f>W300_JIG_MTB!H11</f>
        <v>834</v>
      </c>
      <c r="L747" s="721">
        <f>W300_JIG_MTB!I11</f>
        <v>1311</v>
      </c>
      <c r="M747" s="725">
        <f>SW300_JIG_MTB!J11</f>
        <v>1305</v>
      </c>
      <c r="N747" s="724">
        <f>SW300_JIG_MTB!K11</f>
        <v>1276</v>
      </c>
      <c r="O747" s="724">
        <f>SW300_JIG_MTB!L11</f>
        <v>1276</v>
      </c>
      <c r="P747" s="724">
        <f>SW300_JIG_MTB!M11</f>
        <v>1276</v>
      </c>
      <c r="Q747" s="724">
        <f>SW300_JIG_MTB!N11</f>
        <v>1276</v>
      </c>
      <c r="R747" s="721">
        <f>SW300_JIG_MTB!O11</f>
        <v>1288</v>
      </c>
      <c r="S747" s="722">
        <f t="shared" si="502"/>
        <v>5459</v>
      </c>
      <c r="T747" s="724">
        <f t="shared" si="499"/>
        <v>7697</v>
      </c>
      <c r="U747" s="721">
        <f t="shared" si="506"/>
        <v>13156</v>
      </c>
      <c r="W747" s="153" t="s">
        <v>88</v>
      </c>
      <c r="Y747" s="76"/>
    </row>
    <row r="748" spans="2:25" ht="17.25" customHeight="1">
      <c r="B748" s="2376"/>
      <c r="C748" s="1842"/>
      <c r="D748" s="2324"/>
      <c r="E748" s="2326" t="s">
        <v>132</v>
      </c>
      <c r="F748" s="2314"/>
      <c r="G748" s="720">
        <f>W300_JIG_MTB!D15</f>
        <v>239</v>
      </c>
      <c r="H748" s="724">
        <f>W300_JIG_MTB!E15</f>
        <v>170</v>
      </c>
      <c r="I748" s="724">
        <f>W300_JIG_MTB!F15</f>
        <v>198</v>
      </c>
      <c r="J748" s="724">
        <f>W300_JIG_MTB!G15</f>
        <v>175</v>
      </c>
      <c r="K748" s="724">
        <f>W300_JIG_MTB!H15</f>
        <v>190</v>
      </c>
      <c r="L748" s="721">
        <f>W300_JIG_MTB!I15</f>
        <v>682</v>
      </c>
      <c r="M748" s="725">
        <f>SW300_JIG_MTB!J15</f>
        <v>282</v>
      </c>
      <c r="N748" s="724">
        <f>SW300_JIG_MTB!K15</f>
        <v>287</v>
      </c>
      <c r="O748" s="724">
        <f>SW300_JIG_MTB!L15</f>
        <v>692</v>
      </c>
      <c r="P748" s="724">
        <f>SW300_JIG_MTB!M15</f>
        <v>282</v>
      </c>
      <c r="Q748" s="724">
        <f>SW300_JIG_MTB!N15</f>
        <v>282</v>
      </c>
      <c r="R748" s="721">
        <f>SW300_JIG_MTB!O15</f>
        <v>682</v>
      </c>
      <c r="S748" s="722">
        <f t="shared" si="502"/>
        <v>1654</v>
      </c>
      <c r="T748" s="724">
        <f t="shared" si="499"/>
        <v>2507</v>
      </c>
      <c r="U748" s="721">
        <f t="shared" si="506"/>
        <v>4161</v>
      </c>
      <c r="W748" s="153" t="s">
        <v>88</v>
      </c>
      <c r="Y748" s="76"/>
    </row>
    <row r="749" spans="2:25" ht="17.25" customHeight="1">
      <c r="B749" s="2376"/>
      <c r="C749" s="1842"/>
      <c r="D749" s="2324"/>
      <c r="E749" s="2326" t="s">
        <v>17</v>
      </c>
      <c r="F749" s="2314"/>
      <c r="G749" s="720">
        <f>W300_JIG_MTB!D16</f>
        <v>0</v>
      </c>
      <c r="H749" s="724">
        <f>W300_JIG_MTB!E16</f>
        <v>0</v>
      </c>
      <c r="I749" s="724">
        <f>W300_JIG_MTB!F16</f>
        <v>720</v>
      </c>
      <c r="J749" s="724">
        <f>W300_JIG_MTB!G16</f>
        <v>0</v>
      </c>
      <c r="K749" s="724">
        <f>W300_JIG_MTB!H16</f>
        <v>0</v>
      </c>
      <c r="L749" s="721">
        <f>W300_JIG_MTB!I16</f>
        <v>0</v>
      </c>
      <c r="M749" s="725">
        <f>SW300_JIG_MTB!J16</f>
        <v>0</v>
      </c>
      <c r="N749" s="724">
        <f>SW300_JIG_MTB!K16</f>
        <v>0</v>
      </c>
      <c r="O749" s="724">
        <f>SW300_JIG_MTB!L16</f>
        <v>0</v>
      </c>
      <c r="P749" s="724">
        <f>SW300_JIG_MTB!M16</f>
        <v>0</v>
      </c>
      <c r="Q749" s="724">
        <f>SW300_JIG_MTB!N16</f>
        <v>0</v>
      </c>
      <c r="R749" s="721">
        <f>SW300_JIG_MTB!O16</f>
        <v>0</v>
      </c>
      <c r="S749" s="722">
        <f t="shared" si="502"/>
        <v>720</v>
      </c>
      <c r="T749" s="724">
        <f t="shared" si="499"/>
        <v>0</v>
      </c>
      <c r="U749" s="721">
        <f t="shared" si="506"/>
        <v>720</v>
      </c>
      <c r="W749" s="153" t="s">
        <v>88</v>
      </c>
      <c r="Y749" s="76"/>
    </row>
    <row r="750" spans="2:25" ht="17.25" customHeight="1">
      <c r="B750" s="2376"/>
      <c r="C750" s="1842"/>
      <c r="D750" s="2324"/>
      <c r="E750" s="2326" t="s">
        <v>133</v>
      </c>
      <c r="F750" s="2314"/>
      <c r="G750" s="720">
        <f>W300_JIG_MTB!D17</f>
        <v>130</v>
      </c>
      <c r="H750" s="724">
        <f>W300_JIG_MTB!E17</f>
        <v>130</v>
      </c>
      <c r="I750" s="724">
        <f>W300_JIG_MTB!F17</f>
        <v>130</v>
      </c>
      <c r="J750" s="724">
        <f>W300_JIG_MTB!G17</f>
        <v>130</v>
      </c>
      <c r="K750" s="724">
        <f>W300_JIG_MTB!H17</f>
        <v>189</v>
      </c>
      <c r="L750" s="721">
        <f>W300_JIG_MTB!I17</f>
        <v>162</v>
      </c>
      <c r="M750" s="725">
        <f>SW300_JIG_MTB!J17</f>
        <v>195</v>
      </c>
      <c r="N750" s="724">
        <f>SW300_JIG_MTB!K17</f>
        <v>195</v>
      </c>
      <c r="O750" s="724">
        <f>SW300_JIG_MTB!L17</f>
        <v>195</v>
      </c>
      <c r="P750" s="724">
        <f>SW300_JIG_MTB!M17</f>
        <v>195</v>
      </c>
      <c r="Q750" s="724">
        <f>SW300_JIG_MTB!N17</f>
        <v>195</v>
      </c>
      <c r="R750" s="721">
        <f>SW300_JIG_MTB!O17</f>
        <v>195</v>
      </c>
      <c r="S750" s="722">
        <f t="shared" si="502"/>
        <v>871</v>
      </c>
      <c r="T750" s="724">
        <f t="shared" si="499"/>
        <v>1170</v>
      </c>
      <c r="U750" s="721">
        <f t="shared" si="506"/>
        <v>2041</v>
      </c>
      <c r="W750" s="153" t="s">
        <v>88</v>
      </c>
      <c r="Y750" s="76"/>
    </row>
    <row r="751" spans="2:25" ht="17.25" customHeight="1">
      <c r="B751" s="2376"/>
      <c r="C751" s="1842"/>
      <c r="D751" s="2324"/>
      <c r="E751" s="2326" t="s">
        <v>134</v>
      </c>
      <c r="F751" s="2314"/>
      <c r="G751" s="720">
        <f>W300_JIG_MTB!D18</f>
        <v>4901</v>
      </c>
      <c r="H751" s="724">
        <f>W300_JIG_MTB!E18</f>
        <v>4901</v>
      </c>
      <c r="I751" s="724">
        <f>W300_JIG_MTB!F18</f>
        <v>4901</v>
      </c>
      <c r="J751" s="724">
        <f>W300_JIG_MTB!G18</f>
        <v>4901</v>
      </c>
      <c r="K751" s="724">
        <f>W300_JIG_MTB!H18</f>
        <v>4901</v>
      </c>
      <c r="L751" s="721">
        <f>W300_JIG_MTB!I18</f>
        <v>4901</v>
      </c>
      <c r="M751" s="725">
        <f>SW300_JIG_MTB!J18</f>
        <v>4901</v>
      </c>
      <c r="N751" s="724">
        <f>SW300_JIG_MTB!K18</f>
        <v>4901</v>
      </c>
      <c r="O751" s="724">
        <f>SW300_JIG_MTB!L18</f>
        <v>4901</v>
      </c>
      <c r="P751" s="724">
        <f>SW300_JIG_MTB!M18</f>
        <v>4901</v>
      </c>
      <c r="Q751" s="724">
        <f>SW300_JIG_MTB!N18</f>
        <v>4901</v>
      </c>
      <c r="R751" s="721">
        <f>SW300_JIG_MTB!O18</f>
        <v>4901</v>
      </c>
      <c r="S751" s="722">
        <f t="shared" si="502"/>
        <v>29406</v>
      </c>
      <c r="T751" s="724">
        <f t="shared" si="499"/>
        <v>29406</v>
      </c>
      <c r="U751" s="721">
        <f t="shared" si="506"/>
        <v>58812</v>
      </c>
      <c r="W751" s="153" t="s">
        <v>88</v>
      </c>
      <c r="Y751" s="76"/>
    </row>
    <row r="752" spans="2:25" ht="17.25" customHeight="1">
      <c r="B752" s="2376"/>
      <c r="C752" s="1842"/>
      <c r="D752" s="2325"/>
      <c r="E752" s="2319" t="s">
        <v>139</v>
      </c>
      <c r="F752" s="2320"/>
      <c r="G752" s="720">
        <f>SUM(G746:G751)</f>
        <v>24758</v>
      </c>
      <c r="H752" s="724">
        <f t="shared" ref="H752:R752" si="507">SUM(H746:H751)</f>
        <v>24484</v>
      </c>
      <c r="I752" s="724">
        <f t="shared" si="507"/>
        <v>23209</v>
      </c>
      <c r="J752" s="724">
        <f t="shared" si="507"/>
        <v>22222</v>
      </c>
      <c r="K752" s="724">
        <f t="shared" si="507"/>
        <v>23486</v>
      </c>
      <c r="L752" s="721">
        <f t="shared" si="507"/>
        <v>25699</v>
      </c>
      <c r="M752" s="725">
        <f t="shared" si="507"/>
        <v>26766</v>
      </c>
      <c r="N752" s="724">
        <f t="shared" si="507"/>
        <v>26814</v>
      </c>
      <c r="O752" s="724">
        <f t="shared" si="507"/>
        <v>27147</v>
      </c>
      <c r="P752" s="724">
        <f t="shared" si="507"/>
        <v>26809</v>
      </c>
      <c r="Q752" s="724">
        <f t="shared" si="507"/>
        <v>26737</v>
      </c>
      <c r="R752" s="721">
        <f t="shared" si="507"/>
        <v>27221</v>
      </c>
      <c r="S752" s="722">
        <f t="shared" si="502"/>
        <v>143858</v>
      </c>
      <c r="T752" s="724">
        <f t="shared" si="499"/>
        <v>161494</v>
      </c>
      <c r="U752" s="721">
        <f t="shared" si="506"/>
        <v>305352</v>
      </c>
      <c r="W752" s="153" t="s">
        <v>88</v>
      </c>
      <c r="Y752" s="76"/>
    </row>
    <row r="753" spans="2:25" ht="17.25" customHeight="1">
      <c r="B753" s="2376"/>
      <c r="C753" s="1986"/>
      <c r="D753" s="2244" t="s">
        <v>137</v>
      </c>
      <c r="E753" s="2322"/>
      <c r="F753" s="2322"/>
      <c r="G753" s="720">
        <f t="shared" ref="G753:R753" si="508">SUM(G741,G745,G752)</f>
        <v>34680</v>
      </c>
      <c r="H753" s="724">
        <f t="shared" si="508"/>
        <v>24075</v>
      </c>
      <c r="I753" s="724">
        <f t="shared" si="508"/>
        <v>64386</v>
      </c>
      <c r="J753" s="724">
        <f t="shared" si="508"/>
        <v>16429</v>
      </c>
      <c r="K753" s="724">
        <f t="shared" si="508"/>
        <v>15476</v>
      </c>
      <c r="L753" s="721">
        <f t="shared" si="508"/>
        <v>173773.75194530745</v>
      </c>
      <c r="M753" s="725">
        <f t="shared" si="508"/>
        <v>104985.4887060824</v>
      </c>
      <c r="N753" s="724">
        <f t="shared" si="508"/>
        <v>20680.981218331694</v>
      </c>
      <c r="O753" s="724">
        <f t="shared" si="508"/>
        <v>37708.190105873931</v>
      </c>
      <c r="P753" s="724">
        <f t="shared" si="508"/>
        <v>63798.410149023446</v>
      </c>
      <c r="Q753" s="724">
        <f t="shared" si="508"/>
        <v>15358.63429724277</v>
      </c>
      <c r="R753" s="721">
        <f t="shared" si="508"/>
        <v>78045.504063360626</v>
      </c>
      <c r="S753" s="722">
        <f t="shared" si="502"/>
        <v>328819.75194530748</v>
      </c>
      <c r="T753" s="724">
        <f t="shared" si="499"/>
        <v>320577.20853991492</v>
      </c>
      <c r="U753" s="721">
        <f t="shared" si="506"/>
        <v>649396.9604852224</v>
      </c>
      <c r="W753" s="153" t="s">
        <v>88</v>
      </c>
      <c r="Y753" s="76"/>
    </row>
    <row r="754" spans="2:25" ht="17.25" customHeight="1">
      <c r="B754" s="2376"/>
      <c r="C754" s="2395" t="s">
        <v>138</v>
      </c>
      <c r="D754" s="2396"/>
      <c r="E754" s="2399" t="s">
        <v>73</v>
      </c>
      <c r="F754" s="2399"/>
      <c r="G754" s="1275">
        <f t="shared" ref="G754:R754" si="509">G736-G753</f>
        <v>11743</v>
      </c>
      <c r="H754" s="1276">
        <f t="shared" si="509"/>
        <v>-926</v>
      </c>
      <c r="I754" s="1276">
        <f t="shared" si="509"/>
        <v>10615</v>
      </c>
      <c r="J754" s="1276">
        <f t="shared" si="509"/>
        <v>3340</v>
      </c>
      <c r="K754" s="1276">
        <f t="shared" si="509"/>
        <v>-631</v>
      </c>
      <c r="L754" s="1277">
        <f t="shared" si="509"/>
        <v>23994.248054692551</v>
      </c>
      <c r="M754" s="1278">
        <f t="shared" si="509"/>
        <v>21298.511293917603</v>
      </c>
      <c r="N754" s="1276">
        <f t="shared" si="509"/>
        <v>881.01878166830647</v>
      </c>
      <c r="O754" s="1276">
        <f t="shared" si="509"/>
        <v>-1456.1901058739313</v>
      </c>
      <c r="P754" s="1276">
        <f t="shared" si="509"/>
        <v>2750.5898509765539</v>
      </c>
      <c r="Q754" s="1276">
        <f t="shared" si="509"/>
        <v>-2042.6342972427701</v>
      </c>
      <c r="R754" s="1277">
        <f t="shared" si="509"/>
        <v>25101.495936639374</v>
      </c>
      <c r="S754" s="1279">
        <f t="shared" si="502"/>
        <v>48135.248054692551</v>
      </c>
      <c r="T754" s="1276">
        <f t="shared" si="499"/>
        <v>46532.791460085136</v>
      </c>
      <c r="U754" s="1277">
        <f t="shared" si="506"/>
        <v>94668.039514777687</v>
      </c>
      <c r="W754" s="153" t="s">
        <v>88</v>
      </c>
      <c r="Y754" s="76"/>
    </row>
    <row r="755" spans="2:25" ht="17.25" customHeight="1" thickBot="1">
      <c r="B755" s="2376"/>
      <c r="C755" s="2397"/>
      <c r="D755" s="2398"/>
      <c r="E755" s="2400" t="s">
        <v>135</v>
      </c>
      <c r="F755" s="2400"/>
      <c r="G755" s="1280">
        <f t="shared" ref="G755:T755" si="510">G754/G736</f>
        <v>0.2529565086271891</v>
      </c>
      <c r="H755" s="1281">
        <f t="shared" si="510"/>
        <v>-4.0001727936411942E-2</v>
      </c>
      <c r="I755" s="1281">
        <f t="shared" si="510"/>
        <v>0.14153144624738337</v>
      </c>
      <c r="J755" s="1281">
        <f t="shared" si="510"/>
        <v>0.16895138853760938</v>
      </c>
      <c r="K755" s="1281">
        <f t="shared" si="510"/>
        <v>-4.2505894240485009E-2</v>
      </c>
      <c r="L755" s="1282">
        <f t="shared" si="510"/>
        <v>0.12132522983845996</v>
      </c>
      <c r="M755" s="1283">
        <f t="shared" si="510"/>
        <v>0.16865565941780117</v>
      </c>
      <c r="N755" s="1281">
        <f t="shared" si="510"/>
        <v>4.0859789521765444E-2</v>
      </c>
      <c r="O755" s="1281">
        <f t="shared" si="510"/>
        <v>-4.0168545345744544E-2</v>
      </c>
      <c r="P755" s="1281">
        <f t="shared" si="510"/>
        <v>4.1331798388804547E-2</v>
      </c>
      <c r="Q755" s="1281">
        <f t="shared" si="510"/>
        <v>-0.15339698837809929</v>
      </c>
      <c r="R755" s="1282">
        <f t="shared" si="510"/>
        <v>0.24335652938659752</v>
      </c>
      <c r="S755" s="1284">
        <f t="shared" si="510"/>
        <v>0.127694945165053</v>
      </c>
      <c r="T755" s="1281">
        <f t="shared" si="510"/>
        <v>0.12675435553399564</v>
      </c>
      <c r="U755" s="1282">
        <f>U754/U736</f>
        <v>0.12723087299466806</v>
      </c>
      <c r="W755" s="366" t="s">
        <v>88</v>
      </c>
      <c r="Y755" s="76"/>
    </row>
    <row r="756" spans="2:25" s="1202" customFormat="1" ht="17.25" customHeight="1">
      <c r="B756" s="2376"/>
      <c r="C756" s="2401" t="s">
        <v>147</v>
      </c>
      <c r="D756" s="2402"/>
      <c r="E756" s="2402"/>
      <c r="F756" s="2402"/>
      <c r="G756" s="1285">
        <f>G736-G741-G745-G747</f>
        <v>34792</v>
      </c>
      <c r="H756" s="1286">
        <f t="shared" ref="H756:U756" si="511">H736-H741-H745-H747</f>
        <v>22702</v>
      </c>
      <c r="I756" s="1286">
        <f t="shared" si="511"/>
        <v>33551</v>
      </c>
      <c r="J756" s="1286">
        <f t="shared" si="511"/>
        <v>25086</v>
      </c>
      <c r="K756" s="1286">
        <f t="shared" si="511"/>
        <v>22021</v>
      </c>
      <c r="L756" s="1287">
        <f t="shared" si="511"/>
        <v>48382.248054692558</v>
      </c>
      <c r="M756" s="1288">
        <f t="shared" si="511"/>
        <v>46759.511293917611</v>
      </c>
      <c r="N756" s="1286">
        <f t="shared" si="511"/>
        <v>26419.01878166831</v>
      </c>
      <c r="O756" s="1286">
        <f t="shared" si="511"/>
        <v>24414.809894126065</v>
      </c>
      <c r="P756" s="1286">
        <f t="shared" si="511"/>
        <v>28283.589850976557</v>
      </c>
      <c r="Q756" s="1286">
        <f t="shared" si="511"/>
        <v>23418.36570275723</v>
      </c>
      <c r="R756" s="1287">
        <f t="shared" si="511"/>
        <v>51034.495936639381</v>
      </c>
      <c r="S756" s="1285">
        <f t="shared" si="511"/>
        <v>186534.24805469255</v>
      </c>
      <c r="T756" s="1286">
        <f t="shared" si="511"/>
        <v>200329.79146008517</v>
      </c>
      <c r="U756" s="1287">
        <f t="shared" si="511"/>
        <v>386864.03951477772</v>
      </c>
      <c r="V756" s="1655"/>
      <c r="W756" s="705" t="s">
        <v>88</v>
      </c>
    </row>
    <row r="757" spans="2:25" s="1202" customFormat="1" ht="17.25" customHeight="1" thickBot="1">
      <c r="B757" s="2377"/>
      <c r="C757" s="2403" t="s">
        <v>148</v>
      </c>
      <c r="D757" s="2397"/>
      <c r="E757" s="2397"/>
      <c r="F757" s="2397"/>
      <c r="G757" s="1280">
        <f>G756/G736</f>
        <v>0.74945608857678303</v>
      </c>
      <c r="H757" s="1281">
        <f t="shared" ref="H757:U757" si="512">H756/H736</f>
        <v>0.98069031059657008</v>
      </c>
      <c r="I757" s="1281">
        <f t="shared" si="512"/>
        <v>0.4473407021239717</v>
      </c>
      <c r="J757" s="1281">
        <f t="shared" si="512"/>
        <v>1.2689564469624159</v>
      </c>
      <c r="K757" s="1281">
        <f t="shared" si="512"/>
        <v>1.4833950825193667</v>
      </c>
      <c r="L757" s="1282">
        <f t="shared" si="512"/>
        <v>0.24464143872968608</v>
      </c>
      <c r="M757" s="1283">
        <f t="shared" si="512"/>
        <v>0.37027264969368734</v>
      </c>
      <c r="N757" s="1281">
        <f t="shared" si="512"/>
        <v>1.2252582683270712</v>
      </c>
      <c r="O757" s="1281">
        <f t="shared" si="512"/>
        <v>0.67347483984679646</v>
      </c>
      <c r="P757" s="1281">
        <f t="shared" si="512"/>
        <v>0.42500397978897592</v>
      </c>
      <c r="Q757" s="1281">
        <f t="shared" si="512"/>
        <v>1.7586636905044479</v>
      </c>
      <c r="R757" s="1282">
        <f t="shared" si="512"/>
        <v>0.49477440872385414</v>
      </c>
      <c r="S757" s="1284">
        <f t="shared" si="512"/>
        <v>0.49484487022242057</v>
      </c>
      <c r="T757" s="1281">
        <f t="shared" si="512"/>
        <v>0.54569418283371518</v>
      </c>
      <c r="U757" s="1282">
        <f t="shared" si="512"/>
        <v>0.51993312347009701</v>
      </c>
      <c r="V757" s="1656"/>
      <c r="W757" s="706" t="s">
        <v>195</v>
      </c>
    </row>
    <row r="758" spans="2:25" s="1202" customFormat="1" ht="17.25" customHeight="1">
      <c r="B758" s="1651"/>
      <c r="C758" s="2401" t="s">
        <v>465</v>
      </c>
      <c r="D758" s="2402"/>
      <c r="E758" s="2402"/>
      <c r="F758" s="2412"/>
      <c r="G758" s="1285">
        <f>(G752-G747)/(1-(SUM(G741,G745,G747)/G736))</f>
        <v>30754.303489307884</v>
      </c>
      <c r="H758" s="1286">
        <f t="shared" ref="H758:U758" si="513">(H752-H747)/(1-(SUM(H741,H745,H747)/H736))</f>
        <v>24093.232842921327</v>
      </c>
      <c r="I758" s="1286">
        <f t="shared" si="513"/>
        <v>51271.882686060024</v>
      </c>
      <c r="J758" s="1286">
        <f t="shared" si="513"/>
        <v>17136.915969066413</v>
      </c>
      <c r="K758" s="1286">
        <f t="shared" si="513"/>
        <v>15270.375550610781</v>
      </c>
      <c r="L758" s="1287">
        <f t="shared" si="513"/>
        <v>99688.753167231262</v>
      </c>
      <c r="M758" s="1288">
        <f t="shared" si="513"/>
        <v>68762.842789125629</v>
      </c>
      <c r="N758" s="1286">
        <f t="shared" si="513"/>
        <v>20842.952592247166</v>
      </c>
      <c r="O758" s="1286">
        <f t="shared" si="513"/>
        <v>38414.204168169359</v>
      </c>
      <c r="P758" s="1286">
        <f t="shared" si="513"/>
        <v>60077.084484426981</v>
      </c>
      <c r="Q758" s="1286">
        <f t="shared" si="513"/>
        <v>14477.469534096577</v>
      </c>
      <c r="R758" s="1287">
        <f>(R752-R747)/(1-(SUM(R741,R745,R747)/R736))</f>
        <v>52413.786046225869</v>
      </c>
      <c r="S758" s="1285">
        <f t="shared" si="513"/>
        <v>279681.589783467</v>
      </c>
      <c r="T758" s="1286">
        <f t="shared" si="513"/>
        <v>281837.3456014379</v>
      </c>
      <c r="U758" s="1287">
        <f t="shared" si="513"/>
        <v>561987.66112427751</v>
      </c>
      <c r="V758" s="1657"/>
      <c r="W758" s="705" t="s">
        <v>88</v>
      </c>
    </row>
    <row r="759" spans="2:25" s="1202" customFormat="1" ht="17.25" customHeight="1" thickBot="1">
      <c r="B759" s="1651"/>
      <c r="C759" s="2413" t="s">
        <v>466</v>
      </c>
      <c r="D759" s="2414"/>
      <c r="E759" s="2414"/>
      <c r="F759" s="2415"/>
      <c r="G759" s="1280">
        <f>G758/G736</f>
        <v>0.66247988043228323</v>
      </c>
      <c r="H759" s="1281">
        <f t="shared" ref="H759:U759" si="514">H758/H736</f>
        <v>1.0407893577658356</v>
      </c>
      <c r="I759" s="1281">
        <f t="shared" si="514"/>
        <v>0.68361598760096565</v>
      </c>
      <c r="J759" s="1281">
        <f t="shared" si="514"/>
        <v>0.86685800845092886</v>
      </c>
      <c r="K759" s="1281">
        <f t="shared" si="514"/>
        <v>1.0286544661913628</v>
      </c>
      <c r="L759" s="1282">
        <f t="shared" si="514"/>
        <v>0.50406917786108607</v>
      </c>
      <c r="M759" s="1283">
        <f t="shared" si="514"/>
        <v>0.54450954031489052</v>
      </c>
      <c r="N759" s="1281">
        <f t="shared" si="514"/>
        <v>0.96665210055872208</v>
      </c>
      <c r="O759" s="1281">
        <f t="shared" si="514"/>
        <v>1.0596437208476597</v>
      </c>
      <c r="P759" s="1281">
        <f t="shared" si="514"/>
        <v>0.90274962034631601</v>
      </c>
      <c r="Q759" s="1281">
        <f t="shared" si="514"/>
        <v>1.0872236057447113</v>
      </c>
      <c r="R759" s="1282">
        <f t="shared" si="514"/>
        <v>0.50814649040908477</v>
      </c>
      <c r="S759" s="1284">
        <f t="shared" si="514"/>
        <v>0.74194954247447842</v>
      </c>
      <c r="T759" s="1281">
        <f t="shared" si="514"/>
        <v>0.7677190640446675</v>
      </c>
      <c r="U759" s="1282">
        <f t="shared" si="514"/>
        <v>0.75529377288849431</v>
      </c>
      <c r="V759" s="1658"/>
      <c r="W759" s="706" t="s">
        <v>195</v>
      </c>
    </row>
    <row r="760" spans="2:25" ht="17.25" customHeight="1">
      <c r="B760" s="2378" t="s">
        <v>299</v>
      </c>
      <c r="C760" s="2339" t="s">
        <v>136</v>
      </c>
      <c r="D760" s="2340"/>
      <c r="E760" s="2340"/>
      <c r="F760" s="2341"/>
      <c r="G760" s="1232">
        <f>G736-G696</f>
        <v>-14177</v>
      </c>
      <c r="H760" s="581">
        <f t="shared" ref="H760:U760" si="515">H736-H696</f>
        <v>-7023</v>
      </c>
      <c r="I760" s="581">
        <f t="shared" si="515"/>
        <v>-496</v>
      </c>
      <c r="J760" s="581">
        <f t="shared" si="515"/>
        <v>-24011</v>
      </c>
      <c r="K760" s="581">
        <f t="shared" si="515"/>
        <v>-15813</v>
      </c>
      <c r="L760" s="1233">
        <f t="shared" si="515"/>
        <v>65262</v>
      </c>
      <c r="M760" s="1232">
        <f t="shared" si="515"/>
        <v>1734</v>
      </c>
      <c r="N760" s="581">
        <f t="shared" si="515"/>
        <v>-8556</v>
      </c>
      <c r="O760" s="581">
        <f t="shared" si="515"/>
        <v>5416</v>
      </c>
      <c r="P760" s="581">
        <f t="shared" si="515"/>
        <v>-43010</v>
      </c>
      <c r="Q760" s="581">
        <f t="shared" si="515"/>
        <v>-25770</v>
      </c>
      <c r="R760" s="1233">
        <f t="shared" si="515"/>
        <v>23569</v>
      </c>
      <c r="S760" s="1235">
        <f t="shared" si="515"/>
        <v>3742</v>
      </c>
      <c r="T760" s="1234">
        <f t="shared" si="515"/>
        <v>-46617</v>
      </c>
      <c r="U760" s="581">
        <f t="shared" si="515"/>
        <v>-42875</v>
      </c>
      <c r="W760" s="365" t="s">
        <v>88</v>
      </c>
      <c r="Y760" s="76"/>
    </row>
    <row r="761" spans="2:25" ht="17.25" customHeight="1">
      <c r="B761" s="2379"/>
      <c r="C761" s="2361" t="s">
        <v>126</v>
      </c>
      <c r="D761" s="1" t="s">
        <v>142</v>
      </c>
      <c r="E761" s="2314" t="s">
        <v>140</v>
      </c>
      <c r="F761" s="2321"/>
      <c r="G761" s="720">
        <f t="shared" ref="G761:U761" si="516">G741-G697</f>
        <v>-11725</v>
      </c>
      <c r="H761" s="724">
        <f t="shared" si="516"/>
        <v>-8904</v>
      </c>
      <c r="I761" s="724">
        <f t="shared" si="516"/>
        <v>6873</v>
      </c>
      <c r="J761" s="724">
        <f t="shared" si="516"/>
        <v>-11657</v>
      </c>
      <c r="K761" s="724">
        <f t="shared" si="516"/>
        <v>-10397</v>
      </c>
      <c r="L761" s="721">
        <f t="shared" si="516"/>
        <v>43160</v>
      </c>
      <c r="M761" s="720">
        <f t="shared" si="516"/>
        <v>-11292</v>
      </c>
      <c r="N761" s="724">
        <f t="shared" si="516"/>
        <v>-9433.2000000000007</v>
      </c>
      <c r="O761" s="724">
        <f t="shared" si="516"/>
        <v>-3464</v>
      </c>
      <c r="P761" s="724">
        <f t="shared" si="516"/>
        <v>-49998</v>
      </c>
      <c r="Q761" s="724">
        <f t="shared" si="516"/>
        <v>-16771</v>
      </c>
      <c r="R761" s="721">
        <f t="shared" si="516"/>
        <v>15735</v>
      </c>
      <c r="S761" s="722">
        <f t="shared" si="516"/>
        <v>7350</v>
      </c>
      <c r="T761" s="725">
        <f t="shared" si="516"/>
        <v>-75223.199999999997</v>
      </c>
      <c r="U761" s="724">
        <f t="shared" si="516"/>
        <v>-67873.200000000012</v>
      </c>
      <c r="W761" s="153" t="s">
        <v>88</v>
      </c>
      <c r="Y761" s="76"/>
    </row>
    <row r="762" spans="2:25" ht="17.25" customHeight="1">
      <c r="B762" s="2379"/>
      <c r="C762" s="2361"/>
      <c r="D762" s="2316" t="s">
        <v>127</v>
      </c>
      <c r="E762" s="2362" t="s">
        <v>128</v>
      </c>
      <c r="F762" s="2381"/>
      <c r="G762" s="720">
        <f t="shared" ref="G762:U762" si="517">G742-G698</f>
        <v>5805</v>
      </c>
      <c r="H762" s="724">
        <f t="shared" si="517"/>
        <v>3749</v>
      </c>
      <c r="I762" s="724">
        <f t="shared" si="517"/>
        <v>6022</v>
      </c>
      <c r="J762" s="724">
        <f t="shared" si="517"/>
        <v>3070</v>
      </c>
      <c r="K762" s="724">
        <f t="shared" si="517"/>
        <v>1473</v>
      </c>
      <c r="L762" s="721">
        <f t="shared" si="517"/>
        <v>22463</v>
      </c>
      <c r="M762" s="720">
        <f t="shared" si="517"/>
        <v>18575</v>
      </c>
      <c r="N762" s="724">
        <f t="shared" si="517"/>
        <v>910</v>
      </c>
      <c r="O762" s="724">
        <f t="shared" si="517"/>
        <v>1165</v>
      </c>
      <c r="P762" s="724">
        <f t="shared" si="517"/>
        <v>3109</v>
      </c>
      <c r="Q762" s="724">
        <f t="shared" si="517"/>
        <v>368</v>
      </c>
      <c r="R762" s="721">
        <f t="shared" si="517"/>
        <v>4511</v>
      </c>
      <c r="S762" s="722">
        <f t="shared" si="517"/>
        <v>42582</v>
      </c>
      <c r="T762" s="725">
        <f t="shared" si="517"/>
        <v>28638</v>
      </c>
      <c r="U762" s="724">
        <f t="shared" si="517"/>
        <v>71220</v>
      </c>
      <c r="W762" s="153" t="s">
        <v>88</v>
      </c>
      <c r="Y762" s="76"/>
    </row>
    <row r="763" spans="2:25" ht="17.25" customHeight="1">
      <c r="B763" s="2379"/>
      <c r="C763" s="2361"/>
      <c r="D763" s="2317"/>
      <c r="E763" s="2362" t="s">
        <v>129</v>
      </c>
      <c r="F763" s="2381"/>
      <c r="G763" s="720">
        <f t="shared" ref="G763:U763" si="518">G743-G699</f>
        <v>-12623</v>
      </c>
      <c r="H763" s="724">
        <f t="shared" si="518"/>
        <v>-4724</v>
      </c>
      <c r="I763" s="724">
        <f t="shared" si="518"/>
        <v>-11197</v>
      </c>
      <c r="J763" s="724">
        <f t="shared" si="518"/>
        <v>-9161</v>
      </c>
      <c r="K763" s="724">
        <f t="shared" si="518"/>
        <v>-8380</v>
      </c>
      <c r="L763" s="721">
        <f t="shared" si="518"/>
        <v>-11291</v>
      </c>
      <c r="M763" s="720">
        <f t="shared" si="518"/>
        <v>-17787</v>
      </c>
      <c r="N763" s="724">
        <f t="shared" si="518"/>
        <v>10926</v>
      </c>
      <c r="O763" s="724">
        <f t="shared" si="518"/>
        <v>6678</v>
      </c>
      <c r="P763" s="724">
        <f t="shared" si="518"/>
        <v>-8964</v>
      </c>
      <c r="Q763" s="724">
        <f t="shared" si="518"/>
        <v>8340</v>
      </c>
      <c r="R763" s="721">
        <f t="shared" si="518"/>
        <v>-7500</v>
      </c>
      <c r="S763" s="722">
        <f t="shared" si="518"/>
        <v>-57376</v>
      </c>
      <c r="T763" s="725">
        <f t="shared" si="518"/>
        <v>-8307</v>
      </c>
      <c r="U763" s="724">
        <f t="shared" si="518"/>
        <v>-65683</v>
      </c>
      <c r="W763" s="153" t="s">
        <v>88</v>
      </c>
      <c r="Y763" s="76"/>
    </row>
    <row r="764" spans="2:25" ht="17.25" customHeight="1">
      <c r="B764" s="2379"/>
      <c r="C764" s="2361"/>
      <c r="D764" s="2317"/>
      <c r="E764" s="2314" t="s">
        <v>183</v>
      </c>
      <c r="F764" s="2321"/>
      <c r="G764" s="720">
        <f>G744</f>
        <v>0</v>
      </c>
      <c r="H764" s="724">
        <f t="shared" ref="H764:R764" si="519">H744</f>
        <v>0</v>
      </c>
      <c r="I764" s="724">
        <f t="shared" si="519"/>
        <v>0</v>
      </c>
      <c r="J764" s="724">
        <f t="shared" si="519"/>
        <v>0</v>
      </c>
      <c r="K764" s="724">
        <f t="shared" si="519"/>
        <v>0</v>
      </c>
      <c r="L764" s="721">
        <f t="shared" si="519"/>
        <v>7538.7519453074428</v>
      </c>
      <c r="M764" s="720">
        <f t="shared" si="519"/>
        <v>12169.488706082391</v>
      </c>
      <c r="N764" s="724">
        <f t="shared" si="519"/>
        <v>-10089.818781668308</v>
      </c>
      <c r="O764" s="724">
        <f t="shared" si="519"/>
        <v>75.190105873935963</v>
      </c>
      <c r="P764" s="724">
        <f t="shared" si="519"/>
        <v>18978.410149023443</v>
      </c>
      <c r="Q764" s="724">
        <f t="shared" si="519"/>
        <v>-14860.36570275723</v>
      </c>
      <c r="R764" s="721">
        <f t="shared" si="519"/>
        <v>7594.5040633606195</v>
      </c>
      <c r="S764" s="722">
        <f t="shared" ref="S764:U764" si="520">S740-S700</f>
        <v>-540</v>
      </c>
      <c r="T764" s="725">
        <f t="shared" si="520"/>
        <v>-7873.2</v>
      </c>
      <c r="U764" s="724">
        <f t="shared" si="520"/>
        <v>-8413.2000000000007</v>
      </c>
      <c r="W764" s="153" t="s">
        <v>88</v>
      </c>
      <c r="Y764" s="76"/>
    </row>
    <row r="765" spans="2:25" ht="17.25" customHeight="1">
      <c r="B765" s="2379"/>
      <c r="C765" s="2361"/>
      <c r="D765" s="2318"/>
      <c r="E765" s="2319" t="s">
        <v>130</v>
      </c>
      <c r="F765" s="2342"/>
      <c r="G765" s="720">
        <f t="shared" ref="G765:U765" si="521">G745-G700</f>
        <v>-6818</v>
      </c>
      <c r="H765" s="724">
        <f t="shared" si="521"/>
        <v>-975</v>
      </c>
      <c r="I765" s="724">
        <f t="shared" si="521"/>
        <v>-5175</v>
      </c>
      <c r="J765" s="724">
        <f t="shared" si="521"/>
        <v>-6091</v>
      </c>
      <c r="K765" s="724">
        <f t="shared" si="521"/>
        <v>-6907</v>
      </c>
      <c r="L765" s="721">
        <f t="shared" si="521"/>
        <v>18710.751945307442</v>
      </c>
      <c r="M765" s="720">
        <f t="shared" si="521"/>
        <v>12957.488706082389</v>
      </c>
      <c r="N765" s="724">
        <f t="shared" si="521"/>
        <v>1746.1812183316924</v>
      </c>
      <c r="O765" s="724">
        <f t="shared" si="521"/>
        <v>7918.1901058739359</v>
      </c>
      <c r="P765" s="724">
        <f t="shared" si="521"/>
        <v>13123.410149023443</v>
      </c>
      <c r="Q765" s="724">
        <f t="shared" si="521"/>
        <v>-6152.3657027572299</v>
      </c>
      <c r="R765" s="721">
        <f t="shared" si="521"/>
        <v>4605.5040633606186</v>
      </c>
      <c r="S765" s="722">
        <f t="shared" si="521"/>
        <v>-7255.2480546925572</v>
      </c>
      <c r="T765" s="725">
        <f t="shared" si="521"/>
        <v>34198.408539914846</v>
      </c>
      <c r="U765" s="724">
        <f t="shared" si="521"/>
        <v>26943.160485222295</v>
      </c>
      <c r="W765" s="153" t="s">
        <v>88</v>
      </c>
      <c r="Y765" s="76"/>
    </row>
    <row r="766" spans="2:25" ht="17.25" customHeight="1">
      <c r="B766" s="2379"/>
      <c r="C766" s="2361"/>
      <c r="D766" s="2316" t="s">
        <v>131</v>
      </c>
      <c r="E766" s="2326" t="s">
        <v>27</v>
      </c>
      <c r="F766" s="2381"/>
      <c r="G766" s="720">
        <f t="shared" ref="G766:U766" si="522">G746-G701</f>
        <v>-792</v>
      </c>
      <c r="H766" s="724">
        <f t="shared" si="522"/>
        <v>-432</v>
      </c>
      <c r="I766" s="724">
        <f t="shared" si="522"/>
        <v>-1584</v>
      </c>
      <c r="J766" s="724">
        <f t="shared" si="522"/>
        <v>-2067</v>
      </c>
      <c r="K766" s="724">
        <f t="shared" si="522"/>
        <v>-1415</v>
      </c>
      <c r="L766" s="721">
        <f t="shared" si="522"/>
        <v>0</v>
      </c>
      <c r="M766" s="720">
        <f t="shared" si="522"/>
        <v>0</v>
      </c>
      <c r="N766" s="724">
        <f t="shared" si="522"/>
        <v>0</v>
      </c>
      <c r="O766" s="724">
        <f t="shared" si="522"/>
        <v>0</v>
      </c>
      <c r="P766" s="724">
        <f t="shared" si="522"/>
        <v>0</v>
      </c>
      <c r="Q766" s="724">
        <f t="shared" si="522"/>
        <v>0</v>
      </c>
      <c r="R766" s="721">
        <f t="shared" si="522"/>
        <v>0</v>
      </c>
      <c r="S766" s="722">
        <f t="shared" si="522"/>
        <v>-6290</v>
      </c>
      <c r="T766" s="725">
        <f t="shared" si="522"/>
        <v>0</v>
      </c>
      <c r="U766" s="724">
        <f t="shared" si="522"/>
        <v>-6290</v>
      </c>
      <c r="W766" s="153" t="s">
        <v>88</v>
      </c>
      <c r="Y766" s="76"/>
    </row>
    <row r="767" spans="2:25" ht="17.25" customHeight="1">
      <c r="B767" s="2379"/>
      <c r="C767" s="2361"/>
      <c r="D767" s="2317"/>
      <c r="E767" s="2326" t="s">
        <v>28</v>
      </c>
      <c r="F767" s="2381"/>
      <c r="G767" s="720">
        <f t="shared" ref="G767:U767" si="523">G747-G702</f>
        <v>404</v>
      </c>
      <c r="H767" s="724">
        <f t="shared" si="523"/>
        <v>-449</v>
      </c>
      <c r="I767" s="724">
        <f t="shared" si="523"/>
        <v>-1032</v>
      </c>
      <c r="J767" s="724">
        <f t="shared" si="523"/>
        <v>-829</v>
      </c>
      <c r="K767" s="724">
        <f t="shared" si="523"/>
        <v>-471</v>
      </c>
      <c r="L767" s="721">
        <f t="shared" si="523"/>
        <v>0</v>
      </c>
      <c r="M767" s="720">
        <f t="shared" si="523"/>
        <v>0</v>
      </c>
      <c r="N767" s="724">
        <f t="shared" si="523"/>
        <v>0</v>
      </c>
      <c r="O767" s="724">
        <f t="shared" si="523"/>
        <v>0</v>
      </c>
      <c r="P767" s="724">
        <f t="shared" si="523"/>
        <v>0</v>
      </c>
      <c r="Q767" s="724">
        <f t="shared" si="523"/>
        <v>0</v>
      </c>
      <c r="R767" s="721">
        <f t="shared" si="523"/>
        <v>0</v>
      </c>
      <c r="S767" s="722">
        <f t="shared" si="523"/>
        <v>-2377</v>
      </c>
      <c r="T767" s="725">
        <f t="shared" si="523"/>
        <v>0</v>
      </c>
      <c r="U767" s="724">
        <f t="shared" si="523"/>
        <v>-2377</v>
      </c>
      <c r="W767" s="153" t="s">
        <v>88</v>
      </c>
      <c r="Y767" s="76"/>
    </row>
    <row r="768" spans="2:25" ht="17.25" customHeight="1">
      <c r="B768" s="2379"/>
      <c r="C768" s="2361"/>
      <c r="D768" s="2317"/>
      <c r="E768" s="2326" t="s">
        <v>132</v>
      </c>
      <c r="F768" s="2381"/>
      <c r="G768" s="720">
        <f t="shared" ref="G768:U768" si="524">G748-G703</f>
        <v>-43</v>
      </c>
      <c r="H768" s="724">
        <f t="shared" si="524"/>
        <v>-117</v>
      </c>
      <c r="I768" s="724">
        <f t="shared" si="524"/>
        <v>-494</v>
      </c>
      <c r="J768" s="724">
        <f t="shared" si="524"/>
        <v>-107</v>
      </c>
      <c r="K768" s="724">
        <f t="shared" si="524"/>
        <v>-92</v>
      </c>
      <c r="L768" s="721">
        <f t="shared" si="524"/>
        <v>0</v>
      </c>
      <c r="M768" s="720">
        <f t="shared" si="524"/>
        <v>0</v>
      </c>
      <c r="N768" s="724">
        <f t="shared" si="524"/>
        <v>0</v>
      </c>
      <c r="O768" s="724">
        <f t="shared" si="524"/>
        <v>0</v>
      </c>
      <c r="P768" s="724">
        <f t="shared" si="524"/>
        <v>0</v>
      </c>
      <c r="Q768" s="724">
        <f t="shared" si="524"/>
        <v>0</v>
      </c>
      <c r="R768" s="721">
        <f t="shared" si="524"/>
        <v>0</v>
      </c>
      <c r="S768" s="722">
        <f t="shared" si="524"/>
        <v>-853</v>
      </c>
      <c r="T768" s="725">
        <f t="shared" si="524"/>
        <v>0</v>
      </c>
      <c r="U768" s="724">
        <f t="shared" si="524"/>
        <v>-853</v>
      </c>
      <c r="W768" s="153" t="s">
        <v>88</v>
      </c>
      <c r="Y768" s="76"/>
    </row>
    <row r="769" spans="2:25" ht="17.25" customHeight="1">
      <c r="B769" s="2379"/>
      <c r="C769" s="2361"/>
      <c r="D769" s="2317"/>
      <c r="E769" s="2326" t="s">
        <v>17</v>
      </c>
      <c r="F769" s="2381"/>
      <c r="G769" s="720">
        <f t="shared" ref="G769:U769" si="525">G749-G704</f>
        <v>0</v>
      </c>
      <c r="H769" s="724">
        <f t="shared" si="525"/>
        <v>0</v>
      </c>
      <c r="I769" s="724">
        <f t="shared" si="525"/>
        <v>720</v>
      </c>
      <c r="J769" s="724">
        <f t="shared" si="525"/>
        <v>0</v>
      </c>
      <c r="K769" s="724">
        <f t="shared" si="525"/>
        <v>0</v>
      </c>
      <c r="L769" s="721">
        <f t="shared" si="525"/>
        <v>0</v>
      </c>
      <c r="M769" s="720">
        <f t="shared" si="525"/>
        <v>0</v>
      </c>
      <c r="N769" s="724">
        <f t="shared" si="525"/>
        <v>0</v>
      </c>
      <c r="O769" s="724">
        <f t="shared" si="525"/>
        <v>0</v>
      </c>
      <c r="P769" s="724">
        <f t="shared" si="525"/>
        <v>0</v>
      </c>
      <c r="Q769" s="724">
        <f t="shared" si="525"/>
        <v>0</v>
      </c>
      <c r="R769" s="721">
        <f t="shared" si="525"/>
        <v>0</v>
      </c>
      <c r="S769" s="722">
        <f t="shared" si="525"/>
        <v>720</v>
      </c>
      <c r="T769" s="725">
        <f t="shared" si="525"/>
        <v>0</v>
      </c>
      <c r="U769" s="724">
        <f t="shared" si="525"/>
        <v>720</v>
      </c>
      <c r="W769" s="153" t="s">
        <v>88</v>
      </c>
      <c r="Y769" s="76"/>
    </row>
    <row r="770" spans="2:25" ht="17.25" customHeight="1">
      <c r="B770" s="2379"/>
      <c r="C770" s="2361"/>
      <c r="D770" s="2317"/>
      <c r="E770" s="2326" t="s">
        <v>133</v>
      </c>
      <c r="F770" s="2381"/>
      <c r="G770" s="720">
        <f t="shared" ref="G770:U770" si="526">G750-G705</f>
        <v>-32</v>
      </c>
      <c r="H770" s="724">
        <f t="shared" si="526"/>
        <v>-32</v>
      </c>
      <c r="I770" s="724">
        <f t="shared" si="526"/>
        <v>-32</v>
      </c>
      <c r="J770" s="724">
        <f t="shared" si="526"/>
        <v>-32</v>
      </c>
      <c r="K770" s="724">
        <f t="shared" si="526"/>
        <v>27</v>
      </c>
      <c r="L770" s="721">
        <f t="shared" si="526"/>
        <v>0</v>
      </c>
      <c r="M770" s="720">
        <f t="shared" si="526"/>
        <v>0</v>
      </c>
      <c r="N770" s="724">
        <f t="shared" si="526"/>
        <v>0</v>
      </c>
      <c r="O770" s="724">
        <f t="shared" si="526"/>
        <v>0</v>
      </c>
      <c r="P770" s="724">
        <f t="shared" si="526"/>
        <v>0</v>
      </c>
      <c r="Q770" s="724">
        <f t="shared" si="526"/>
        <v>0</v>
      </c>
      <c r="R770" s="721">
        <f t="shared" si="526"/>
        <v>0</v>
      </c>
      <c r="S770" s="722">
        <f t="shared" si="526"/>
        <v>-101</v>
      </c>
      <c r="T770" s="725">
        <f t="shared" si="526"/>
        <v>0</v>
      </c>
      <c r="U770" s="724">
        <f t="shared" si="526"/>
        <v>-101</v>
      </c>
      <c r="W770" s="153" t="s">
        <v>88</v>
      </c>
      <c r="Y770" s="76"/>
    </row>
    <row r="771" spans="2:25" ht="17.25" customHeight="1">
      <c r="B771" s="2379"/>
      <c r="C771" s="2361"/>
      <c r="D771" s="2317"/>
      <c r="E771" s="2314" t="s">
        <v>134</v>
      </c>
      <c r="F771" s="2321"/>
      <c r="G771" s="720">
        <f t="shared" ref="G771:U771" si="527">G751-G706</f>
        <v>0</v>
      </c>
      <c r="H771" s="724">
        <f t="shared" si="527"/>
        <v>0</v>
      </c>
      <c r="I771" s="724">
        <f t="shared" si="527"/>
        <v>0</v>
      </c>
      <c r="J771" s="724">
        <f t="shared" si="527"/>
        <v>0</v>
      </c>
      <c r="K771" s="724">
        <f t="shared" si="527"/>
        <v>0</v>
      </c>
      <c r="L771" s="721">
        <f t="shared" si="527"/>
        <v>0</v>
      </c>
      <c r="M771" s="720">
        <f t="shared" si="527"/>
        <v>0</v>
      </c>
      <c r="N771" s="724">
        <f t="shared" si="527"/>
        <v>0</v>
      </c>
      <c r="O771" s="724">
        <f t="shared" si="527"/>
        <v>0</v>
      </c>
      <c r="P771" s="724">
        <f t="shared" si="527"/>
        <v>0</v>
      </c>
      <c r="Q771" s="724">
        <f t="shared" si="527"/>
        <v>0</v>
      </c>
      <c r="R771" s="721">
        <f t="shared" si="527"/>
        <v>0</v>
      </c>
      <c r="S771" s="722">
        <f t="shared" si="527"/>
        <v>0</v>
      </c>
      <c r="T771" s="725">
        <f t="shared" si="527"/>
        <v>0</v>
      </c>
      <c r="U771" s="724">
        <f t="shared" si="527"/>
        <v>0</v>
      </c>
      <c r="W771" s="153" t="s">
        <v>88</v>
      </c>
      <c r="Y771" s="76"/>
    </row>
    <row r="772" spans="2:25" ht="17.25" customHeight="1">
      <c r="B772" s="2379"/>
      <c r="C772" s="2361"/>
      <c r="D772" s="2318"/>
      <c r="E772" s="2319" t="s">
        <v>139</v>
      </c>
      <c r="F772" s="2342"/>
      <c r="G772" s="720">
        <f t="shared" ref="G772:U772" si="528">G752-G707</f>
        <v>-463</v>
      </c>
      <c r="H772" s="724">
        <f t="shared" si="528"/>
        <v>-1030</v>
      </c>
      <c r="I772" s="724">
        <f t="shared" si="528"/>
        <v>-2422</v>
      </c>
      <c r="J772" s="724">
        <f t="shared" si="528"/>
        <v>-3035</v>
      </c>
      <c r="K772" s="724">
        <f t="shared" si="528"/>
        <v>-1951</v>
      </c>
      <c r="L772" s="721">
        <f t="shared" si="528"/>
        <v>0</v>
      </c>
      <c r="M772" s="720">
        <f t="shared" si="528"/>
        <v>0</v>
      </c>
      <c r="N772" s="724">
        <f t="shared" si="528"/>
        <v>0</v>
      </c>
      <c r="O772" s="724">
        <f t="shared" si="528"/>
        <v>0</v>
      </c>
      <c r="P772" s="724">
        <f t="shared" si="528"/>
        <v>0</v>
      </c>
      <c r="Q772" s="724">
        <f t="shared" si="528"/>
        <v>0</v>
      </c>
      <c r="R772" s="721">
        <f t="shared" si="528"/>
        <v>0</v>
      </c>
      <c r="S772" s="722">
        <f t="shared" si="528"/>
        <v>-8901</v>
      </c>
      <c r="T772" s="725">
        <f t="shared" si="528"/>
        <v>0</v>
      </c>
      <c r="U772" s="724">
        <f t="shared" si="528"/>
        <v>-8901</v>
      </c>
      <c r="W772" s="153" t="s">
        <v>88</v>
      </c>
      <c r="Y772" s="76"/>
    </row>
    <row r="773" spans="2:25" ht="17.25" customHeight="1">
      <c r="B773" s="2379"/>
      <c r="C773" s="2361"/>
      <c r="D773" s="2244" t="s">
        <v>137</v>
      </c>
      <c r="E773" s="2322"/>
      <c r="F773" s="2343"/>
      <c r="G773" s="720">
        <f t="shared" ref="G773:U773" si="529">G753-G708</f>
        <v>-19006</v>
      </c>
      <c r="H773" s="724">
        <f t="shared" si="529"/>
        <v>-10909</v>
      </c>
      <c r="I773" s="724">
        <f t="shared" si="529"/>
        <v>-724</v>
      </c>
      <c r="J773" s="724">
        <f t="shared" si="529"/>
        <v>-20783</v>
      </c>
      <c r="K773" s="724">
        <f t="shared" si="529"/>
        <v>-19255</v>
      </c>
      <c r="L773" s="721">
        <f t="shared" si="529"/>
        <v>61870.751945307449</v>
      </c>
      <c r="M773" s="720">
        <f t="shared" si="529"/>
        <v>1665.4887060823967</v>
      </c>
      <c r="N773" s="724">
        <f t="shared" si="529"/>
        <v>-7687.0187816683065</v>
      </c>
      <c r="O773" s="724">
        <f t="shared" si="529"/>
        <v>4454.1901058739313</v>
      </c>
      <c r="P773" s="724">
        <f t="shared" si="529"/>
        <v>-36874.589850976554</v>
      </c>
      <c r="Q773" s="724">
        <f t="shared" si="529"/>
        <v>-22923.36570275723</v>
      </c>
      <c r="R773" s="721">
        <f t="shared" si="529"/>
        <v>20340.504063360626</v>
      </c>
      <c r="S773" s="722">
        <f t="shared" si="529"/>
        <v>-8806.2480546925217</v>
      </c>
      <c r="T773" s="725">
        <f t="shared" si="529"/>
        <v>-41024.791460085078</v>
      </c>
      <c r="U773" s="724">
        <f t="shared" si="529"/>
        <v>-49831.0395147776</v>
      </c>
      <c r="W773" s="153" t="s">
        <v>88</v>
      </c>
      <c r="Y773" s="76"/>
    </row>
    <row r="774" spans="2:25" ht="17.25" customHeight="1">
      <c r="B774" s="2379"/>
      <c r="C774" s="2404" t="s">
        <v>138</v>
      </c>
      <c r="D774" s="2405"/>
      <c r="E774" s="2408" t="s">
        <v>73</v>
      </c>
      <c r="F774" s="2409"/>
      <c r="G774" s="1289">
        <f t="shared" ref="G774:U774" si="530">G754-G709</f>
        <v>4829</v>
      </c>
      <c r="H774" s="1290">
        <f t="shared" si="530"/>
        <v>3886</v>
      </c>
      <c r="I774" s="1290">
        <f t="shared" si="530"/>
        <v>228</v>
      </c>
      <c r="J774" s="1290">
        <f t="shared" si="530"/>
        <v>-3228</v>
      </c>
      <c r="K774" s="1290">
        <f t="shared" si="530"/>
        <v>3442</v>
      </c>
      <c r="L774" s="1291">
        <f t="shared" si="530"/>
        <v>3391.2480546925508</v>
      </c>
      <c r="M774" s="1289">
        <f t="shared" si="530"/>
        <v>68.511293917603325</v>
      </c>
      <c r="N774" s="1290">
        <f t="shared" si="530"/>
        <v>-868.98121833169353</v>
      </c>
      <c r="O774" s="1290">
        <f t="shared" si="530"/>
        <v>961.80989412606868</v>
      </c>
      <c r="P774" s="1290">
        <f t="shared" si="530"/>
        <v>-6135.4101490234461</v>
      </c>
      <c r="Q774" s="1290">
        <f t="shared" si="530"/>
        <v>-2846.6342972427701</v>
      </c>
      <c r="R774" s="1291">
        <f t="shared" si="530"/>
        <v>3228.4959366393741</v>
      </c>
      <c r="S774" s="1292">
        <f t="shared" si="530"/>
        <v>12548.248054692551</v>
      </c>
      <c r="T774" s="1293">
        <f t="shared" si="530"/>
        <v>-5592.2085399148636</v>
      </c>
      <c r="U774" s="1290">
        <f t="shared" si="530"/>
        <v>6956.0395147776871</v>
      </c>
      <c r="W774" s="153" t="s">
        <v>88</v>
      </c>
      <c r="Y774" s="76"/>
    </row>
    <row r="775" spans="2:25" ht="17.25" customHeight="1" thickBot="1">
      <c r="B775" s="2379"/>
      <c r="C775" s="2406"/>
      <c r="D775" s="2407"/>
      <c r="E775" s="2410" t="s">
        <v>135</v>
      </c>
      <c r="F775" s="2411"/>
      <c r="G775" s="1294">
        <f t="shared" ref="G775:U775" si="531">G755-G710</f>
        <v>0.13886409938626501</v>
      </c>
      <c r="H775" s="1295">
        <f t="shared" si="531"/>
        <v>0.11948388786631908</v>
      </c>
      <c r="I775" s="1295">
        <f t="shared" si="531"/>
        <v>3.9498204874194032E-3</v>
      </c>
      <c r="J775" s="1295">
        <f t="shared" si="531"/>
        <v>1.8928547057481482E-2</v>
      </c>
      <c r="K775" s="1295">
        <f t="shared" si="531"/>
        <v>9.0346868496810312E-2</v>
      </c>
      <c r="L775" s="1296">
        <f t="shared" si="531"/>
        <v>-3.416206884990132E-2</v>
      </c>
      <c r="M775" s="1294">
        <f t="shared" si="531"/>
        <v>-1.7979736612835362E-3</v>
      </c>
      <c r="N775" s="1295">
        <f t="shared" si="531"/>
        <v>-1.724499831275212E-2</v>
      </c>
      <c r="O775" s="1295">
        <f t="shared" si="531"/>
        <v>3.8246294451894577E-2</v>
      </c>
      <c r="P775" s="1295">
        <f t="shared" si="531"/>
        <v>-3.9775185063034194E-2</v>
      </c>
      <c r="Q775" s="1295">
        <f t="shared" si="531"/>
        <v>-0.17396701345101542</v>
      </c>
      <c r="R775" s="1296">
        <f t="shared" si="531"/>
        <v>-3.1505869768947981E-2</v>
      </c>
      <c r="S775" s="1297">
        <f t="shared" si="531"/>
        <v>3.2341889403329799E-2</v>
      </c>
      <c r="T775" s="1298">
        <f t="shared" si="531"/>
        <v>7.6547881093913528E-4</v>
      </c>
      <c r="U775" s="1295">
        <f t="shared" si="531"/>
        <v>1.5771295390276371E-2</v>
      </c>
      <c r="W775" s="366" t="s">
        <v>88</v>
      </c>
      <c r="Y775" s="76"/>
    </row>
    <row r="776" spans="2:25" ht="17.25" customHeight="1">
      <c r="B776" s="2379"/>
      <c r="C776" s="2416" t="s">
        <v>147</v>
      </c>
      <c r="D776" s="2417"/>
      <c r="E776" s="2417"/>
      <c r="F776" s="2418"/>
      <c r="G776" s="1299">
        <f t="shared" ref="G776:U776" si="532">G756-G711</f>
        <v>3962</v>
      </c>
      <c r="H776" s="1300">
        <f t="shared" si="532"/>
        <v>3305</v>
      </c>
      <c r="I776" s="1300">
        <f t="shared" si="532"/>
        <v>-1162</v>
      </c>
      <c r="J776" s="1300">
        <f t="shared" si="532"/>
        <v>-5434</v>
      </c>
      <c r="K776" s="1300">
        <f t="shared" si="532"/>
        <v>1962</v>
      </c>
      <c r="L776" s="1301">
        <f t="shared" si="532"/>
        <v>3391.2480546925581</v>
      </c>
      <c r="M776" s="1299">
        <f t="shared" si="532"/>
        <v>68.511293917610601</v>
      </c>
      <c r="N776" s="1300">
        <f t="shared" si="532"/>
        <v>-868.98121833168989</v>
      </c>
      <c r="O776" s="1300">
        <f t="shared" si="532"/>
        <v>961.80989412606505</v>
      </c>
      <c r="P776" s="1300">
        <f t="shared" si="532"/>
        <v>-6135.4101490234425</v>
      </c>
      <c r="Q776" s="1300">
        <f t="shared" si="532"/>
        <v>-2846.6342972427701</v>
      </c>
      <c r="R776" s="1301">
        <f t="shared" si="532"/>
        <v>3228.4959366393814</v>
      </c>
      <c r="S776" s="1299">
        <f t="shared" si="532"/>
        <v>6024.2480546925508</v>
      </c>
      <c r="T776" s="1302">
        <f t="shared" si="532"/>
        <v>-5592.2085399148345</v>
      </c>
      <c r="U776" s="1300">
        <f t="shared" si="532"/>
        <v>432.03951477771625</v>
      </c>
      <c r="V776" s="369"/>
      <c r="W776" s="370" t="s">
        <v>88</v>
      </c>
      <c r="Y776" s="76"/>
    </row>
    <row r="777" spans="2:25" ht="17.25" customHeight="1" thickBot="1">
      <c r="B777" s="2380"/>
      <c r="C777" s="2419" t="s">
        <v>148</v>
      </c>
      <c r="D777" s="2406"/>
      <c r="E777" s="2406"/>
      <c r="F777" s="2420"/>
      <c r="G777" s="1294">
        <f t="shared" ref="G777:U777" si="533">G757-G712</f>
        <v>0.24071021398932424</v>
      </c>
      <c r="H777" s="1295">
        <f t="shared" si="533"/>
        <v>0.3378094939453703</v>
      </c>
      <c r="I777" s="1295">
        <f t="shared" si="533"/>
        <v>-1.2452402237791038E-2</v>
      </c>
      <c r="J777" s="1295">
        <f t="shared" si="533"/>
        <v>0.57183447345853289</v>
      </c>
      <c r="K777" s="1295">
        <f t="shared" si="533"/>
        <v>0.82911235044291032</v>
      </c>
      <c r="L777" s="1296">
        <f t="shared" si="533"/>
        <v>-9.4897902885033247E-2</v>
      </c>
      <c r="M777" s="1297">
        <f t="shared" si="533"/>
        <v>-4.6049095194800604E-3</v>
      </c>
      <c r="N777" s="1295">
        <f t="shared" si="533"/>
        <v>0.31922201093946245</v>
      </c>
      <c r="O777" s="1295">
        <f t="shared" si="533"/>
        <v>-8.7097218785970432E-2</v>
      </c>
      <c r="P777" s="1295">
        <f t="shared" si="533"/>
        <v>0.11084448581769102</v>
      </c>
      <c r="Q777" s="1295">
        <f t="shared" si="533"/>
        <v>1.0866839535142212</v>
      </c>
      <c r="R777" s="1296">
        <f t="shared" si="533"/>
        <v>-0.10596951547630173</v>
      </c>
      <c r="S777" s="1297">
        <f t="shared" si="533"/>
        <v>1.1180046113935582E-2</v>
      </c>
      <c r="T777" s="1298">
        <f t="shared" si="533"/>
        <v>4.796983803630045E-2</v>
      </c>
      <c r="U777" s="1295">
        <f t="shared" si="533"/>
        <v>2.8876626151368767E-2</v>
      </c>
      <c r="V777" s="371"/>
      <c r="W777" s="151" t="s">
        <v>313</v>
      </c>
      <c r="Y777" s="76"/>
    </row>
    <row r="778" spans="2:25" ht="17.25" customHeight="1">
      <c r="B778" s="2425" t="s">
        <v>301</v>
      </c>
      <c r="C778" s="2339" t="s">
        <v>136</v>
      </c>
      <c r="D778" s="2340"/>
      <c r="E778" s="2340"/>
      <c r="F778" s="2341"/>
      <c r="G778" s="1232">
        <f>G736-G715</f>
        <v>-14177</v>
      </c>
      <c r="H778" s="581">
        <f t="shared" ref="H778:U778" si="534">H736-H715</f>
        <v>-7023</v>
      </c>
      <c r="I778" s="581">
        <f t="shared" si="534"/>
        <v>-496</v>
      </c>
      <c r="J778" s="581">
        <f t="shared" si="534"/>
        <v>-24011</v>
      </c>
      <c r="K778" s="581">
        <f t="shared" si="534"/>
        <v>-15813</v>
      </c>
      <c r="L778" s="1233">
        <f t="shared" si="534"/>
        <v>65262</v>
      </c>
      <c r="M778" s="1232">
        <f t="shared" si="534"/>
        <v>1734</v>
      </c>
      <c r="N778" s="581">
        <f t="shared" si="534"/>
        <v>-8556</v>
      </c>
      <c r="O778" s="581">
        <f t="shared" si="534"/>
        <v>5416</v>
      </c>
      <c r="P778" s="581">
        <f t="shared" si="534"/>
        <v>-43010</v>
      </c>
      <c r="Q778" s="581">
        <f t="shared" si="534"/>
        <v>-25770</v>
      </c>
      <c r="R778" s="1233">
        <f t="shared" si="534"/>
        <v>23569</v>
      </c>
      <c r="S778" s="1235">
        <f t="shared" si="534"/>
        <v>3742</v>
      </c>
      <c r="T778" s="1234">
        <f t="shared" si="534"/>
        <v>-46617</v>
      </c>
      <c r="U778" s="581">
        <f t="shared" si="534"/>
        <v>-42875</v>
      </c>
      <c r="W778" s="365" t="s">
        <v>88</v>
      </c>
      <c r="Y778" s="76"/>
    </row>
    <row r="779" spans="2:25" ht="17.25" customHeight="1">
      <c r="B779" s="2426"/>
      <c r="C779" s="2361" t="s">
        <v>126</v>
      </c>
      <c r="D779" s="1" t="s">
        <v>142</v>
      </c>
      <c r="E779" s="2314" t="s">
        <v>140</v>
      </c>
      <c r="F779" s="2321"/>
      <c r="G779" s="720">
        <f t="shared" ref="G779:U779" si="535">G741-G716</f>
        <v>-11725</v>
      </c>
      <c r="H779" s="724">
        <f t="shared" si="535"/>
        <v>-8904</v>
      </c>
      <c r="I779" s="724">
        <f t="shared" si="535"/>
        <v>6873</v>
      </c>
      <c r="J779" s="724">
        <f t="shared" si="535"/>
        <v>-11657</v>
      </c>
      <c r="K779" s="724">
        <f t="shared" si="535"/>
        <v>-10397</v>
      </c>
      <c r="L779" s="721">
        <f t="shared" si="535"/>
        <v>43160</v>
      </c>
      <c r="M779" s="720">
        <f t="shared" si="535"/>
        <v>-11292</v>
      </c>
      <c r="N779" s="724">
        <f t="shared" si="535"/>
        <v>-9433.2000000000007</v>
      </c>
      <c r="O779" s="724">
        <f t="shared" si="535"/>
        <v>-3464</v>
      </c>
      <c r="P779" s="724">
        <f t="shared" si="535"/>
        <v>-49998</v>
      </c>
      <c r="Q779" s="724">
        <f t="shared" si="535"/>
        <v>-16771</v>
      </c>
      <c r="R779" s="721">
        <f t="shared" si="535"/>
        <v>15735</v>
      </c>
      <c r="S779" s="722">
        <f t="shared" si="535"/>
        <v>7350</v>
      </c>
      <c r="T779" s="725">
        <f t="shared" si="535"/>
        <v>-75223.199999999997</v>
      </c>
      <c r="U779" s="724">
        <f t="shared" si="535"/>
        <v>-67873.200000000012</v>
      </c>
      <c r="W779" s="153" t="s">
        <v>88</v>
      </c>
      <c r="Y779" s="76"/>
    </row>
    <row r="780" spans="2:25" ht="17.25" customHeight="1">
      <c r="B780" s="2426"/>
      <c r="C780" s="2361"/>
      <c r="D780" s="2316" t="s">
        <v>127</v>
      </c>
      <c r="E780" s="2362" t="s">
        <v>128</v>
      </c>
      <c r="F780" s="2381"/>
      <c r="G780" s="720">
        <f t="shared" ref="G780:U780" si="536">G742-G717</f>
        <v>5805</v>
      </c>
      <c r="H780" s="724">
        <f t="shared" si="536"/>
        <v>3749</v>
      </c>
      <c r="I780" s="724">
        <f t="shared" si="536"/>
        <v>6022</v>
      </c>
      <c r="J780" s="724">
        <f t="shared" si="536"/>
        <v>3070</v>
      </c>
      <c r="K780" s="724">
        <f t="shared" si="536"/>
        <v>1473</v>
      </c>
      <c r="L780" s="721">
        <f t="shared" si="536"/>
        <v>22463</v>
      </c>
      <c r="M780" s="720">
        <f t="shared" si="536"/>
        <v>18575</v>
      </c>
      <c r="N780" s="724">
        <f t="shared" si="536"/>
        <v>910</v>
      </c>
      <c r="O780" s="724">
        <f t="shared" si="536"/>
        <v>1165</v>
      </c>
      <c r="P780" s="724">
        <f t="shared" si="536"/>
        <v>3109</v>
      </c>
      <c r="Q780" s="724">
        <f t="shared" si="536"/>
        <v>368</v>
      </c>
      <c r="R780" s="721">
        <f t="shared" si="536"/>
        <v>4511</v>
      </c>
      <c r="S780" s="722">
        <f t="shared" si="536"/>
        <v>42582</v>
      </c>
      <c r="T780" s="725">
        <f t="shared" si="536"/>
        <v>28638</v>
      </c>
      <c r="U780" s="724">
        <f t="shared" si="536"/>
        <v>71220</v>
      </c>
      <c r="W780" s="153" t="s">
        <v>88</v>
      </c>
      <c r="Y780" s="76"/>
    </row>
    <row r="781" spans="2:25" ht="17.25" customHeight="1">
      <c r="B781" s="2426"/>
      <c r="C781" s="2361"/>
      <c r="D781" s="2317"/>
      <c r="E781" s="2362" t="s">
        <v>129</v>
      </c>
      <c r="F781" s="2381"/>
      <c r="G781" s="720">
        <f t="shared" ref="G781:U781" si="537">G743-G718</f>
        <v>-12623</v>
      </c>
      <c r="H781" s="724">
        <f t="shared" si="537"/>
        <v>-4724</v>
      </c>
      <c r="I781" s="724">
        <f t="shared" si="537"/>
        <v>-11197</v>
      </c>
      <c r="J781" s="724">
        <f t="shared" si="537"/>
        <v>-9161</v>
      </c>
      <c r="K781" s="724">
        <f t="shared" si="537"/>
        <v>-8380</v>
      </c>
      <c r="L781" s="721">
        <f t="shared" si="537"/>
        <v>-11291</v>
      </c>
      <c r="M781" s="720">
        <f t="shared" si="537"/>
        <v>-17787</v>
      </c>
      <c r="N781" s="724">
        <f t="shared" si="537"/>
        <v>10926</v>
      </c>
      <c r="O781" s="724">
        <f t="shared" si="537"/>
        <v>6678</v>
      </c>
      <c r="P781" s="724">
        <f t="shared" si="537"/>
        <v>-8964</v>
      </c>
      <c r="Q781" s="724">
        <f t="shared" si="537"/>
        <v>8340</v>
      </c>
      <c r="R781" s="721">
        <f t="shared" si="537"/>
        <v>-7500</v>
      </c>
      <c r="S781" s="722">
        <f t="shared" si="537"/>
        <v>-57376</v>
      </c>
      <c r="T781" s="725">
        <f t="shared" si="537"/>
        <v>-8307</v>
      </c>
      <c r="U781" s="724">
        <f t="shared" si="537"/>
        <v>-65683</v>
      </c>
      <c r="W781" s="153" t="s">
        <v>88</v>
      </c>
      <c r="Y781" s="76"/>
    </row>
    <row r="782" spans="2:25" ht="17.25" customHeight="1">
      <c r="B782" s="2426"/>
      <c r="C782" s="2361"/>
      <c r="D782" s="2317"/>
      <c r="E782" s="2314" t="s">
        <v>183</v>
      </c>
      <c r="F782" s="2321"/>
      <c r="G782" s="720">
        <f>G744</f>
        <v>0</v>
      </c>
      <c r="H782" s="724">
        <f t="shared" ref="H782:U782" si="538">H744</f>
        <v>0</v>
      </c>
      <c r="I782" s="724">
        <f t="shared" si="538"/>
        <v>0</v>
      </c>
      <c r="J782" s="724">
        <f t="shared" si="538"/>
        <v>0</v>
      </c>
      <c r="K782" s="724">
        <f t="shared" si="538"/>
        <v>0</v>
      </c>
      <c r="L782" s="721">
        <f t="shared" si="538"/>
        <v>7538.7519453074428</v>
      </c>
      <c r="M782" s="720">
        <f t="shared" si="538"/>
        <v>12169.488706082391</v>
      </c>
      <c r="N782" s="724">
        <f t="shared" si="538"/>
        <v>-10089.818781668308</v>
      </c>
      <c r="O782" s="724">
        <f t="shared" si="538"/>
        <v>75.190105873935963</v>
      </c>
      <c r="P782" s="724">
        <f t="shared" si="538"/>
        <v>18978.410149023443</v>
      </c>
      <c r="Q782" s="724">
        <f t="shared" si="538"/>
        <v>-14860.36570275723</v>
      </c>
      <c r="R782" s="721">
        <f t="shared" si="538"/>
        <v>7594.5040633606195</v>
      </c>
      <c r="S782" s="722">
        <f t="shared" si="538"/>
        <v>7538.7519453074428</v>
      </c>
      <c r="T782" s="725">
        <f t="shared" si="538"/>
        <v>13867.40853991485</v>
      </c>
      <c r="U782" s="724">
        <f t="shared" si="538"/>
        <v>21406.160485222292</v>
      </c>
      <c r="W782" s="153" t="s">
        <v>88</v>
      </c>
      <c r="Y782" s="76"/>
    </row>
    <row r="783" spans="2:25" ht="17.25" customHeight="1">
      <c r="B783" s="2426"/>
      <c r="C783" s="2361"/>
      <c r="D783" s="2318"/>
      <c r="E783" s="2319" t="s">
        <v>130</v>
      </c>
      <c r="F783" s="2342"/>
      <c r="G783" s="720">
        <f t="shared" ref="G783:U783" si="539">G745-G719</f>
        <v>-6818</v>
      </c>
      <c r="H783" s="724">
        <f t="shared" si="539"/>
        <v>-975</v>
      </c>
      <c r="I783" s="724">
        <f t="shared" si="539"/>
        <v>-5175</v>
      </c>
      <c r="J783" s="724">
        <f t="shared" si="539"/>
        <v>-6091</v>
      </c>
      <c r="K783" s="724">
        <f t="shared" si="539"/>
        <v>-6907</v>
      </c>
      <c r="L783" s="721">
        <f t="shared" si="539"/>
        <v>18710.751945307442</v>
      </c>
      <c r="M783" s="720">
        <f t="shared" si="539"/>
        <v>12957.488706082389</v>
      </c>
      <c r="N783" s="724">
        <f t="shared" si="539"/>
        <v>1746.1812183316924</v>
      </c>
      <c r="O783" s="724">
        <f t="shared" si="539"/>
        <v>7918.1901058739359</v>
      </c>
      <c r="P783" s="724">
        <f t="shared" si="539"/>
        <v>13123.410149023443</v>
      </c>
      <c r="Q783" s="724">
        <f t="shared" si="539"/>
        <v>-6152.3657027572299</v>
      </c>
      <c r="R783" s="721">
        <f t="shared" si="539"/>
        <v>4605.5040633606186</v>
      </c>
      <c r="S783" s="722">
        <f t="shared" si="539"/>
        <v>-7255.2480546925572</v>
      </c>
      <c r="T783" s="725">
        <f t="shared" si="539"/>
        <v>34198.408539914846</v>
      </c>
      <c r="U783" s="724">
        <f t="shared" si="539"/>
        <v>26943.160485222295</v>
      </c>
      <c r="W783" s="153" t="s">
        <v>88</v>
      </c>
      <c r="Y783" s="76"/>
    </row>
    <row r="784" spans="2:25" ht="17.25" customHeight="1">
      <c r="B784" s="2426"/>
      <c r="C784" s="2361"/>
      <c r="D784" s="2316" t="s">
        <v>131</v>
      </c>
      <c r="E784" s="2326" t="s">
        <v>27</v>
      </c>
      <c r="F784" s="2381"/>
      <c r="G784" s="720">
        <f t="shared" ref="G784:U784" si="540">G746-G720</f>
        <v>-792</v>
      </c>
      <c r="H784" s="724">
        <f t="shared" si="540"/>
        <v>-432</v>
      </c>
      <c r="I784" s="724">
        <f t="shared" si="540"/>
        <v>-1584</v>
      </c>
      <c r="J784" s="724">
        <f t="shared" si="540"/>
        <v>-2067</v>
      </c>
      <c r="K784" s="724">
        <f t="shared" si="540"/>
        <v>-1415</v>
      </c>
      <c r="L784" s="721">
        <f t="shared" si="540"/>
        <v>0</v>
      </c>
      <c r="M784" s="720">
        <f t="shared" si="540"/>
        <v>0</v>
      </c>
      <c r="N784" s="724">
        <f t="shared" si="540"/>
        <v>0</v>
      </c>
      <c r="O784" s="724">
        <f t="shared" si="540"/>
        <v>0</v>
      </c>
      <c r="P784" s="724">
        <f t="shared" si="540"/>
        <v>0</v>
      </c>
      <c r="Q784" s="724">
        <f t="shared" si="540"/>
        <v>0</v>
      </c>
      <c r="R784" s="721">
        <f t="shared" si="540"/>
        <v>0</v>
      </c>
      <c r="S784" s="722">
        <f t="shared" si="540"/>
        <v>-6290</v>
      </c>
      <c r="T784" s="725">
        <f t="shared" si="540"/>
        <v>0</v>
      </c>
      <c r="U784" s="724">
        <f t="shared" si="540"/>
        <v>-6290</v>
      </c>
      <c r="W784" s="153" t="s">
        <v>88</v>
      </c>
      <c r="Y784" s="76"/>
    </row>
    <row r="785" spans="2:25" ht="17.25" customHeight="1">
      <c r="B785" s="2426"/>
      <c r="C785" s="2361"/>
      <c r="D785" s="2317"/>
      <c r="E785" s="2326" t="s">
        <v>28</v>
      </c>
      <c r="F785" s="2381"/>
      <c r="G785" s="720">
        <f t="shared" ref="G785:U785" si="541">G747-G721</f>
        <v>404</v>
      </c>
      <c r="H785" s="724">
        <f t="shared" si="541"/>
        <v>-449</v>
      </c>
      <c r="I785" s="724">
        <f t="shared" si="541"/>
        <v>-1032</v>
      </c>
      <c r="J785" s="724">
        <f t="shared" si="541"/>
        <v>-829</v>
      </c>
      <c r="K785" s="724">
        <f t="shared" si="541"/>
        <v>-471</v>
      </c>
      <c r="L785" s="721">
        <f t="shared" si="541"/>
        <v>0</v>
      </c>
      <c r="M785" s="720">
        <f t="shared" si="541"/>
        <v>0</v>
      </c>
      <c r="N785" s="724">
        <f t="shared" si="541"/>
        <v>0</v>
      </c>
      <c r="O785" s="724">
        <f t="shared" si="541"/>
        <v>0</v>
      </c>
      <c r="P785" s="724">
        <f t="shared" si="541"/>
        <v>0</v>
      </c>
      <c r="Q785" s="724">
        <f t="shared" si="541"/>
        <v>0</v>
      </c>
      <c r="R785" s="721">
        <f t="shared" si="541"/>
        <v>0</v>
      </c>
      <c r="S785" s="722">
        <f t="shared" si="541"/>
        <v>-2377</v>
      </c>
      <c r="T785" s="725">
        <f t="shared" si="541"/>
        <v>0</v>
      </c>
      <c r="U785" s="724">
        <f t="shared" si="541"/>
        <v>-2377</v>
      </c>
      <c r="W785" s="153" t="s">
        <v>88</v>
      </c>
      <c r="Y785" s="76"/>
    </row>
    <row r="786" spans="2:25" ht="17.25" customHeight="1">
      <c r="B786" s="2426"/>
      <c r="C786" s="2361"/>
      <c r="D786" s="2317"/>
      <c r="E786" s="2326" t="s">
        <v>132</v>
      </c>
      <c r="F786" s="2381"/>
      <c r="G786" s="720">
        <f t="shared" ref="G786:U786" si="542">G748-G722</f>
        <v>-43</v>
      </c>
      <c r="H786" s="724">
        <f t="shared" si="542"/>
        <v>-117</v>
      </c>
      <c r="I786" s="724">
        <f t="shared" si="542"/>
        <v>-494</v>
      </c>
      <c r="J786" s="724">
        <f t="shared" si="542"/>
        <v>-107</v>
      </c>
      <c r="K786" s="724">
        <f t="shared" si="542"/>
        <v>-92</v>
      </c>
      <c r="L786" s="721">
        <f t="shared" si="542"/>
        <v>0</v>
      </c>
      <c r="M786" s="720">
        <f t="shared" si="542"/>
        <v>0</v>
      </c>
      <c r="N786" s="724">
        <f t="shared" si="542"/>
        <v>0</v>
      </c>
      <c r="O786" s="724">
        <f t="shared" si="542"/>
        <v>0</v>
      </c>
      <c r="P786" s="724">
        <f t="shared" si="542"/>
        <v>0</v>
      </c>
      <c r="Q786" s="724">
        <f t="shared" si="542"/>
        <v>0</v>
      </c>
      <c r="R786" s="721">
        <f t="shared" si="542"/>
        <v>0</v>
      </c>
      <c r="S786" s="722">
        <f t="shared" si="542"/>
        <v>-853</v>
      </c>
      <c r="T786" s="725">
        <f t="shared" si="542"/>
        <v>0</v>
      </c>
      <c r="U786" s="724">
        <f t="shared" si="542"/>
        <v>-853</v>
      </c>
      <c r="W786" s="153" t="s">
        <v>88</v>
      </c>
      <c r="Y786" s="76"/>
    </row>
    <row r="787" spans="2:25" ht="17.25" customHeight="1">
      <c r="B787" s="2426"/>
      <c r="C787" s="2361"/>
      <c r="D787" s="2317"/>
      <c r="E787" s="2326" t="s">
        <v>17</v>
      </c>
      <c r="F787" s="2381"/>
      <c r="G787" s="720">
        <f t="shared" ref="G787:U787" si="543">G749-G723</f>
        <v>0</v>
      </c>
      <c r="H787" s="724">
        <f t="shared" si="543"/>
        <v>0</v>
      </c>
      <c r="I787" s="724">
        <f t="shared" si="543"/>
        <v>720</v>
      </c>
      <c r="J787" s="724">
        <f t="shared" si="543"/>
        <v>0</v>
      </c>
      <c r="K787" s="724">
        <f t="shared" si="543"/>
        <v>0</v>
      </c>
      <c r="L787" s="721">
        <f t="shared" si="543"/>
        <v>0</v>
      </c>
      <c r="M787" s="720">
        <f t="shared" si="543"/>
        <v>0</v>
      </c>
      <c r="N787" s="724">
        <f t="shared" si="543"/>
        <v>0</v>
      </c>
      <c r="O787" s="724">
        <f t="shared" si="543"/>
        <v>0</v>
      </c>
      <c r="P787" s="724">
        <f t="shared" si="543"/>
        <v>0</v>
      </c>
      <c r="Q787" s="724">
        <f t="shared" si="543"/>
        <v>0</v>
      </c>
      <c r="R787" s="721">
        <f t="shared" si="543"/>
        <v>0</v>
      </c>
      <c r="S787" s="722">
        <f t="shared" si="543"/>
        <v>720</v>
      </c>
      <c r="T787" s="725">
        <f t="shared" si="543"/>
        <v>0</v>
      </c>
      <c r="U787" s="724">
        <f t="shared" si="543"/>
        <v>720</v>
      </c>
      <c r="W787" s="153" t="s">
        <v>88</v>
      </c>
      <c r="Y787" s="76"/>
    </row>
    <row r="788" spans="2:25" ht="17.25" customHeight="1">
      <c r="B788" s="2426"/>
      <c r="C788" s="2361"/>
      <c r="D788" s="2317"/>
      <c r="E788" s="2326" t="s">
        <v>133</v>
      </c>
      <c r="F788" s="2381"/>
      <c r="G788" s="720">
        <f t="shared" ref="G788:U788" si="544">G750-G724</f>
        <v>-32</v>
      </c>
      <c r="H788" s="724">
        <f t="shared" si="544"/>
        <v>-32</v>
      </c>
      <c r="I788" s="724">
        <f t="shared" si="544"/>
        <v>-32</v>
      </c>
      <c r="J788" s="724">
        <f t="shared" si="544"/>
        <v>-32</v>
      </c>
      <c r="K788" s="724">
        <f t="shared" si="544"/>
        <v>27</v>
      </c>
      <c r="L788" s="721">
        <f t="shared" si="544"/>
        <v>0</v>
      </c>
      <c r="M788" s="720">
        <f t="shared" si="544"/>
        <v>0</v>
      </c>
      <c r="N788" s="724">
        <f t="shared" si="544"/>
        <v>0</v>
      </c>
      <c r="O788" s="724">
        <f t="shared" si="544"/>
        <v>0</v>
      </c>
      <c r="P788" s="724">
        <f t="shared" si="544"/>
        <v>0</v>
      </c>
      <c r="Q788" s="724">
        <f t="shared" si="544"/>
        <v>0</v>
      </c>
      <c r="R788" s="721">
        <f t="shared" si="544"/>
        <v>0</v>
      </c>
      <c r="S788" s="722">
        <f t="shared" si="544"/>
        <v>-101</v>
      </c>
      <c r="T788" s="725">
        <f t="shared" si="544"/>
        <v>0</v>
      </c>
      <c r="U788" s="724">
        <f t="shared" si="544"/>
        <v>-101</v>
      </c>
      <c r="W788" s="153" t="s">
        <v>88</v>
      </c>
      <c r="Y788" s="76"/>
    </row>
    <row r="789" spans="2:25" ht="17.25" customHeight="1">
      <c r="B789" s="2426"/>
      <c r="C789" s="2361"/>
      <c r="D789" s="2317"/>
      <c r="E789" s="2314" t="s">
        <v>134</v>
      </c>
      <c r="F789" s="2321"/>
      <c r="G789" s="720">
        <f t="shared" ref="G789:U789" si="545">G751-G725</f>
        <v>0</v>
      </c>
      <c r="H789" s="724">
        <f t="shared" si="545"/>
        <v>0</v>
      </c>
      <c r="I789" s="724">
        <f t="shared" si="545"/>
        <v>0</v>
      </c>
      <c r="J789" s="724">
        <f t="shared" si="545"/>
        <v>0</v>
      </c>
      <c r="K789" s="724">
        <f t="shared" si="545"/>
        <v>0</v>
      </c>
      <c r="L789" s="721">
        <f t="shared" si="545"/>
        <v>0</v>
      </c>
      <c r="M789" s="720">
        <f t="shared" si="545"/>
        <v>0</v>
      </c>
      <c r="N789" s="724">
        <f t="shared" si="545"/>
        <v>0</v>
      </c>
      <c r="O789" s="724">
        <f t="shared" si="545"/>
        <v>0</v>
      </c>
      <c r="P789" s="724">
        <f t="shared" si="545"/>
        <v>0</v>
      </c>
      <c r="Q789" s="724">
        <f t="shared" si="545"/>
        <v>0</v>
      </c>
      <c r="R789" s="721">
        <f t="shared" si="545"/>
        <v>0</v>
      </c>
      <c r="S789" s="722">
        <f t="shared" si="545"/>
        <v>0</v>
      </c>
      <c r="T789" s="725">
        <f t="shared" si="545"/>
        <v>0</v>
      </c>
      <c r="U789" s="724">
        <f t="shared" si="545"/>
        <v>0</v>
      </c>
      <c r="W789" s="153" t="s">
        <v>88</v>
      </c>
      <c r="Y789" s="76"/>
    </row>
    <row r="790" spans="2:25" ht="17.25" customHeight="1">
      <c r="B790" s="2426"/>
      <c r="C790" s="2361"/>
      <c r="D790" s="2318"/>
      <c r="E790" s="2319" t="s">
        <v>139</v>
      </c>
      <c r="F790" s="2342"/>
      <c r="G790" s="720">
        <f t="shared" ref="G790:U790" si="546">G752-G726</f>
        <v>-463</v>
      </c>
      <c r="H790" s="724">
        <f t="shared" si="546"/>
        <v>-1030</v>
      </c>
      <c r="I790" s="724">
        <f t="shared" si="546"/>
        <v>-2422</v>
      </c>
      <c r="J790" s="724">
        <f t="shared" si="546"/>
        <v>-3035</v>
      </c>
      <c r="K790" s="724">
        <f t="shared" si="546"/>
        <v>-1951</v>
      </c>
      <c r="L790" s="721">
        <f t="shared" si="546"/>
        <v>0</v>
      </c>
      <c r="M790" s="720">
        <f t="shared" si="546"/>
        <v>0</v>
      </c>
      <c r="N790" s="724">
        <f t="shared" si="546"/>
        <v>0</v>
      </c>
      <c r="O790" s="724">
        <f t="shared" si="546"/>
        <v>0</v>
      </c>
      <c r="P790" s="724">
        <f t="shared" si="546"/>
        <v>0</v>
      </c>
      <c r="Q790" s="724">
        <f t="shared" si="546"/>
        <v>0</v>
      </c>
      <c r="R790" s="721">
        <f t="shared" si="546"/>
        <v>0</v>
      </c>
      <c r="S790" s="722">
        <f t="shared" si="546"/>
        <v>-8901</v>
      </c>
      <c r="T790" s="725">
        <f t="shared" si="546"/>
        <v>0</v>
      </c>
      <c r="U790" s="724">
        <f t="shared" si="546"/>
        <v>-8901</v>
      </c>
      <c r="W790" s="153" t="s">
        <v>88</v>
      </c>
      <c r="Y790" s="76"/>
    </row>
    <row r="791" spans="2:25" ht="17.25" customHeight="1">
      <c r="B791" s="2426"/>
      <c r="C791" s="2361"/>
      <c r="D791" s="2244" t="s">
        <v>137</v>
      </c>
      <c r="E791" s="2322"/>
      <c r="F791" s="2343"/>
      <c r="G791" s="720">
        <f t="shared" ref="G791:U791" si="547">G753-G727</f>
        <v>-19006</v>
      </c>
      <c r="H791" s="724">
        <f t="shared" si="547"/>
        <v>-10909</v>
      </c>
      <c r="I791" s="724">
        <f t="shared" si="547"/>
        <v>-724</v>
      </c>
      <c r="J791" s="724">
        <f t="shared" si="547"/>
        <v>-20783</v>
      </c>
      <c r="K791" s="724">
        <f t="shared" si="547"/>
        <v>-19255</v>
      </c>
      <c r="L791" s="721">
        <f t="shared" si="547"/>
        <v>61870.751945307449</v>
      </c>
      <c r="M791" s="720">
        <f t="shared" si="547"/>
        <v>1665.4887060823967</v>
      </c>
      <c r="N791" s="724">
        <f t="shared" si="547"/>
        <v>-7687.0187816683065</v>
      </c>
      <c r="O791" s="724">
        <f t="shared" si="547"/>
        <v>4454.1901058739313</v>
      </c>
      <c r="P791" s="724">
        <f t="shared" si="547"/>
        <v>-36874.589850976554</v>
      </c>
      <c r="Q791" s="724">
        <f t="shared" si="547"/>
        <v>-22923.36570275723</v>
      </c>
      <c r="R791" s="721">
        <f t="shared" si="547"/>
        <v>20340.504063360626</v>
      </c>
      <c r="S791" s="722">
        <f t="shared" si="547"/>
        <v>-8806.2480546925217</v>
      </c>
      <c r="T791" s="725">
        <f t="shared" si="547"/>
        <v>-41024.791460085078</v>
      </c>
      <c r="U791" s="724">
        <f t="shared" si="547"/>
        <v>-49831.0395147776</v>
      </c>
      <c r="W791" s="153" t="s">
        <v>88</v>
      </c>
      <c r="Y791" s="76"/>
    </row>
    <row r="792" spans="2:25" ht="17.25" customHeight="1">
      <c r="B792" s="2426"/>
      <c r="C792" s="2382" t="s">
        <v>138</v>
      </c>
      <c r="D792" s="2383"/>
      <c r="E792" s="2386" t="s">
        <v>73</v>
      </c>
      <c r="F792" s="2387"/>
      <c r="G792" s="712">
        <f t="shared" ref="G792:U792" si="548">G754-G728</f>
        <v>4829</v>
      </c>
      <c r="H792" s="713">
        <f t="shared" si="548"/>
        <v>3886</v>
      </c>
      <c r="I792" s="713">
        <f t="shared" si="548"/>
        <v>228</v>
      </c>
      <c r="J792" s="713">
        <f t="shared" si="548"/>
        <v>-3228</v>
      </c>
      <c r="K792" s="713">
        <f t="shared" si="548"/>
        <v>3442</v>
      </c>
      <c r="L792" s="714">
        <f t="shared" si="548"/>
        <v>3391.2480546925508</v>
      </c>
      <c r="M792" s="712">
        <f t="shared" si="548"/>
        <v>68.511293917603325</v>
      </c>
      <c r="N792" s="713">
        <f t="shared" si="548"/>
        <v>-868.98121833169353</v>
      </c>
      <c r="O792" s="713">
        <f t="shared" si="548"/>
        <v>961.80989412606868</v>
      </c>
      <c r="P792" s="713">
        <f t="shared" si="548"/>
        <v>-6135.4101490234461</v>
      </c>
      <c r="Q792" s="713">
        <f t="shared" si="548"/>
        <v>-2846.6342972427701</v>
      </c>
      <c r="R792" s="714">
        <f t="shared" si="548"/>
        <v>3228.4959366393741</v>
      </c>
      <c r="S792" s="715">
        <f t="shared" si="548"/>
        <v>12548.248054692551</v>
      </c>
      <c r="T792" s="637">
        <f t="shared" si="548"/>
        <v>-5592.2085399148636</v>
      </c>
      <c r="U792" s="713">
        <f t="shared" si="548"/>
        <v>6956.0395147776871</v>
      </c>
      <c r="W792" s="153" t="s">
        <v>88</v>
      </c>
      <c r="Y792" s="76"/>
    </row>
    <row r="793" spans="2:25" ht="17.25" customHeight="1" thickBot="1">
      <c r="B793" s="2426"/>
      <c r="C793" s="2384"/>
      <c r="D793" s="2385"/>
      <c r="E793" s="2388" t="s">
        <v>135</v>
      </c>
      <c r="F793" s="2389"/>
      <c r="G793" s="716">
        <f t="shared" ref="G793:U793" si="549">G755-G729</f>
        <v>0.13886409938626501</v>
      </c>
      <c r="H793" s="717">
        <f t="shared" si="549"/>
        <v>0.11948388786631908</v>
      </c>
      <c r="I793" s="717">
        <f t="shared" si="549"/>
        <v>3.9498204874194032E-3</v>
      </c>
      <c r="J793" s="717">
        <f t="shared" si="549"/>
        <v>1.8928547057481482E-2</v>
      </c>
      <c r="K793" s="717">
        <f t="shared" si="549"/>
        <v>9.0346868496810312E-2</v>
      </c>
      <c r="L793" s="718">
        <f t="shared" si="549"/>
        <v>-3.416206884990132E-2</v>
      </c>
      <c r="M793" s="716">
        <f t="shared" si="549"/>
        <v>-1.7979736612835362E-3</v>
      </c>
      <c r="N793" s="717">
        <f t="shared" si="549"/>
        <v>-1.724499831275212E-2</v>
      </c>
      <c r="O793" s="717">
        <f t="shared" si="549"/>
        <v>3.8246294451894577E-2</v>
      </c>
      <c r="P793" s="717">
        <f t="shared" si="549"/>
        <v>-3.9775185063034194E-2</v>
      </c>
      <c r="Q793" s="717">
        <f t="shared" si="549"/>
        <v>-0.17396701345101542</v>
      </c>
      <c r="R793" s="718">
        <f t="shared" si="549"/>
        <v>-3.1505869768947981E-2</v>
      </c>
      <c r="S793" s="719">
        <f t="shared" si="549"/>
        <v>3.2341889403329799E-2</v>
      </c>
      <c r="T793" s="723">
        <f t="shared" si="549"/>
        <v>7.6547881093913528E-4</v>
      </c>
      <c r="U793" s="717">
        <f t="shared" si="549"/>
        <v>1.5771295390276371E-2</v>
      </c>
      <c r="W793" s="366" t="s">
        <v>88</v>
      </c>
      <c r="Y793" s="76"/>
    </row>
    <row r="794" spans="2:25" ht="17.25" customHeight="1">
      <c r="B794" s="2426"/>
      <c r="C794" s="2390" t="s">
        <v>147</v>
      </c>
      <c r="D794" s="2391"/>
      <c r="E794" s="2391"/>
      <c r="F794" s="2392"/>
      <c r="G794" s="1303">
        <f t="shared" ref="G794:U794" si="550">G756-G730</f>
        <v>3962</v>
      </c>
      <c r="H794" s="1304">
        <f t="shared" si="550"/>
        <v>3305</v>
      </c>
      <c r="I794" s="1304">
        <f t="shared" si="550"/>
        <v>-1162</v>
      </c>
      <c r="J794" s="1304">
        <f t="shared" si="550"/>
        <v>-5434</v>
      </c>
      <c r="K794" s="1304">
        <f t="shared" si="550"/>
        <v>1962</v>
      </c>
      <c r="L794" s="1305">
        <f t="shared" si="550"/>
        <v>3391.2480546925581</v>
      </c>
      <c r="M794" s="1303">
        <f t="shared" si="550"/>
        <v>68.511293917610601</v>
      </c>
      <c r="N794" s="1304">
        <f t="shared" si="550"/>
        <v>-868.98121833168989</v>
      </c>
      <c r="O794" s="1304">
        <f t="shared" si="550"/>
        <v>961.80989412606505</v>
      </c>
      <c r="P794" s="1304">
        <f t="shared" si="550"/>
        <v>-6135.4101490234425</v>
      </c>
      <c r="Q794" s="1304">
        <f t="shared" si="550"/>
        <v>-2846.6342972427701</v>
      </c>
      <c r="R794" s="1305">
        <f t="shared" si="550"/>
        <v>3228.4959366393814</v>
      </c>
      <c r="S794" s="1303">
        <f t="shared" si="550"/>
        <v>6024.2480546925508</v>
      </c>
      <c r="T794" s="1306">
        <f t="shared" si="550"/>
        <v>-5592.2085399148345</v>
      </c>
      <c r="U794" s="1304">
        <f t="shared" si="550"/>
        <v>432.03951477771625</v>
      </c>
      <c r="V794" s="369"/>
      <c r="W794" s="370" t="s">
        <v>88</v>
      </c>
      <c r="Y794" s="76"/>
    </row>
    <row r="795" spans="2:25" ht="17.25" customHeight="1" thickBot="1">
      <c r="B795" s="2427"/>
      <c r="C795" s="2393" t="s">
        <v>148</v>
      </c>
      <c r="D795" s="2384"/>
      <c r="E795" s="2384"/>
      <c r="F795" s="2394"/>
      <c r="G795" s="716">
        <f t="shared" ref="G795:U795" si="551">G757-G731</f>
        <v>0.24071021398932424</v>
      </c>
      <c r="H795" s="717">
        <f t="shared" si="551"/>
        <v>0.3378094939453703</v>
      </c>
      <c r="I795" s="717">
        <f t="shared" si="551"/>
        <v>-1.2452402237791038E-2</v>
      </c>
      <c r="J795" s="717">
        <f t="shared" si="551"/>
        <v>0.57183447345853289</v>
      </c>
      <c r="K795" s="717">
        <f t="shared" si="551"/>
        <v>0.82911235044291032</v>
      </c>
      <c r="L795" s="718">
        <f t="shared" si="551"/>
        <v>-9.4897902885033247E-2</v>
      </c>
      <c r="M795" s="719">
        <f t="shared" si="551"/>
        <v>-4.6049095194800604E-3</v>
      </c>
      <c r="N795" s="717">
        <f t="shared" si="551"/>
        <v>0.31922201093946245</v>
      </c>
      <c r="O795" s="717">
        <f t="shared" si="551"/>
        <v>-8.7097218785970432E-2</v>
      </c>
      <c r="P795" s="717">
        <f t="shared" si="551"/>
        <v>0.11084448581769102</v>
      </c>
      <c r="Q795" s="717">
        <f t="shared" si="551"/>
        <v>1.0866839535142212</v>
      </c>
      <c r="R795" s="718">
        <f t="shared" si="551"/>
        <v>-0.10596951547630173</v>
      </c>
      <c r="S795" s="719">
        <f t="shared" si="551"/>
        <v>1.1180046113935582E-2</v>
      </c>
      <c r="T795" s="723">
        <f t="shared" si="551"/>
        <v>4.796983803630045E-2</v>
      </c>
      <c r="U795" s="717">
        <f t="shared" si="551"/>
        <v>2.8876626151368767E-2</v>
      </c>
      <c r="V795" s="371"/>
      <c r="W795" s="151" t="s">
        <v>313</v>
      </c>
      <c r="Y795" s="76"/>
    </row>
    <row r="796" spans="2:25" ht="17.25" customHeight="1">
      <c r="Y796" s="76"/>
    </row>
    <row r="797" spans="2:25" ht="17.25" customHeight="1">
      <c r="Y797" s="76"/>
    </row>
    <row r="798" spans="2:25" ht="17.25" customHeight="1">
      <c r="Y798" s="76"/>
    </row>
    <row r="799" spans="2:25" ht="17.25" customHeight="1">
      <c r="Y799" s="76"/>
    </row>
    <row r="800" spans="2:25" ht="17.25" customHeight="1">
      <c r="Y800" s="76"/>
    </row>
    <row r="801" spans="25:25" ht="17.25" customHeight="1">
      <c r="Y801" s="76"/>
    </row>
    <row r="802" spans="25:25" ht="17.25" customHeight="1">
      <c r="Y802" s="76"/>
    </row>
    <row r="803" spans="25:25" ht="17.25" customHeight="1">
      <c r="Y803" s="76"/>
    </row>
    <row r="804" spans="25:25" ht="17.25" customHeight="1">
      <c r="Y804" s="76"/>
    </row>
    <row r="805" spans="25:25" ht="17.25" customHeight="1">
      <c r="Y805" s="76"/>
    </row>
    <row r="806" spans="25:25" ht="17.25" customHeight="1">
      <c r="Y806" s="76"/>
    </row>
    <row r="807" spans="25:25" ht="17.25" customHeight="1">
      <c r="Y807" s="76"/>
    </row>
    <row r="808" spans="25:25" ht="17.25" customHeight="1">
      <c r="Y808" s="76"/>
    </row>
  </sheetData>
  <dataConsolidate>
    <dataRefs count="12">
      <dataRef ref="F2:V155" sheet="１０月" r:id="rId1"/>
      <dataRef ref="F2:V155" sheet="１１月" r:id="rId2"/>
      <dataRef ref="F2:V155" sheet="１２月" r:id="rId3"/>
      <dataRef ref="F2:V155" sheet="１月" r:id="rId4"/>
      <dataRef ref="F2:V155" sheet="２月" r:id="rId5"/>
      <dataRef ref="F2:V155" sheet="３月" r:id="rId6"/>
      <dataRef ref="F2:V155" sheet="４月" r:id="rId7"/>
      <dataRef ref="F2:V155" sheet="５月" r:id="rId8"/>
      <dataRef ref="F2:V155" sheet="６月" r:id="rId9"/>
      <dataRef ref="F2:V155" sheet="７月" r:id="rId10"/>
      <dataRef ref="F2:V155" sheet="８月" r:id="rId11"/>
      <dataRef ref="F2:V155" sheet="９月" r:id="rId12"/>
    </dataRefs>
  </dataConsolidate>
  <mergeCells count="581">
    <mergeCell ref="C732:F732"/>
    <mergeCell ref="C733:F733"/>
    <mergeCell ref="C713:F713"/>
    <mergeCell ref="C714:F714"/>
    <mergeCell ref="C694:F694"/>
    <mergeCell ref="C695:F695"/>
    <mergeCell ref="B778:B795"/>
    <mergeCell ref="C778:F778"/>
    <mergeCell ref="C779:C791"/>
    <mergeCell ref="E779:F779"/>
    <mergeCell ref="D780:D783"/>
    <mergeCell ref="E780:F780"/>
    <mergeCell ref="E781:F781"/>
    <mergeCell ref="E782:F782"/>
    <mergeCell ref="E783:F783"/>
    <mergeCell ref="D784:D790"/>
    <mergeCell ref="E784:F784"/>
    <mergeCell ref="E785:F785"/>
    <mergeCell ref="E786:F786"/>
    <mergeCell ref="E787:F787"/>
    <mergeCell ref="E788:F788"/>
    <mergeCell ref="E789:F789"/>
    <mergeCell ref="E790:F790"/>
    <mergeCell ref="D791:F791"/>
    <mergeCell ref="C792:D793"/>
    <mergeCell ref="E792:F792"/>
    <mergeCell ref="E793:F793"/>
    <mergeCell ref="C794:F794"/>
    <mergeCell ref="C795:F795"/>
    <mergeCell ref="E752:F752"/>
    <mergeCell ref="D753:F753"/>
    <mergeCell ref="C754:D755"/>
    <mergeCell ref="E754:F754"/>
    <mergeCell ref="E755:F755"/>
    <mergeCell ref="C756:F756"/>
    <mergeCell ref="C757:F757"/>
    <mergeCell ref="D773:F773"/>
    <mergeCell ref="C774:D775"/>
    <mergeCell ref="E774:F774"/>
    <mergeCell ref="E775:F775"/>
    <mergeCell ref="C758:F758"/>
    <mergeCell ref="C759:F759"/>
    <mergeCell ref="C776:F776"/>
    <mergeCell ref="C777:F777"/>
    <mergeCell ref="B760:B777"/>
    <mergeCell ref="C760:F760"/>
    <mergeCell ref="C761:C773"/>
    <mergeCell ref="E761:F761"/>
    <mergeCell ref="D762:D765"/>
    <mergeCell ref="E762:F762"/>
    <mergeCell ref="E763:F763"/>
    <mergeCell ref="E764:F764"/>
    <mergeCell ref="E765:F765"/>
    <mergeCell ref="D766:D772"/>
    <mergeCell ref="E766:F766"/>
    <mergeCell ref="E767:F767"/>
    <mergeCell ref="E768:F768"/>
    <mergeCell ref="E769:F769"/>
    <mergeCell ref="E770:F770"/>
    <mergeCell ref="E771:F771"/>
    <mergeCell ref="E772:F772"/>
    <mergeCell ref="B734:B757"/>
    <mergeCell ref="C734:D736"/>
    <mergeCell ref="E734:F734"/>
    <mergeCell ref="E735:F735"/>
    <mergeCell ref="E736:F736"/>
    <mergeCell ref="C737:C753"/>
    <mergeCell ref="D737:D741"/>
    <mergeCell ref="E737:F737"/>
    <mergeCell ref="E738:F738"/>
    <mergeCell ref="E739:F739"/>
    <mergeCell ref="E740:F740"/>
    <mergeCell ref="E741:F741"/>
    <mergeCell ref="D742:D745"/>
    <mergeCell ref="E742:F742"/>
    <mergeCell ref="E743:F743"/>
    <mergeCell ref="E744:F744"/>
    <mergeCell ref="E745:F745"/>
    <mergeCell ref="D746:D752"/>
    <mergeCell ref="E746:F746"/>
    <mergeCell ref="E747:F747"/>
    <mergeCell ref="E748:F748"/>
    <mergeCell ref="E749:F749"/>
    <mergeCell ref="E750:F750"/>
    <mergeCell ref="E751:F751"/>
    <mergeCell ref="B715:B731"/>
    <mergeCell ref="C715:F715"/>
    <mergeCell ref="C716:C727"/>
    <mergeCell ref="E716:F716"/>
    <mergeCell ref="D717:D719"/>
    <mergeCell ref="E717:F717"/>
    <mergeCell ref="E718:F718"/>
    <mergeCell ref="E719:F719"/>
    <mergeCell ref="D720:D726"/>
    <mergeCell ref="E720:F720"/>
    <mergeCell ref="E721:F721"/>
    <mergeCell ref="E722:F722"/>
    <mergeCell ref="E723:F723"/>
    <mergeCell ref="E724:F724"/>
    <mergeCell ref="E725:F725"/>
    <mergeCell ref="E726:F726"/>
    <mergeCell ref="D727:F727"/>
    <mergeCell ref="C728:D729"/>
    <mergeCell ref="E728:F728"/>
    <mergeCell ref="E729:F729"/>
    <mergeCell ref="C730:F730"/>
    <mergeCell ref="C731:F731"/>
    <mergeCell ref="C693:F693"/>
    <mergeCell ref="B696:B712"/>
    <mergeCell ref="C696:F696"/>
    <mergeCell ref="C697:C708"/>
    <mergeCell ref="E697:F697"/>
    <mergeCell ref="D698:D700"/>
    <mergeCell ref="E698:F698"/>
    <mergeCell ref="E699:F699"/>
    <mergeCell ref="E700:F700"/>
    <mergeCell ref="D701:D707"/>
    <mergeCell ref="E701:F701"/>
    <mergeCell ref="E702:F702"/>
    <mergeCell ref="E703:F703"/>
    <mergeCell ref="E704:F704"/>
    <mergeCell ref="E705:F705"/>
    <mergeCell ref="E706:F706"/>
    <mergeCell ref="E707:F707"/>
    <mergeCell ref="D708:F708"/>
    <mergeCell ref="C709:D710"/>
    <mergeCell ref="E709:F709"/>
    <mergeCell ref="E710:F710"/>
    <mergeCell ref="C711:F711"/>
    <mergeCell ref="C712:F712"/>
    <mergeCell ref="E685:F685"/>
    <mergeCell ref="E686:F686"/>
    <mergeCell ref="E687:F687"/>
    <mergeCell ref="E688:F688"/>
    <mergeCell ref="D689:F689"/>
    <mergeCell ref="C690:D691"/>
    <mergeCell ref="E690:F690"/>
    <mergeCell ref="E691:F691"/>
    <mergeCell ref="C692:F692"/>
    <mergeCell ref="C664:F664"/>
    <mergeCell ref="C665:F665"/>
    <mergeCell ref="B669:F669"/>
    <mergeCell ref="B670:B693"/>
    <mergeCell ref="C670:D672"/>
    <mergeCell ref="E670:F670"/>
    <mergeCell ref="E671:F671"/>
    <mergeCell ref="E672:F672"/>
    <mergeCell ref="C673:C689"/>
    <mergeCell ref="D673:D677"/>
    <mergeCell ref="E673:F673"/>
    <mergeCell ref="E674:F674"/>
    <mergeCell ref="E675:F675"/>
    <mergeCell ref="E676:F676"/>
    <mergeCell ref="E677:F677"/>
    <mergeCell ref="D678:D681"/>
    <mergeCell ref="E678:F678"/>
    <mergeCell ref="E679:F679"/>
    <mergeCell ref="E680:F680"/>
    <mergeCell ref="E681:F681"/>
    <mergeCell ref="D682:D688"/>
    <mergeCell ref="E682:F682"/>
    <mergeCell ref="E683:F683"/>
    <mergeCell ref="E684:F684"/>
    <mergeCell ref="C636:F636"/>
    <mergeCell ref="B637:B665"/>
    <mergeCell ref="C637:C644"/>
    <mergeCell ref="D637:E638"/>
    <mergeCell ref="D639:E642"/>
    <mergeCell ref="D643:F643"/>
    <mergeCell ref="D644:F644"/>
    <mergeCell ref="C645:C655"/>
    <mergeCell ref="D645:D650"/>
    <mergeCell ref="E645:E646"/>
    <mergeCell ref="E647:E649"/>
    <mergeCell ref="E650:F650"/>
    <mergeCell ref="D651:D655"/>
    <mergeCell ref="E651:F651"/>
    <mergeCell ref="E652:F652"/>
    <mergeCell ref="E653:F653"/>
    <mergeCell ref="E654:F654"/>
    <mergeCell ref="E655:F655"/>
    <mergeCell ref="C656:F656"/>
    <mergeCell ref="C657:D661"/>
    <mergeCell ref="E657:E658"/>
    <mergeCell ref="E659:E661"/>
    <mergeCell ref="C662:F662"/>
    <mergeCell ref="C663:F663"/>
    <mergeCell ref="B608:B636"/>
    <mergeCell ref="C608:C615"/>
    <mergeCell ref="D608:E609"/>
    <mergeCell ref="D610:E613"/>
    <mergeCell ref="D614:F614"/>
    <mergeCell ref="D615:F615"/>
    <mergeCell ref="C616:C626"/>
    <mergeCell ref="D616:D621"/>
    <mergeCell ref="E616:E617"/>
    <mergeCell ref="E618:E620"/>
    <mergeCell ref="E621:F621"/>
    <mergeCell ref="D622:D626"/>
    <mergeCell ref="E622:F622"/>
    <mergeCell ref="E623:F623"/>
    <mergeCell ref="E624:F624"/>
    <mergeCell ref="E625:F625"/>
    <mergeCell ref="E626:F626"/>
    <mergeCell ref="C627:F627"/>
    <mergeCell ref="C628:D632"/>
    <mergeCell ref="E628:E629"/>
    <mergeCell ref="E630:E632"/>
    <mergeCell ref="C633:F633"/>
    <mergeCell ref="C634:F634"/>
    <mergeCell ref="C635:F635"/>
    <mergeCell ref="B580:B607"/>
    <mergeCell ref="C580:C585"/>
    <mergeCell ref="D580:E581"/>
    <mergeCell ref="D582:E585"/>
    <mergeCell ref="C587:C597"/>
    <mergeCell ref="D587:D592"/>
    <mergeCell ref="E587:E588"/>
    <mergeCell ref="E589:E591"/>
    <mergeCell ref="D593:D597"/>
    <mergeCell ref="C598:F598"/>
    <mergeCell ref="C599:D603"/>
    <mergeCell ref="E599:E600"/>
    <mergeCell ref="E601:E603"/>
    <mergeCell ref="C606:F606"/>
    <mergeCell ref="C607:F607"/>
    <mergeCell ref="E592:F592"/>
    <mergeCell ref="E593:F593"/>
    <mergeCell ref="E594:F594"/>
    <mergeCell ref="E595:F595"/>
    <mergeCell ref="E596:F596"/>
    <mergeCell ref="E597:F597"/>
    <mergeCell ref="C604:F604"/>
    <mergeCell ref="C605:F605"/>
    <mergeCell ref="C586:F586"/>
    <mergeCell ref="C551:F551"/>
    <mergeCell ref="C552:F552"/>
    <mergeCell ref="B553:B579"/>
    <mergeCell ref="C553:C557"/>
    <mergeCell ref="D553:E554"/>
    <mergeCell ref="D555:E557"/>
    <mergeCell ref="C558:F558"/>
    <mergeCell ref="C559:C569"/>
    <mergeCell ref="D559:D564"/>
    <mergeCell ref="E559:E560"/>
    <mergeCell ref="E561:E563"/>
    <mergeCell ref="D565:D569"/>
    <mergeCell ref="C570:F570"/>
    <mergeCell ref="C571:D575"/>
    <mergeCell ref="E571:E572"/>
    <mergeCell ref="E573:E575"/>
    <mergeCell ref="C576:F576"/>
    <mergeCell ref="C577:F577"/>
    <mergeCell ref="C578:F578"/>
    <mergeCell ref="C579:F579"/>
    <mergeCell ref="E566:F566"/>
    <mergeCell ref="E567:F567"/>
    <mergeCell ref="C513:F513"/>
    <mergeCell ref="C514:E516"/>
    <mergeCell ref="C517:E517"/>
    <mergeCell ref="C518:F518"/>
    <mergeCell ref="C519:F519"/>
    <mergeCell ref="C520:F520"/>
    <mergeCell ref="B524:F524"/>
    <mergeCell ref="B526:B552"/>
    <mergeCell ref="C526:C530"/>
    <mergeCell ref="D526:E527"/>
    <mergeCell ref="D528:E530"/>
    <mergeCell ref="C531:F531"/>
    <mergeCell ref="C532:C542"/>
    <mergeCell ref="D532:D537"/>
    <mergeCell ref="E532:E533"/>
    <mergeCell ref="E534:E536"/>
    <mergeCell ref="D538:D542"/>
    <mergeCell ref="E542:F542"/>
    <mergeCell ref="C543:F543"/>
    <mergeCell ref="C544:D548"/>
    <mergeCell ref="E544:E545"/>
    <mergeCell ref="E546:E548"/>
    <mergeCell ref="C549:F549"/>
    <mergeCell ref="C550:F550"/>
    <mergeCell ref="C505:F505"/>
    <mergeCell ref="C506:C512"/>
    <mergeCell ref="D506:F506"/>
    <mergeCell ref="D507:F507"/>
    <mergeCell ref="D508:F508"/>
    <mergeCell ref="D509:F509"/>
    <mergeCell ref="D510:F510"/>
    <mergeCell ref="D511:F511"/>
    <mergeCell ref="D512:F512"/>
    <mergeCell ref="C489:C504"/>
    <mergeCell ref="D489:F489"/>
    <mergeCell ref="D490:D499"/>
    <mergeCell ref="E490:E495"/>
    <mergeCell ref="E496:E497"/>
    <mergeCell ref="E499:F499"/>
    <mergeCell ref="D500:E502"/>
    <mergeCell ref="D503:F503"/>
    <mergeCell ref="D504:F504"/>
    <mergeCell ref="C425:F425"/>
    <mergeCell ref="C426:E428"/>
    <mergeCell ref="C429:E429"/>
    <mergeCell ref="C430:F430"/>
    <mergeCell ref="C431:F431"/>
    <mergeCell ref="C432:F432"/>
    <mergeCell ref="B433:B520"/>
    <mergeCell ref="C433:C480"/>
    <mergeCell ref="D433:D448"/>
    <mergeCell ref="E433:E440"/>
    <mergeCell ref="E441:E448"/>
    <mergeCell ref="D449:D480"/>
    <mergeCell ref="E449:E456"/>
    <mergeCell ref="E457:E464"/>
    <mergeCell ref="E465:E472"/>
    <mergeCell ref="E473:E480"/>
    <mergeCell ref="C481:F481"/>
    <mergeCell ref="C482:F482"/>
    <mergeCell ref="C483:F483"/>
    <mergeCell ref="C484:F484"/>
    <mergeCell ref="C485:F485"/>
    <mergeCell ref="C486:F486"/>
    <mergeCell ref="C487:F487"/>
    <mergeCell ref="C488:F488"/>
    <mergeCell ref="D415:F415"/>
    <mergeCell ref="D416:F416"/>
    <mergeCell ref="C418:C424"/>
    <mergeCell ref="D418:F418"/>
    <mergeCell ref="D419:F419"/>
    <mergeCell ref="D420:F420"/>
    <mergeCell ref="D421:F421"/>
    <mergeCell ref="D422:F422"/>
    <mergeCell ref="D423:F423"/>
    <mergeCell ref="D424:F424"/>
    <mergeCell ref="C417:F417"/>
    <mergeCell ref="B345:B432"/>
    <mergeCell ref="C345:C392"/>
    <mergeCell ref="D345:D360"/>
    <mergeCell ref="E345:E352"/>
    <mergeCell ref="E353:E360"/>
    <mergeCell ref="D361:D392"/>
    <mergeCell ref="E361:E368"/>
    <mergeCell ref="E369:E376"/>
    <mergeCell ref="E377:E384"/>
    <mergeCell ref="E385:E392"/>
    <mergeCell ref="C393:F393"/>
    <mergeCell ref="C394:F394"/>
    <mergeCell ref="C395:F395"/>
    <mergeCell ref="C397:F397"/>
    <mergeCell ref="C398:F398"/>
    <mergeCell ref="C399:F399"/>
    <mergeCell ref="C400:F400"/>
    <mergeCell ref="C401:C416"/>
    <mergeCell ref="D401:F401"/>
    <mergeCell ref="D402:D411"/>
    <mergeCell ref="E402:E407"/>
    <mergeCell ref="E408:E409"/>
    <mergeCell ref="E411:F411"/>
    <mergeCell ref="D412:E414"/>
    <mergeCell ref="D334:F334"/>
    <mergeCell ref="D335:F335"/>
    <mergeCell ref="D336:F336"/>
    <mergeCell ref="C337:F337"/>
    <mergeCell ref="C338:E340"/>
    <mergeCell ref="C341:E341"/>
    <mergeCell ref="C342:F342"/>
    <mergeCell ref="C343:F343"/>
    <mergeCell ref="C344:F344"/>
    <mergeCell ref="C250:F250"/>
    <mergeCell ref="C251:E253"/>
    <mergeCell ref="C254:E254"/>
    <mergeCell ref="C255:F255"/>
    <mergeCell ref="C256:F256"/>
    <mergeCell ref="B257:B344"/>
    <mergeCell ref="C257:C304"/>
    <mergeCell ref="D257:D272"/>
    <mergeCell ref="E257:E264"/>
    <mergeCell ref="E265:E272"/>
    <mergeCell ref="D273:D304"/>
    <mergeCell ref="E273:E280"/>
    <mergeCell ref="E281:E288"/>
    <mergeCell ref="E289:E296"/>
    <mergeCell ref="E297:E304"/>
    <mergeCell ref="C305:F305"/>
    <mergeCell ref="C306:F306"/>
    <mergeCell ref="C307:F307"/>
    <mergeCell ref="C308:F308"/>
    <mergeCell ref="C309:F309"/>
    <mergeCell ref="C310:F310"/>
    <mergeCell ref="C311:F311"/>
    <mergeCell ref="C313:C328"/>
    <mergeCell ref="D313:F313"/>
    <mergeCell ref="D237:E239"/>
    <mergeCell ref="D240:F240"/>
    <mergeCell ref="D241:F241"/>
    <mergeCell ref="C242:F242"/>
    <mergeCell ref="C243:C249"/>
    <mergeCell ref="D243:F243"/>
    <mergeCell ref="D244:F244"/>
    <mergeCell ref="D245:F245"/>
    <mergeCell ref="D246:F246"/>
    <mergeCell ref="D247:F247"/>
    <mergeCell ref="D248:F248"/>
    <mergeCell ref="D249:F249"/>
    <mergeCell ref="C191:F191"/>
    <mergeCell ref="C192:E194"/>
    <mergeCell ref="C195:E195"/>
    <mergeCell ref="C196:F196"/>
    <mergeCell ref="C197:F197"/>
    <mergeCell ref="B198:B256"/>
    <mergeCell ref="C198:C222"/>
    <mergeCell ref="D198:D207"/>
    <mergeCell ref="E198:E202"/>
    <mergeCell ref="E203:E207"/>
    <mergeCell ref="D208:D222"/>
    <mergeCell ref="E208:E212"/>
    <mergeCell ref="E213:E217"/>
    <mergeCell ref="E218:E222"/>
    <mergeCell ref="C223:F223"/>
    <mergeCell ref="C224:F224"/>
    <mergeCell ref="C226:F226"/>
    <mergeCell ref="C227:F227"/>
    <mergeCell ref="C228:C241"/>
    <mergeCell ref="D228:F228"/>
    <mergeCell ref="D229:D236"/>
    <mergeCell ref="E229:E233"/>
    <mergeCell ref="E234:E235"/>
    <mergeCell ref="E236:F236"/>
    <mergeCell ref="D181:F181"/>
    <mergeCell ref="D182:F182"/>
    <mergeCell ref="C183:F183"/>
    <mergeCell ref="C184:C190"/>
    <mergeCell ref="D184:F184"/>
    <mergeCell ref="D185:F185"/>
    <mergeCell ref="D186:F186"/>
    <mergeCell ref="D187:F187"/>
    <mergeCell ref="D188:F188"/>
    <mergeCell ref="D189:F189"/>
    <mergeCell ref="D190:F190"/>
    <mergeCell ref="V135:W135"/>
    <mergeCell ref="B136:F136"/>
    <mergeCell ref="P136:T136"/>
    <mergeCell ref="B137:F137"/>
    <mergeCell ref="B139:B197"/>
    <mergeCell ref="C139:C163"/>
    <mergeCell ref="D139:D148"/>
    <mergeCell ref="E139:E143"/>
    <mergeCell ref="E144:E148"/>
    <mergeCell ref="D149:D163"/>
    <mergeCell ref="E149:E153"/>
    <mergeCell ref="E154:E158"/>
    <mergeCell ref="E159:E163"/>
    <mergeCell ref="C164:F164"/>
    <mergeCell ref="C165:F165"/>
    <mergeCell ref="C167:F167"/>
    <mergeCell ref="C168:F168"/>
    <mergeCell ref="C169:C182"/>
    <mergeCell ref="D169:F169"/>
    <mergeCell ref="D170:D177"/>
    <mergeCell ref="E170:E174"/>
    <mergeCell ref="E175:E176"/>
    <mergeCell ref="E177:F177"/>
    <mergeCell ref="D178:E180"/>
    <mergeCell ref="D131:F131"/>
    <mergeCell ref="D132:F132"/>
    <mergeCell ref="D133:F133"/>
    <mergeCell ref="C134:F134"/>
    <mergeCell ref="B135:F135"/>
    <mergeCell ref="G135:K135"/>
    <mergeCell ref="L135:P135"/>
    <mergeCell ref="Q135:U135"/>
    <mergeCell ref="B112:B134"/>
    <mergeCell ref="C112:F112"/>
    <mergeCell ref="C113:F113"/>
    <mergeCell ref="C114:C116"/>
    <mergeCell ref="D114:F114"/>
    <mergeCell ref="D115:F115"/>
    <mergeCell ref="D116:F116"/>
    <mergeCell ref="C117:F117"/>
    <mergeCell ref="C118:C120"/>
    <mergeCell ref="D118:F118"/>
    <mergeCell ref="D119:F119"/>
    <mergeCell ref="D120:F120"/>
    <mergeCell ref="C121:F121"/>
    <mergeCell ref="C122:C124"/>
    <mergeCell ref="D122:F122"/>
    <mergeCell ref="B106:B111"/>
    <mergeCell ref="C106:F106"/>
    <mergeCell ref="C107:F107"/>
    <mergeCell ref="C108:F108"/>
    <mergeCell ref="C110:F110"/>
    <mergeCell ref="C111:F111"/>
    <mergeCell ref="D123:F123"/>
    <mergeCell ref="D124:F124"/>
    <mergeCell ref="C125:F125"/>
    <mergeCell ref="B55:B105"/>
    <mergeCell ref="C55:F55"/>
    <mergeCell ref="C56:F56"/>
    <mergeCell ref="C57:C64"/>
    <mergeCell ref="D57:E61"/>
    <mergeCell ref="D62:E64"/>
    <mergeCell ref="C65:F65"/>
    <mergeCell ref="C66:C73"/>
    <mergeCell ref="D66:E70"/>
    <mergeCell ref="D71:E73"/>
    <mergeCell ref="C74:F74"/>
    <mergeCell ref="C75:C83"/>
    <mergeCell ref="D75:E80"/>
    <mergeCell ref="D81:E83"/>
    <mergeCell ref="C84:F84"/>
    <mergeCell ref="C85:C93"/>
    <mergeCell ref="D91:E93"/>
    <mergeCell ref="C94:F94"/>
    <mergeCell ref="C95:F95"/>
    <mergeCell ref="C96:C104"/>
    <mergeCell ref="D96:E101"/>
    <mergeCell ref="D102:E104"/>
    <mergeCell ref="C312:F312"/>
    <mergeCell ref="E568:F568"/>
    <mergeCell ref="E569:F569"/>
    <mergeCell ref="E564:F564"/>
    <mergeCell ref="E565:F565"/>
    <mergeCell ref="E538:F538"/>
    <mergeCell ref="E539:F539"/>
    <mergeCell ref="E540:F540"/>
    <mergeCell ref="E537:F537"/>
    <mergeCell ref="E541:F541"/>
    <mergeCell ref="C396:F396"/>
    <mergeCell ref="D314:D323"/>
    <mergeCell ref="E314:E319"/>
    <mergeCell ref="E320:E321"/>
    <mergeCell ref="E323:F323"/>
    <mergeCell ref="D324:E326"/>
    <mergeCell ref="D327:F327"/>
    <mergeCell ref="D328:F328"/>
    <mergeCell ref="C329:F329"/>
    <mergeCell ref="C330:C336"/>
    <mergeCell ref="D330:F330"/>
    <mergeCell ref="D331:F331"/>
    <mergeCell ref="D332:F332"/>
    <mergeCell ref="D333:F333"/>
    <mergeCell ref="C166:F166"/>
    <mergeCell ref="C225:F225"/>
    <mergeCell ref="C19:F19"/>
    <mergeCell ref="C47:F47"/>
    <mergeCell ref="C105:F105"/>
    <mergeCell ref="C109:F109"/>
    <mergeCell ref="D42:E45"/>
    <mergeCell ref="C32:F32"/>
    <mergeCell ref="C26:F26"/>
    <mergeCell ref="C27:C31"/>
    <mergeCell ref="D27:E28"/>
    <mergeCell ref="D29:E31"/>
    <mergeCell ref="D85:E90"/>
    <mergeCell ref="C48:C53"/>
    <mergeCell ref="D48:E49"/>
    <mergeCell ref="D50:E53"/>
    <mergeCell ref="C54:F54"/>
    <mergeCell ref="C126:C128"/>
    <mergeCell ref="D126:F126"/>
    <mergeCell ref="D127:F127"/>
    <mergeCell ref="D128:F128"/>
    <mergeCell ref="C129:F129"/>
    <mergeCell ref="C130:F130"/>
    <mergeCell ref="C131:C133"/>
    <mergeCell ref="A1:U1"/>
    <mergeCell ref="C39:F39"/>
    <mergeCell ref="C21:C25"/>
    <mergeCell ref="C20:F20"/>
    <mergeCell ref="C40:C45"/>
    <mergeCell ref="C46:F46"/>
    <mergeCell ref="C18:F18"/>
    <mergeCell ref="C33:C38"/>
    <mergeCell ref="D21:E22"/>
    <mergeCell ref="D23:E25"/>
    <mergeCell ref="D33:E34"/>
    <mergeCell ref="D35:E38"/>
    <mergeCell ref="D40:E41"/>
    <mergeCell ref="N13:U17"/>
    <mergeCell ref="C14:L15"/>
    <mergeCell ref="B16:L17"/>
    <mergeCell ref="B19:B54"/>
  </mergeCells>
  <phoneticPr fontId="4"/>
  <printOptions horizontalCentered="1" verticalCentered="1"/>
  <pageMargins left="0.35433070866141736" right="0.21" top="0.56999999999999995" bottom="0.19685039370078741" header="0.39" footer="0.19685039370078741"/>
  <pageSetup paperSize="8" scale="49" fitToHeight="0" orientation="portrait" r:id="rId13"/>
  <headerFooter alignWithMargins="0">
    <oddHeader>&amp;R&amp;D集計</oddHeader>
  </headerFooter>
  <rowBreaks count="4" manualBreakCount="4">
    <brk id="92" max="16383" man="1"/>
    <brk id="183" max="16383" man="1"/>
    <brk id="280" max="16383" man="1"/>
    <brk id="397" max="16383" man="1"/>
  </rowBreaks>
  <drawing r:id="rId14"/>
  <legacy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Y837"/>
  <sheetViews>
    <sheetView tabSelected="1" zoomScale="70" zoomScaleNormal="70" workbookViewId="0">
      <selection activeCell="L74" sqref="L74"/>
    </sheetView>
  </sheetViews>
  <sheetFormatPr defaultColWidth="9" defaultRowHeight="17.45" customHeight="1" outlineLevelRow="1"/>
  <cols>
    <col min="1" max="1" width="1.125" style="76" customWidth="1"/>
    <col min="2" max="2" width="4.125" style="82" customWidth="1"/>
    <col min="3" max="3" width="3.625" style="82" customWidth="1"/>
    <col min="4" max="4" width="4" style="82" customWidth="1"/>
    <col min="5" max="5" width="3.625" style="82" customWidth="1"/>
    <col min="6" max="6" width="13.375" style="79" customWidth="1"/>
    <col min="7" max="7" width="11.625" style="109" customWidth="1"/>
    <col min="8" max="9" width="11.625" style="74" customWidth="1"/>
    <col min="10" max="10" width="12.875" style="74" customWidth="1"/>
    <col min="11" max="12" width="11.625" style="74" customWidth="1"/>
    <col min="13" max="13" width="12.875" style="74" customWidth="1"/>
    <col min="14" max="21" width="11.625" style="74" customWidth="1"/>
    <col min="22" max="22" width="0.75" style="76" customWidth="1"/>
    <col min="23" max="23" width="8.75" style="152" customWidth="1"/>
    <col min="24" max="24" width="1.625" style="76" customWidth="1"/>
    <col min="25" max="25" width="79.25" style="287" customWidth="1"/>
    <col min="26" max="16384" width="9" style="76"/>
  </cols>
  <sheetData>
    <row r="1" spans="1:25" ht="17.45" customHeight="1" thickBot="1">
      <c r="A1" s="1835" t="s">
        <v>46</v>
      </c>
      <c r="B1" s="1836"/>
      <c r="C1" s="1836"/>
      <c r="D1" s="1836"/>
      <c r="E1" s="1836"/>
      <c r="F1" s="1836"/>
      <c r="G1" s="1836"/>
      <c r="H1" s="1836"/>
      <c r="I1" s="1836"/>
      <c r="J1" s="1836"/>
      <c r="K1" s="1836"/>
      <c r="L1" s="1836"/>
      <c r="M1" s="1836"/>
      <c r="N1" s="1836"/>
      <c r="O1" s="1836"/>
      <c r="P1" s="1836"/>
      <c r="Q1" s="1836"/>
      <c r="R1" s="1836"/>
      <c r="S1" s="1836"/>
      <c r="T1" s="1836"/>
      <c r="U1" s="1837"/>
      <c r="W1" s="1"/>
      <c r="Y1" s="286"/>
    </row>
    <row r="2" spans="1:25" ht="17.45" customHeight="1">
      <c r="A2" s="55"/>
      <c r="B2" s="55"/>
      <c r="C2" s="55"/>
      <c r="D2" s="55"/>
      <c r="E2" s="161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W2" s="55"/>
      <c r="Y2" s="286"/>
    </row>
    <row r="3" spans="1:25" ht="17.45" customHeight="1">
      <c r="A3" s="55"/>
      <c r="B3" s="55"/>
      <c r="C3" s="55"/>
      <c r="D3" s="55"/>
      <c r="E3" s="161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W3" s="55"/>
      <c r="Y3" s="286"/>
    </row>
    <row r="4" spans="1:25" ht="17.45" customHeight="1">
      <c r="A4" s="55"/>
      <c r="B4" s="55"/>
      <c r="C4" s="55"/>
      <c r="D4" s="55"/>
      <c r="E4" s="161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W4" s="55"/>
      <c r="Y4" s="286"/>
    </row>
    <row r="5" spans="1:25" ht="17.45" customHeight="1">
      <c r="A5" s="55"/>
      <c r="B5" s="55"/>
      <c r="C5" s="55"/>
      <c r="D5" s="55"/>
      <c r="E5" s="161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W5" s="55"/>
      <c r="Y5" s="286"/>
    </row>
    <row r="6" spans="1:25" ht="17.45" customHeight="1">
      <c r="A6" s="55"/>
      <c r="B6" s="55"/>
      <c r="C6" s="55"/>
      <c r="D6" s="55"/>
      <c r="E6" s="161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W6" s="55"/>
      <c r="Y6" s="286"/>
    </row>
    <row r="7" spans="1:25" ht="17.45" customHeight="1">
      <c r="A7" s="55"/>
      <c r="B7" s="55"/>
      <c r="C7" s="55"/>
      <c r="D7" s="55"/>
      <c r="E7" s="161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W7" s="55"/>
      <c r="Y7" s="286"/>
    </row>
    <row r="8" spans="1:25" ht="17.45" customHeight="1">
      <c r="A8" s="55"/>
      <c r="B8" s="55"/>
      <c r="C8" s="55"/>
      <c r="D8" s="55"/>
      <c r="E8" s="161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W8" s="55"/>
      <c r="Y8" s="286"/>
    </row>
    <row r="9" spans="1:25" ht="17.45" customHeight="1">
      <c r="A9" s="55"/>
      <c r="B9" s="55"/>
      <c r="C9" s="55"/>
      <c r="D9" s="55"/>
      <c r="E9" s="161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W9" s="55"/>
      <c r="Y9" s="286"/>
    </row>
    <row r="10" spans="1:25" ht="17.45" customHeight="1">
      <c r="A10" s="55"/>
      <c r="B10" s="55"/>
      <c r="C10" s="55"/>
      <c r="D10" s="55"/>
      <c r="E10" s="161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W10" s="55"/>
      <c r="Y10" s="286"/>
    </row>
    <row r="11" spans="1:25" ht="17.45" customHeight="1">
      <c r="A11" s="55"/>
      <c r="B11" s="55"/>
      <c r="C11" s="55"/>
      <c r="D11" s="55"/>
      <c r="E11" s="161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W11" s="55"/>
      <c r="Y11" s="286"/>
    </row>
    <row r="12" spans="1:25" ht="17.45" customHeight="1">
      <c r="A12" s="55"/>
      <c r="B12" s="55"/>
      <c r="C12" s="55"/>
      <c r="D12" s="55"/>
      <c r="E12" s="161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W12" s="55"/>
      <c r="Y12" s="286"/>
    </row>
    <row r="13" spans="1:25" s="949" customFormat="1" ht="17.25" customHeight="1">
      <c r="A13" s="948"/>
      <c r="B13" s="949" t="s">
        <v>45</v>
      </c>
      <c r="N13" s="1865" t="s">
        <v>201</v>
      </c>
      <c r="O13" s="1865"/>
      <c r="P13" s="1865"/>
      <c r="Q13" s="1865"/>
      <c r="R13" s="1865"/>
      <c r="S13" s="1865"/>
      <c r="T13" s="1865"/>
      <c r="U13" s="1865"/>
      <c r="V13" s="950"/>
    </row>
    <row r="14" spans="1:25" s="949" customFormat="1" ht="17.25" customHeight="1">
      <c r="A14" s="948"/>
      <c r="C14" s="1867" t="s">
        <v>196</v>
      </c>
      <c r="D14" s="1867"/>
      <c r="E14" s="1867"/>
      <c r="F14" s="1867"/>
      <c r="G14" s="1867"/>
      <c r="H14" s="1867"/>
      <c r="I14" s="1867"/>
      <c r="J14" s="1867"/>
      <c r="K14" s="1867"/>
      <c r="L14" s="1867"/>
      <c r="M14" s="951"/>
      <c r="N14" s="1865"/>
      <c r="O14" s="1865"/>
      <c r="P14" s="1865"/>
      <c r="Q14" s="1865"/>
      <c r="R14" s="1865"/>
      <c r="S14" s="1865"/>
      <c r="T14" s="1865"/>
      <c r="U14" s="1865"/>
      <c r="V14" s="950"/>
    </row>
    <row r="15" spans="1:25" s="949" customFormat="1" ht="17.25" customHeight="1">
      <c r="A15" s="948"/>
      <c r="C15" s="1867"/>
      <c r="D15" s="1867"/>
      <c r="E15" s="1867"/>
      <c r="F15" s="1867"/>
      <c r="G15" s="1867"/>
      <c r="H15" s="1867"/>
      <c r="I15" s="1867"/>
      <c r="J15" s="1867"/>
      <c r="K15" s="1867"/>
      <c r="L15" s="1867"/>
      <c r="M15" s="951"/>
      <c r="N15" s="1865"/>
      <c r="O15" s="1865"/>
      <c r="P15" s="1865"/>
      <c r="Q15" s="1865"/>
      <c r="R15" s="1865"/>
      <c r="S15" s="1865"/>
      <c r="T15" s="1865"/>
      <c r="U15" s="1865"/>
      <c r="V15" s="950"/>
    </row>
    <row r="16" spans="1:25" s="949" customFormat="1" ht="17.25" customHeight="1">
      <c r="A16" s="948"/>
      <c r="B16" s="1868" t="s">
        <v>298</v>
      </c>
      <c r="C16" s="1868"/>
      <c r="D16" s="1868"/>
      <c r="E16" s="1868"/>
      <c r="F16" s="1868"/>
      <c r="G16" s="1868"/>
      <c r="H16" s="1868"/>
      <c r="I16" s="1868"/>
      <c r="J16" s="1868"/>
      <c r="K16" s="1868"/>
      <c r="L16" s="1868"/>
      <c r="M16" s="951"/>
      <c r="N16" s="1865"/>
      <c r="O16" s="1865"/>
      <c r="P16" s="1865"/>
      <c r="Q16" s="1865"/>
      <c r="R16" s="1865"/>
      <c r="S16" s="1865"/>
      <c r="T16" s="1865"/>
      <c r="U16" s="1865"/>
      <c r="V16" s="950"/>
    </row>
    <row r="17" spans="1:23" s="949" customFormat="1" ht="18.75" customHeight="1" thickBot="1">
      <c r="A17" s="948"/>
      <c r="B17" s="1869"/>
      <c r="C17" s="1869"/>
      <c r="D17" s="1869"/>
      <c r="E17" s="1869"/>
      <c r="F17" s="1869"/>
      <c r="G17" s="1869"/>
      <c r="H17" s="1869"/>
      <c r="I17" s="1869"/>
      <c r="J17" s="1869"/>
      <c r="K17" s="1869"/>
      <c r="L17" s="1869"/>
      <c r="M17" s="950"/>
      <c r="N17" s="1866"/>
      <c r="O17" s="1866"/>
      <c r="P17" s="1866"/>
      <c r="Q17" s="1866"/>
      <c r="R17" s="1866"/>
      <c r="S17" s="1866"/>
      <c r="T17" s="1866"/>
      <c r="U17" s="1866"/>
      <c r="V17" s="952"/>
    </row>
    <row r="18" spans="1:23" s="80" customFormat="1" ht="17.25" customHeight="1" thickBot="1">
      <c r="B18" s="953"/>
      <c r="C18" s="1851"/>
      <c r="D18" s="1851"/>
      <c r="E18" s="1851"/>
      <c r="F18" s="1852"/>
      <c r="G18" s="954" t="s">
        <v>2</v>
      </c>
      <c r="H18" s="955" t="s">
        <v>3</v>
      </c>
      <c r="I18" s="955" t="s">
        <v>4</v>
      </c>
      <c r="J18" s="955" t="s">
        <v>5</v>
      </c>
      <c r="K18" s="955" t="s">
        <v>6</v>
      </c>
      <c r="L18" s="956" t="s">
        <v>7</v>
      </c>
      <c r="M18" s="954" t="s">
        <v>8</v>
      </c>
      <c r="N18" s="955" t="s">
        <v>9</v>
      </c>
      <c r="O18" s="955" t="s">
        <v>10</v>
      </c>
      <c r="P18" s="955" t="s">
        <v>11</v>
      </c>
      <c r="Q18" s="955" t="s">
        <v>12</v>
      </c>
      <c r="R18" s="956" t="s">
        <v>13</v>
      </c>
      <c r="S18" s="569" t="s">
        <v>42</v>
      </c>
      <c r="T18" s="103" t="s">
        <v>43</v>
      </c>
      <c r="U18" s="104" t="s">
        <v>162</v>
      </c>
      <c r="V18" s="957"/>
      <c r="W18" s="958" t="s">
        <v>87</v>
      </c>
    </row>
    <row r="19" spans="1:23" s="80" customFormat="1" ht="17.25" customHeight="1" thickBot="1">
      <c r="B19" s="1870" t="s">
        <v>67</v>
      </c>
      <c r="C19" s="1879" t="s">
        <v>184</v>
      </c>
      <c r="D19" s="1880"/>
      <c r="E19" s="1880"/>
      <c r="F19" s="1881"/>
      <c r="G19" s="959">
        <f>'事業報告（単月）'!G19</f>
        <v>8529</v>
      </c>
      <c r="H19" s="960">
        <f>G19+'事業報告（単月）'!H19</f>
        <v>28795</v>
      </c>
      <c r="I19" s="960">
        <f>H19+'事業報告（単月）'!I19</f>
        <v>159439</v>
      </c>
      <c r="J19" s="960">
        <f>I19+'事業報告（単月）'!J19</f>
        <v>188251</v>
      </c>
      <c r="K19" s="960">
        <f>J19+'事業報告（単月）'!K19</f>
        <v>221319</v>
      </c>
      <c r="L19" s="961">
        <f>K19+'事業報告（単月）'!L19</f>
        <v>394905</v>
      </c>
      <c r="M19" s="959">
        <f>L19+'事業報告（単月）'!M19</f>
        <v>417195</v>
      </c>
      <c r="N19" s="960">
        <f>M19+'事業報告（単月）'!N19</f>
        <v>444842</v>
      </c>
      <c r="O19" s="960">
        <f>N19+'事業報告（単月）'!O19</f>
        <v>472332</v>
      </c>
      <c r="P19" s="960">
        <f>O19+'事業報告（単月）'!P19</f>
        <v>516152</v>
      </c>
      <c r="Q19" s="960">
        <f>P19+'事業報告（単月）'!Q19</f>
        <v>634632</v>
      </c>
      <c r="R19" s="961">
        <f>Q19+'事業報告（単月）'!R19</f>
        <v>832633</v>
      </c>
      <c r="S19" s="959">
        <f>L19</f>
        <v>394905</v>
      </c>
      <c r="T19" s="960">
        <f t="shared" ref="T19:T45" si="0">U19-S19</f>
        <v>437728</v>
      </c>
      <c r="U19" s="961">
        <f t="shared" ref="U19:U45" si="1">R19</f>
        <v>832633</v>
      </c>
      <c r="V19" s="957"/>
      <c r="W19" s="240" t="s">
        <v>88</v>
      </c>
    </row>
    <row r="20" spans="1:23" s="1" customFormat="1" ht="17.25" customHeight="1" thickBot="1">
      <c r="A20" s="55"/>
      <c r="B20" s="1871"/>
      <c r="C20" s="1844" t="s">
        <v>18</v>
      </c>
      <c r="D20" s="1845"/>
      <c r="E20" s="1845"/>
      <c r="F20" s="1846"/>
      <c r="G20" s="962">
        <f>SUM(G21:G25)</f>
        <v>60600</v>
      </c>
      <c r="H20" s="963">
        <f t="shared" ref="H20:R20" si="2">SUM(H21:H25)</f>
        <v>90772</v>
      </c>
      <c r="I20" s="963">
        <f t="shared" si="2"/>
        <v>166269</v>
      </c>
      <c r="J20" s="963">
        <f t="shared" si="2"/>
        <v>210049</v>
      </c>
      <c r="K20" s="963">
        <f t="shared" si="2"/>
        <v>240707</v>
      </c>
      <c r="L20" s="964">
        <f t="shared" si="2"/>
        <v>373213</v>
      </c>
      <c r="M20" s="962">
        <f t="shared" si="2"/>
        <v>497763</v>
      </c>
      <c r="N20" s="963">
        <f t="shared" si="2"/>
        <v>527881</v>
      </c>
      <c r="O20" s="963">
        <f t="shared" si="2"/>
        <v>558717</v>
      </c>
      <c r="P20" s="963">
        <f t="shared" si="2"/>
        <v>668276</v>
      </c>
      <c r="Q20" s="963">
        <f t="shared" si="2"/>
        <v>707362</v>
      </c>
      <c r="R20" s="964">
        <f t="shared" si="2"/>
        <v>786940</v>
      </c>
      <c r="S20" s="962">
        <f t="shared" ref="S20:S45" si="3">L20</f>
        <v>373213</v>
      </c>
      <c r="T20" s="963">
        <f t="shared" si="0"/>
        <v>413727</v>
      </c>
      <c r="U20" s="964">
        <f t="shared" si="1"/>
        <v>786940</v>
      </c>
      <c r="V20" s="277"/>
      <c r="W20" s="148" t="s">
        <v>88</v>
      </c>
    </row>
    <row r="21" spans="1:23" s="1" customFormat="1" ht="17.25" hidden="1" customHeight="1" outlineLevel="1">
      <c r="A21" s="55"/>
      <c r="B21" s="1871"/>
      <c r="C21" s="1841" t="s">
        <v>47</v>
      </c>
      <c r="D21" s="1853" t="s">
        <v>19</v>
      </c>
      <c r="E21" s="1854"/>
      <c r="F21" s="965" t="s">
        <v>119</v>
      </c>
      <c r="G21" s="129">
        <f>'事業報告（単月）'!G21</f>
        <v>5657</v>
      </c>
      <c r="H21" s="115">
        <f>G21+'事業報告（単月）'!H21</f>
        <v>11151</v>
      </c>
      <c r="I21" s="115">
        <f>H21+'事業報告（単月）'!I21</f>
        <v>14160</v>
      </c>
      <c r="J21" s="115">
        <f>I21+'事業報告（単月）'!J21</f>
        <v>20345</v>
      </c>
      <c r="K21" s="115">
        <f>J21+'事業報告（単月）'!K21</f>
        <v>23967</v>
      </c>
      <c r="L21" s="116">
        <f>K21+'事業報告（単月）'!L21</f>
        <v>28075</v>
      </c>
      <c r="M21" s="114">
        <f>L21+'事業報告（単月）'!M21</f>
        <v>33552</v>
      </c>
      <c r="N21" s="115">
        <f>M21+'事業報告（単月）'!N21</f>
        <v>38650</v>
      </c>
      <c r="O21" s="115">
        <f>N21+'事業報告（単月）'!O21</f>
        <v>43456</v>
      </c>
      <c r="P21" s="115">
        <f>O21+'事業報告（単月）'!P21</f>
        <v>48925</v>
      </c>
      <c r="Q21" s="115">
        <f>P21+'事業報告（単月）'!Q21</f>
        <v>54341</v>
      </c>
      <c r="R21" s="116">
        <f>Q21+'事業報告（単月）'!R21</f>
        <v>61069</v>
      </c>
      <c r="S21" s="114">
        <f t="shared" si="3"/>
        <v>28075</v>
      </c>
      <c r="T21" s="115">
        <f t="shared" si="0"/>
        <v>32994</v>
      </c>
      <c r="U21" s="116">
        <f t="shared" si="1"/>
        <v>61069</v>
      </c>
      <c r="W21" s="149" t="s">
        <v>88</v>
      </c>
    </row>
    <row r="22" spans="1:23" s="1" customFormat="1" ht="17.25" hidden="1" customHeight="1" outlineLevel="1">
      <c r="A22" s="55"/>
      <c r="B22" s="1871"/>
      <c r="C22" s="1842"/>
      <c r="D22" s="1855"/>
      <c r="E22" s="1856"/>
      <c r="F22" s="966" t="s">
        <v>118</v>
      </c>
      <c r="G22" s="91">
        <f>'事業報告（単月）'!G22</f>
        <v>318</v>
      </c>
      <c r="H22" s="92">
        <f>G22+'事業報告（単月）'!H22</f>
        <v>636</v>
      </c>
      <c r="I22" s="92">
        <f>H22+'事業報告（単月）'!I22</f>
        <v>954</v>
      </c>
      <c r="J22" s="92">
        <f>I22+'事業報告（単月）'!J22</f>
        <v>1272</v>
      </c>
      <c r="K22" s="92">
        <f>J22+'事業報告（単月）'!K22</f>
        <v>1590</v>
      </c>
      <c r="L22" s="93">
        <f>K22+'事業報告（単月）'!L22</f>
        <v>1908</v>
      </c>
      <c r="M22" s="94">
        <f>L22+'事業報告（単月）'!M22</f>
        <v>1908</v>
      </c>
      <c r="N22" s="92">
        <f>M22+'事業報告（単月）'!N22</f>
        <v>1908</v>
      </c>
      <c r="O22" s="92">
        <f>N22+'事業報告（単月）'!O22</f>
        <v>1908</v>
      </c>
      <c r="P22" s="92">
        <f>O22+'事業報告（単月）'!P22</f>
        <v>1908</v>
      </c>
      <c r="Q22" s="92">
        <f>P22+'事業報告（単月）'!Q22</f>
        <v>1908</v>
      </c>
      <c r="R22" s="93">
        <f>Q22+'事業報告（単月）'!R22</f>
        <v>1908</v>
      </c>
      <c r="S22" s="94">
        <f t="shared" si="3"/>
        <v>1908</v>
      </c>
      <c r="T22" s="92">
        <f t="shared" si="0"/>
        <v>0</v>
      </c>
      <c r="U22" s="93">
        <f t="shared" si="1"/>
        <v>1908</v>
      </c>
      <c r="W22" s="149" t="s">
        <v>88</v>
      </c>
    </row>
    <row r="23" spans="1:23" s="1" customFormat="1" ht="17.25" hidden="1" customHeight="1" outlineLevel="1">
      <c r="A23" s="55"/>
      <c r="B23" s="1871"/>
      <c r="C23" s="1842"/>
      <c r="D23" s="1857" t="s">
        <v>21</v>
      </c>
      <c r="E23" s="1858"/>
      <c r="F23" s="966" t="s">
        <v>316</v>
      </c>
      <c r="G23" s="95">
        <f>'事業報告（単月）'!G23</f>
        <v>448</v>
      </c>
      <c r="H23" s="96">
        <f>G23+'事業報告（単月）'!H23</f>
        <v>6128</v>
      </c>
      <c r="I23" s="96">
        <f>H23+'事業報告（単月）'!I23</f>
        <v>13988</v>
      </c>
      <c r="J23" s="96">
        <f>I23+'事業報告（単月）'!J23</f>
        <v>35565</v>
      </c>
      <c r="K23" s="96">
        <f>J23+'事業報告（単月）'!K23</f>
        <v>43483</v>
      </c>
      <c r="L23" s="97">
        <f>K23+'事業報告（単月）'!L23</f>
        <v>111473</v>
      </c>
      <c r="M23" s="98">
        <f>L23+'事業報告（単月）'!M23</f>
        <v>198856</v>
      </c>
      <c r="N23" s="96">
        <f>M23+'事業報告（単月）'!N23</f>
        <v>201656</v>
      </c>
      <c r="O23" s="96">
        <f>N23+'事業報告（単月）'!O23</f>
        <v>211486</v>
      </c>
      <c r="P23" s="96">
        <f>O23+'事業報告（単月）'!P23</f>
        <v>287866</v>
      </c>
      <c r="Q23" s="96">
        <f>P23+'事業報告（単月）'!Q23</f>
        <v>302736</v>
      </c>
      <c r="R23" s="97">
        <f>Q23+'事業報告（単月）'!R23</f>
        <v>353536</v>
      </c>
      <c r="S23" s="98">
        <f t="shared" si="3"/>
        <v>111473</v>
      </c>
      <c r="T23" s="96">
        <f t="shared" si="0"/>
        <v>242063</v>
      </c>
      <c r="U23" s="97">
        <f t="shared" si="1"/>
        <v>353536</v>
      </c>
      <c r="W23" s="149" t="s">
        <v>88</v>
      </c>
    </row>
    <row r="24" spans="1:23" s="1" customFormat="1" ht="17.25" hidden="1" customHeight="1" outlineLevel="1">
      <c r="A24" s="55"/>
      <c r="B24" s="1871"/>
      <c r="C24" s="1842"/>
      <c r="D24" s="1857"/>
      <c r="E24" s="1858"/>
      <c r="F24" s="966" t="s">
        <v>84</v>
      </c>
      <c r="G24" s="99">
        <f>'事業報告（単月）'!G24</f>
        <v>16207</v>
      </c>
      <c r="H24" s="100">
        <f>G24+'事業報告（単月）'!H24</f>
        <v>34887</v>
      </c>
      <c r="I24" s="100">
        <f>H24+'事業報告（単月）'!I24</f>
        <v>45757</v>
      </c>
      <c r="J24" s="100">
        <f>I24+'事業報告（単月）'!J24</f>
        <v>61457</v>
      </c>
      <c r="K24" s="100">
        <f>J24+'事業報告（単月）'!K24</f>
        <v>80257</v>
      </c>
      <c r="L24" s="101">
        <f>K24+'事業報告（単月）'!L24</f>
        <v>121357</v>
      </c>
      <c r="M24" s="102">
        <f>L24+'事業報告（単月）'!M24</f>
        <v>153047</v>
      </c>
      <c r="N24" s="100">
        <f>M24+'事業報告（単月）'!N24</f>
        <v>171937</v>
      </c>
      <c r="O24" s="100">
        <f>N24+'事業報告（単月）'!O24</f>
        <v>188137</v>
      </c>
      <c r="P24" s="100">
        <f>O24+'事業報告（単月）'!P24</f>
        <v>212697</v>
      </c>
      <c r="Q24" s="100">
        <f>P24+'事業報告（単月）'!Q24</f>
        <v>231497</v>
      </c>
      <c r="R24" s="101">
        <f>Q24+'事業報告（単月）'!R24</f>
        <v>243677</v>
      </c>
      <c r="S24" s="102">
        <f t="shared" si="3"/>
        <v>121357</v>
      </c>
      <c r="T24" s="100">
        <f t="shared" si="0"/>
        <v>122320</v>
      </c>
      <c r="U24" s="101">
        <f t="shared" si="1"/>
        <v>243677</v>
      </c>
      <c r="W24" s="149" t="s">
        <v>88</v>
      </c>
    </row>
    <row r="25" spans="1:23" s="1" customFormat="1" ht="17.25" hidden="1" customHeight="1" outlineLevel="1" thickBot="1">
      <c r="A25" s="55"/>
      <c r="B25" s="1871"/>
      <c r="C25" s="1843"/>
      <c r="D25" s="1859"/>
      <c r="E25" s="1860"/>
      <c r="F25" s="967" t="s">
        <v>85</v>
      </c>
      <c r="G25" s="968">
        <f>'事業報告（単月）'!G25</f>
        <v>37970</v>
      </c>
      <c r="H25" s="969">
        <f>G25+'事業報告（単月）'!H25</f>
        <v>37970</v>
      </c>
      <c r="I25" s="969">
        <f>H25+'事業報告（単月）'!I25</f>
        <v>91410</v>
      </c>
      <c r="J25" s="969">
        <f>I25+'事業報告（単月）'!J25</f>
        <v>91410</v>
      </c>
      <c r="K25" s="969">
        <f>J25+'事業報告（単月）'!K25</f>
        <v>91410</v>
      </c>
      <c r="L25" s="970">
        <f>K25+'事業報告（単月）'!L25</f>
        <v>110400</v>
      </c>
      <c r="M25" s="971">
        <f>L25+'事業報告（単月）'!M25</f>
        <v>110400</v>
      </c>
      <c r="N25" s="969">
        <f>M25+'事業報告（単月）'!N25</f>
        <v>113730</v>
      </c>
      <c r="O25" s="969">
        <f>N25+'事業報告（単月）'!O25</f>
        <v>113730</v>
      </c>
      <c r="P25" s="969">
        <f>O25+'事業報告（単月）'!P25</f>
        <v>116880</v>
      </c>
      <c r="Q25" s="969">
        <f>P25+'事業報告（単月）'!Q25</f>
        <v>116880</v>
      </c>
      <c r="R25" s="970">
        <f>Q25+'事業報告（単月）'!R25</f>
        <v>126750</v>
      </c>
      <c r="S25" s="971">
        <f t="shared" si="3"/>
        <v>110400</v>
      </c>
      <c r="T25" s="969">
        <f t="shared" si="0"/>
        <v>16350</v>
      </c>
      <c r="U25" s="970">
        <f t="shared" si="1"/>
        <v>126750</v>
      </c>
      <c r="V25" s="270"/>
      <c r="W25" s="155" t="s">
        <v>88</v>
      </c>
    </row>
    <row r="26" spans="1:23" s="1" customFormat="1" ht="17.25" customHeight="1" collapsed="1" thickBot="1">
      <c r="A26" s="55"/>
      <c r="B26" s="1871"/>
      <c r="C26" s="1887" t="s">
        <v>149</v>
      </c>
      <c r="D26" s="1888"/>
      <c r="E26" s="1888"/>
      <c r="F26" s="1889"/>
      <c r="G26" s="367">
        <f>SUM(G27:G31)</f>
        <v>60600</v>
      </c>
      <c r="H26" s="972">
        <f t="shared" ref="H26:R26" si="4">SUM(H27:H31)</f>
        <v>90772</v>
      </c>
      <c r="I26" s="972">
        <f t="shared" si="4"/>
        <v>166269</v>
      </c>
      <c r="J26" s="972">
        <f t="shared" si="4"/>
        <v>210049</v>
      </c>
      <c r="K26" s="972">
        <f t="shared" si="4"/>
        <v>240707</v>
      </c>
      <c r="L26" s="973">
        <f t="shared" si="4"/>
        <v>373213</v>
      </c>
      <c r="M26" s="367">
        <f t="shared" si="4"/>
        <v>497763</v>
      </c>
      <c r="N26" s="972">
        <f t="shared" si="4"/>
        <v>527881</v>
      </c>
      <c r="O26" s="972">
        <f t="shared" si="4"/>
        <v>558717</v>
      </c>
      <c r="P26" s="972">
        <f t="shared" si="4"/>
        <v>668276</v>
      </c>
      <c r="Q26" s="972">
        <f t="shared" si="4"/>
        <v>707362</v>
      </c>
      <c r="R26" s="973">
        <f t="shared" si="4"/>
        <v>786940</v>
      </c>
      <c r="S26" s="367">
        <f t="shared" si="3"/>
        <v>373213</v>
      </c>
      <c r="T26" s="972">
        <f t="shared" si="0"/>
        <v>413727</v>
      </c>
      <c r="U26" s="974">
        <f t="shared" si="1"/>
        <v>786940</v>
      </c>
      <c r="V26" s="277"/>
      <c r="W26" s="148" t="s">
        <v>88</v>
      </c>
    </row>
    <row r="27" spans="1:23" s="1" customFormat="1" ht="17.25" hidden="1" customHeight="1" outlineLevel="1">
      <c r="A27" s="55"/>
      <c r="B27" s="1871"/>
      <c r="C27" s="1842" t="s">
        <v>47</v>
      </c>
      <c r="D27" s="1853" t="s">
        <v>19</v>
      </c>
      <c r="E27" s="1854"/>
      <c r="F27" s="965" t="s">
        <v>119</v>
      </c>
      <c r="G27" s="91">
        <f>'事業報告（単月）'!G27</f>
        <v>5657</v>
      </c>
      <c r="H27" s="92">
        <f>G27+'事業報告（単月）'!H27</f>
        <v>11151</v>
      </c>
      <c r="I27" s="92">
        <f>H27+'事業報告（単月）'!I27</f>
        <v>14160</v>
      </c>
      <c r="J27" s="92">
        <f>I27+'事業報告（単月）'!J27</f>
        <v>20345</v>
      </c>
      <c r="K27" s="92">
        <f>J27+'事業報告（単月）'!K27</f>
        <v>23967</v>
      </c>
      <c r="L27" s="93">
        <f>K27+'事業報告（単月）'!L27</f>
        <v>28075</v>
      </c>
      <c r="M27" s="94">
        <f>L27+'事業報告（単月）'!M27</f>
        <v>33552</v>
      </c>
      <c r="N27" s="92">
        <f>M27+'事業報告（単月）'!N27</f>
        <v>38650</v>
      </c>
      <c r="O27" s="92">
        <f>N27+'事業報告（単月）'!O27</f>
        <v>43456</v>
      </c>
      <c r="P27" s="92">
        <f>O27+'事業報告（単月）'!P27</f>
        <v>48925</v>
      </c>
      <c r="Q27" s="92">
        <f>P27+'事業報告（単月）'!Q27</f>
        <v>54341</v>
      </c>
      <c r="R27" s="93">
        <f>Q27+'事業報告（単月）'!R27</f>
        <v>61069</v>
      </c>
      <c r="S27" s="94">
        <f t="shared" si="3"/>
        <v>28075</v>
      </c>
      <c r="T27" s="92">
        <f t="shared" si="0"/>
        <v>32994</v>
      </c>
      <c r="U27" s="570">
        <f t="shared" si="1"/>
        <v>61069</v>
      </c>
      <c r="W27" s="149" t="s">
        <v>88</v>
      </c>
    </row>
    <row r="28" spans="1:23" s="1" customFormat="1" ht="17.25" hidden="1" customHeight="1" outlineLevel="1">
      <c r="A28" s="55"/>
      <c r="B28" s="1871"/>
      <c r="C28" s="1842"/>
      <c r="D28" s="1855"/>
      <c r="E28" s="1856"/>
      <c r="F28" s="966" t="s">
        <v>118</v>
      </c>
      <c r="G28" s="91">
        <f>'事業報告（単月）'!G28</f>
        <v>318</v>
      </c>
      <c r="H28" s="92">
        <f>G28+'事業報告（単月）'!H28</f>
        <v>636</v>
      </c>
      <c r="I28" s="92">
        <f>H28+'事業報告（単月）'!I28</f>
        <v>954</v>
      </c>
      <c r="J28" s="92">
        <f>I28+'事業報告（単月）'!J28</f>
        <v>1272</v>
      </c>
      <c r="K28" s="92">
        <f>J28+'事業報告（単月）'!K28</f>
        <v>1590</v>
      </c>
      <c r="L28" s="93">
        <f>K28+'事業報告（単月）'!L28</f>
        <v>1908</v>
      </c>
      <c r="M28" s="94">
        <f>L28+'事業報告（単月）'!M28</f>
        <v>1908</v>
      </c>
      <c r="N28" s="92">
        <f>M28+'事業報告（単月）'!N28</f>
        <v>1908</v>
      </c>
      <c r="O28" s="92">
        <f>N28+'事業報告（単月）'!O28</f>
        <v>1908</v>
      </c>
      <c r="P28" s="92">
        <f>O28+'事業報告（単月）'!P28</f>
        <v>1908</v>
      </c>
      <c r="Q28" s="92">
        <f>P28+'事業報告（単月）'!Q28</f>
        <v>1908</v>
      </c>
      <c r="R28" s="93">
        <f>Q28+'事業報告（単月）'!R28</f>
        <v>1908</v>
      </c>
      <c r="S28" s="94">
        <f t="shared" si="3"/>
        <v>1908</v>
      </c>
      <c r="T28" s="92">
        <f t="shared" si="0"/>
        <v>0</v>
      </c>
      <c r="U28" s="570">
        <f t="shared" si="1"/>
        <v>1908</v>
      </c>
      <c r="W28" s="149" t="s">
        <v>88</v>
      </c>
    </row>
    <row r="29" spans="1:23" s="1" customFormat="1" ht="17.25" hidden="1" customHeight="1" outlineLevel="1">
      <c r="A29" s="55"/>
      <c r="B29" s="1871"/>
      <c r="C29" s="1842"/>
      <c r="D29" s="1857" t="s">
        <v>21</v>
      </c>
      <c r="E29" s="1858"/>
      <c r="F29" s="966" t="s">
        <v>316</v>
      </c>
      <c r="G29" s="95">
        <f>'事業報告（単月）'!G29</f>
        <v>448</v>
      </c>
      <c r="H29" s="96">
        <f>G29+'事業報告（単月）'!H29</f>
        <v>6128</v>
      </c>
      <c r="I29" s="96">
        <f>H29+'事業報告（単月）'!I29</f>
        <v>13988</v>
      </c>
      <c r="J29" s="96">
        <f>I29+'事業報告（単月）'!J29</f>
        <v>35565</v>
      </c>
      <c r="K29" s="96">
        <f>J29+'事業報告（単月）'!K29</f>
        <v>43483</v>
      </c>
      <c r="L29" s="97">
        <f>K29+'事業報告（単月）'!L29</f>
        <v>111473</v>
      </c>
      <c r="M29" s="98">
        <f>L29+'事業報告（単月）'!M29</f>
        <v>198856</v>
      </c>
      <c r="N29" s="96">
        <f>M29+'事業報告（単月）'!N29</f>
        <v>201656</v>
      </c>
      <c r="O29" s="96">
        <f>N29+'事業報告（単月）'!O29</f>
        <v>211486</v>
      </c>
      <c r="P29" s="96">
        <f>O29+'事業報告（単月）'!P29</f>
        <v>287866</v>
      </c>
      <c r="Q29" s="96">
        <f>P29+'事業報告（単月）'!Q29</f>
        <v>302736</v>
      </c>
      <c r="R29" s="97">
        <f>Q29+'事業報告（単月）'!R29</f>
        <v>353536</v>
      </c>
      <c r="S29" s="98">
        <f t="shared" si="3"/>
        <v>111473</v>
      </c>
      <c r="T29" s="96">
        <f t="shared" si="0"/>
        <v>242063</v>
      </c>
      <c r="U29" s="571">
        <f t="shared" si="1"/>
        <v>353536</v>
      </c>
      <c r="W29" s="149" t="s">
        <v>88</v>
      </c>
    </row>
    <row r="30" spans="1:23" s="1" customFormat="1" ht="17.25" hidden="1" customHeight="1" outlineLevel="1">
      <c r="A30" s="55"/>
      <c r="B30" s="1871"/>
      <c r="C30" s="1842"/>
      <c r="D30" s="1857"/>
      <c r="E30" s="1858"/>
      <c r="F30" s="966" t="s">
        <v>84</v>
      </c>
      <c r="G30" s="99">
        <f>'事業報告（単月）'!G30</f>
        <v>16207</v>
      </c>
      <c r="H30" s="100">
        <f>G30+'事業報告（単月）'!H30</f>
        <v>34887</v>
      </c>
      <c r="I30" s="100">
        <f>H30+'事業報告（単月）'!I30</f>
        <v>45757</v>
      </c>
      <c r="J30" s="100">
        <f>I30+'事業報告（単月）'!J30</f>
        <v>61457</v>
      </c>
      <c r="K30" s="100">
        <f>J30+'事業報告（単月）'!K30</f>
        <v>80257</v>
      </c>
      <c r="L30" s="101">
        <f>K30+'事業報告（単月）'!L30</f>
        <v>121357</v>
      </c>
      <c r="M30" s="102">
        <f>L30+'事業報告（単月）'!M30</f>
        <v>153047</v>
      </c>
      <c r="N30" s="100">
        <f>M30+'事業報告（単月）'!N30</f>
        <v>171937</v>
      </c>
      <c r="O30" s="100">
        <f>N30+'事業報告（単月）'!O30</f>
        <v>188137</v>
      </c>
      <c r="P30" s="100">
        <f>O30+'事業報告（単月）'!P30</f>
        <v>212697</v>
      </c>
      <c r="Q30" s="100">
        <f>P30+'事業報告（単月）'!Q30</f>
        <v>231497</v>
      </c>
      <c r="R30" s="101">
        <f>Q30+'事業報告（単月）'!R30</f>
        <v>243677</v>
      </c>
      <c r="S30" s="102">
        <f t="shared" si="3"/>
        <v>121357</v>
      </c>
      <c r="T30" s="100">
        <f t="shared" si="0"/>
        <v>122320</v>
      </c>
      <c r="U30" s="572">
        <f t="shared" si="1"/>
        <v>243677</v>
      </c>
      <c r="W30" s="149" t="s">
        <v>88</v>
      </c>
    </row>
    <row r="31" spans="1:23" s="1" customFormat="1" ht="17.25" hidden="1" customHeight="1" outlineLevel="1" thickBot="1">
      <c r="A31" s="55"/>
      <c r="B31" s="1871"/>
      <c r="C31" s="1843"/>
      <c r="D31" s="1859"/>
      <c r="E31" s="1860"/>
      <c r="F31" s="967" t="s">
        <v>85</v>
      </c>
      <c r="G31" s="968">
        <f>'事業報告（単月）'!G31</f>
        <v>37970</v>
      </c>
      <c r="H31" s="969">
        <f>G31+'事業報告（単月）'!H31</f>
        <v>37970</v>
      </c>
      <c r="I31" s="969">
        <f>H31+'事業報告（単月）'!I31</f>
        <v>91410</v>
      </c>
      <c r="J31" s="969">
        <f>I31+'事業報告（単月）'!J31</f>
        <v>91410</v>
      </c>
      <c r="K31" s="969">
        <f>J31+'事業報告（単月）'!K31</f>
        <v>91410</v>
      </c>
      <c r="L31" s="970">
        <f>K31+'事業報告（単月）'!L31</f>
        <v>110400</v>
      </c>
      <c r="M31" s="971">
        <f>L31+'事業報告（単月）'!M31</f>
        <v>110400</v>
      </c>
      <c r="N31" s="969">
        <f>M31+'事業報告（単月）'!N31</f>
        <v>113730</v>
      </c>
      <c r="O31" s="969">
        <f>N31+'事業報告（単月）'!O31</f>
        <v>113730</v>
      </c>
      <c r="P31" s="969">
        <f>O31+'事業報告（単月）'!P31</f>
        <v>116880</v>
      </c>
      <c r="Q31" s="969">
        <f>P31+'事業報告（単月）'!Q31</f>
        <v>116880</v>
      </c>
      <c r="R31" s="970">
        <f>Q31+'事業報告（単月）'!R31</f>
        <v>126750</v>
      </c>
      <c r="S31" s="971">
        <f t="shared" si="3"/>
        <v>110400</v>
      </c>
      <c r="T31" s="969">
        <f t="shared" si="0"/>
        <v>16350</v>
      </c>
      <c r="U31" s="975">
        <f t="shared" si="1"/>
        <v>126750</v>
      </c>
      <c r="V31" s="270"/>
      <c r="W31" s="155" t="s">
        <v>88</v>
      </c>
    </row>
    <row r="32" spans="1:23" s="1" customFormat="1" ht="17.25" customHeight="1" collapsed="1" thickBot="1">
      <c r="A32" s="55"/>
      <c r="B32" s="1871"/>
      <c r="C32" s="1884" t="s">
        <v>69</v>
      </c>
      <c r="D32" s="1885"/>
      <c r="E32" s="1885"/>
      <c r="F32" s="1886"/>
      <c r="G32" s="976">
        <f>SUM(G33:G38)</f>
        <v>46423</v>
      </c>
      <c r="H32" s="977">
        <f t="shared" ref="H32:R32" si="5">SUM(H33:H38)</f>
        <v>69572</v>
      </c>
      <c r="I32" s="977">
        <f t="shared" si="5"/>
        <v>144573</v>
      </c>
      <c r="J32" s="977">
        <f t="shared" si="5"/>
        <v>164342</v>
      </c>
      <c r="K32" s="977">
        <f t="shared" si="5"/>
        <v>179187</v>
      </c>
      <c r="L32" s="978">
        <f t="shared" si="5"/>
        <v>376955</v>
      </c>
      <c r="M32" s="976">
        <f t="shared" si="5"/>
        <v>503239</v>
      </c>
      <c r="N32" s="977">
        <f t="shared" si="5"/>
        <v>524801</v>
      </c>
      <c r="O32" s="977">
        <f t="shared" si="5"/>
        <v>561054</v>
      </c>
      <c r="P32" s="977">
        <f t="shared" si="5"/>
        <v>627603</v>
      </c>
      <c r="Q32" s="977">
        <f t="shared" si="5"/>
        <v>640919</v>
      </c>
      <c r="R32" s="977">
        <f t="shared" si="5"/>
        <v>744066</v>
      </c>
      <c r="S32" s="976">
        <f t="shared" si="3"/>
        <v>376955</v>
      </c>
      <c r="T32" s="977">
        <f t="shared" si="0"/>
        <v>367111</v>
      </c>
      <c r="U32" s="978">
        <f t="shared" si="1"/>
        <v>744066</v>
      </c>
      <c r="V32" s="277"/>
      <c r="W32" s="979" t="s">
        <v>88</v>
      </c>
    </row>
    <row r="33" spans="1:23" s="1" customFormat="1" ht="17.25" hidden="1" customHeight="1" outlineLevel="1">
      <c r="A33" s="55"/>
      <c r="B33" s="1871"/>
      <c r="C33" s="1841" t="s">
        <v>47</v>
      </c>
      <c r="D33" s="1853" t="s">
        <v>19</v>
      </c>
      <c r="E33" s="1854"/>
      <c r="F33" s="965" t="s">
        <v>119</v>
      </c>
      <c r="G33" s="114">
        <f>'事業報告（単月）'!G33</f>
        <v>5657</v>
      </c>
      <c r="H33" s="115">
        <f>G33+'事業報告（単月）'!H33</f>
        <v>11151</v>
      </c>
      <c r="I33" s="115">
        <f>H33+'事業報告（単月）'!I33</f>
        <v>14160</v>
      </c>
      <c r="J33" s="115">
        <f>I33+'事業報告（単月）'!J33</f>
        <v>20345</v>
      </c>
      <c r="K33" s="115">
        <f>J33+'事業報告（単月）'!K33</f>
        <v>23967</v>
      </c>
      <c r="L33" s="116">
        <f>K33+'事業報告（単月）'!L33</f>
        <v>28075</v>
      </c>
      <c r="M33" s="114">
        <f>L33+'事業報告（単月）'!M33</f>
        <v>33552</v>
      </c>
      <c r="N33" s="115">
        <f>M33+'事業報告（単月）'!N33</f>
        <v>38650</v>
      </c>
      <c r="O33" s="115">
        <f>N33+'事業報告（単月）'!O33</f>
        <v>43456</v>
      </c>
      <c r="P33" s="115">
        <f>O33+'事業報告（単月）'!P33</f>
        <v>48925</v>
      </c>
      <c r="Q33" s="115">
        <f>P33+'事業報告（単月）'!Q33</f>
        <v>54341</v>
      </c>
      <c r="R33" s="116">
        <f>Q33+'事業報告（単月）'!R33</f>
        <v>61069</v>
      </c>
      <c r="S33" s="114">
        <f t="shared" si="3"/>
        <v>28075</v>
      </c>
      <c r="T33" s="115">
        <f t="shared" si="0"/>
        <v>32994</v>
      </c>
      <c r="U33" s="116">
        <f t="shared" si="1"/>
        <v>61069</v>
      </c>
      <c r="V33" s="980"/>
      <c r="W33" s="149" t="s">
        <v>88</v>
      </c>
    </row>
    <row r="34" spans="1:23" s="1" customFormat="1" ht="17.25" hidden="1" customHeight="1" outlineLevel="1">
      <c r="A34" s="55"/>
      <c r="B34" s="1871"/>
      <c r="C34" s="1842"/>
      <c r="D34" s="1855"/>
      <c r="E34" s="1856"/>
      <c r="F34" s="966" t="s">
        <v>118</v>
      </c>
      <c r="G34" s="94">
        <f>'事業報告（単月）'!G34</f>
        <v>0</v>
      </c>
      <c r="H34" s="92">
        <f>G34+'事業報告（単月）'!H34</f>
        <v>0</v>
      </c>
      <c r="I34" s="92">
        <f>H34+'事業報告（単月）'!I34</f>
        <v>305</v>
      </c>
      <c r="J34" s="92">
        <f>I34+'事業報告（単月）'!J34</f>
        <v>850</v>
      </c>
      <c r="K34" s="92">
        <f>J34+'事業報告（単月）'!K34</f>
        <v>1163</v>
      </c>
      <c r="L34" s="93">
        <f>K34+'事業報告（単月）'!L34</f>
        <v>1481</v>
      </c>
      <c r="M34" s="94">
        <f>L34+'事業報告（単月）'!M34</f>
        <v>1481</v>
      </c>
      <c r="N34" s="92">
        <f>M34+'事業報告（単月）'!N34</f>
        <v>1481</v>
      </c>
      <c r="O34" s="92">
        <f>N34+'事業報告（単月）'!O34</f>
        <v>1481</v>
      </c>
      <c r="P34" s="92">
        <f>O34+'事業報告（単月）'!P34</f>
        <v>1481</v>
      </c>
      <c r="Q34" s="92">
        <f>P34+'事業報告（単月）'!Q34</f>
        <v>1481</v>
      </c>
      <c r="R34" s="93">
        <f>Q34+'事業報告（単月）'!R34</f>
        <v>1481</v>
      </c>
      <c r="S34" s="94">
        <f t="shared" si="3"/>
        <v>1481</v>
      </c>
      <c r="T34" s="92">
        <f t="shared" si="0"/>
        <v>0</v>
      </c>
      <c r="U34" s="93">
        <f t="shared" si="1"/>
        <v>1481</v>
      </c>
      <c r="W34" s="149" t="s">
        <v>88</v>
      </c>
    </row>
    <row r="35" spans="1:23" s="1" customFormat="1" ht="17.25" hidden="1" customHeight="1" outlineLevel="1">
      <c r="A35" s="55"/>
      <c r="B35" s="1871"/>
      <c r="C35" s="1842"/>
      <c r="D35" s="1861" t="s">
        <v>21</v>
      </c>
      <c r="E35" s="1862"/>
      <c r="F35" s="1448" t="s">
        <v>316</v>
      </c>
      <c r="G35" s="98">
        <f>'事業報告（単月）'!G35</f>
        <v>459</v>
      </c>
      <c r="H35" s="96">
        <f>G35+'事業報告（単月）'!H35</f>
        <v>6969</v>
      </c>
      <c r="I35" s="96">
        <f>H35+'事業報告（単月）'!I35</f>
        <v>13516</v>
      </c>
      <c r="J35" s="96">
        <f>I35+'事業報告（単月）'!J35</f>
        <v>20302</v>
      </c>
      <c r="K35" s="96">
        <f>J35+'事業報告（単月）'!K35</f>
        <v>28999</v>
      </c>
      <c r="L35" s="97">
        <f>K35+'事業報告（単月）'!L35</f>
        <v>117821</v>
      </c>
      <c r="M35" s="98">
        <f>L35+'事業報告（単月）'!M35</f>
        <v>211479</v>
      </c>
      <c r="N35" s="96">
        <f>M35+'事業報告（単月）'!N35</f>
        <v>215969</v>
      </c>
      <c r="O35" s="96">
        <f>N35+'事業報告（単月）'!O35</f>
        <v>231149</v>
      </c>
      <c r="P35" s="96">
        <f>O35+'事業報告（単月）'!P35</f>
        <v>280079</v>
      </c>
      <c r="Q35" s="96">
        <f>P35+'事業報告（単月）'!Q35</f>
        <v>287979</v>
      </c>
      <c r="R35" s="97">
        <f>Q35+'事業報告（単月）'!R35</f>
        <v>345998</v>
      </c>
      <c r="S35" s="98">
        <f t="shared" si="3"/>
        <v>117821</v>
      </c>
      <c r="T35" s="96">
        <f t="shared" si="0"/>
        <v>228177</v>
      </c>
      <c r="U35" s="97">
        <f t="shared" si="1"/>
        <v>345998</v>
      </c>
      <c r="W35" s="149" t="s">
        <v>88</v>
      </c>
    </row>
    <row r="36" spans="1:23" s="1" customFormat="1" ht="17.25" hidden="1" customHeight="1" outlineLevel="1">
      <c r="A36" s="55"/>
      <c r="B36" s="1871"/>
      <c r="C36" s="1842"/>
      <c r="D36" s="1857"/>
      <c r="E36" s="1858"/>
      <c r="F36" s="1448" t="s">
        <v>84</v>
      </c>
      <c r="G36" s="98">
        <f>'事業報告（単月）'!G36</f>
        <v>2165</v>
      </c>
      <c r="H36" s="96">
        <f>G36+'事業報告（単月）'!H36</f>
        <v>6945</v>
      </c>
      <c r="I36" s="96">
        <f>H36+'事業報告（単月）'!I36</f>
        <v>11354</v>
      </c>
      <c r="J36" s="96">
        <f>I36+'事業報告（単月）'!J36</f>
        <v>17277</v>
      </c>
      <c r="K36" s="96">
        <f>J36+'事業報告（単月）'!K36</f>
        <v>19127</v>
      </c>
      <c r="L36" s="97">
        <f>K36+'事業報告（単月）'!L36</f>
        <v>97307</v>
      </c>
      <c r="M36" s="98">
        <f>L36+'事業報告（単月）'!M36</f>
        <v>120041</v>
      </c>
      <c r="N36" s="96">
        <f>M36+'事業報告（単月）'!N36</f>
        <v>131871</v>
      </c>
      <c r="O36" s="96">
        <f>N36+'事業報告（単月）'!O36</f>
        <v>147021</v>
      </c>
      <c r="P36" s="96">
        <f>O36+'事業報告（単月）'!P36</f>
        <v>156021</v>
      </c>
      <c r="Q36" s="96">
        <f>P36+'事業報告（単月）'!Q36</f>
        <v>156021</v>
      </c>
      <c r="R36" s="97">
        <f>Q36+'事業報告（単月）'!R36</f>
        <v>194421</v>
      </c>
      <c r="S36" s="98">
        <f t="shared" si="3"/>
        <v>97307</v>
      </c>
      <c r="T36" s="96">
        <f t="shared" si="0"/>
        <v>97114</v>
      </c>
      <c r="U36" s="97">
        <f t="shared" si="1"/>
        <v>194421</v>
      </c>
      <c r="W36" s="149" t="s">
        <v>88</v>
      </c>
    </row>
    <row r="37" spans="1:23" s="1" customFormat="1" ht="17.25" hidden="1" customHeight="1" outlineLevel="1">
      <c r="A37" s="55"/>
      <c r="B37" s="1871"/>
      <c r="C37" s="1842"/>
      <c r="D37" s="1857"/>
      <c r="E37" s="1858"/>
      <c r="F37" s="1448" t="s">
        <v>85</v>
      </c>
      <c r="G37" s="98">
        <f>'事業報告（単月）'!G37</f>
        <v>38142</v>
      </c>
      <c r="H37" s="96">
        <f>G37+'事業報告（単月）'!H37</f>
        <v>44507</v>
      </c>
      <c r="I37" s="96">
        <f>H37+'事業報告（単月）'!I37</f>
        <v>105238</v>
      </c>
      <c r="J37" s="96">
        <f>I37+'事業報告（単月）'!J37</f>
        <v>105568</v>
      </c>
      <c r="K37" s="96">
        <f>J37+'事業報告（単月）'!K37</f>
        <v>105931</v>
      </c>
      <c r="L37" s="97">
        <f>K37+'事業報告（単月）'!L37</f>
        <v>132271</v>
      </c>
      <c r="M37" s="98">
        <f>L37+'事業報告（単月）'!M37</f>
        <v>136686</v>
      </c>
      <c r="N37" s="96">
        <f>M37+'事業報告（単月）'!N37</f>
        <v>136686</v>
      </c>
      <c r="O37" s="96">
        <f>N37+'事業報告（単月）'!O37</f>
        <v>137803</v>
      </c>
      <c r="P37" s="96">
        <f>O37+'事業報告（単月）'!P37</f>
        <v>140953</v>
      </c>
      <c r="Q37" s="96">
        <f>P37+'事業報告（単月）'!Q37</f>
        <v>140953</v>
      </c>
      <c r="R37" s="97">
        <f>Q37+'事業報告（単月）'!R37</f>
        <v>140953</v>
      </c>
      <c r="S37" s="98">
        <f t="shared" si="3"/>
        <v>132271</v>
      </c>
      <c r="T37" s="96">
        <f t="shared" si="0"/>
        <v>8682</v>
      </c>
      <c r="U37" s="97">
        <f t="shared" si="1"/>
        <v>140953</v>
      </c>
      <c r="W37" s="149" t="s">
        <v>88</v>
      </c>
    </row>
    <row r="38" spans="1:23" s="1" customFormat="1" ht="17.25" hidden="1" customHeight="1" outlineLevel="1" thickBot="1">
      <c r="A38" s="55"/>
      <c r="B38" s="1871"/>
      <c r="C38" s="1843"/>
      <c r="D38" s="1859"/>
      <c r="E38" s="1860"/>
      <c r="F38" s="981" t="s">
        <v>115</v>
      </c>
      <c r="G38" s="971">
        <f>'事業報告（単月）'!G38</f>
        <v>0</v>
      </c>
      <c r="H38" s="969">
        <f>G38+'事業報告（単月）'!H38</f>
        <v>0</v>
      </c>
      <c r="I38" s="969">
        <f>H38+'事業報告（単月）'!I38</f>
        <v>0</v>
      </c>
      <c r="J38" s="969">
        <f>I38+'事業報告（単月）'!J38</f>
        <v>0</v>
      </c>
      <c r="K38" s="969">
        <f>J38+'事業報告（単月）'!K38</f>
        <v>0</v>
      </c>
      <c r="L38" s="970">
        <f>K38+'事業報告（単月）'!L38</f>
        <v>0</v>
      </c>
      <c r="M38" s="971">
        <f>L38+'事業報告（単月）'!M38</f>
        <v>0</v>
      </c>
      <c r="N38" s="969">
        <f>M38+'事業報告（単月）'!N38</f>
        <v>144</v>
      </c>
      <c r="O38" s="969">
        <f>N38+'事業報告（単月）'!O38</f>
        <v>144</v>
      </c>
      <c r="P38" s="969">
        <f>O38+'事業報告（単月）'!P38</f>
        <v>144</v>
      </c>
      <c r="Q38" s="969">
        <f>P38+'事業報告（単月）'!Q38</f>
        <v>144</v>
      </c>
      <c r="R38" s="970">
        <f>Q38+'事業報告（単月）'!R38</f>
        <v>144</v>
      </c>
      <c r="S38" s="971">
        <f t="shared" si="3"/>
        <v>0</v>
      </c>
      <c r="T38" s="969">
        <f t="shared" si="0"/>
        <v>144</v>
      </c>
      <c r="U38" s="970">
        <f t="shared" si="1"/>
        <v>144</v>
      </c>
      <c r="V38" s="270"/>
      <c r="W38" s="155" t="s">
        <v>88</v>
      </c>
    </row>
    <row r="39" spans="1:23" s="1" customFormat="1" ht="17.25" customHeight="1" collapsed="1" thickBot="1">
      <c r="A39" s="55"/>
      <c r="B39" s="1871"/>
      <c r="C39" s="1838" t="s">
        <v>299</v>
      </c>
      <c r="D39" s="1839"/>
      <c r="E39" s="1839"/>
      <c r="F39" s="1840"/>
      <c r="G39" s="982">
        <f t="shared" ref="G39:L39" si="6">SUM(G40:G45)</f>
        <v>-14177</v>
      </c>
      <c r="H39" s="983">
        <f t="shared" si="6"/>
        <v>-21200</v>
      </c>
      <c r="I39" s="983">
        <f t="shared" si="6"/>
        <v>-21696</v>
      </c>
      <c r="J39" s="983">
        <f t="shared" si="6"/>
        <v>-45707</v>
      </c>
      <c r="K39" s="983">
        <f t="shared" si="6"/>
        <v>-61520</v>
      </c>
      <c r="L39" s="984">
        <f t="shared" si="6"/>
        <v>3742</v>
      </c>
      <c r="M39" s="982">
        <f>SUM(M40:M45)</f>
        <v>5476</v>
      </c>
      <c r="N39" s="983">
        <f t="shared" ref="N39:Q39" si="7">SUM(N40:N45)</f>
        <v>-3080</v>
      </c>
      <c r="O39" s="983">
        <f t="shared" si="7"/>
        <v>2337</v>
      </c>
      <c r="P39" s="983">
        <f t="shared" si="7"/>
        <v>-40673</v>
      </c>
      <c r="Q39" s="983">
        <f t="shared" si="7"/>
        <v>-66443</v>
      </c>
      <c r="R39" s="984">
        <f>SUM(R40:R45)</f>
        <v>-42874</v>
      </c>
      <c r="S39" s="982">
        <f t="shared" si="3"/>
        <v>3742</v>
      </c>
      <c r="T39" s="983">
        <f t="shared" si="0"/>
        <v>-46616</v>
      </c>
      <c r="U39" s="984">
        <f t="shared" si="1"/>
        <v>-42874</v>
      </c>
      <c r="V39" s="277"/>
      <c r="W39" s="985" t="s">
        <v>88</v>
      </c>
    </row>
    <row r="40" spans="1:23" s="1" customFormat="1" ht="17.25" hidden="1" customHeight="1" outlineLevel="1" thickTop="1">
      <c r="A40" s="55"/>
      <c r="B40" s="1871"/>
      <c r="C40" s="1847" t="s">
        <v>47</v>
      </c>
      <c r="D40" s="1863" t="s">
        <v>19</v>
      </c>
      <c r="E40" s="1864"/>
      <c r="F40" s="986" t="s">
        <v>119</v>
      </c>
      <c r="G40" s="987">
        <f>G33-G21</f>
        <v>0</v>
      </c>
      <c r="H40" s="988">
        <f t="shared" ref="H40:R40" si="8">H33-H21</f>
        <v>0</v>
      </c>
      <c r="I40" s="988">
        <f t="shared" si="8"/>
        <v>0</v>
      </c>
      <c r="J40" s="988">
        <f t="shared" si="8"/>
        <v>0</v>
      </c>
      <c r="K40" s="988">
        <f t="shared" si="8"/>
        <v>0</v>
      </c>
      <c r="L40" s="989">
        <f t="shared" si="8"/>
        <v>0</v>
      </c>
      <c r="M40" s="987">
        <f t="shared" si="8"/>
        <v>0</v>
      </c>
      <c r="N40" s="988">
        <f t="shared" si="8"/>
        <v>0</v>
      </c>
      <c r="O40" s="988">
        <f t="shared" si="8"/>
        <v>0</v>
      </c>
      <c r="P40" s="988">
        <f t="shared" si="8"/>
        <v>0</v>
      </c>
      <c r="Q40" s="988">
        <f t="shared" si="8"/>
        <v>0</v>
      </c>
      <c r="R40" s="989">
        <f t="shared" si="8"/>
        <v>0</v>
      </c>
      <c r="S40" s="987">
        <f t="shared" si="3"/>
        <v>0</v>
      </c>
      <c r="T40" s="988">
        <f t="shared" si="0"/>
        <v>0</v>
      </c>
      <c r="U40" s="989">
        <f t="shared" si="1"/>
        <v>0</v>
      </c>
      <c r="W40" s="158" t="s">
        <v>88</v>
      </c>
    </row>
    <row r="41" spans="1:23" s="1" customFormat="1" ht="17.25" hidden="1" customHeight="1" outlineLevel="1">
      <c r="A41" s="55"/>
      <c r="B41" s="1871"/>
      <c r="C41" s="1842"/>
      <c r="D41" s="1855"/>
      <c r="E41" s="1856"/>
      <c r="F41" s="966" t="s">
        <v>118</v>
      </c>
      <c r="G41" s="94">
        <f t="shared" ref="G41:R44" si="9">G34-G22</f>
        <v>-318</v>
      </c>
      <c r="H41" s="92">
        <f t="shared" si="9"/>
        <v>-636</v>
      </c>
      <c r="I41" s="92">
        <f t="shared" si="9"/>
        <v>-649</v>
      </c>
      <c r="J41" s="92">
        <f t="shared" si="9"/>
        <v>-422</v>
      </c>
      <c r="K41" s="92">
        <f t="shared" si="9"/>
        <v>-427</v>
      </c>
      <c r="L41" s="93">
        <f t="shared" si="9"/>
        <v>-427</v>
      </c>
      <c r="M41" s="94">
        <f t="shared" si="9"/>
        <v>-427</v>
      </c>
      <c r="N41" s="92">
        <f t="shared" si="9"/>
        <v>-427</v>
      </c>
      <c r="O41" s="92">
        <f t="shared" si="9"/>
        <v>-427</v>
      </c>
      <c r="P41" s="92">
        <f t="shared" si="9"/>
        <v>-427</v>
      </c>
      <c r="Q41" s="92">
        <f t="shared" si="9"/>
        <v>-427</v>
      </c>
      <c r="R41" s="93">
        <f t="shared" si="9"/>
        <v>-427</v>
      </c>
      <c r="S41" s="94">
        <f t="shared" si="3"/>
        <v>-427</v>
      </c>
      <c r="T41" s="92">
        <f t="shared" si="0"/>
        <v>0</v>
      </c>
      <c r="U41" s="93">
        <f t="shared" si="1"/>
        <v>-427</v>
      </c>
      <c r="W41" s="149" t="s">
        <v>88</v>
      </c>
    </row>
    <row r="42" spans="1:23" s="1" customFormat="1" ht="17.25" hidden="1" customHeight="1" outlineLevel="1">
      <c r="A42" s="55"/>
      <c r="B42" s="1871"/>
      <c r="C42" s="1842"/>
      <c r="D42" s="1861" t="s">
        <v>21</v>
      </c>
      <c r="E42" s="1862"/>
      <c r="F42" s="1448" t="s">
        <v>316</v>
      </c>
      <c r="G42" s="98">
        <f t="shared" si="9"/>
        <v>11</v>
      </c>
      <c r="H42" s="96">
        <f t="shared" si="9"/>
        <v>841</v>
      </c>
      <c r="I42" s="96">
        <f t="shared" si="9"/>
        <v>-472</v>
      </c>
      <c r="J42" s="96">
        <f t="shared" si="9"/>
        <v>-15263</v>
      </c>
      <c r="K42" s="96">
        <f t="shared" si="9"/>
        <v>-14484</v>
      </c>
      <c r="L42" s="97">
        <f t="shared" si="9"/>
        <v>6348</v>
      </c>
      <c r="M42" s="98">
        <f t="shared" si="9"/>
        <v>12623</v>
      </c>
      <c r="N42" s="96">
        <f t="shared" si="9"/>
        <v>14313</v>
      </c>
      <c r="O42" s="96">
        <f t="shared" si="9"/>
        <v>19663</v>
      </c>
      <c r="P42" s="96">
        <f t="shared" si="9"/>
        <v>-7787</v>
      </c>
      <c r="Q42" s="96">
        <f t="shared" si="9"/>
        <v>-14757</v>
      </c>
      <c r="R42" s="97">
        <f t="shared" si="9"/>
        <v>-7538</v>
      </c>
      <c r="S42" s="98">
        <f t="shared" si="3"/>
        <v>6348</v>
      </c>
      <c r="T42" s="96">
        <f t="shared" si="0"/>
        <v>-13886</v>
      </c>
      <c r="U42" s="97">
        <f t="shared" si="1"/>
        <v>-7538</v>
      </c>
      <c r="W42" s="149" t="s">
        <v>88</v>
      </c>
    </row>
    <row r="43" spans="1:23" s="1" customFormat="1" ht="17.25" hidden="1" customHeight="1" outlineLevel="1">
      <c r="A43" s="55"/>
      <c r="B43" s="1871"/>
      <c r="C43" s="1842"/>
      <c r="D43" s="1857"/>
      <c r="E43" s="1858"/>
      <c r="F43" s="1448" t="s">
        <v>84</v>
      </c>
      <c r="G43" s="98">
        <f t="shared" si="9"/>
        <v>-14042</v>
      </c>
      <c r="H43" s="96">
        <f t="shared" si="9"/>
        <v>-27942</v>
      </c>
      <c r="I43" s="96">
        <f t="shared" si="9"/>
        <v>-34403</v>
      </c>
      <c r="J43" s="96">
        <f t="shared" si="9"/>
        <v>-44180</v>
      </c>
      <c r="K43" s="96">
        <f t="shared" si="9"/>
        <v>-61130</v>
      </c>
      <c r="L43" s="97">
        <f t="shared" si="9"/>
        <v>-24050</v>
      </c>
      <c r="M43" s="98">
        <f t="shared" si="9"/>
        <v>-33006</v>
      </c>
      <c r="N43" s="96">
        <f t="shared" si="9"/>
        <v>-40066</v>
      </c>
      <c r="O43" s="96">
        <f t="shared" si="9"/>
        <v>-41116</v>
      </c>
      <c r="P43" s="96">
        <f t="shared" si="9"/>
        <v>-56676</v>
      </c>
      <c r="Q43" s="96">
        <f t="shared" si="9"/>
        <v>-75476</v>
      </c>
      <c r="R43" s="97">
        <f t="shared" si="9"/>
        <v>-49256</v>
      </c>
      <c r="S43" s="98">
        <f t="shared" si="3"/>
        <v>-24050</v>
      </c>
      <c r="T43" s="96">
        <f t="shared" si="0"/>
        <v>-25206</v>
      </c>
      <c r="U43" s="97">
        <f t="shared" si="1"/>
        <v>-49256</v>
      </c>
      <c r="W43" s="149" t="s">
        <v>88</v>
      </c>
    </row>
    <row r="44" spans="1:23" s="1" customFormat="1" ht="17.25" hidden="1" customHeight="1" outlineLevel="1">
      <c r="A44" s="55"/>
      <c r="B44" s="1871"/>
      <c r="C44" s="1842"/>
      <c r="D44" s="1857"/>
      <c r="E44" s="1858"/>
      <c r="F44" s="1448" t="s">
        <v>85</v>
      </c>
      <c r="G44" s="98">
        <f t="shared" si="9"/>
        <v>172</v>
      </c>
      <c r="H44" s="96">
        <f t="shared" si="9"/>
        <v>6537</v>
      </c>
      <c r="I44" s="96">
        <f t="shared" si="9"/>
        <v>13828</v>
      </c>
      <c r="J44" s="96">
        <f t="shared" si="9"/>
        <v>14158</v>
      </c>
      <c r="K44" s="96">
        <f t="shared" si="9"/>
        <v>14521</v>
      </c>
      <c r="L44" s="97">
        <f t="shared" si="9"/>
        <v>21871</v>
      </c>
      <c r="M44" s="98">
        <f t="shared" si="9"/>
        <v>26286</v>
      </c>
      <c r="N44" s="96">
        <f t="shared" si="9"/>
        <v>22956</v>
      </c>
      <c r="O44" s="96">
        <f t="shared" si="9"/>
        <v>24073</v>
      </c>
      <c r="P44" s="96">
        <f t="shared" si="9"/>
        <v>24073</v>
      </c>
      <c r="Q44" s="96">
        <f t="shared" si="9"/>
        <v>24073</v>
      </c>
      <c r="R44" s="97">
        <f t="shared" si="9"/>
        <v>14203</v>
      </c>
      <c r="S44" s="98">
        <f t="shared" si="3"/>
        <v>21871</v>
      </c>
      <c r="T44" s="96">
        <f t="shared" si="0"/>
        <v>-7668</v>
      </c>
      <c r="U44" s="97">
        <f t="shared" si="1"/>
        <v>14203</v>
      </c>
      <c r="W44" s="149" t="s">
        <v>88</v>
      </c>
    </row>
    <row r="45" spans="1:23" s="1" customFormat="1" ht="17.25" hidden="1" customHeight="1" outlineLevel="1" thickBot="1">
      <c r="A45" s="55"/>
      <c r="B45" s="1871"/>
      <c r="C45" s="1843"/>
      <c r="D45" s="1859"/>
      <c r="E45" s="1860"/>
      <c r="F45" s="990" t="s">
        <v>115</v>
      </c>
      <c r="G45" s="971">
        <f>G38</f>
        <v>0</v>
      </c>
      <c r="H45" s="969">
        <f t="shared" ref="H45:R45" si="10">H38</f>
        <v>0</v>
      </c>
      <c r="I45" s="969">
        <f t="shared" si="10"/>
        <v>0</v>
      </c>
      <c r="J45" s="969">
        <f t="shared" si="10"/>
        <v>0</v>
      </c>
      <c r="K45" s="969">
        <f t="shared" si="10"/>
        <v>0</v>
      </c>
      <c r="L45" s="970">
        <f t="shared" si="10"/>
        <v>0</v>
      </c>
      <c r="M45" s="971">
        <f t="shared" si="10"/>
        <v>0</v>
      </c>
      <c r="N45" s="969">
        <f t="shared" si="10"/>
        <v>144</v>
      </c>
      <c r="O45" s="969">
        <f t="shared" si="10"/>
        <v>144</v>
      </c>
      <c r="P45" s="969">
        <f t="shared" si="10"/>
        <v>144</v>
      </c>
      <c r="Q45" s="969">
        <f t="shared" si="10"/>
        <v>144</v>
      </c>
      <c r="R45" s="970">
        <f t="shared" si="10"/>
        <v>144</v>
      </c>
      <c r="S45" s="971">
        <f t="shared" si="3"/>
        <v>0</v>
      </c>
      <c r="T45" s="969">
        <f t="shared" si="0"/>
        <v>144</v>
      </c>
      <c r="U45" s="970">
        <f t="shared" si="1"/>
        <v>144</v>
      </c>
      <c r="W45" s="149" t="s">
        <v>88</v>
      </c>
    </row>
    <row r="46" spans="1:23" s="1" customFormat="1" ht="17.25" customHeight="1" collapsed="1" thickTop="1" thickBot="1">
      <c r="A46" s="55"/>
      <c r="B46" s="1872"/>
      <c r="C46" s="1848" t="s">
        <v>300</v>
      </c>
      <c r="D46" s="1849"/>
      <c r="E46" s="1849"/>
      <c r="F46" s="1850"/>
      <c r="G46" s="991" t="str">
        <f>IF(W300_JIG_MTB!B2=0,"",IF((G32-G20)&gt;=0,"○",IF(G32&gt;=(G20*90%),"△","×")))</f>
        <v>×</v>
      </c>
      <c r="H46" s="992" t="str">
        <f>IF(W300_JIG_MTB!C2=0,"",IF((H32-H20)&gt;=0,"○",IF(H32&gt;=(H20*90%),"△","×")))</f>
        <v>×</v>
      </c>
      <c r="I46" s="992" t="str">
        <f>IF(W300_JIG_MTB!D2=0,"",IF((I32-I20)&gt;=0,"○",IF(I32&gt;=(I20*90%),"△","×")))</f>
        <v>×</v>
      </c>
      <c r="J46" s="992" t="str">
        <f>IF(W300_JIG_MTB!E2=0,"",IF((J32-J20)&gt;=0,"○",IF(J32&gt;=(J20*90%),"△","×")))</f>
        <v>×</v>
      </c>
      <c r="K46" s="992" t="str">
        <f>IF(W300_JIG_MTB!F2=0,"",IF((K32-K20)&gt;=0,"○",IF(K32&gt;=(K20*90%),"△","×")))</f>
        <v>×</v>
      </c>
      <c r="L46" s="993" t="str">
        <f>IF(W300_JIG_MTB!G2=0,"",IF((L32-L20)&gt;=0,"○",IF(L32&gt;=(L20*90%),"△","×")))</f>
        <v/>
      </c>
      <c r="M46" s="991" t="str">
        <f>IF(W300_JIG_MTB!H2=0,"",IF((M32-M20)&gt;=0,"○",IF(M32&gt;=(M20*90%),"△","×")))</f>
        <v/>
      </c>
      <c r="N46" s="992" t="str">
        <f>IF(W300_JIG_MTB!I2=0,"",IF((N32-N20)&gt;=0,"○",IF(N32&gt;=(N20*90%),"△","×")))</f>
        <v/>
      </c>
      <c r="O46" s="992" t="str">
        <f>IF(W300_JIG_MTB!J2=0,"",IF((O32-O20)&gt;=0,"○",IF(O32&gt;=(O20*90%),"△","×")))</f>
        <v/>
      </c>
      <c r="P46" s="992" t="str">
        <f>IF(W300_JIG_MTB!K2=0,"",IF((P32-P20)&gt;=0,"○",IF(P32&gt;=(P20*90%),"△","×")))</f>
        <v/>
      </c>
      <c r="Q46" s="992" t="str">
        <f>IF(W300_JIG_MTB!L2=0,"",IF((Q32-Q20)&gt;=0,"○",IF(Q32&gt;=(Q20*90%),"△","×")))</f>
        <v/>
      </c>
      <c r="R46" s="993" t="str">
        <f>IF(W300_JIG_MTB!M2=0,"",IF((R32-R20)&gt;=0,"○",IF(R32&gt;=(R20*90%),"△","×")))</f>
        <v/>
      </c>
      <c r="S46" s="991" t="str">
        <f>IF(W300_JIG_MTB!G2=0,"",IF((L32-L20)&gt;=0,"○",IF(L32&gt;=(L20*90%),"△","×")))</f>
        <v/>
      </c>
      <c r="T46" s="992" t="str">
        <f>IF(W300_JIG_MTB!M2=0,"",IF((R32-R20)&gt;=0,"○",IF(R32&gt;=(R20*90%),"△","×")))</f>
        <v/>
      </c>
      <c r="U46" s="993" t="str">
        <f>IF(W300_JIG_MTB!M2=0,"",IF((R32-R20)&gt;=0,"○",IF(R32&gt;=(R20*90%),"△","×")))</f>
        <v/>
      </c>
      <c r="V46" s="270"/>
      <c r="W46" s="151" t="s">
        <v>344</v>
      </c>
    </row>
    <row r="47" spans="1:23" s="1" customFormat="1" ht="17.25" customHeight="1" thickBot="1">
      <c r="A47" s="55"/>
      <c r="B47" s="1871"/>
      <c r="C47" s="1838" t="s">
        <v>301</v>
      </c>
      <c r="D47" s="1839"/>
      <c r="E47" s="1839"/>
      <c r="F47" s="1840"/>
      <c r="G47" s="994">
        <f t="shared" ref="G47:Q47" si="11">SUM(G48:G53)</f>
        <v>-14177</v>
      </c>
      <c r="H47" s="995">
        <f t="shared" si="11"/>
        <v>-21200</v>
      </c>
      <c r="I47" s="995">
        <f t="shared" si="11"/>
        <v>-21696</v>
      </c>
      <c r="J47" s="995">
        <f t="shared" si="11"/>
        <v>-45707</v>
      </c>
      <c r="K47" s="995">
        <f t="shared" si="11"/>
        <v>-61520</v>
      </c>
      <c r="L47" s="996">
        <f t="shared" si="11"/>
        <v>3742</v>
      </c>
      <c r="M47" s="994">
        <f>SUM(M48:M53)</f>
        <v>5476</v>
      </c>
      <c r="N47" s="995">
        <f t="shared" si="11"/>
        <v>-3080</v>
      </c>
      <c r="O47" s="995">
        <f t="shared" si="11"/>
        <v>2337</v>
      </c>
      <c r="P47" s="995">
        <f t="shared" si="11"/>
        <v>-40673</v>
      </c>
      <c r="Q47" s="995">
        <f t="shared" si="11"/>
        <v>-66443</v>
      </c>
      <c r="R47" s="996">
        <f>SUM(R48:R53)</f>
        <v>-42874</v>
      </c>
      <c r="S47" s="994">
        <f>L47</f>
        <v>3742</v>
      </c>
      <c r="T47" s="995">
        <f t="shared" ref="T47:T53" si="12">U47-S47</f>
        <v>-46616</v>
      </c>
      <c r="U47" s="996">
        <f t="shared" ref="U47:U53" si="13">R47</f>
        <v>-42874</v>
      </c>
      <c r="V47" s="277"/>
      <c r="W47" s="985" t="s">
        <v>88</v>
      </c>
    </row>
    <row r="48" spans="1:23" s="1" customFormat="1" ht="17.25" hidden="1" customHeight="1" outlineLevel="1" thickTop="1">
      <c r="A48" s="55"/>
      <c r="B48" s="1871"/>
      <c r="C48" s="1842" t="s">
        <v>47</v>
      </c>
      <c r="D48" s="1857" t="s">
        <v>19</v>
      </c>
      <c r="E48" s="1858"/>
      <c r="F48" s="997" t="s">
        <v>119</v>
      </c>
      <c r="G48" s="94">
        <f>G33-G27</f>
        <v>0</v>
      </c>
      <c r="H48" s="92">
        <f t="shared" ref="H48:R48" si="14">H33-H27</f>
        <v>0</v>
      </c>
      <c r="I48" s="92">
        <f t="shared" si="14"/>
        <v>0</v>
      </c>
      <c r="J48" s="92">
        <f t="shared" si="14"/>
        <v>0</v>
      </c>
      <c r="K48" s="92">
        <f t="shared" si="14"/>
        <v>0</v>
      </c>
      <c r="L48" s="93">
        <f t="shared" si="14"/>
        <v>0</v>
      </c>
      <c r="M48" s="94">
        <f t="shared" si="14"/>
        <v>0</v>
      </c>
      <c r="N48" s="92">
        <f t="shared" si="14"/>
        <v>0</v>
      </c>
      <c r="O48" s="92">
        <f t="shared" si="14"/>
        <v>0</v>
      </c>
      <c r="P48" s="92">
        <f t="shared" si="14"/>
        <v>0</v>
      </c>
      <c r="Q48" s="92">
        <f t="shared" si="14"/>
        <v>0</v>
      </c>
      <c r="R48" s="93">
        <f t="shared" si="14"/>
        <v>0</v>
      </c>
      <c r="S48" s="94">
        <f t="shared" ref="S48:S53" si="15">L48</f>
        <v>0</v>
      </c>
      <c r="T48" s="92">
        <f t="shared" si="12"/>
        <v>0</v>
      </c>
      <c r="U48" s="93">
        <f t="shared" si="13"/>
        <v>0</v>
      </c>
      <c r="W48" s="158" t="s">
        <v>88</v>
      </c>
    </row>
    <row r="49" spans="1:23" s="1" customFormat="1" ht="17.25" hidden="1" customHeight="1" outlineLevel="1">
      <c r="A49" s="55"/>
      <c r="B49" s="1871"/>
      <c r="C49" s="1842"/>
      <c r="D49" s="1855"/>
      <c r="E49" s="1856"/>
      <c r="F49" s="966" t="s">
        <v>118</v>
      </c>
      <c r="G49" s="94">
        <f t="shared" ref="G49:R52" si="16">G34-G28</f>
        <v>-318</v>
      </c>
      <c r="H49" s="92">
        <f t="shared" si="16"/>
        <v>-636</v>
      </c>
      <c r="I49" s="92">
        <f t="shared" si="16"/>
        <v>-649</v>
      </c>
      <c r="J49" s="92">
        <f t="shared" si="16"/>
        <v>-422</v>
      </c>
      <c r="K49" s="92">
        <f t="shared" si="16"/>
        <v>-427</v>
      </c>
      <c r="L49" s="93">
        <f t="shared" si="16"/>
        <v>-427</v>
      </c>
      <c r="M49" s="94">
        <f t="shared" si="16"/>
        <v>-427</v>
      </c>
      <c r="N49" s="92">
        <f t="shared" si="16"/>
        <v>-427</v>
      </c>
      <c r="O49" s="92">
        <f t="shared" si="16"/>
        <v>-427</v>
      </c>
      <c r="P49" s="92">
        <f t="shared" si="16"/>
        <v>-427</v>
      </c>
      <c r="Q49" s="92">
        <f t="shared" si="16"/>
        <v>-427</v>
      </c>
      <c r="R49" s="93">
        <f t="shared" si="16"/>
        <v>-427</v>
      </c>
      <c r="S49" s="94">
        <f t="shared" si="15"/>
        <v>-427</v>
      </c>
      <c r="T49" s="92">
        <f t="shared" si="12"/>
        <v>0</v>
      </c>
      <c r="U49" s="93">
        <f t="shared" si="13"/>
        <v>-427</v>
      </c>
      <c r="W49" s="149" t="s">
        <v>88</v>
      </c>
    </row>
    <row r="50" spans="1:23" s="1" customFormat="1" ht="17.25" hidden="1" customHeight="1" outlineLevel="1">
      <c r="A50" s="55"/>
      <c r="B50" s="1871"/>
      <c r="C50" s="1842"/>
      <c r="D50" s="1861" t="s">
        <v>21</v>
      </c>
      <c r="E50" s="1862"/>
      <c r="F50" s="1448" t="s">
        <v>316</v>
      </c>
      <c r="G50" s="98">
        <f t="shared" si="16"/>
        <v>11</v>
      </c>
      <c r="H50" s="96">
        <f t="shared" si="16"/>
        <v>841</v>
      </c>
      <c r="I50" s="96">
        <f t="shared" si="16"/>
        <v>-472</v>
      </c>
      <c r="J50" s="96">
        <f t="shared" si="16"/>
        <v>-15263</v>
      </c>
      <c r="K50" s="96">
        <f t="shared" si="16"/>
        <v>-14484</v>
      </c>
      <c r="L50" s="97">
        <f t="shared" si="16"/>
        <v>6348</v>
      </c>
      <c r="M50" s="98">
        <f t="shared" si="16"/>
        <v>12623</v>
      </c>
      <c r="N50" s="96">
        <f t="shared" si="16"/>
        <v>14313</v>
      </c>
      <c r="O50" s="96">
        <f t="shared" si="16"/>
        <v>19663</v>
      </c>
      <c r="P50" s="96">
        <f t="shared" si="16"/>
        <v>-7787</v>
      </c>
      <c r="Q50" s="96">
        <f t="shared" si="16"/>
        <v>-14757</v>
      </c>
      <c r="R50" s="97">
        <f t="shared" si="16"/>
        <v>-7538</v>
      </c>
      <c r="S50" s="98">
        <f t="shared" si="15"/>
        <v>6348</v>
      </c>
      <c r="T50" s="96">
        <f t="shared" si="12"/>
        <v>-13886</v>
      </c>
      <c r="U50" s="97">
        <f t="shared" si="13"/>
        <v>-7538</v>
      </c>
      <c r="W50" s="149" t="s">
        <v>88</v>
      </c>
    </row>
    <row r="51" spans="1:23" s="1" customFormat="1" ht="17.25" hidden="1" customHeight="1" outlineLevel="1">
      <c r="A51" s="55"/>
      <c r="B51" s="1871"/>
      <c r="C51" s="1842"/>
      <c r="D51" s="1857"/>
      <c r="E51" s="1858"/>
      <c r="F51" s="1448" t="s">
        <v>84</v>
      </c>
      <c r="G51" s="98">
        <f t="shared" si="16"/>
        <v>-14042</v>
      </c>
      <c r="H51" s="96">
        <f t="shared" si="16"/>
        <v>-27942</v>
      </c>
      <c r="I51" s="96">
        <f t="shared" si="16"/>
        <v>-34403</v>
      </c>
      <c r="J51" s="96">
        <f t="shared" si="16"/>
        <v>-44180</v>
      </c>
      <c r="K51" s="96">
        <f t="shared" si="16"/>
        <v>-61130</v>
      </c>
      <c r="L51" s="97">
        <f t="shared" si="16"/>
        <v>-24050</v>
      </c>
      <c r="M51" s="98">
        <f t="shared" si="16"/>
        <v>-33006</v>
      </c>
      <c r="N51" s="96">
        <f t="shared" si="16"/>
        <v>-40066</v>
      </c>
      <c r="O51" s="96">
        <f t="shared" si="16"/>
        <v>-41116</v>
      </c>
      <c r="P51" s="96">
        <f t="shared" si="16"/>
        <v>-56676</v>
      </c>
      <c r="Q51" s="96">
        <f t="shared" si="16"/>
        <v>-75476</v>
      </c>
      <c r="R51" s="97">
        <f t="shared" si="16"/>
        <v>-49256</v>
      </c>
      <c r="S51" s="98">
        <f t="shared" si="15"/>
        <v>-24050</v>
      </c>
      <c r="T51" s="96">
        <f t="shared" si="12"/>
        <v>-25206</v>
      </c>
      <c r="U51" s="97">
        <f t="shared" si="13"/>
        <v>-49256</v>
      </c>
      <c r="W51" s="149" t="s">
        <v>88</v>
      </c>
    </row>
    <row r="52" spans="1:23" s="1" customFormat="1" ht="17.25" hidden="1" customHeight="1" outlineLevel="1">
      <c r="A52" s="55"/>
      <c r="B52" s="1871"/>
      <c r="C52" s="1842"/>
      <c r="D52" s="1857"/>
      <c r="E52" s="1858"/>
      <c r="F52" s="1448" t="s">
        <v>85</v>
      </c>
      <c r="G52" s="98">
        <f t="shared" si="16"/>
        <v>172</v>
      </c>
      <c r="H52" s="96">
        <f t="shared" si="16"/>
        <v>6537</v>
      </c>
      <c r="I52" s="96">
        <f t="shared" si="16"/>
        <v>13828</v>
      </c>
      <c r="J52" s="96">
        <f t="shared" si="16"/>
        <v>14158</v>
      </c>
      <c r="K52" s="96">
        <f t="shared" si="16"/>
        <v>14521</v>
      </c>
      <c r="L52" s="97">
        <f t="shared" si="16"/>
        <v>21871</v>
      </c>
      <c r="M52" s="98">
        <f t="shared" si="16"/>
        <v>26286</v>
      </c>
      <c r="N52" s="96">
        <f t="shared" si="16"/>
        <v>22956</v>
      </c>
      <c r="O52" s="96">
        <f t="shared" si="16"/>
        <v>24073</v>
      </c>
      <c r="P52" s="96">
        <f t="shared" si="16"/>
        <v>24073</v>
      </c>
      <c r="Q52" s="96">
        <f t="shared" si="16"/>
        <v>24073</v>
      </c>
      <c r="R52" s="97">
        <f t="shared" si="16"/>
        <v>14203</v>
      </c>
      <c r="S52" s="98">
        <f t="shared" si="15"/>
        <v>21871</v>
      </c>
      <c r="T52" s="96">
        <f t="shared" si="12"/>
        <v>-7668</v>
      </c>
      <c r="U52" s="97">
        <f t="shared" si="13"/>
        <v>14203</v>
      </c>
      <c r="W52" s="149" t="s">
        <v>88</v>
      </c>
    </row>
    <row r="53" spans="1:23" s="1" customFormat="1" ht="17.25" hidden="1" customHeight="1" outlineLevel="1" thickBot="1">
      <c r="A53" s="55"/>
      <c r="B53" s="1871"/>
      <c r="C53" s="1842"/>
      <c r="D53" s="1857"/>
      <c r="E53" s="1858"/>
      <c r="F53" s="998" t="s">
        <v>115</v>
      </c>
      <c r="G53" s="102">
        <f>G38</f>
        <v>0</v>
      </c>
      <c r="H53" s="100">
        <f t="shared" ref="H53:R53" si="17">H38</f>
        <v>0</v>
      </c>
      <c r="I53" s="100">
        <f t="shared" si="17"/>
        <v>0</v>
      </c>
      <c r="J53" s="100">
        <f t="shared" si="17"/>
        <v>0</v>
      </c>
      <c r="K53" s="100">
        <f t="shared" si="17"/>
        <v>0</v>
      </c>
      <c r="L53" s="101">
        <f t="shared" si="17"/>
        <v>0</v>
      </c>
      <c r="M53" s="102">
        <f t="shared" si="17"/>
        <v>0</v>
      </c>
      <c r="N53" s="100">
        <f t="shared" si="17"/>
        <v>144</v>
      </c>
      <c r="O53" s="100">
        <f t="shared" si="17"/>
        <v>144</v>
      </c>
      <c r="P53" s="100">
        <f t="shared" si="17"/>
        <v>144</v>
      </c>
      <c r="Q53" s="100">
        <f t="shared" si="17"/>
        <v>144</v>
      </c>
      <c r="R53" s="101">
        <f t="shared" si="17"/>
        <v>144</v>
      </c>
      <c r="S53" s="102">
        <f t="shared" si="15"/>
        <v>0</v>
      </c>
      <c r="T53" s="100">
        <f t="shared" si="12"/>
        <v>144</v>
      </c>
      <c r="U53" s="101">
        <f t="shared" si="13"/>
        <v>144</v>
      </c>
      <c r="W53" s="149" t="s">
        <v>88</v>
      </c>
    </row>
    <row r="54" spans="1:23" s="1" customFormat="1" ht="17.25" customHeight="1" collapsed="1" thickTop="1" thickBot="1">
      <c r="A54" s="55"/>
      <c r="B54" s="1873"/>
      <c r="C54" s="1848" t="s">
        <v>302</v>
      </c>
      <c r="D54" s="1849"/>
      <c r="E54" s="1849"/>
      <c r="F54" s="1850"/>
      <c r="G54" s="999"/>
      <c r="H54" s="1000"/>
      <c r="I54" s="1000"/>
      <c r="J54" s="1000"/>
      <c r="K54" s="1000"/>
      <c r="L54" s="1001"/>
      <c r="M54" s="991" t="str">
        <f>IF(W300_JIG_MTB!H2=0,"",IF((M32-M26)&gt;=0,"○",IF(M32&gt;=(M26*90%),"△","×")))</f>
        <v/>
      </c>
      <c r="N54" s="992" t="str">
        <f>IF(W300_JIG_MTB!I2=0,"",IF((N32-N26)&gt;=0,"○",IF(N32&gt;=(N26*90%),"△","×")))</f>
        <v/>
      </c>
      <c r="O54" s="992" t="str">
        <f>IF(W300_JIG_MTB!J2=0,"",IF((O32-O26)&gt;=0,"○",IF(O32&gt;=(O26*90%),"△","×")))</f>
        <v/>
      </c>
      <c r="P54" s="992" t="str">
        <f>IF(W300_JIG_MTB!K2=0,"",IF((P32-P26)&gt;=0,"○",IF(P32&gt;=(P26*90%),"△","×")))</f>
        <v/>
      </c>
      <c r="Q54" s="992" t="str">
        <f>IF(W300_JIG_MTB!L2=0,"",IF((Q32-Q26)&gt;=0,"○",IF(Q32&gt;=(Q26*90%),"△","×")))</f>
        <v/>
      </c>
      <c r="R54" s="993" t="str">
        <f>IF(W300_JIG_MTB!M2=0,"",IF((R32-R26)&gt;=0,"○",IF(R32&gt;=(R26*90%),"△","×")))</f>
        <v/>
      </c>
      <c r="S54" s="999"/>
      <c r="T54" s="992" t="str">
        <f>IF(W300_JIG_MTB!M2=0,"",IF((R32-R26)&gt;=0,"○",IF(R32&gt;=(R26*90%),"△","×")))</f>
        <v/>
      </c>
      <c r="U54" s="993" t="str">
        <f>IF(W300_JIG_MTB!M2=0,"",IF((R32-R26)&gt;=0,"○",IF(R32&gt;=(R26*90%),"△","×")))</f>
        <v/>
      </c>
      <c r="W54" s="151" t="s">
        <v>345</v>
      </c>
    </row>
    <row r="55" spans="1:23" s="1" customFormat="1" ht="17.25" customHeight="1" thickBot="1">
      <c r="A55" s="55"/>
      <c r="B55" s="1870" t="s">
        <v>73</v>
      </c>
      <c r="C55" s="1944" t="s">
        <v>184</v>
      </c>
      <c r="D55" s="1945"/>
      <c r="E55" s="1945"/>
      <c r="F55" s="1946"/>
      <c r="G55" s="1002">
        <f>'事業報告（単月）'!G55</f>
        <v>-4526</v>
      </c>
      <c r="H55" s="1003">
        <f>G55+'事業報告（単月）'!H55</f>
        <v>-5447</v>
      </c>
      <c r="I55" s="1003">
        <f>H55+'事業報告（単月）'!I55</f>
        <v>7736</v>
      </c>
      <c r="J55" s="1003">
        <f>I55+'事業報告（単月）'!J55</f>
        <v>12282</v>
      </c>
      <c r="K55" s="1003">
        <f>J55+'事業報告（単月）'!K55</f>
        <v>11243</v>
      </c>
      <c r="L55" s="1004">
        <f>K55+'事業報告（単月）'!L55</f>
        <v>40537</v>
      </c>
      <c r="M55" s="1002">
        <f>L55+'事業報告（単月）'!M55</f>
        <v>41408</v>
      </c>
      <c r="N55" s="1003">
        <f>M55+'事業報告（単月）'!N55</f>
        <v>45594</v>
      </c>
      <c r="O55" s="1003">
        <f>N55+'事業報告（単月）'!O55</f>
        <v>49463</v>
      </c>
      <c r="P55" s="1003">
        <f>O55+'事業報告（単月）'!P55</f>
        <v>57739</v>
      </c>
      <c r="Q55" s="1003">
        <f>P55+'事業報告（単月）'!Q55</f>
        <v>80459</v>
      </c>
      <c r="R55" s="1004">
        <f>Q55+'事業報告（単月）'!R55</f>
        <v>118829</v>
      </c>
      <c r="S55" s="1002">
        <f t="shared" ref="S55:S93" si="18">L55</f>
        <v>40537</v>
      </c>
      <c r="T55" s="1003">
        <f t="shared" ref="T55:T93" si="19">U55-S55</f>
        <v>78292</v>
      </c>
      <c r="U55" s="1004">
        <f t="shared" ref="U55:U93" si="20">R55</f>
        <v>118829</v>
      </c>
      <c r="V55" s="1005"/>
      <c r="W55" s="240" t="s">
        <v>88</v>
      </c>
    </row>
    <row r="56" spans="1:23" s="1" customFormat="1" ht="17.25" customHeight="1" thickBot="1">
      <c r="A56" s="55"/>
      <c r="B56" s="1871"/>
      <c r="C56" s="1947" t="s">
        <v>18</v>
      </c>
      <c r="D56" s="1948"/>
      <c r="E56" s="1948"/>
      <c r="F56" s="1949"/>
      <c r="G56" s="962">
        <f>'事業報告（単月）'!G56</f>
        <v>6914</v>
      </c>
      <c r="H56" s="963">
        <f>G56+'事業報告（単月）'!H56</f>
        <v>2102</v>
      </c>
      <c r="I56" s="963">
        <f>H56+'事業報告（単月）'!I56</f>
        <v>12489</v>
      </c>
      <c r="J56" s="963">
        <f>I56+'事業報告（単月）'!J56</f>
        <v>19057</v>
      </c>
      <c r="K56" s="963">
        <f>J56+'事業報告（単月）'!K56</f>
        <v>14984</v>
      </c>
      <c r="L56" s="964">
        <f>K56+'事業報告（単月）'!L56</f>
        <v>35587</v>
      </c>
      <c r="M56" s="962">
        <f>L56+'事業報告（単月）'!M56</f>
        <v>56817</v>
      </c>
      <c r="N56" s="963">
        <f>M56+'事業報告（単月）'!N56</f>
        <v>58567</v>
      </c>
      <c r="O56" s="963">
        <f>N56+'事業報告（単月）'!O56</f>
        <v>56149</v>
      </c>
      <c r="P56" s="963">
        <f>O56+'事業報告（単月）'!P56</f>
        <v>65035</v>
      </c>
      <c r="Q56" s="963">
        <f>P56+'事業報告（単月）'!Q56</f>
        <v>65839</v>
      </c>
      <c r="R56" s="964">
        <f>Q56+'事業報告（単月）'!R56</f>
        <v>87712</v>
      </c>
      <c r="S56" s="962">
        <f t="shared" si="18"/>
        <v>35587</v>
      </c>
      <c r="T56" s="963">
        <f t="shared" si="19"/>
        <v>52125</v>
      </c>
      <c r="U56" s="964">
        <f t="shared" si="20"/>
        <v>87712</v>
      </c>
      <c r="V56" s="277"/>
      <c r="W56" s="148" t="s">
        <v>88</v>
      </c>
    </row>
    <row r="57" spans="1:23" s="1" customFormat="1" ht="17.25" hidden="1" customHeight="1" outlineLevel="1">
      <c r="A57" s="55"/>
      <c r="B57" s="1871"/>
      <c r="C57" s="1950" t="s">
        <v>47</v>
      </c>
      <c r="D57" s="1952" t="s">
        <v>112</v>
      </c>
      <c r="E57" s="1953"/>
      <c r="F57" s="339" t="s">
        <v>119</v>
      </c>
      <c r="G57" s="129">
        <f>'事業報告（単月）'!G57</f>
        <v>655</v>
      </c>
      <c r="H57" s="115">
        <f>G57+'事業報告（単月）'!H57</f>
        <v>1304</v>
      </c>
      <c r="I57" s="115">
        <f>H57+'事業報告（単月）'!I57</f>
        <v>1617</v>
      </c>
      <c r="J57" s="115">
        <f>I57+'事業報告（単月）'!J57</f>
        <v>2422</v>
      </c>
      <c r="K57" s="115">
        <f>J57+'事業報告（単月）'!K57</f>
        <v>2875</v>
      </c>
      <c r="L57" s="116">
        <f>K57+'事業報告（単月）'!L57</f>
        <v>3304</v>
      </c>
      <c r="M57" s="114">
        <f>L57+'事業報告（単月）'!M57</f>
        <v>4119</v>
      </c>
      <c r="N57" s="115">
        <f>M57+'事業報告（単月）'!N57</f>
        <v>4908</v>
      </c>
      <c r="O57" s="115">
        <f>N57+'事業報告（単月）'!O57</f>
        <v>5676</v>
      </c>
      <c r="P57" s="115">
        <f>O57+'事業報告（単月）'!P57</f>
        <v>6489</v>
      </c>
      <c r="Q57" s="115">
        <f>P57+'事業報告（単月）'!Q57</f>
        <v>7300</v>
      </c>
      <c r="R57" s="116">
        <f>Q57+'事業報告（単月）'!R57</f>
        <v>8200</v>
      </c>
      <c r="S57" s="114">
        <f t="shared" si="18"/>
        <v>3304</v>
      </c>
      <c r="T57" s="115">
        <f t="shared" si="19"/>
        <v>4896</v>
      </c>
      <c r="U57" s="116">
        <f t="shared" si="20"/>
        <v>8200</v>
      </c>
      <c r="W57" s="149" t="s">
        <v>88</v>
      </c>
    </row>
    <row r="58" spans="1:23" s="1" customFormat="1" ht="17.25" hidden="1" customHeight="1" outlineLevel="1">
      <c r="A58" s="55"/>
      <c r="B58" s="1871"/>
      <c r="C58" s="1872"/>
      <c r="D58" s="1890"/>
      <c r="E58" s="1891"/>
      <c r="F58" s="655" t="s">
        <v>158</v>
      </c>
      <c r="G58" s="95">
        <f>'事業報告（単月）'!G58</f>
        <v>3</v>
      </c>
      <c r="H58" s="96">
        <f>G58+'事業報告（単月）'!H58</f>
        <v>6</v>
      </c>
      <c r="I58" s="96">
        <f>H58+'事業報告（単月）'!I58</f>
        <v>9</v>
      </c>
      <c r="J58" s="96">
        <f>I58+'事業報告（単月）'!J58</f>
        <v>12</v>
      </c>
      <c r="K58" s="96">
        <f>J58+'事業報告（単月）'!K58</f>
        <v>15</v>
      </c>
      <c r="L58" s="97">
        <f>K58+'事業報告（単月）'!L58</f>
        <v>18</v>
      </c>
      <c r="M58" s="98">
        <f>L58+'事業報告（単月）'!M58</f>
        <v>18</v>
      </c>
      <c r="N58" s="96">
        <f>M58+'事業報告（単月）'!N58</f>
        <v>18</v>
      </c>
      <c r="O58" s="96">
        <f>N58+'事業報告（単月）'!O58</f>
        <v>18</v>
      </c>
      <c r="P58" s="96">
        <f>O58+'事業報告（単月）'!P58</f>
        <v>18</v>
      </c>
      <c r="Q58" s="96">
        <f>P58+'事業報告（単月）'!Q58</f>
        <v>18</v>
      </c>
      <c r="R58" s="97">
        <f>Q58+'事業報告（単月）'!R58</f>
        <v>18</v>
      </c>
      <c r="S58" s="98">
        <f t="shared" si="18"/>
        <v>18</v>
      </c>
      <c r="T58" s="96">
        <f t="shared" si="19"/>
        <v>0</v>
      </c>
      <c r="U58" s="97">
        <f t="shared" si="20"/>
        <v>18</v>
      </c>
      <c r="W58" s="149" t="s">
        <v>88</v>
      </c>
    </row>
    <row r="59" spans="1:23" s="1" customFormat="1" ht="17.25" hidden="1" customHeight="1" outlineLevel="1">
      <c r="A59" s="55"/>
      <c r="B59" s="1871"/>
      <c r="C59" s="1872"/>
      <c r="D59" s="1890"/>
      <c r="E59" s="1891"/>
      <c r="F59" s="340" t="s">
        <v>186</v>
      </c>
      <c r="G59" s="95">
        <f>'事業報告（単月）'!G59</f>
        <v>57</v>
      </c>
      <c r="H59" s="96">
        <f>G59+'事業報告（単月）'!H59</f>
        <v>791</v>
      </c>
      <c r="I59" s="96">
        <f>H59+'事業報告（単月）'!I59</f>
        <v>1835</v>
      </c>
      <c r="J59" s="96">
        <f>I59+'事業報告（単月）'!J59</f>
        <v>5354</v>
      </c>
      <c r="K59" s="96">
        <f>J59+'事業報告（単月）'!K59</f>
        <v>6437</v>
      </c>
      <c r="L59" s="97">
        <f>K59+'事業報告（単月）'!L59</f>
        <v>15221</v>
      </c>
      <c r="M59" s="98">
        <f>L59+'事業報告（単月）'!M59</f>
        <v>33541</v>
      </c>
      <c r="N59" s="96">
        <f>M59+'事業報告（単月）'!N59</f>
        <v>33827</v>
      </c>
      <c r="O59" s="96">
        <f>N59+'事業報告（単月）'!O59</f>
        <v>35144</v>
      </c>
      <c r="P59" s="96">
        <f>O59+'事業報告（単月）'!P59</f>
        <v>44750</v>
      </c>
      <c r="Q59" s="96">
        <f>P59+'事業報告（単月）'!Q59</f>
        <v>46092</v>
      </c>
      <c r="R59" s="97">
        <f>Q59+'事業報告（単月）'!R59</f>
        <v>62953</v>
      </c>
      <c r="S59" s="98">
        <f t="shared" si="18"/>
        <v>15221</v>
      </c>
      <c r="T59" s="96">
        <f t="shared" si="19"/>
        <v>47732</v>
      </c>
      <c r="U59" s="97">
        <f t="shared" si="20"/>
        <v>62953</v>
      </c>
      <c r="W59" s="149" t="s">
        <v>88</v>
      </c>
    </row>
    <row r="60" spans="1:23" s="1" customFormat="1" ht="17.25" hidden="1" customHeight="1" outlineLevel="1">
      <c r="A60" s="55"/>
      <c r="B60" s="1871"/>
      <c r="C60" s="1872"/>
      <c r="D60" s="1890"/>
      <c r="E60" s="1891"/>
      <c r="F60" s="340" t="s">
        <v>187</v>
      </c>
      <c r="G60" s="95">
        <f>'事業報告（単月）'!G60</f>
        <v>2791</v>
      </c>
      <c r="H60" s="96">
        <f>G60+'事業報告（単月）'!H60</f>
        <v>5609</v>
      </c>
      <c r="I60" s="96">
        <f>H60+'事業報告（単月）'!I60</f>
        <v>7544</v>
      </c>
      <c r="J60" s="96">
        <f>I60+'事業報告（単月）'!J60</f>
        <v>10307</v>
      </c>
      <c r="K60" s="96">
        <f>J60+'事業報告（単月）'!K60</f>
        <v>14328</v>
      </c>
      <c r="L60" s="97">
        <f>K60+'事業報告（単月）'!L60</f>
        <v>23844</v>
      </c>
      <c r="M60" s="98">
        <f>L60+'事業報告（単月）'!M60</f>
        <v>28396</v>
      </c>
      <c r="N60" s="96">
        <f>M60+'事業報告（単月）'!N60</f>
        <v>31377</v>
      </c>
      <c r="O60" s="96">
        <f>N60+'事業報告（単月）'!O60</f>
        <v>33616</v>
      </c>
      <c r="P60" s="96">
        <f>O60+'事業報告（単月）'!P60</f>
        <v>37389</v>
      </c>
      <c r="Q60" s="96">
        <f>P60+'事業報告（単月）'!Q60</f>
        <v>40042</v>
      </c>
      <c r="R60" s="97">
        <f>Q60+'事業報告（単月）'!R60</f>
        <v>42032</v>
      </c>
      <c r="S60" s="98">
        <f t="shared" si="18"/>
        <v>23844</v>
      </c>
      <c r="T60" s="96">
        <f t="shared" si="19"/>
        <v>18188</v>
      </c>
      <c r="U60" s="97">
        <f t="shared" si="20"/>
        <v>42032</v>
      </c>
      <c r="W60" s="149" t="s">
        <v>88</v>
      </c>
    </row>
    <row r="61" spans="1:23" s="1" customFormat="1" ht="17.25" hidden="1" customHeight="1" outlineLevel="1">
      <c r="A61" s="55"/>
      <c r="B61" s="1871"/>
      <c r="C61" s="1872"/>
      <c r="D61" s="1892"/>
      <c r="E61" s="1893"/>
      <c r="F61" s="342" t="s">
        <v>188</v>
      </c>
      <c r="G61" s="639">
        <f>'事業報告（単月）'!G61</f>
        <v>6072</v>
      </c>
      <c r="H61" s="118">
        <f>G61+'事業報告（単月）'!H61</f>
        <v>6072</v>
      </c>
      <c r="I61" s="118">
        <f>H61+'事業報告（単月）'!I61</f>
        <v>15136</v>
      </c>
      <c r="J61" s="118">
        <f>I61+'事業報告（単月）'!J61</f>
        <v>15136</v>
      </c>
      <c r="K61" s="118">
        <f>J61+'事業報告（単月）'!K61</f>
        <v>15136</v>
      </c>
      <c r="L61" s="119">
        <f>K61+'事業報告（単月）'!L61</f>
        <v>17865</v>
      </c>
      <c r="M61" s="117">
        <f>L61+'事業報告（単月）'!M61</f>
        <v>17865</v>
      </c>
      <c r="N61" s="118">
        <f>M61+'事業報告（単月）'!N61</f>
        <v>18407</v>
      </c>
      <c r="O61" s="118">
        <f>N61+'事業報告（単月）'!O61</f>
        <v>18407</v>
      </c>
      <c r="P61" s="118">
        <f>O61+'事業報告（単月）'!P61</f>
        <v>19150</v>
      </c>
      <c r="Q61" s="118">
        <f>P61+'事業報告（単月）'!Q61</f>
        <v>19150</v>
      </c>
      <c r="R61" s="119">
        <f>Q61+'事業報告（単月）'!R61</f>
        <v>22369</v>
      </c>
      <c r="S61" s="117">
        <f t="shared" si="18"/>
        <v>17865</v>
      </c>
      <c r="T61" s="118">
        <f t="shared" si="19"/>
        <v>4504</v>
      </c>
      <c r="U61" s="119">
        <f t="shared" si="20"/>
        <v>22369</v>
      </c>
      <c r="W61" s="149" t="s">
        <v>88</v>
      </c>
    </row>
    <row r="62" spans="1:23" s="1" customFormat="1" ht="17.25" hidden="1" customHeight="1" outlineLevel="1">
      <c r="A62" s="55"/>
      <c r="B62" s="1871"/>
      <c r="C62" s="1872"/>
      <c r="D62" s="1890" t="s">
        <v>113</v>
      </c>
      <c r="E62" s="1891"/>
      <c r="F62" s="655" t="s">
        <v>100</v>
      </c>
      <c r="G62" s="91">
        <f>'事業報告（単月）'!G62</f>
        <v>-2754.2999999999997</v>
      </c>
      <c r="H62" s="92">
        <f>G62+'事業報告（単月）'!H62</f>
        <v>-11636.800000000001</v>
      </c>
      <c r="I62" s="92">
        <f>H62+'事業報告（単月）'!I62</f>
        <v>-13813.400000000001</v>
      </c>
      <c r="J62" s="92">
        <f>I62+'事業報告（単月）'!J62</f>
        <v>-14211.200000000003</v>
      </c>
      <c r="K62" s="92">
        <f>J62+'事業報告（単月）'!K62</f>
        <v>-23664.5</v>
      </c>
      <c r="L62" s="93">
        <f>K62+'事業報告（単月）'!L62</f>
        <v>-24692</v>
      </c>
      <c r="M62" s="94">
        <f>L62+'事業報告（単月）'!M62</f>
        <v>-28021.699999999997</v>
      </c>
      <c r="N62" s="92">
        <f>M62+'事業報告（単月）'!N62</f>
        <v>-30323.399999999998</v>
      </c>
      <c r="O62" s="92">
        <f>N62+'事業報告（単月）'!O62</f>
        <v>-36731.5</v>
      </c>
      <c r="P62" s="92">
        <f>O62+'事業報告（単月）'!P62</f>
        <v>-43228.700000000004</v>
      </c>
      <c r="Q62" s="92">
        <f>P62+'事業報告（単月）'!Q62</f>
        <v>-46813.700000000004</v>
      </c>
      <c r="R62" s="93">
        <f>Q62+'事業報告（単月）'!R62</f>
        <v>-48285.700000000004</v>
      </c>
      <c r="S62" s="94">
        <f t="shared" si="18"/>
        <v>-24692</v>
      </c>
      <c r="T62" s="92">
        <f t="shared" si="19"/>
        <v>-23593.700000000004</v>
      </c>
      <c r="U62" s="93">
        <f t="shared" si="20"/>
        <v>-48285.700000000004</v>
      </c>
      <c r="W62" s="149" t="s">
        <v>88</v>
      </c>
    </row>
    <row r="63" spans="1:23" s="1" customFormat="1" ht="17.25" hidden="1" customHeight="1" outlineLevel="1">
      <c r="A63" s="55"/>
      <c r="B63" s="1871"/>
      <c r="C63" s="1872"/>
      <c r="D63" s="1890"/>
      <c r="E63" s="1891"/>
      <c r="F63" s="341" t="s">
        <v>311</v>
      </c>
      <c r="G63" s="99">
        <f>'事業報告（単月）'!G63</f>
        <v>0</v>
      </c>
      <c r="H63" s="100">
        <f>G63+'事業報告（単月）'!H63</f>
        <v>0</v>
      </c>
      <c r="I63" s="100">
        <f>H63+'事業報告（単月）'!I63</f>
        <v>0</v>
      </c>
      <c r="J63" s="100">
        <f>I63+'事業報告（単月）'!J63</f>
        <v>0</v>
      </c>
      <c r="K63" s="100">
        <f>J63+'事業報告（単月）'!K63</f>
        <v>0</v>
      </c>
      <c r="L63" s="101">
        <f>K63+'事業報告（単月）'!L63</f>
        <v>0</v>
      </c>
      <c r="M63" s="102">
        <f>L63+'事業報告（単月）'!M63</f>
        <v>0</v>
      </c>
      <c r="N63" s="100">
        <f>M63+'事業報告（単月）'!N63</f>
        <v>0</v>
      </c>
      <c r="O63" s="100">
        <f>N63+'事業報告（単月）'!O63</f>
        <v>0</v>
      </c>
      <c r="P63" s="100">
        <f>O63+'事業報告（単月）'!P63</f>
        <v>0</v>
      </c>
      <c r="Q63" s="100">
        <f>P63+'事業報告（単月）'!Q63</f>
        <v>0</v>
      </c>
      <c r="R63" s="101">
        <f>Q63+'事業報告（単月）'!R63</f>
        <v>0</v>
      </c>
      <c r="S63" s="102">
        <f t="shared" si="18"/>
        <v>0</v>
      </c>
      <c r="T63" s="100">
        <f t="shared" si="19"/>
        <v>0</v>
      </c>
      <c r="U63" s="101">
        <f t="shared" si="20"/>
        <v>0</v>
      </c>
      <c r="W63" s="149" t="s">
        <v>88</v>
      </c>
    </row>
    <row r="64" spans="1:23" s="1" customFormat="1" ht="17.25" hidden="1" customHeight="1" outlineLevel="1" thickBot="1">
      <c r="A64" s="55"/>
      <c r="B64" s="1871"/>
      <c r="C64" s="1951"/>
      <c r="D64" s="1954"/>
      <c r="E64" s="1955"/>
      <c r="F64" s="1006" t="s">
        <v>114</v>
      </c>
      <c r="G64" s="971">
        <f>'事業報告（単月）'!G64</f>
        <v>90.299999999999727</v>
      </c>
      <c r="H64" s="969">
        <f>G64+'事業報告（単月）'!H64</f>
        <v>-43.199999999998454</v>
      </c>
      <c r="I64" s="969">
        <f>H64+'事業報告（単月）'!I64</f>
        <v>161.40000000000236</v>
      </c>
      <c r="J64" s="969">
        <f>I64+'事業報告（単月）'!J64</f>
        <v>37.20000000000357</v>
      </c>
      <c r="K64" s="969">
        <f>J64+'事業報告（単月）'!K64</f>
        <v>-142.49999999999716</v>
      </c>
      <c r="L64" s="970">
        <f>K64+'事業報告（単月）'!L64</f>
        <v>27.000000000002615</v>
      </c>
      <c r="M64" s="971">
        <f>L64+'事業報告（単月）'!M64</f>
        <v>899.70000000000016</v>
      </c>
      <c r="N64" s="969">
        <f>M64+'事業報告（単月）'!N64</f>
        <v>353.39999999999952</v>
      </c>
      <c r="O64" s="969">
        <f>N64+'事業報告（単月）'!O64</f>
        <v>19.500000000002615</v>
      </c>
      <c r="P64" s="969">
        <f>O64+'事業報告（単月）'!P64</f>
        <v>467.7000000000088</v>
      </c>
      <c r="Q64" s="969">
        <f>P64+'事業報告（単月）'!Q64</f>
        <v>50.700000000010164</v>
      </c>
      <c r="R64" s="970">
        <f>Q64+'事業報告（単月）'!R64</f>
        <v>425.70000000001335</v>
      </c>
      <c r="S64" s="971">
        <f t="shared" si="18"/>
        <v>27.000000000002615</v>
      </c>
      <c r="T64" s="969">
        <f t="shared" si="19"/>
        <v>398.70000000001073</v>
      </c>
      <c r="U64" s="970">
        <f t="shared" si="20"/>
        <v>425.70000000001335</v>
      </c>
      <c r="V64" s="270"/>
      <c r="W64" s="155" t="s">
        <v>88</v>
      </c>
    </row>
    <row r="65" spans="1:23" s="1" customFormat="1" ht="17.25" customHeight="1" collapsed="1" thickBot="1">
      <c r="A65" s="55"/>
      <c r="B65" s="1871"/>
      <c r="C65" s="1956" t="s">
        <v>149</v>
      </c>
      <c r="D65" s="1957"/>
      <c r="E65" s="1957"/>
      <c r="F65" s="1958"/>
      <c r="G65" s="367">
        <f>'事業報告（単月）'!G65</f>
        <v>6914</v>
      </c>
      <c r="H65" s="972">
        <f>G65+'事業報告（単月）'!H65</f>
        <v>2102</v>
      </c>
      <c r="I65" s="972">
        <f>H65+'事業報告（単月）'!I65</f>
        <v>12489</v>
      </c>
      <c r="J65" s="972">
        <f>I65+'事業報告（単月）'!J65</f>
        <v>19057</v>
      </c>
      <c r="K65" s="972">
        <f>J65+'事業報告（単月）'!K65</f>
        <v>14984</v>
      </c>
      <c r="L65" s="973">
        <f>K65+'事業報告（単月）'!L65</f>
        <v>35587</v>
      </c>
      <c r="M65" s="367">
        <f>L65+'事業報告（単月）'!M65</f>
        <v>56817</v>
      </c>
      <c r="N65" s="972">
        <f>M65+'事業報告（単月）'!N65</f>
        <v>58567</v>
      </c>
      <c r="O65" s="972">
        <f>N65+'事業報告（単月）'!O65</f>
        <v>56149</v>
      </c>
      <c r="P65" s="972">
        <f>O65+'事業報告（単月）'!P65</f>
        <v>65035</v>
      </c>
      <c r="Q65" s="972">
        <f>P65+'事業報告（単月）'!Q65</f>
        <v>65839</v>
      </c>
      <c r="R65" s="973">
        <f>Q65+'事業報告（単月）'!R65</f>
        <v>87712</v>
      </c>
      <c r="S65" s="367">
        <f t="shared" si="18"/>
        <v>35587</v>
      </c>
      <c r="T65" s="972">
        <f t="shared" si="19"/>
        <v>52125</v>
      </c>
      <c r="U65" s="973">
        <f t="shared" si="20"/>
        <v>87712</v>
      </c>
      <c r="V65" s="277"/>
      <c r="W65" s="148" t="s">
        <v>88</v>
      </c>
    </row>
    <row r="66" spans="1:23" s="1" customFormat="1" ht="17.25" hidden="1" customHeight="1" outlineLevel="1">
      <c r="A66" s="55"/>
      <c r="B66" s="1871"/>
      <c r="C66" s="1950" t="s">
        <v>47</v>
      </c>
      <c r="D66" s="1952" t="s">
        <v>112</v>
      </c>
      <c r="E66" s="1953"/>
      <c r="F66" s="339" t="s">
        <v>119</v>
      </c>
      <c r="G66" s="129">
        <f>'事業報告（単月）'!G66</f>
        <v>655</v>
      </c>
      <c r="H66" s="115">
        <f>G66+'事業報告（単月）'!H66</f>
        <v>1304</v>
      </c>
      <c r="I66" s="115">
        <f>H66+'事業報告（単月）'!I66</f>
        <v>1617</v>
      </c>
      <c r="J66" s="115">
        <f>I66+'事業報告（単月）'!J66</f>
        <v>2422</v>
      </c>
      <c r="K66" s="115">
        <f>J66+'事業報告（単月）'!K66</f>
        <v>2875</v>
      </c>
      <c r="L66" s="116">
        <f>K66+'事業報告（単月）'!L66</f>
        <v>3304</v>
      </c>
      <c r="M66" s="114">
        <f>L66+'事業報告（単月）'!M66</f>
        <v>4119</v>
      </c>
      <c r="N66" s="115">
        <f>M66+'事業報告（単月）'!N66</f>
        <v>4908</v>
      </c>
      <c r="O66" s="115">
        <f>N66+'事業報告（単月）'!O66</f>
        <v>5676</v>
      </c>
      <c r="P66" s="115">
        <f>O66+'事業報告（単月）'!P66</f>
        <v>6489</v>
      </c>
      <c r="Q66" s="115">
        <f>P66+'事業報告（単月）'!Q66</f>
        <v>7300</v>
      </c>
      <c r="R66" s="116">
        <f>Q66+'事業報告（単月）'!R66</f>
        <v>8200</v>
      </c>
      <c r="S66" s="114">
        <f t="shared" si="18"/>
        <v>3304</v>
      </c>
      <c r="T66" s="115">
        <f t="shared" si="19"/>
        <v>4896</v>
      </c>
      <c r="U66" s="116">
        <f t="shared" si="20"/>
        <v>8200</v>
      </c>
      <c r="W66" s="149" t="s">
        <v>88</v>
      </c>
    </row>
    <row r="67" spans="1:23" s="1" customFormat="1" ht="17.25" hidden="1" customHeight="1" outlineLevel="1">
      <c r="A67" s="55"/>
      <c r="B67" s="1871"/>
      <c r="C67" s="1872"/>
      <c r="D67" s="1890"/>
      <c r="E67" s="1891"/>
      <c r="F67" s="655" t="s">
        <v>158</v>
      </c>
      <c r="G67" s="91">
        <f>'事業報告（単月）'!G67</f>
        <v>3</v>
      </c>
      <c r="H67" s="92">
        <f>G67+'事業報告（単月）'!H67</f>
        <v>6</v>
      </c>
      <c r="I67" s="92">
        <f>H67+'事業報告（単月）'!I67</f>
        <v>9</v>
      </c>
      <c r="J67" s="92">
        <f>I67+'事業報告（単月）'!J67</f>
        <v>12</v>
      </c>
      <c r="K67" s="92">
        <f>J67+'事業報告（単月）'!K67</f>
        <v>15</v>
      </c>
      <c r="L67" s="93">
        <f>K67+'事業報告（単月）'!L67</f>
        <v>18</v>
      </c>
      <c r="M67" s="94">
        <f>L67+'事業報告（単月）'!M67</f>
        <v>18</v>
      </c>
      <c r="N67" s="92">
        <f>M67+'事業報告（単月）'!N67</f>
        <v>18</v>
      </c>
      <c r="O67" s="92">
        <f>N67+'事業報告（単月）'!O67</f>
        <v>18</v>
      </c>
      <c r="P67" s="92">
        <f>O67+'事業報告（単月）'!P67</f>
        <v>18</v>
      </c>
      <c r="Q67" s="92">
        <f>P67+'事業報告（単月）'!Q67</f>
        <v>18</v>
      </c>
      <c r="R67" s="93">
        <f>Q67+'事業報告（単月）'!R67</f>
        <v>18</v>
      </c>
      <c r="S67" s="94">
        <f t="shared" si="18"/>
        <v>18</v>
      </c>
      <c r="T67" s="92">
        <f t="shared" si="19"/>
        <v>0</v>
      </c>
      <c r="U67" s="93">
        <f t="shared" si="20"/>
        <v>18</v>
      </c>
      <c r="W67" s="149" t="s">
        <v>88</v>
      </c>
    </row>
    <row r="68" spans="1:23" s="1" customFormat="1" ht="17.25" hidden="1" customHeight="1" outlineLevel="1">
      <c r="A68" s="55"/>
      <c r="B68" s="1871"/>
      <c r="C68" s="1872"/>
      <c r="D68" s="1890"/>
      <c r="E68" s="1891"/>
      <c r="F68" s="340" t="s">
        <v>186</v>
      </c>
      <c r="G68" s="95">
        <f>'事業報告（単月）'!G68</f>
        <v>57</v>
      </c>
      <c r="H68" s="96">
        <f>G68+'事業報告（単月）'!H68</f>
        <v>791</v>
      </c>
      <c r="I68" s="96">
        <f>H68+'事業報告（単月）'!I68</f>
        <v>1835</v>
      </c>
      <c r="J68" s="96">
        <f>I68+'事業報告（単月）'!J68</f>
        <v>5354</v>
      </c>
      <c r="K68" s="96">
        <f>J68+'事業報告（単月）'!K68</f>
        <v>6437</v>
      </c>
      <c r="L68" s="97">
        <f>K68+'事業報告（単月）'!L68</f>
        <v>15221</v>
      </c>
      <c r="M68" s="98">
        <f>L68+'事業報告（単月）'!M68</f>
        <v>33541</v>
      </c>
      <c r="N68" s="96">
        <f>M68+'事業報告（単月）'!N68</f>
        <v>33827</v>
      </c>
      <c r="O68" s="96">
        <f>N68+'事業報告（単月）'!O68</f>
        <v>35144</v>
      </c>
      <c r="P68" s="96">
        <f>O68+'事業報告（単月）'!P68</f>
        <v>44750</v>
      </c>
      <c r="Q68" s="96">
        <f>P68+'事業報告（単月）'!Q68</f>
        <v>46092</v>
      </c>
      <c r="R68" s="97">
        <f>Q68+'事業報告（単月）'!R68</f>
        <v>62953</v>
      </c>
      <c r="S68" s="98">
        <f t="shared" si="18"/>
        <v>15221</v>
      </c>
      <c r="T68" s="96">
        <f t="shared" si="19"/>
        <v>47732</v>
      </c>
      <c r="U68" s="97">
        <f t="shared" si="20"/>
        <v>62953</v>
      </c>
      <c r="W68" s="149" t="s">
        <v>88</v>
      </c>
    </row>
    <row r="69" spans="1:23" s="1" customFormat="1" ht="17.25" hidden="1" customHeight="1" outlineLevel="1">
      <c r="A69" s="55"/>
      <c r="B69" s="1871"/>
      <c r="C69" s="1872"/>
      <c r="D69" s="1890"/>
      <c r="E69" s="1891"/>
      <c r="F69" s="340" t="s">
        <v>187</v>
      </c>
      <c r="G69" s="95">
        <f>'事業報告（単月）'!G69</f>
        <v>2791</v>
      </c>
      <c r="H69" s="96">
        <f>G69+'事業報告（単月）'!H69</f>
        <v>5609</v>
      </c>
      <c r="I69" s="96">
        <f>H69+'事業報告（単月）'!I69</f>
        <v>7544</v>
      </c>
      <c r="J69" s="96">
        <f>I69+'事業報告（単月）'!J69</f>
        <v>10307</v>
      </c>
      <c r="K69" s="96">
        <f>J69+'事業報告（単月）'!K69</f>
        <v>14328</v>
      </c>
      <c r="L69" s="97">
        <f>K69+'事業報告（単月）'!L69</f>
        <v>23844</v>
      </c>
      <c r="M69" s="98">
        <f>L69+'事業報告（単月）'!M69</f>
        <v>28396</v>
      </c>
      <c r="N69" s="96">
        <f>M69+'事業報告（単月）'!N69</f>
        <v>31377</v>
      </c>
      <c r="O69" s="96">
        <f>N69+'事業報告（単月）'!O69</f>
        <v>33616</v>
      </c>
      <c r="P69" s="96">
        <f>O69+'事業報告（単月）'!P69</f>
        <v>37389</v>
      </c>
      <c r="Q69" s="96">
        <f>P69+'事業報告（単月）'!Q69</f>
        <v>40042</v>
      </c>
      <c r="R69" s="97">
        <f>Q69+'事業報告（単月）'!R69</f>
        <v>42032</v>
      </c>
      <c r="S69" s="98">
        <f t="shared" si="18"/>
        <v>23844</v>
      </c>
      <c r="T69" s="96">
        <f t="shared" si="19"/>
        <v>18188</v>
      </c>
      <c r="U69" s="97">
        <f t="shared" si="20"/>
        <v>42032</v>
      </c>
      <c r="W69" s="149" t="s">
        <v>88</v>
      </c>
    </row>
    <row r="70" spans="1:23" s="1" customFormat="1" ht="17.25" hidden="1" customHeight="1" outlineLevel="1">
      <c r="A70" s="55"/>
      <c r="B70" s="1871"/>
      <c r="C70" s="1872"/>
      <c r="D70" s="1892"/>
      <c r="E70" s="1893"/>
      <c r="F70" s="342" t="s">
        <v>188</v>
      </c>
      <c r="G70" s="639">
        <f>'事業報告（単月）'!G70</f>
        <v>6072</v>
      </c>
      <c r="H70" s="118">
        <f>G70+'事業報告（単月）'!H70</f>
        <v>6072</v>
      </c>
      <c r="I70" s="118">
        <f>H70+'事業報告（単月）'!I70</f>
        <v>15136</v>
      </c>
      <c r="J70" s="118">
        <f>I70+'事業報告（単月）'!J70</f>
        <v>15136</v>
      </c>
      <c r="K70" s="118">
        <f>J70+'事業報告（単月）'!K70</f>
        <v>15136</v>
      </c>
      <c r="L70" s="119">
        <f>K70+'事業報告（単月）'!L70</f>
        <v>17865</v>
      </c>
      <c r="M70" s="117">
        <f>L70+'事業報告（単月）'!M70</f>
        <v>17865</v>
      </c>
      <c r="N70" s="118">
        <f>M70+'事業報告（単月）'!N70</f>
        <v>18407</v>
      </c>
      <c r="O70" s="118">
        <f>N70+'事業報告（単月）'!O70</f>
        <v>18407</v>
      </c>
      <c r="P70" s="118">
        <f>O70+'事業報告（単月）'!P70</f>
        <v>19150</v>
      </c>
      <c r="Q70" s="118">
        <f>P70+'事業報告（単月）'!Q70</f>
        <v>19150</v>
      </c>
      <c r="R70" s="119">
        <f>Q70+'事業報告（単月）'!R70</f>
        <v>22369</v>
      </c>
      <c r="S70" s="117">
        <f t="shared" si="18"/>
        <v>17865</v>
      </c>
      <c r="T70" s="118">
        <f t="shared" si="19"/>
        <v>4504</v>
      </c>
      <c r="U70" s="119">
        <f t="shared" si="20"/>
        <v>22369</v>
      </c>
      <c r="W70" s="149" t="s">
        <v>88</v>
      </c>
    </row>
    <row r="71" spans="1:23" s="1" customFormat="1" ht="17.25" hidden="1" customHeight="1" outlineLevel="1">
      <c r="A71" s="55"/>
      <c r="B71" s="1871"/>
      <c r="C71" s="1872"/>
      <c r="D71" s="1890" t="s">
        <v>113</v>
      </c>
      <c r="E71" s="1891"/>
      <c r="F71" s="655" t="s">
        <v>100</v>
      </c>
      <c r="G71" s="91">
        <f>'事業報告（単月）'!G71</f>
        <v>-2754.2999999999997</v>
      </c>
      <c r="H71" s="92">
        <f>G71+'事業報告（単月）'!H71</f>
        <v>-11636.800000000001</v>
      </c>
      <c r="I71" s="92">
        <f>H71+'事業報告（単月）'!I71</f>
        <v>-13813.400000000001</v>
      </c>
      <c r="J71" s="92">
        <f>I71+'事業報告（単月）'!J71</f>
        <v>-14211.200000000003</v>
      </c>
      <c r="K71" s="92">
        <f>J71+'事業報告（単月）'!K71</f>
        <v>-23664.5</v>
      </c>
      <c r="L71" s="93">
        <f>K71+'事業報告（単月）'!L71</f>
        <v>-24692</v>
      </c>
      <c r="M71" s="94">
        <f>L71+'事業報告（単月）'!M71</f>
        <v>-28021.699999999997</v>
      </c>
      <c r="N71" s="92">
        <f>M71+'事業報告（単月）'!N71</f>
        <v>-30323.399999999998</v>
      </c>
      <c r="O71" s="92">
        <f>N71+'事業報告（単月）'!O71</f>
        <v>-36731.5</v>
      </c>
      <c r="P71" s="92">
        <f>O71+'事業報告（単月）'!P71</f>
        <v>-43228.700000000004</v>
      </c>
      <c r="Q71" s="92">
        <f>P71+'事業報告（単月）'!Q71</f>
        <v>-46813.700000000004</v>
      </c>
      <c r="R71" s="93">
        <f>Q71+'事業報告（単月）'!R71</f>
        <v>-48285.700000000004</v>
      </c>
      <c r="S71" s="94">
        <f t="shared" si="18"/>
        <v>-24692</v>
      </c>
      <c r="T71" s="92">
        <f t="shared" si="19"/>
        <v>-23593.700000000004</v>
      </c>
      <c r="U71" s="93">
        <f t="shared" si="20"/>
        <v>-48285.700000000004</v>
      </c>
      <c r="W71" s="149" t="s">
        <v>88</v>
      </c>
    </row>
    <row r="72" spans="1:23" s="1" customFormat="1" ht="17.25" hidden="1" customHeight="1" outlineLevel="1">
      <c r="A72" s="55"/>
      <c r="B72" s="1871"/>
      <c r="C72" s="1872"/>
      <c r="D72" s="1890"/>
      <c r="E72" s="1891"/>
      <c r="F72" s="341" t="s">
        <v>311</v>
      </c>
      <c r="G72" s="99">
        <f>'事業報告（単月）'!G72</f>
        <v>0</v>
      </c>
      <c r="H72" s="100">
        <f>G72+'事業報告（単月）'!H72</f>
        <v>0</v>
      </c>
      <c r="I72" s="100">
        <f>H72+'事業報告（単月）'!I72</f>
        <v>0</v>
      </c>
      <c r="J72" s="100">
        <f>I72+'事業報告（単月）'!J72</f>
        <v>0</v>
      </c>
      <c r="K72" s="100">
        <f>J72+'事業報告（単月）'!K72</f>
        <v>0</v>
      </c>
      <c r="L72" s="101">
        <f>K72+'事業報告（単月）'!L72</f>
        <v>0</v>
      </c>
      <c r="M72" s="102">
        <f>L72+'事業報告（単月）'!M72</f>
        <v>0</v>
      </c>
      <c r="N72" s="100">
        <f>M72+'事業報告（単月）'!N72</f>
        <v>0</v>
      </c>
      <c r="O72" s="100">
        <f>N72+'事業報告（単月）'!O72</f>
        <v>0</v>
      </c>
      <c r="P72" s="100">
        <f>O72+'事業報告（単月）'!P72</f>
        <v>0</v>
      </c>
      <c r="Q72" s="100">
        <f>P72+'事業報告（単月）'!Q72</f>
        <v>0</v>
      </c>
      <c r="R72" s="101">
        <f>Q72+'事業報告（単月）'!R72</f>
        <v>0</v>
      </c>
      <c r="S72" s="102">
        <f t="shared" si="18"/>
        <v>0</v>
      </c>
      <c r="T72" s="100">
        <f t="shared" si="19"/>
        <v>0</v>
      </c>
      <c r="U72" s="101">
        <f t="shared" si="20"/>
        <v>0</v>
      </c>
      <c r="W72" s="149" t="s">
        <v>88</v>
      </c>
    </row>
    <row r="73" spans="1:23" s="1" customFormat="1" ht="17.25" hidden="1" customHeight="1" outlineLevel="1" thickBot="1">
      <c r="A73" s="55"/>
      <c r="B73" s="1871"/>
      <c r="C73" s="1951"/>
      <c r="D73" s="1954"/>
      <c r="E73" s="1955"/>
      <c r="F73" s="1006" t="s">
        <v>114</v>
      </c>
      <c r="G73" s="971">
        <f>'事業報告（単月）'!G73</f>
        <v>90.299999999999727</v>
      </c>
      <c r="H73" s="969">
        <f>G73+'事業報告（単月）'!H73</f>
        <v>-43.199999999998454</v>
      </c>
      <c r="I73" s="969">
        <f>H73+'事業報告（単月）'!I73</f>
        <v>161.40000000000236</v>
      </c>
      <c r="J73" s="969">
        <f>I73+'事業報告（単月）'!J73</f>
        <v>37.20000000000357</v>
      </c>
      <c r="K73" s="969">
        <f>J73+'事業報告（単月）'!K73</f>
        <v>-142.49999999999716</v>
      </c>
      <c r="L73" s="970">
        <f>K73+'事業報告（単月）'!L73</f>
        <v>27.000000000002615</v>
      </c>
      <c r="M73" s="971">
        <f>L73+'事業報告（単月）'!M73</f>
        <v>899.70000000000016</v>
      </c>
      <c r="N73" s="969">
        <f>M73+'事業報告（単月）'!N73</f>
        <v>353.39999999999952</v>
      </c>
      <c r="O73" s="969">
        <f>N73+'事業報告（単月）'!O73</f>
        <v>19.500000000002615</v>
      </c>
      <c r="P73" s="969">
        <f>O73+'事業報告（単月）'!P73</f>
        <v>467.7000000000088</v>
      </c>
      <c r="Q73" s="969">
        <f>P73+'事業報告（単月）'!Q73</f>
        <v>50.700000000010164</v>
      </c>
      <c r="R73" s="970">
        <f>Q73+'事業報告（単月）'!R73</f>
        <v>425.70000000001335</v>
      </c>
      <c r="S73" s="971">
        <f t="shared" si="18"/>
        <v>27.000000000002615</v>
      </c>
      <c r="T73" s="969">
        <f t="shared" si="19"/>
        <v>398.70000000001073</v>
      </c>
      <c r="U73" s="970">
        <f t="shared" si="20"/>
        <v>425.70000000001335</v>
      </c>
      <c r="V73" s="270"/>
      <c r="W73" s="155" t="s">
        <v>88</v>
      </c>
    </row>
    <row r="74" spans="1:23" s="1" customFormat="1" ht="17.25" customHeight="1" collapsed="1" thickBot="1">
      <c r="A74" s="55"/>
      <c r="B74" s="1871"/>
      <c r="C74" s="1959" t="s">
        <v>69</v>
      </c>
      <c r="D74" s="1960"/>
      <c r="E74" s="1960"/>
      <c r="F74" s="1961"/>
      <c r="G74" s="1007">
        <f>'事業報告（単月）'!G74</f>
        <v>11743</v>
      </c>
      <c r="H74" s="1008">
        <f>G74+'事業報告（単月）'!H74</f>
        <v>10817</v>
      </c>
      <c r="I74" s="1008">
        <f>H74+'事業報告（単月）'!I74</f>
        <v>21432</v>
      </c>
      <c r="J74" s="1008">
        <f>I74+'事業報告（単月）'!J74</f>
        <v>24772</v>
      </c>
      <c r="K74" s="1008">
        <f>J74+'事業報告（単月）'!K74</f>
        <v>24141</v>
      </c>
      <c r="L74" s="1009">
        <f>K74+'事業報告（単月）'!L74</f>
        <v>48135.248054692551</v>
      </c>
      <c r="M74" s="1007">
        <f>L74+'事業報告（単月）'!M74</f>
        <v>69433.759348610154</v>
      </c>
      <c r="N74" s="1008">
        <f>M74+'事業報告（単月）'!N74</f>
        <v>70314.778130278457</v>
      </c>
      <c r="O74" s="1008">
        <f>N74+'事業報告（単月）'!O74</f>
        <v>68858.588024404526</v>
      </c>
      <c r="P74" s="1008">
        <f>O74+'事業報告（単月）'!P74</f>
        <v>71609.17787538108</v>
      </c>
      <c r="Q74" s="1008">
        <f>P74+'事業報告（単月）'!Q74</f>
        <v>69566.543578138313</v>
      </c>
      <c r="R74" s="1009">
        <f>Q74+'事業報告（単月）'!R74</f>
        <v>94668.039514777687</v>
      </c>
      <c r="S74" s="1007">
        <f t="shared" si="18"/>
        <v>48135.248054692551</v>
      </c>
      <c r="T74" s="1008">
        <f t="shared" si="19"/>
        <v>46532.791460085136</v>
      </c>
      <c r="U74" s="1009">
        <f t="shared" si="20"/>
        <v>94668.039514777687</v>
      </c>
      <c r="V74" s="277"/>
      <c r="W74" s="148" t="s">
        <v>88</v>
      </c>
    </row>
    <row r="75" spans="1:23" s="1" customFormat="1" ht="17.25" hidden="1" customHeight="1" outlineLevel="1">
      <c r="A75" s="55"/>
      <c r="B75" s="1871"/>
      <c r="C75" s="1950" t="s">
        <v>47</v>
      </c>
      <c r="D75" s="1952" t="s">
        <v>112</v>
      </c>
      <c r="E75" s="1953"/>
      <c r="F75" s="339" t="s">
        <v>119</v>
      </c>
      <c r="G75" s="129">
        <f>'事業報告（単月）'!G75</f>
        <v>-747</v>
      </c>
      <c r="H75" s="115">
        <f>G75+'事業報告（単月）'!H75</f>
        <v>527</v>
      </c>
      <c r="I75" s="115">
        <f>H75+'事業報告（単月）'!I75</f>
        <v>-2373</v>
      </c>
      <c r="J75" s="115">
        <f>I75+'事業報告（単月）'!J75</f>
        <v>-2240</v>
      </c>
      <c r="K75" s="115">
        <f>J75+'事業報告（単月）'!K75</f>
        <v>-1579</v>
      </c>
      <c r="L75" s="116">
        <f>K75+'事業報告（単月）'!L75</f>
        <v>-1150</v>
      </c>
      <c r="M75" s="114">
        <f>L75+'事業報告（単月）'!M75</f>
        <v>-335</v>
      </c>
      <c r="N75" s="115">
        <f>M75+'事業報告（単月）'!N75</f>
        <v>454</v>
      </c>
      <c r="O75" s="115">
        <f>N75+'事業報告（単月）'!O75</f>
        <v>1222</v>
      </c>
      <c r="P75" s="115">
        <f>O75+'事業報告（単月）'!P75</f>
        <v>2035</v>
      </c>
      <c r="Q75" s="115">
        <f>P75+'事業報告（単月）'!Q75</f>
        <v>2846</v>
      </c>
      <c r="R75" s="116">
        <f>Q75+'事業報告（単月）'!R75</f>
        <v>3746</v>
      </c>
      <c r="S75" s="114">
        <f t="shared" si="18"/>
        <v>-1150</v>
      </c>
      <c r="T75" s="115">
        <f t="shared" si="19"/>
        <v>4896</v>
      </c>
      <c r="U75" s="116">
        <f t="shared" si="20"/>
        <v>3746</v>
      </c>
      <c r="W75" s="149" t="s">
        <v>88</v>
      </c>
    </row>
    <row r="76" spans="1:23" s="1" customFormat="1" ht="17.25" hidden="1" customHeight="1" outlineLevel="1">
      <c r="A76" s="55"/>
      <c r="B76" s="1871"/>
      <c r="C76" s="1872"/>
      <c r="D76" s="1890"/>
      <c r="E76" s="1891"/>
      <c r="F76" s="655" t="s">
        <v>158</v>
      </c>
      <c r="G76" s="95">
        <f>'事業報告（単月）'!G76</f>
        <v>0</v>
      </c>
      <c r="H76" s="96">
        <f>G76+'事業報告（単月）'!H76</f>
        <v>0</v>
      </c>
      <c r="I76" s="96">
        <f>H76+'事業報告（単月）'!I76</f>
        <v>3</v>
      </c>
      <c r="J76" s="96">
        <f>I76+'事業報告（単月）'!J76</f>
        <v>8</v>
      </c>
      <c r="K76" s="96">
        <f>J76+'事業報告（単月）'!K76</f>
        <v>11</v>
      </c>
      <c r="L76" s="97">
        <f>K76+'事業報告（単月）'!L76</f>
        <v>14</v>
      </c>
      <c r="M76" s="98">
        <f>M271</f>
        <v>14</v>
      </c>
      <c r="N76" s="96">
        <f>M76+'事業報告（単月）'!N76</f>
        <v>14</v>
      </c>
      <c r="O76" s="96">
        <f>N76+'事業報告（単月）'!O76</f>
        <v>14</v>
      </c>
      <c r="P76" s="96">
        <f>O76+'事業報告（単月）'!P76</f>
        <v>14</v>
      </c>
      <c r="Q76" s="96">
        <f>P76+'事業報告（単月）'!Q76</f>
        <v>14</v>
      </c>
      <c r="R76" s="97">
        <f>Q76+'事業報告（単月）'!R76</f>
        <v>14</v>
      </c>
      <c r="S76" s="98">
        <f t="shared" si="18"/>
        <v>14</v>
      </c>
      <c r="T76" s="96">
        <f t="shared" si="19"/>
        <v>0</v>
      </c>
      <c r="U76" s="97">
        <f t="shared" si="20"/>
        <v>14</v>
      </c>
      <c r="W76" s="149" t="s">
        <v>88</v>
      </c>
    </row>
    <row r="77" spans="1:23" s="1" customFormat="1" ht="17.25" hidden="1" customHeight="1" outlineLevel="1">
      <c r="A77" s="55"/>
      <c r="B77" s="1871"/>
      <c r="C77" s="1872"/>
      <c r="D77" s="1890"/>
      <c r="E77" s="1891"/>
      <c r="F77" s="340" t="s">
        <v>186</v>
      </c>
      <c r="G77" s="95">
        <f>'事業報告（単月）'!G77</f>
        <v>75</v>
      </c>
      <c r="H77" s="96">
        <f>G77+'事業報告（単月）'!H77</f>
        <v>1422</v>
      </c>
      <c r="I77" s="96">
        <f>H77+'事業報告（単月）'!I77</f>
        <v>2512</v>
      </c>
      <c r="J77" s="96">
        <f>I77+'事業報告（単月）'!J77</f>
        <v>4707</v>
      </c>
      <c r="K77" s="96">
        <f>J77+'事業報告（単月）'!K77</f>
        <v>8108</v>
      </c>
      <c r="L77" s="97">
        <f>K77+'事業報告（単月）'!L77</f>
        <v>19583.400029416091</v>
      </c>
      <c r="M77" s="98">
        <f>L77+'事業報告（単月）'!M77</f>
        <v>39218.964841793786</v>
      </c>
      <c r="N77" s="96">
        <f>M77+'事業報告（単月）'!N77</f>
        <v>39677.586270365216</v>
      </c>
      <c r="O77" s="96">
        <f>N77+'事業報告（単月）'!O77</f>
        <v>41711.366534861656</v>
      </c>
      <c r="P77" s="96">
        <f>O77+'事業報告（単月）'!P77</f>
        <v>47865.092379323556</v>
      </c>
      <c r="Q77" s="96">
        <f>P77+'事業報告（単月）'!Q77</f>
        <v>48578.058082080788</v>
      </c>
      <c r="R77" s="97">
        <f>Q77+'事業報告（単月）'!R77</f>
        <v>67835.112393104413</v>
      </c>
      <c r="S77" s="98">
        <f t="shared" si="18"/>
        <v>19583.400029416091</v>
      </c>
      <c r="T77" s="96">
        <f t="shared" si="19"/>
        <v>48251.712363688319</v>
      </c>
      <c r="U77" s="97">
        <f t="shared" si="20"/>
        <v>67835.112393104413</v>
      </c>
      <c r="W77" s="149" t="s">
        <v>88</v>
      </c>
    </row>
    <row r="78" spans="1:23" s="1" customFormat="1" ht="17.25" hidden="1" customHeight="1" outlineLevel="1">
      <c r="A78" s="55"/>
      <c r="B78" s="1871"/>
      <c r="C78" s="1872"/>
      <c r="D78" s="1890"/>
      <c r="E78" s="1891"/>
      <c r="F78" s="340" t="s">
        <v>187</v>
      </c>
      <c r="G78" s="95">
        <f>'事業報告（単月）'!G78</f>
        <v>-38</v>
      </c>
      <c r="H78" s="96">
        <f>G78+'事業報告（単月）'!H78</f>
        <v>664</v>
      </c>
      <c r="I78" s="96">
        <f>H78+'事業報告（単月）'!I78</f>
        <v>1470</v>
      </c>
      <c r="J78" s="96">
        <f>I78+'事業報告（単月）'!J78</f>
        <v>2254</v>
      </c>
      <c r="K78" s="96">
        <f>J78+'事業報告（単月）'!K78</f>
        <v>2353</v>
      </c>
      <c r="L78" s="97">
        <f>K78+'事業報告（単月）'!L78</f>
        <v>10954</v>
      </c>
      <c r="M78" s="98">
        <f>L78+'事業報告（単月）'!M78</f>
        <v>14219.546481539917</v>
      </c>
      <c r="N78" s="96">
        <f>M78+'事業報告（単月）'!N78</f>
        <v>16086.419430189997</v>
      </c>
      <c r="O78" s="96">
        <f>N78+'事業報告（単月）'!O78</f>
        <v>18180.299059819627</v>
      </c>
      <c r="P78" s="96">
        <f>O78+'事業報告（単月）'!P78</f>
        <v>19562.913066334284</v>
      </c>
      <c r="Q78" s="96">
        <f>P78+'事業報告（単月）'!Q78</f>
        <v>19562.913066334284</v>
      </c>
      <c r="R78" s="97">
        <f>Q78+'事業報告（単月）'!R78</f>
        <v>25836.804691950048</v>
      </c>
      <c r="S78" s="98">
        <f t="shared" si="18"/>
        <v>10954</v>
      </c>
      <c r="T78" s="96">
        <f t="shared" si="19"/>
        <v>14882.804691950048</v>
      </c>
      <c r="U78" s="97">
        <f t="shared" si="20"/>
        <v>25836.804691950048</v>
      </c>
      <c r="W78" s="149" t="s">
        <v>88</v>
      </c>
    </row>
    <row r="79" spans="1:23" s="1" customFormat="1" ht="17.25" hidden="1" customHeight="1" outlineLevel="1">
      <c r="A79" s="55"/>
      <c r="B79" s="1871"/>
      <c r="C79" s="1872"/>
      <c r="D79" s="1890"/>
      <c r="E79" s="1891"/>
      <c r="F79" s="340" t="s">
        <v>188</v>
      </c>
      <c r="G79" s="95">
        <f>'事業報告（単月）'!G79</f>
        <v>10325</v>
      </c>
      <c r="H79" s="96">
        <f>G79+'事業報告（単月）'!H79</f>
        <v>12027</v>
      </c>
      <c r="I79" s="96">
        <f>H79+'事業報告（単月）'!I79</f>
        <v>23694</v>
      </c>
      <c r="J79" s="96">
        <f>I79+'事業報告（単月）'!J79</f>
        <v>23810</v>
      </c>
      <c r="K79" s="96">
        <f>J79+'事業報告（単月）'!K79</f>
        <v>23915</v>
      </c>
      <c r="L79" s="97">
        <f>K79+'事業報告（単月）'!L79</f>
        <v>27700.248025276462</v>
      </c>
      <c r="M79" s="98">
        <f>L79+'事業報告（単月）'!M79</f>
        <v>27700.248025276462</v>
      </c>
      <c r="N79" s="96">
        <f>M79+'事業報告（単月）'!N79</f>
        <v>27700.248025276462</v>
      </c>
      <c r="O79" s="96">
        <f>N79+'事業報告（単月）'!O79</f>
        <v>27700.248025276462</v>
      </c>
      <c r="P79" s="96">
        <f>O79+'事業報告（単月）'!P79</f>
        <v>28443.248025276462</v>
      </c>
      <c r="Q79" s="96">
        <f>P79+'事業報告（単月）'!Q79</f>
        <v>28443.248025276462</v>
      </c>
      <c r="R79" s="97">
        <f>Q79+'事業報告（単月）'!R79</f>
        <v>28443.248025276462</v>
      </c>
      <c r="S79" s="98">
        <f t="shared" si="18"/>
        <v>27700.248025276462</v>
      </c>
      <c r="T79" s="96">
        <f t="shared" si="19"/>
        <v>743</v>
      </c>
      <c r="U79" s="97">
        <f t="shared" si="20"/>
        <v>28443.248025276462</v>
      </c>
      <c r="W79" s="149" t="s">
        <v>88</v>
      </c>
    </row>
    <row r="80" spans="1:23" s="1" customFormat="1" ht="17.25" hidden="1" customHeight="1" outlineLevel="1">
      <c r="A80" s="55"/>
      <c r="B80" s="1871"/>
      <c r="C80" s="1872"/>
      <c r="D80" s="1892"/>
      <c r="E80" s="1893"/>
      <c r="F80" s="342" t="s">
        <v>303</v>
      </c>
      <c r="G80" s="639">
        <f>G303</f>
        <v>0</v>
      </c>
      <c r="H80" s="118">
        <f>G80+'事業報告（単月）'!H80</f>
        <v>0</v>
      </c>
      <c r="I80" s="118">
        <f>H80+'事業報告（単月）'!I80</f>
        <v>0</v>
      </c>
      <c r="J80" s="118">
        <f>I80+'事業報告（単月）'!J80</f>
        <v>0</v>
      </c>
      <c r="K80" s="118">
        <f>J80+'事業報告（単月）'!K80</f>
        <v>0</v>
      </c>
      <c r="L80" s="119">
        <f>K80+'事業報告（単月）'!L80</f>
        <v>0</v>
      </c>
      <c r="M80" s="117">
        <f>L80+'事業報告（単月）'!M80</f>
        <v>0</v>
      </c>
      <c r="N80" s="118">
        <f>M80+'事業報告（単月）'!N80</f>
        <v>22.724404446797244</v>
      </c>
      <c r="O80" s="118">
        <f>N80+'事業報告（単月）'!O80</f>
        <v>22.724404446797244</v>
      </c>
      <c r="P80" s="118">
        <f>O80+'事業報告（単月）'!P80</f>
        <v>22.724404446797244</v>
      </c>
      <c r="Q80" s="118">
        <f>P80+'事業報告（単月）'!Q80</f>
        <v>22.724404446797244</v>
      </c>
      <c r="R80" s="119">
        <f>Q80+'事業報告（単月）'!R80</f>
        <v>22.724404446797244</v>
      </c>
      <c r="S80" s="117">
        <f t="shared" si="18"/>
        <v>0</v>
      </c>
      <c r="T80" s="118">
        <f t="shared" si="19"/>
        <v>22.724404446797244</v>
      </c>
      <c r="U80" s="119">
        <f t="shared" si="20"/>
        <v>22.724404446797244</v>
      </c>
      <c r="W80" s="149" t="s">
        <v>88</v>
      </c>
    </row>
    <row r="81" spans="1:23" s="1" customFormat="1" ht="17.25" hidden="1" customHeight="1" outlineLevel="1">
      <c r="A81" s="55"/>
      <c r="B81" s="1871"/>
      <c r="C81" s="1872"/>
      <c r="D81" s="1890" t="s">
        <v>113</v>
      </c>
      <c r="E81" s="1891"/>
      <c r="F81" s="655" t="s">
        <v>100</v>
      </c>
      <c r="G81" s="91">
        <f>'事業報告（単月）'!G81</f>
        <v>1915.6</v>
      </c>
      <c r="H81" s="92">
        <f>G81+'事業報告（単月）'!H81</f>
        <v>-4875.1500000000015</v>
      </c>
      <c r="I81" s="92">
        <f>H81+'事業報告（単月）'!I81</f>
        <v>-7293.0000000000064</v>
      </c>
      <c r="J81" s="92">
        <f>I81+'事業報告（単月）'!J81</f>
        <v>-9792.2500000000109</v>
      </c>
      <c r="K81" s="92">
        <f>J81+'事業報告（単月）'!K81</f>
        <v>-16120.200000000012</v>
      </c>
      <c r="L81" s="93">
        <f>K81+'事業報告（単月）'!L81</f>
        <v>-17147.700000000012</v>
      </c>
      <c r="M81" s="94">
        <f>L81+'事業報告（単月）'!M81</f>
        <v>-20477.400000000009</v>
      </c>
      <c r="N81" s="92">
        <f>M81+'事業報告（単月）'!N81</f>
        <v>-22779.100000000009</v>
      </c>
      <c r="O81" s="92">
        <f>N81+'事業報告（単月）'!O81</f>
        <v>-29187.200000000012</v>
      </c>
      <c r="P81" s="92">
        <f>O81+'事業報告（単月）'!P81</f>
        <v>-35684.400000000016</v>
      </c>
      <c r="Q81" s="92">
        <f>P81+'事業報告（単月）'!Q81</f>
        <v>-39269.400000000016</v>
      </c>
      <c r="R81" s="93">
        <f>Q81+'事業報告（単月）'!R81</f>
        <v>-40741.400000000016</v>
      </c>
      <c r="S81" s="94">
        <f t="shared" si="18"/>
        <v>-17147.700000000012</v>
      </c>
      <c r="T81" s="92">
        <f t="shared" si="19"/>
        <v>-23593.700000000004</v>
      </c>
      <c r="U81" s="93">
        <f t="shared" si="20"/>
        <v>-40741.400000000016</v>
      </c>
      <c r="W81" s="149" t="s">
        <v>88</v>
      </c>
    </row>
    <row r="82" spans="1:23" s="1" customFormat="1" ht="17.25" hidden="1" customHeight="1" outlineLevel="1">
      <c r="A82" s="55"/>
      <c r="B82" s="1871"/>
      <c r="C82" s="1872"/>
      <c r="D82" s="1890"/>
      <c r="E82" s="1891"/>
      <c r="F82" s="341" t="s">
        <v>311</v>
      </c>
      <c r="G82" s="214">
        <f>'事業報告（単月）'!G82</f>
        <v>463</v>
      </c>
      <c r="H82" s="336">
        <f>G82+'事業報告（単月）'!H82</f>
        <v>1493</v>
      </c>
      <c r="I82" s="336">
        <f>H82+'事業報告（単月）'!I82</f>
        <v>3915</v>
      </c>
      <c r="J82" s="336">
        <f>I82+'事業報告（単月）'!J82</f>
        <v>6950</v>
      </c>
      <c r="K82" s="336">
        <f>J82+'事業報告（単月）'!K82</f>
        <v>8901</v>
      </c>
      <c r="L82" s="337">
        <f>K82+'事業報告（単月）'!L82</f>
        <v>8901</v>
      </c>
      <c r="M82" s="338">
        <f>L82+'事業報告（単月）'!M82</f>
        <v>8901</v>
      </c>
      <c r="N82" s="336">
        <f>M82+'事業報告（単月）'!N82</f>
        <v>8901</v>
      </c>
      <c r="O82" s="336">
        <f>N82+'事業報告（単月）'!O82</f>
        <v>8901</v>
      </c>
      <c r="P82" s="336">
        <f>O82+'事業報告（単月）'!P82</f>
        <v>8901</v>
      </c>
      <c r="Q82" s="336">
        <f>P82+'事業報告（単月）'!Q82</f>
        <v>8901</v>
      </c>
      <c r="R82" s="337">
        <f>Q82+'事業報告（単月）'!R82</f>
        <v>8901</v>
      </c>
      <c r="S82" s="338">
        <f t="shared" si="18"/>
        <v>8901</v>
      </c>
      <c r="T82" s="336">
        <f t="shared" si="19"/>
        <v>0</v>
      </c>
      <c r="U82" s="337">
        <f t="shared" si="20"/>
        <v>8901</v>
      </c>
      <c r="W82" s="149" t="s">
        <v>88</v>
      </c>
    </row>
    <row r="83" spans="1:23" s="1" customFormat="1" ht="17.25" hidden="1" customHeight="1" outlineLevel="1" thickBot="1">
      <c r="A83" s="55"/>
      <c r="B83" s="1871"/>
      <c r="C83" s="1872"/>
      <c r="D83" s="1890"/>
      <c r="E83" s="1891"/>
      <c r="F83" s="341" t="s">
        <v>114</v>
      </c>
      <c r="G83" s="102">
        <f>'事業報告（単月）'!G83</f>
        <v>-250.59999999999991</v>
      </c>
      <c r="H83" s="100">
        <f>G83+'事業報告（単月）'!H83</f>
        <v>-440.849999999999</v>
      </c>
      <c r="I83" s="100">
        <f>H83+'事業報告（単月）'!I83</f>
        <v>-495.99999999999409</v>
      </c>
      <c r="J83" s="100">
        <f>I83+'事業報告（単月）'!J83</f>
        <v>-924.74999999999</v>
      </c>
      <c r="K83" s="100">
        <f>J83+'事業報告（単月）'!K83</f>
        <v>-1447.7999999999902</v>
      </c>
      <c r="L83" s="101">
        <f>K83+'事業報告（単月）'!L83</f>
        <v>-719.69999999999186</v>
      </c>
      <c r="M83" s="102">
        <f>L83+'事業報告（単月）'!M83</f>
        <v>192.39999999999986</v>
      </c>
      <c r="N83" s="100">
        <f>M83+'事業報告（単月）'!N83</f>
        <v>237.8999999999985</v>
      </c>
      <c r="O83" s="100">
        <f>N83+'事業報告（単月）'!O83</f>
        <v>294.15000000000305</v>
      </c>
      <c r="P83" s="100">
        <f>O83+'事業報告（単月）'!P83</f>
        <v>449.60000000000196</v>
      </c>
      <c r="Q83" s="100">
        <f>P83+'事業報告（単月）'!Q83</f>
        <v>468.00000000000477</v>
      </c>
      <c r="R83" s="101">
        <f>Q83+'事業報告（単月）'!R83</f>
        <v>610.54999999999632</v>
      </c>
      <c r="S83" s="102">
        <f t="shared" si="18"/>
        <v>-719.69999999999186</v>
      </c>
      <c r="T83" s="100">
        <f t="shared" si="19"/>
        <v>1330.2499999999882</v>
      </c>
      <c r="U83" s="101">
        <f t="shared" si="20"/>
        <v>610.54999999999632</v>
      </c>
      <c r="V83" s="270"/>
      <c r="W83" s="149" t="s">
        <v>88</v>
      </c>
    </row>
    <row r="84" spans="1:23" s="1" customFormat="1" ht="17.25" customHeight="1" collapsed="1" thickBot="1">
      <c r="A84" s="55"/>
      <c r="B84" s="1871"/>
      <c r="C84" s="1962" t="s">
        <v>299</v>
      </c>
      <c r="D84" s="1963"/>
      <c r="E84" s="1963"/>
      <c r="F84" s="1964"/>
      <c r="G84" s="1010">
        <f>SUM(G85:G93)</f>
        <v>4829</v>
      </c>
      <c r="H84" s="1011">
        <f t="shared" ref="H84:R84" si="21">SUM(H85:H93)</f>
        <v>8715</v>
      </c>
      <c r="I84" s="1011">
        <f t="shared" si="21"/>
        <v>8942.9999999999982</v>
      </c>
      <c r="J84" s="1011">
        <f t="shared" si="21"/>
        <v>5714.9999999999982</v>
      </c>
      <c r="K84" s="1011">
        <f t="shared" si="21"/>
        <v>9156.9999999999964</v>
      </c>
      <c r="L84" s="1012">
        <f t="shared" si="21"/>
        <v>12548.248054692545</v>
      </c>
      <c r="M84" s="1010">
        <f t="shared" si="21"/>
        <v>12616.759348610152</v>
      </c>
      <c r="N84" s="1011">
        <f t="shared" si="21"/>
        <v>11747.778130278459</v>
      </c>
      <c r="O84" s="1011">
        <f t="shared" si="21"/>
        <v>12709.588024404529</v>
      </c>
      <c r="P84" s="1011">
        <f t="shared" si="21"/>
        <v>6574.1778753810804</v>
      </c>
      <c r="Q84" s="1011">
        <f t="shared" si="21"/>
        <v>3727.5435781383139</v>
      </c>
      <c r="R84" s="1012">
        <f t="shared" si="21"/>
        <v>6956.0395147776917</v>
      </c>
      <c r="S84" s="1010">
        <f t="shared" si="18"/>
        <v>12548.248054692545</v>
      </c>
      <c r="T84" s="1011">
        <f t="shared" si="19"/>
        <v>-5592.2085399148536</v>
      </c>
      <c r="U84" s="1012">
        <f t="shared" si="20"/>
        <v>6956.0395147776917</v>
      </c>
      <c r="V84" s="277"/>
      <c r="W84" s="158" t="s">
        <v>88</v>
      </c>
    </row>
    <row r="85" spans="1:23" s="1" customFormat="1" ht="17.25" hidden="1" customHeight="1" outlineLevel="1" thickTop="1">
      <c r="A85" s="55"/>
      <c r="B85" s="1871"/>
      <c r="C85" s="1872" t="s">
        <v>47</v>
      </c>
      <c r="D85" s="1890" t="s">
        <v>112</v>
      </c>
      <c r="E85" s="1891"/>
      <c r="F85" s="655" t="s">
        <v>119</v>
      </c>
      <c r="G85" s="94">
        <f>G75-G57</f>
        <v>-1402</v>
      </c>
      <c r="H85" s="92">
        <f t="shared" ref="H85:R89" si="22">H75-H57</f>
        <v>-777</v>
      </c>
      <c r="I85" s="92">
        <f t="shared" si="22"/>
        <v>-3990</v>
      </c>
      <c r="J85" s="92">
        <f t="shared" si="22"/>
        <v>-4662</v>
      </c>
      <c r="K85" s="92">
        <f t="shared" si="22"/>
        <v>-4454</v>
      </c>
      <c r="L85" s="93">
        <f t="shared" si="22"/>
        <v>-4454</v>
      </c>
      <c r="M85" s="94">
        <f t="shared" si="22"/>
        <v>-4454</v>
      </c>
      <c r="N85" s="92">
        <f t="shared" si="22"/>
        <v>-4454</v>
      </c>
      <c r="O85" s="92">
        <f t="shared" si="22"/>
        <v>-4454</v>
      </c>
      <c r="P85" s="92">
        <f t="shared" si="22"/>
        <v>-4454</v>
      </c>
      <c r="Q85" s="92">
        <f t="shared" si="22"/>
        <v>-4454</v>
      </c>
      <c r="R85" s="93">
        <f t="shared" si="22"/>
        <v>-4454</v>
      </c>
      <c r="S85" s="94">
        <f t="shared" si="18"/>
        <v>-4454</v>
      </c>
      <c r="T85" s="92">
        <f t="shared" si="19"/>
        <v>0</v>
      </c>
      <c r="U85" s="93">
        <f t="shared" si="20"/>
        <v>-4454</v>
      </c>
      <c r="W85" s="149" t="s">
        <v>88</v>
      </c>
    </row>
    <row r="86" spans="1:23" s="1" customFormat="1" ht="17.25" hidden="1" customHeight="1" outlineLevel="1">
      <c r="A86" s="55"/>
      <c r="B86" s="1871"/>
      <c r="C86" s="1872"/>
      <c r="D86" s="1890"/>
      <c r="E86" s="1891"/>
      <c r="F86" s="655" t="s">
        <v>158</v>
      </c>
      <c r="G86" s="98">
        <f t="shared" ref="G86:G89" si="23">G76-G58</f>
        <v>-3</v>
      </c>
      <c r="H86" s="96">
        <f t="shared" si="22"/>
        <v>-6</v>
      </c>
      <c r="I86" s="96">
        <f t="shared" si="22"/>
        <v>-6</v>
      </c>
      <c r="J86" s="96">
        <f t="shared" si="22"/>
        <v>-4</v>
      </c>
      <c r="K86" s="96">
        <f t="shared" si="22"/>
        <v>-4</v>
      </c>
      <c r="L86" s="97">
        <f t="shared" si="22"/>
        <v>-4</v>
      </c>
      <c r="M86" s="98">
        <f t="shared" si="22"/>
        <v>-4</v>
      </c>
      <c r="N86" s="96">
        <f t="shared" si="22"/>
        <v>-4</v>
      </c>
      <c r="O86" s="96">
        <f t="shared" si="22"/>
        <v>-4</v>
      </c>
      <c r="P86" s="96">
        <f t="shared" si="22"/>
        <v>-4</v>
      </c>
      <c r="Q86" s="96">
        <f t="shared" si="22"/>
        <v>-4</v>
      </c>
      <c r="R86" s="97">
        <f t="shared" si="22"/>
        <v>-4</v>
      </c>
      <c r="S86" s="98">
        <f t="shared" si="18"/>
        <v>-4</v>
      </c>
      <c r="T86" s="96">
        <f t="shared" si="19"/>
        <v>0</v>
      </c>
      <c r="U86" s="97">
        <f t="shared" si="20"/>
        <v>-4</v>
      </c>
      <c r="W86" s="149" t="s">
        <v>88</v>
      </c>
    </row>
    <row r="87" spans="1:23" s="1" customFormat="1" ht="17.25" hidden="1" customHeight="1" outlineLevel="1">
      <c r="A87" s="55"/>
      <c r="B87" s="1871"/>
      <c r="C87" s="1872"/>
      <c r="D87" s="1890"/>
      <c r="E87" s="1891"/>
      <c r="F87" s="340" t="s">
        <v>186</v>
      </c>
      <c r="G87" s="98">
        <f t="shared" si="23"/>
        <v>18</v>
      </c>
      <c r="H87" s="96">
        <f t="shared" si="22"/>
        <v>631</v>
      </c>
      <c r="I87" s="96">
        <f t="shared" si="22"/>
        <v>677</v>
      </c>
      <c r="J87" s="96">
        <f t="shared" si="22"/>
        <v>-647</v>
      </c>
      <c r="K87" s="96">
        <f t="shared" si="22"/>
        <v>1671</v>
      </c>
      <c r="L87" s="97">
        <f t="shared" si="22"/>
        <v>4362.4000294160905</v>
      </c>
      <c r="M87" s="98">
        <f t="shared" si="22"/>
        <v>5677.964841793786</v>
      </c>
      <c r="N87" s="96">
        <f t="shared" si="22"/>
        <v>5850.5862703652165</v>
      </c>
      <c r="O87" s="96">
        <f t="shared" si="22"/>
        <v>6567.366534861656</v>
      </c>
      <c r="P87" s="96">
        <f t="shared" si="22"/>
        <v>3115.0923793235561</v>
      </c>
      <c r="Q87" s="96">
        <f t="shared" si="22"/>
        <v>2486.0580820807882</v>
      </c>
      <c r="R87" s="97">
        <f t="shared" si="22"/>
        <v>4882.1123931044131</v>
      </c>
      <c r="S87" s="98">
        <f t="shared" si="18"/>
        <v>4362.4000294160905</v>
      </c>
      <c r="T87" s="96">
        <f t="shared" si="19"/>
        <v>519.71236368832251</v>
      </c>
      <c r="U87" s="97">
        <f t="shared" si="20"/>
        <v>4882.1123931044131</v>
      </c>
      <c r="W87" s="149" t="s">
        <v>88</v>
      </c>
    </row>
    <row r="88" spans="1:23" s="1" customFormat="1" ht="17.25" hidden="1" customHeight="1" outlineLevel="1">
      <c r="A88" s="55"/>
      <c r="B88" s="1871"/>
      <c r="C88" s="1872"/>
      <c r="D88" s="1890"/>
      <c r="E88" s="1891"/>
      <c r="F88" s="340" t="s">
        <v>187</v>
      </c>
      <c r="G88" s="98">
        <f t="shared" si="23"/>
        <v>-2829</v>
      </c>
      <c r="H88" s="96">
        <f t="shared" si="22"/>
        <v>-4945</v>
      </c>
      <c r="I88" s="96">
        <f t="shared" si="22"/>
        <v>-6074</v>
      </c>
      <c r="J88" s="96">
        <f t="shared" si="22"/>
        <v>-8053</v>
      </c>
      <c r="K88" s="96">
        <f t="shared" si="22"/>
        <v>-11975</v>
      </c>
      <c r="L88" s="97">
        <f t="shared" si="22"/>
        <v>-12890</v>
      </c>
      <c r="M88" s="98">
        <f t="shared" si="22"/>
        <v>-14176.453518460083</v>
      </c>
      <c r="N88" s="96">
        <f t="shared" si="22"/>
        <v>-15290.580569810003</v>
      </c>
      <c r="O88" s="96">
        <f t="shared" si="22"/>
        <v>-15435.700940180373</v>
      </c>
      <c r="P88" s="96">
        <f t="shared" si="22"/>
        <v>-17826.086933665716</v>
      </c>
      <c r="Q88" s="96">
        <f t="shared" si="22"/>
        <v>-20479.086933665716</v>
      </c>
      <c r="R88" s="97">
        <f t="shared" si="22"/>
        <v>-16195.195308049952</v>
      </c>
      <c r="S88" s="98">
        <f t="shared" si="18"/>
        <v>-12890</v>
      </c>
      <c r="T88" s="96">
        <f t="shared" si="19"/>
        <v>-3305.1953080499516</v>
      </c>
      <c r="U88" s="97">
        <f t="shared" si="20"/>
        <v>-16195.195308049952</v>
      </c>
      <c r="W88" s="149" t="s">
        <v>88</v>
      </c>
    </row>
    <row r="89" spans="1:23" s="1" customFormat="1" ht="17.25" hidden="1" customHeight="1" outlineLevel="1">
      <c r="A89" s="55"/>
      <c r="B89" s="1871"/>
      <c r="C89" s="1872"/>
      <c r="D89" s="1890"/>
      <c r="E89" s="1891"/>
      <c r="F89" s="340" t="s">
        <v>188</v>
      </c>
      <c r="G89" s="98">
        <f t="shared" si="23"/>
        <v>4253</v>
      </c>
      <c r="H89" s="96">
        <f t="shared" si="22"/>
        <v>5955</v>
      </c>
      <c r="I89" s="96">
        <f t="shared" si="22"/>
        <v>8558</v>
      </c>
      <c r="J89" s="96">
        <f t="shared" si="22"/>
        <v>8674</v>
      </c>
      <c r="K89" s="96">
        <f t="shared" si="22"/>
        <v>8779</v>
      </c>
      <c r="L89" s="97">
        <f t="shared" si="22"/>
        <v>9835.2480252764617</v>
      </c>
      <c r="M89" s="98">
        <f t="shared" si="22"/>
        <v>9835.2480252764617</v>
      </c>
      <c r="N89" s="96">
        <f t="shared" si="22"/>
        <v>9293.2480252764617</v>
      </c>
      <c r="O89" s="96">
        <f t="shared" si="22"/>
        <v>9293.2480252764617</v>
      </c>
      <c r="P89" s="96">
        <f t="shared" si="22"/>
        <v>9293.2480252764617</v>
      </c>
      <c r="Q89" s="96">
        <f t="shared" si="22"/>
        <v>9293.2480252764617</v>
      </c>
      <c r="R89" s="97">
        <f t="shared" si="22"/>
        <v>6074.2480252764617</v>
      </c>
      <c r="S89" s="98">
        <f t="shared" si="18"/>
        <v>9835.2480252764617</v>
      </c>
      <c r="T89" s="96">
        <f t="shared" si="19"/>
        <v>-3761</v>
      </c>
      <c r="U89" s="97">
        <f t="shared" si="20"/>
        <v>6074.2480252764617</v>
      </c>
      <c r="W89" s="149" t="s">
        <v>88</v>
      </c>
    </row>
    <row r="90" spans="1:23" s="1" customFormat="1" ht="17.25" hidden="1" customHeight="1" outlineLevel="1">
      <c r="A90" s="55"/>
      <c r="B90" s="1871"/>
      <c r="C90" s="1872"/>
      <c r="D90" s="1892"/>
      <c r="E90" s="1893"/>
      <c r="F90" s="342" t="s">
        <v>303</v>
      </c>
      <c r="G90" s="117">
        <f>G80</f>
        <v>0</v>
      </c>
      <c r="H90" s="118">
        <f t="shared" ref="H90:R90" si="24">H80</f>
        <v>0</v>
      </c>
      <c r="I90" s="118">
        <f t="shared" si="24"/>
        <v>0</v>
      </c>
      <c r="J90" s="118">
        <f t="shared" si="24"/>
        <v>0</v>
      </c>
      <c r="K90" s="118">
        <f t="shared" si="24"/>
        <v>0</v>
      </c>
      <c r="L90" s="119">
        <f t="shared" si="24"/>
        <v>0</v>
      </c>
      <c r="M90" s="117">
        <f t="shared" si="24"/>
        <v>0</v>
      </c>
      <c r="N90" s="118">
        <f t="shared" si="24"/>
        <v>22.724404446797244</v>
      </c>
      <c r="O90" s="118">
        <f t="shared" si="24"/>
        <v>22.724404446797244</v>
      </c>
      <c r="P90" s="118">
        <f t="shared" si="24"/>
        <v>22.724404446797244</v>
      </c>
      <c r="Q90" s="118">
        <f t="shared" si="24"/>
        <v>22.724404446797244</v>
      </c>
      <c r="R90" s="119">
        <f t="shared" si="24"/>
        <v>22.724404446797244</v>
      </c>
      <c r="S90" s="117">
        <f t="shared" si="18"/>
        <v>0</v>
      </c>
      <c r="T90" s="118">
        <f t="shared" si="19"/>
        <v>22.724404446797244</v>
      </c>
      <c r="U90" s="119">
        <f t="shared" si="20"/>
        <v>22.724404446797244</v>
      </c>
      <c r="V90" s="269"/>
      <c r="W90" s="149" t="s">
        <v>88</v>
      </c>
    </row>
    <row r="91" spans="1:23" s="1" customFormat="1" ht="17.25" hidden="1" customHeight="1" outlineLevel="1">
      <c r="A91" s="55"/>
      <c r="B91" s="1871"/>
      <c r="C91" s="1872"/>
      <c r="D91" s="1890" t="s">
        <v>113</v>
      </c>
      <c r="E91" s="1891"/>
      <c r="F91" s="655" t="s">
        <v>100</v>
      </c>
      <c r="G91" s="94">
        <f>G81-G62</f>
        <v>4669.8999999999996</v>
      </c>
      <c r="H91" s="92">
        <f t="shared" ref="H91:R91" si="25">H81-H62</f>
        <v>6761.65</v>
      </c>
      <c r="I91" s="92">
        <f t="shared" si="25"/>
        <v>6520.3999999999951</v>
      </c>
      <c r="J91" s="92">
        <f t="shared" si="25"/>
        <v>4418.9499999999916</v>
      </c>
      <c r="K91" s="92">
        <f t="shared" si="25"/>
        <v>7544.2999999999884</v>
      </c>
      <c r="L91" s="93">
        <f t="shared" si="25"/>
        <v>7544.2999999999884</v>
      </c>
      <c r="M91" s="94">
        <f t="shared" si="25"/>
        <v>7544.2999999999884</v>
      </c>
      <c r="N91" s="92">
        <f t="shared" si="25"/>
        <v>7544.2999999999884</v>
      </c>
      <c r="O91" s="92">
        <f t="shared" si="25"/>
        <v>7544.2999999999884</v>
      </c>
      <c r="P91" s="92">
        <f t="shared" si="25"/>
        <v>7544.2999999999884</v>
      </c>
      <c r="Q91" s="92">
        <f t="shared" si="25"/>
        <v>7544.2999999999884</v>
      </c>
      <c r="R91" s="93">
        <f t="shared" si="25"/>
        <v>7544.2999999999884</v>
      </c>
      <c r="S91" s="94">
        <f t="shared" si="18"/>
        <v>7544.2999999999884</v>
      </c>
      <c r="T91" s="92">
        <f t="shared" si="19"/>
        <v>0</v>
      </c>
      <c r="U91" s="93">
        <f t="shared" si="20"/>
        <v>7544.2999999999884</v>
      </c>
      <c r="W91" s="158" t="s">
        <v>88</v>
      </c>
    </row>
    <row r="92" spans="1:23" s="1" customFormat="1" ht="17.25" hidden="1" customHeight="1" outlineLevel="1">
      <c r="A92" s="55"/>
      <c r="B92" s="1871"/>
      <c r="C92" s="1872"/>
      <c r="D92" s="1890"/>
      <c r="E92" s="1891"/>
      <c r="F92" s="341" t="s">
        <v>311</v>
      </c>
      <c r="G92" s="102">
        <f t="shared" ref="G92:R93" si="26">G82-G63</f>
        <v>463</v>
      </c>
      <c r="H92" s="100">
        <f t="shared" si="26"/>
        <v>1493</v>
      </c>
      <c r="I92" s="100">
        <f t="shared" si="26"/>
        <v>3915</v>
      </c>
      <c r="J92" s="100">
        <f t="shared" si="26"/>
        <v>6950</v>
      </c>
      <c r="K92" s="100">
        <f t="shared" si="26"/>
        <v>8901</v>
      </c>
      <c r="L92" s="101">
        <f t="shared" si="26"/>
        <v>8901</v>
      </c>
      <c r="M92" s="102">
        <f t="shared" si="26"/>
        <v>8901</v>
      </c>
      <c r="N92" s="100">
        <f t="shared" si="26"/>
        <v>8901</v>
      </c>
      <c r="O92" s="100">
        <f t="shared" si="26"/>
        <v>8901</v>
      </c>
      <c r="P92" s="100">
        <f t="shared" si="26"/>
        <v>8901</v>
      </c>
      <c r="Q92" s="100">
        <f t="shared" si="26"/>
        <v>8901</v>
      </c>
      <c r="R92" s="101">
        <f t="shared" si="26"/>
        <v>8901</v>
      </c>
      <c r="S92" s="102">
        <f t="shared" si="18"/>
        <v>8901</v>
      </c>
      <c r="T92" s="100">
        <f t="shared" si="19"/>
        <v>0</v>
      </c>
      <c r="U92" s="101">
        <f t="shared" si="20"/>
        <v>8901</v>
      </c>
      <c r="W92" s="149" t="s">
        <v>88</v>
      </c>
    </row>
    <row r="93" spans="1:23" s="1" customFormat="1" ht="17.25" hidden="1" customHeight="1" outlineLevel="1" thickBot="1">
      <c r="A93" s="55"/>
      <c r="B93" s="1871"/>
      <c r="C93" s="1965"/>
      <c r="D93" s="1966"/>
      <c r="E93" s="1967"/>
      <c r="F93" s="343" t="s">
        <v>114</v>
      </c>
      <c r="G93" s="132">
        <f t="shared" si="26"/>
        <v>-340.89999999999964</v>
      </c>
      <c r="H93" s="130">
        <f t="shared" si="26"/>
        <v>-397.65000000000055</v>
      </c>
      <c r="I93" s="130">
        <f t="shared" si="26"/>
        <v>-657.39999999999645</v>
      </c>
      <c r="J93" s="130">
        <f t="shared" si="26"/>
        <v>-961.94999999999357</v>
      </c>
      <c r="K93" s="130">
        <f t="shared" si="26"/>
        <v>-1305.2999999999929</v>
      </c>
      <c r="L93" s="131">
        <f t="shared" si="26"/>
        <v>-746.69999999999447</v>
      </c>
      <c r="M93" s="132">
        <f t="shared" si="26"/>
        <v>-707.3000000000003</v>
      </c>
      <c r="N93" s="130">
        <f t="shared" si="26"/>
        <v>-115.50000000000102</v>
      </c>
      <c r="O93" s="130">
        <f t="shared" si="26"/>
        <v>274.65000000000043</v>
      </c>
      <c r="P93" s="130">
        <f t="shared" si="26"/>
        <v>-18.100000000006844</v>
      </c>
      <c r="Q93" s="130">
        <f t="shared" si="26"/>
        <v>417.29999999999461</v>
      </c>
      <c r="R93" s="131">
        <f t="shared" si="26"/>
        <v>184.84999999998297</v>
      </c>
      <c r="S93" s="132">
        <f t="shared" si="18"/>
        <v>-746.69999999999447</v>
      </c>
      <c r="T93" s="130">
        <f t="shared" si="19"/>
        <v>931.54999999997744</v>
      </c>
      <c r="U93" s="131">
        <f t="shared" si="20"/>
        <v>184.84999999998297</v>
      </c>
      <c r="V93" s="344"/>
      <c r="W93" s="150" t="s">
        <v>88</v>
      </c>
    </row>
    <row r="94" spans="1:23" s="1" customFormat="1" ht="17.25" customHeight="1" collapsed="1" thickTop="1" thickBot="1">
      <c r="A94" s="55"/>
      <c r="B94" s="1871"/>
      <c r="C94" s="1848" t="s">
        <v>300</v>
      </c>
      <c r="D94" s="1849"/>
      <c r="E94" s="1849"/>
      <c r="F94" s="1850"/>
      <c r="G94" s="1013" t="str">
        <f>IF(W300_JIG_MTB!B2&lt;&gt;2,"",IF((G74-G56)&gt;=0,"○",IF(G74&gt;=(G56*90%),"△","×")))</f>
        <v>○</v>
      </c>
      <c r="H94" s="1014" t="str">
        <f>IF(W300_JIG_MTB!C2&lt;&gt;2,"",IF((H74-H56)&gt;=0,"○",IF(H74&gt;=(H56*90%),"△","×")))</f>
        <v>○</v>
      </c>
      <c r="I94" s="1014" t="str">
        <f>IF(W300_JIG_MTB!D2&lt;&gt;2,"",IF((I74-I56)&gt;=0,"○",IF(I74&gt;=(I56*90%),"△","×")))</f>
        <v>○</v>
      </c>
      <c r="J94" s="1014" t="str">
        <f>IF(W300_JIG_MTB!E2&lt;&gt;2,"",IF((J74-J56)&gt;=0,"○",IF(J74&gt;=(J56*90%),"△","×")))</f>
        <v>○</v>
      </c>
      <c r="K94" s="1014" t="str">
        <f>IF(W300_JIG_MTB!F2&lt;&gt;2,"",IF((K74-K56)&gt;=0,"○",IF(K74&gt;=(K56*90%),"△","×")))</f>
        <v>○</v>
      </c>
      <c r="L94" s="1015" t="str">
        <f>IF(W300_JIG_MTB!G2&lt;&gt;2,"",IF((L74-L56)&gt;=0,"○",IF(L74&gt;=(L56*90%),"△","×")))</f>
        <v/>
      </c>
      <c r="M94" s="1013" t="str">
        <f>IF(W300_JIG_MTB!H2&lt;&gt;2,"",IF((M74-M56)&gt;=0,"○",IF(M74&gt;=(M56*90%),"△","×")))</f>
        <v/>
      </c>
      <c r="N94" s="1014" t="str">
        <f>IF(W300_JIG_MTB!I2&lt;&gt;2,"",IF((N74-N56)&gt;=0,"○",IF(N74&gt;=(N56*90%),"△","×")))</f>
        <v/>
      </c>
      <c r="O94" s="1014" t="str">
        <f>IF(W300_JIG_MTB!J2&lt;&gt;2,"",IF((O74-O56)&gt;=0,"○",IF(O74&gt;=(O56*90%),"△","×")))</f>
        <v/>
      </c>
      <c r="P94" s="1014" t="str">
        <f>IF(W300_JIG_MTB!K2&lt;&gt;2,"",IF((P74-P56)&gt;=0,"○",IF(P74&gt;=(P56*90%),"△","×")))</f>
        <v/>
      </c>
      <c r="Q94" s="1014" t="str">
        <f>IF(W300_JIG_MTB!L2&lt;&gt;2,"",IF((Q74-Q56)&gt;=0,"○",IF(Q74&gt;=(Q56*90%),"△","×")))</f>
        <v/>
      </c>
      <c r="R94" s="1015" t="str">
        <f>IF(W300_JIG_MTB!M2&lt;&gt;2,"",IF((R74-R56)&gt;=0,"○",IF(R74&gt;=(R56*90%),"△","×")))</f>
        <v/>
      </c>
      <c r="S94" s="1013" t="str">
        <f>IF(W300_JIG_MTB!G2&lt;&gt;2,"",IF((S74-S56)&gt;=0,"○",IF(S74&gt;=(S56*90%),"△","×")))</f>
        <v/>
      </c>
      <c r="T94" s="1014" t="str">
        <f>IF(W300_JIG_MTB!M2&lt;&gt;2,"",IF((T74-T56)&gt;=0,"○",IF(T74&gt;=(T56*90%),"△","×")))</f>
        <v/>
      </c>
      <c r="U94" s="1015" t="str">
        <f>IF(W300_JIG_MTB!M2&lt;&gt;2,"",IF((U74-U56)&gt;=0,"○",IF(U74&gt;=(U56*90%),"△","×")))</f>
        <v/>
      </c>
      <c r="V94" s="270"/>
      <c r="W94" s="424" t="s">
        <v>345</v>
      </c>
    </row>
    <row r="95" spans="1:23" s="1" customFormat="1" ht="17.25" customHeight="1" thickBot="1">
      <c r="A95" s="55"/>
      <c r="B95" s="1871"/>
      <c r="C95" s="1838" t="s">
        <v>301</v>
      </c>
      <c r="D95" s="1839"/>
      <c r="E95" s="1839"/>
      <c r="F95" s="1840"/>
      <c r="G95" s="982">
        <f>SUM(G96:G104)</f>
        <v>4829</v>
      </c>
      <c r="H95" s="983">
        <f t="shared" ref="H95:R95" si="27">SUM(H96:H104)</f>
        <v>8715</v>
      </c>
      <c r="I95" s="983">
        <f t="shared" si="27"/>
        <v>8942.9999999999982</v>
      </c>
      <c r="J95" s="983">
        <f t="shared" si="27"/>
        <v>5714.9999999999982</v>
      </c>
      <c r="K95" s="983">
        <f t="shared" si="27"/>
        <v>9156.9999999999964</v>
      </c>
      <c r="L95" s="984">
        <f t="shared" si="27"/>
        <v>12548.248054692545</v>
      </c>
      <c r="M95" s="982">
        <f t="shared" si="27"/>
        <v>12616.759348610152</v>
      </c>
      <c r="N95" s="983">
        <f t="shared" si="27"/>
        <v>11747.778130278459</v>
      </c>
      <c r="O95" s="983">
        <f t="shared" si="27"/>
        <v>12709.588024404529</v>
      </c>
      <c r="P95" s="983">
        <f t="shared" si="27"/>
        <v>6574.1778753810804</v>
      </c>
      <c r="Q95" s="983">
        <f t="shared" si="27"/>
        <v>3727.5435781383139</v>
      </c>
      <c r="R95" s="984">
        <f t="shared" si="27"/>
        <v>6956.0395147776917</v>
      </c>
      <c r="S95" s="982">
        <f t="shared" ref="S95:S104" si="28">L95</f>
        <v>12548.248054692545</v>
      </c>
      <c r="T95" s="983">
        <f t="shared" ref="T95:T104" si="29">U95-S95</f>
        <v>-5592.2085399148536</v>
      </c>
      <c r="U95" s="984">
        <f t="shared" ref="U95:U104" si="30">R95</f>
        <v>6956.0395147776917</v>
      </c>
      <c r="V95" s="277"/>
      <c r="W95" s="148" t="s">
        <v>88</v>
      </c>
    </row>
    <row r="96" spans="1:23" s="1" customFormat="1" ht="17.25" hidden="1" customHeight="1" outlineLevel="1" thickTop="1">
      <c r="A96" s="55"/>
      <c r="B96" s="1871"/>
      <c r="C96" s="1968" t="s">
        <v>47</v>
      </c>
      <c r="D96" s="1969" t="s">
        <v>112</v>
      </c>
      <c r="E96" s="1970"/>
      <c r="F96" s="1016" t="s">
        <v>119</v>
      </c>
      <c r="G96" s="987">
        <f>G75-G66</f>
        <v>-1402</v>
      </c>
      <c r="H96" s="988">
        <f t="shared" ref="H96:R100" si="31">H75-H66</f>
        <v>-777</v>
      </c>
      <c r="I96" s="988">
        <f t="shared" si="31"/>
        <v>-3990</v>
      </c>
      <c r="J96" s="988">
        <f t="shared" si="31"/>
        <v>-4662</v>
      </c>
      <c r="K96" s="988">
        <f t="shared" si="31"/>
        <v>-4454</v>
      </c>
      <c r="L96" s="989">
        <f t="shared" si="31"/>
        <v>-4454</v>
      </c>
      <c r="M96" s="987">
        <f t="shared" si="31"/>
        <v>-4454</v>
      </c>
      <c r="N96" s="988">
        <f t="shared" si="31"/>
        <v>-4454</v>
      </c>
      <c r="O96" s="988">
        <f t="shared" si="31"/>
        <v>-4454</v>
      </c>
      <c r="P96" s="988">
        <f t="shared" si="31"/>
        <v>-4454</v>
      </c>
      <c r="Q96" s="988">
        <f t="shared" si="31"/>
        <v>-4454</v>
      </c>
      <c r="R96" s="989">
        <f t="shared" si="31"/>
        <v>-4454</v>
      </c>
      <c r="S96" s="987">
        <f t="shared" si="28"/>
        <v>-4454</v>
      </c>
      <c r="T96" s="988">
        <f t="shared" si="29"/>
        <v>0</v>
      </c>
      <c r="U96" s="989">
        <f t="shared" si="30"/>
        <v>-4454</v>
      </c>
      <c r="W96" s="149" t="s">
        <v>88</v>
      </c>
    </row>
    <row r="97" spans="1:23" s="1" customFormat="1" ht="17.25" hidden="1" customHeight="1" outlineLevel="1">
      <c r="A97" s="55"/>
      <c r="B97" s="1871"/>
      <c r="C97" s="1872"/>
      <c r="D97" s="1890"/>
      <c r="E97" s="1891"/>
      <c r="F97" s="655" t="s">
        <v>158</v>
      </c>
      <c r="G97" s="98">
        <f t="shared" ref="G97:G100" si="32">G76-G67</f>
        <v>-3</v>
      </c>
      <c r="H97" s="96">
        <f t="shared" si="31"/>
        <v>-6</v>
      </c>
      <c r="I97" s="96">
        <f t="shared" si="31"/>
        <v>-6</v>
      </c>
      <c r="J97" s="96">
        <f t="shared" si="31"/>
        <v>-4</v>
      </c>
      <c r="K97" s="96">
        <f t="shared" si="31"/>
        <v>-4</v>
      </c>
      <c r="L97" s="97">
        <f t="shared" si="31"/>
        <v>-4</v>
      </c>
      <c r="M97" s="98">
        <f t="shared" si="31"/>
        <v>-4</v>
      </c>
      <c r="N97" s="96">
        <f t="shared" si="31"/>
        <v>-4</v>
      </c>
      <c r="O97" s="96">
        <f t="shared" si="31"/>
        <v>-4</v>
      </c>
      <c r="P97" s="96">
        <f t="shared" si="31"/>
        <v>-4</v>
      </c>
      <c r="Q97" s="96">
        <f t="shared" si="31"/>
        <v>-4</v>
      </c>
      <c r="R97" s="97">
        <f t="shared" si="31"/>
        <v>-4</v>
      </c>
      <c r="S97" s="98">
        <f t="shared" si="28"/>
        <v>-4</v>
      </c>
      <c r="T97" s="96">
        <f t="shared" si="29"/>
        <v>0</v>
      </c>
      <c r="U97" s="97">
        <f t="shared" si="30"/>
        <v>-4</v>
      </c>
      <c r="W97" s="149" t="s">
        <v>88</v>
      </c>
    </row>
    <row r="98" spans="1:23" s="1" customFormat="1" ht="17.25" hidden="1" customHeight="1" outlineLevel="1">
      <c r="A98" s="55"/>
      <c r="B98" s="1871"/>
      <c r="C98" s="1872"/>
      <c r="D98" s="1890"/>
      <c r="E98" s="1891"/>
      <c r="F98" s="340" t="s">
        <v>186</v>
      </c>
      <c r="G98" s="98">
        <f t="shared" si="32"/>
        <v>18</v>
      </c>
      <c r="H98" s="96">
        <f t="shared" si="31"/>
        <v>631</v>
      </c>
      <c r="I98" s="96">
        <f t="shared" si="31"/>
        <v>677</v>
      </c>
      <c r="J98" s="96">
        <f t="shared" si="31"/>
        <v>-647</v>
      </c>
      <c r="K98" s="96">
        <f t="shared" si="31"/>
        <v>1671</v>
      </c>
      <c r="L98" s="97">
        <f t="shared" si="31"/>
        <v>4362.4000294160905</v>
      </c>
      <c r="M98" s="98">
        <f t="shared" si="31"/>
        <v>5677.964841793786</v>
      </c>
      <c r="N98" s="96">
        <f t="shared" si="31"/>
        <v>5850.5862703652165</v>
      </c>
      <c r="O98" s="96">
        <f t="shared" si="31"/>
        <v>6567.366534861656</v>
      </c>
      <c r="P98" s="96">
        <f t="shared" si="31"/>
        <v>3115.0923793235561</v>
      </c>
      <c r="Q98" s="96">
        <f t="shared" si="31"/>
        <v>2486.0580820807882</v>
      </c>
      <c r="R98" s="97">
        <f t="shared" si="31"/>
        <v>4882.1123931044131</v>
      </c>
      <c r="S98" s="98">
        <f t="shared" si="28"/>
        <v>4362.4000294160905</v>
      </c>
      <c r="T98" s="96">
        <f t="shared" si="29"/>
        <v>519.71236368832251</v>
      </c>
      <c r="U98" s="97">
        <f t="shared" si="30"/>
        <v>4882.1123931044131</v>
      </c>
      <c r="W98" s="149" t="s">
        <v>88</v>
      </c>
    </row>
    <row r="99" spans="1:23" s="1" customFormat="1" ht="17.25" hidden="1" customHeight="1" outlineLevel="1">
      <c r="A99" s="55"/>
      <c r="B99" s="1871"/>
      <c r="C99" s="1872"/>
      <c r="D99" s="1890"/>
      <c r="E99" s="1891"/>
      <c r="F99" s="340" t="s">
        <v>187</v>
      </c>
      <c r="G99" s="98">
        <f t="shared" si="32"/>
        <v>-2829</v>
      </c>
      <c r="H99" s="96">
        <f t="shared" si="31"/>
        <v>-4945</v>
      </c>
      <c r="I99" s="96">
        <f t="shared" si="31"/>
        <v>-6074</v>
      </c>
      <c r="J99" s="96">
        <f t="shared" si="31"/>
        <v>-8053</v>
      </c>
      <c r="K99" s="96">
        <f t="shared" si="31"/>
        <v>-11975</v>
      </c>
      <c r="L99" s="97">
        <f t="shared" si="31"/>
        <v>-12890</v>
      </c>
      <c r="M99" s="98">
        <f t="shared" si="31"/>
        <v>-14176.453518460083</v>
      </c>
      <c r="N99" s="96">
        <f t="shared" si="31"/>
        <v>-15290.580569810003</v>
      </c>
      <c r="O99" s="96">
        <f t="shared" si="31"/>
        <v>-15435.700940180373</v>
      </c>
      <c r="P99" s="96">
        <f t="shared" si="31"/>
        <v>-17826.086933665716</v>
      </c>
      <c r="Q99" s="96">
        <f t="shared" si="31"/>
        <v>-20479.086933665716</v>
      </c>
      <c r="R99" s="97">
        <f t="shared" si="31"/>
        <v>-16195.195308049952</v>
      </c>
      <c r="S99" s="98">
        <f t="shared" si="28"/>
        <v>-12890</v>
      </c>
      <c r="T99" s="96">
        <f t="shared" si="29"/>
        <v>-3305.1953080499516</v>
      </c>
      <c r="U99" s="97">
        <f t="shared" si="30"/>
        <v>-16195.195308049952</v>
      </c>
      <c r="W99" s="149" t="s">
        <v>88</v>
      </c>
    </row>
    <row r="100" spans="1:23" s="1" customFormat="1" ht="17.25" hidden="1" customHeight="1" outlineLevel="1">
      <c r="A100" s="55"/>
      <c r="B100" s="1871"/>
      <c r="C100" s="1872"/>
      <c r="D100" s="1890"/>
      <c r="E100" s="1891"/>
      <c r="F100" s="340" t="s">
        <v>188</v>
      </c>
      <c r="G100" s="98">
        <f t="shared" si="32"/>
        <v>4253</v>
      </c>
      <c r="H100" s="96">
        <f t="shared" si="31"/>
        <v>5955</v>
      </c>
      <c r="I100" s="96">
        <f t="shared" si="31"/>
        <v>8558</v>
      </c>
      <c r="J100" s="96">
        <f t="shared" si="31"/>
        <v>8674</v>
      </c>
      <c r="K100" s="96">
        <f t="shared" si="31"/>
        <v>8779</v>
      </c>
      <c r="L100" s="97">
        <f t="shared" si="31"/>
        <v>9835.2480252764617</v>
      </c>
      <c r="M100" s="98">
        <f t="shared" si="31"/>
        <v>9835.2480252764617</v>
      </c>
      <c r="N100" s="96">
        <f t="shared" si="31"/>
        <v>9293.2480252764617</v>
      </c>
      <c r="O100" s="96">
        <f t="shared" si="31"/>
        <v>9293.2480252764617</v>
      </c>
      <c r="P100" s="96">
        <f t="shared" si="31"/>
        <v>9293.2480252764617</v>
      </c>
      <c r="Q100" s="96">
        <f t="shared" si="31"/>
        <v>9293.2480252764617</v>
      </c>
      <c r="R100" s="97">
        <f t="shared" si="31"/>
        <v>6074.2480252764617</v>
      </c>
      <c r="S100" s="98">
        <f t="shared" si="28"/>
        <v>9835.2480252764617</v>
      </c>
      <c r="T100" s="96">
        <f t="shared" si="29"/>
        <v>-3761</v>
      </c>
      <c r="U100" s="97">
        <f t="shared" si="30"/>
        <v>6074.2480252764617</v>
      </c>
      <c r="W100" s="149" t="s">
        <v>88</v>
      </c>
    </row>
    <row r="101" spans="1:23" s="1" customFormat="1" ht="17.25" hidden="1" customHeight="1" outlineLevel="1">
      <c r="A101" s="55"/>
      <c r="B101" s="1871"/>
      <c r="C101" s="1872"/>
      <c r="D101" s="1892"/>
      <c r="E101" s="1893"/>
      <c r="F101" s="660" t="s">
        <v>114</v>
      </c>
      <c r="G101" s="117">
        <f>G80</f>
        <v>0</v>
      </c>
      <c r="H101" s="118">
        <f t="shared" ref="H101:R101" si="33">H80</f>
        <v>0</v>
      </c>
      <c r="I101" s="118">
        <f t="shared" si="33"/>
        <v>0</v>
      </c>
      <c r="J101" s="118">
        <f t="shared" si="33"/>
        <v>0</v>
      </c>
      <c r="K101" s="118">
        <f t="shared" si="33"/>
        <v>0</v>
      </c>
      <c r="L101" s="119">
        <f t="shared" si="33"/>
        <v>0</v>
      </c>
      <c r="M101" s="117">
        <f t="shared" si="33"/>
        <v>0</v>
      </c>
      <c r="N101" s="118">
        <f t="shared" si="33"/>
        <v>22.724404446797244</v>
      </c>
      <c r="O101" s="118">
        <f t="shared" si="33"/>
        <v>22.724404446797244</v>
      </c>
      <c r="P101" s="118">
        <f t="shared" si="33"/>
        <v>22.724404446797244</v>
      </c>
      <c r="Q101" s="118">
        <f t="shared" si="33"/>
        <v>22.724404446797244</v>
      </c>
      <c r="R101" s="119">
        <f t="shared" si="33"/>
        <v>22.724404446797244</v>
      </c>
      <c r="S101" s="117">
        <f t="shared" si="28"/>
        <v>0</v>
      </c>
      <c r="T101" s="118">
        <f t="shared" si="29"/>
        <v>22.724404446797244</v>
      </c>
      <c r="U101" s="119">
        <f t="shared" si="30"/>
        <v>22.724404446797244</v>
      </c>
      <c r="V101" s="269"/>
      <c r="W101" s="149" t="s">
        <v>88</v>
      </c>
    </row>
    <row r="102" spans="1:23" s="1" customFormat="1" ht="17.25" hidden="1" customHeight="1" outlineLevel="1">
      <c r="A102" s="55"/>
      <c r="B102" s="1871"/>
      <c r="C102" s="1872"/>
      <c r="D102" s="1890" t="s">
        <v>113</v>
      </c>
      <c r="E102" s="1891"/>
      <c r="F102" s="655" t="s">
        <v>100</v>
      </c>
      <c r="G102" s="94">
        <f>G81-G71</f>
        <v>4669.8999999999996</v>
      </c>
      <c r="H102" s="92">
        <f t="shared" ref="H102:R102" si="34">H81-H71</f>
        <v>6761.65</v>
      </c>
      <c r="I102" s="92">
        <f t="shared" si="34"/>
        <v>6520.3999999999951</v>
      </c>
      <c r="J102" s="92">
        <f t="shared" si="34"/>
        <v>4418.9499999999916</v>
      </c>
      <c r="K102" s="92">
        <f t="shared" si="34"/>
        <v>7544.2999999999884</v>
      </c>
      <c r="L102" s="93">
        <f t="shared" si="34"/>
        <v>7544.2999999999884</v>
      </c>
      <c r="M102" s="94">
        <f t="shared" si="34"/>
        <v>7544.2999999999884</v>
      </c>
      <c r="N102" s="92">
        <f t="shared" si="34"/>
        <v>7544.2999999999884</v>
      </c>
      <c r="O102" s="92">
        <f t="shared" si="34"/>
        <v>7544.2999999999884</v>
      </c>
      <c r="P102" s="92">
        <f t="shared" si="34"/>
        <v>7544.2999999999884</v>
      </c>
      <c r="Q102" s="92">
        <f t="shared" si="34"/>
        <v>7544.2999999999884</v>
      </c>
      <c r="R102" s="93">
        <f t="shared" si="34"/>
        <v>7544.2999999999884</v>
      </c>
      <c r="S102" s="94">
        <f t="shared" si="28"/>
        <v>7544.2999999999884</v>
      </c>
      <c r="T102" s="92">
        <f t="shared" si="29"/>
        <v>0</v>
      </c>
      <c r="U102" s="93">
        <f t="shared" si="30"/>
        <v>7544.2999999999884</v>
      </c>
      <c r="W102" s="158" t="s">
        <v>88</v>
      </c>
    </row>
    <row r="103" spans="1:23" s="1" customFormat="1" ht="17.25" hidden="1" customHeight="1" outlineLevel="1">
      <c r="A103" s="55"/>
      <c r="B103" s="1871"/>
      <c r="C103" s="1872"/>
      <c r="D103" s="1890"/>
      <c r="E103" s="1891"/>
      <c r="F103" s="341" t="s">
        <v>311</v>
      </c>
      <c r="G103" s="102">
        <f t="shared" ref="G103:R104" si="35">G82-G72</f>
        <v>463</v>
      </c>
      <c r="H103" s="100">
        <f t="shared" si="35"/>
        <v>1493</v>
      </c>
      <c r="I103" s="100">
        <f t="shared" si="35"/>
        <v>3915</v>
      </c>
      <c r="J103" s="100">
        <f t="shared" si="35"/>
        <v>6950</v>
      </c>
      <c r="K103" s="100">
        <f t="shared" si="35"/>
        <v>8901</v>
      </c>
      <c r="L103" s="101">
        <f t="shared" si="35"/>
        <v>8901</v>
      </c>
      <c r="M103" s="102">
        <f t="shared" si="35"/>
        <v>8901</v>
      </c>
      <c r="N103" s="100">
        <f t="shared" si="35"/>
        <v>8901</v>
      </c>
      <c r="O103" s="100">
        <f t="shared" si="35"/>
        <v>8901</v>
      </c>
      <c r="P103" s="100">
        <f t="shared" si="35"/>
        <v>8901</v>
      </c>
      <c r="Q103" s="100">
        <f t="shared" si="35"/>
        <v>8901</v>
      </c>
      <c r="R103" s="101">
        <f t="shared" si="35"/>
        <v>8901</v>
      </c>
      <c r="S103" s="102">
        <f t="shared" si="28"/>
        <v>8901</v>
      </c>
      <c r="T103" s="100">
        <f t="shared" si="29"/>
        <v>0</v>
      </c>
      <c r="U103" s="101">
        <f t="shared" si="30"/>
        <v>8901</v>
      </c>
      <c r="W103" s="149" t="s">
        <v>88</v>
      </c>
    </row>
    <row r="104" spans="1:23" s="1" customFormat="1" ht="17.25" hidden="1" customHeight="1" outlineLevel="1" thickBot="1">
      <c r="A104" s="55"/>
      <c r="B104" s="1871"/>
      <c r="C104" s="1965"/>
      <c r="D104" s="1966"/>
      <c r="E104" s="1967"/>
      <c r="F104" s="343" t="s">
        <v>114</v>
      </c>
      <c r="G104" s="132">
        <f t="shared" si="35"/>
        <v>-340.89999999999964</v>
      </c>
      <c r="H104" s="130">
        <f t="shared" si="35"/>
        <v>-397.65000000000055</v>
      </c>
      <c r="I104" s="130">
        <f t="shared" si="35"/>
        <v>-657.39999999999645</v>
      </c>
      <c r="J104" s="130">
        <f t="shared" si="35"/>
        <v>-961.94999999999357</v>
      </c>
      <c r="K104" s="130">
        <f t="shared" si="35"/>
        <v>-1305.2999999999929</v>
      </c>
      <c r="L104" s="131">
        <f t="shared" si="35"/>
        <v>-746.69999999999447</v>
      </c>
      <c r="M104" s="132">
        <f t="shared" si="35"/>
        <v>-707.3000000000003</v>
      </c>
      <c r="N104" s="130">
        <f t="shared" si="35"/>
        <v>-115.50000000000102</v>
      </c>
      <c r="O104" s="130">
        <f t="shared" si="35"/>
        <v>274.65000000000043</v>
      </c>
      <c r="P104" s="130">
        <f t="shared" si="35"/>
        <v>-18.100000000006844</v>
      </c>
      <c r="Q104" s="130">
        <f t="shared" si="35"/>
        <v>417.29999999999461</v>
      </c>
      <c r="R104" s="131">
        <f t="shared" si="35"/>
        <v>184.84999999998297</v>
      </c>
      <c r="S104" s="132">
        <f t="shared" si="28"/>
        <v>-746.69999999999447</v>
      </c>
      <c r="T104" s="130">
        <f t="shared" si="29"/>
        <v>931.54999999997744</v>
      </c>
      <c r="U104" s="131">
        <f t="shared" si="30"/>
        <v>184.84999999998297</v>
      </c>
      <c r="V104" s="344"/>
      <c r="W104" s="150" t="s">
        <v>88</v>
      </c>
    </row>
    <row r="105" spans="1:23" s="1" customFormat="1" ht="17.25" customHeight="1" collapsed="1" thickTop="1" thickBot="1">
      <c r="A105" s="55"/>
      <c r="B105" s="1873"/>
      <c r="C105" s="1848" t="s">
        <v>302</v>
      </c>
      <c r="D105" s="1849"/>
      <c r="E105" s="1849"/>
      <c r="F105" s="1850"/>
      <c r="G105" s="1017"/>
      <c r="H105" s="1018"/>
      <c r="I105" s="1018"/>
      <c r="J105" s="1018"/>
      <c r="K105" s="1018"/>
      <c r="L105" s="1019"/>
      <c r="M105" s="1013" t="str">
        <f>IF(W300_JIG_MTB!H2&lt;&gt;2,"",IF((M74-M65)&gt;=0,"○",IF(M74&gt;=(M65*90%),"△","×")))</f>
        <v/>
      </c>
      <c r="N105" s="1014" t="str">
        <f>IF(W300_JIG_MTB!I2&lt;&gt;2,"",IF((N74-N65)&gt;=0,"○",IF(N74&gt;=(N65*90%),"△","×")))</f>
        <v/>
      </c>
      <c r="O105" s="1014" t="str">
        <f>IF(W300_JIG_MTB!J2&lt;&gt;2,"",IF((O74-O65)&gt;=0,"○",IF(O74&gt;=(O65*90%),"△","×")))</f>
        <v/>
      </c>
      <c r="P105" s="1014" t="str">
        <f>IF(W300_JIG_MTB!K2&lt;&gt;2,"",IF((P74-P65)&gt;=0,"○",IF(P74&gt;=(P65*90%),"△","×")))</f>
        <v/>
      </c>
      <c r="Q105" s="1014" t="str">
        <f>IF(W300_JIG_MTB!L2&lt;&gt;2,"",IF((Q74-Q65)&gt;=0,"○",IF(Q74&gt;=(Q65*90%),"△","×")))</f>
        <v/>
      </c>
      <c r="R105" s="1015" t="str">
        <f>IF(W300_JIG_MTB!M2&lt;&gt;2,"",IF((R74-R65)&gt;=0,"○",IF(R74&gt;=(R65*90%),"△","×")))</f>
        <v/>
      </c>
      <c r="S105" s="1020"/>
      <c r="T105" s="1014" t="str">
        <f>IF(W300_JIG_MTB!M2&lt;&gt;2,"",IF((T74-T65)&gt;=0,"○",IF(T74&gt;=(T65*90%),"△","×")))</f>
        <v/>
      </c>
      <c r="U105" s="1015" t="str">
        <f>IF(W300_JIG_MTB!M2&lt;&gt;2,"",IF((U74-U65)&gt;=0,"○",IF(U74&gt;=(U65*90%),"△","×")))</f>
        <v/>
      </c>
      <c r="V105" s="270"/>
      <c r="W105" s="424" t="s">
        <v>345</v>
      </c>
    </row>
    <row r="106" spans="1:23" s="1" customFormat="1" ht="17.25" customHeight="1" thickBot="1">
      <c r="A106" s="55"/>
      <c r="B106" s="1870" t="s">
        <v>135</v>
      </c>
      <c r="C106" s="1971" t="s">
        <v>184</v>
      </c>
      <c r="D106" s="1971"/>
      <c r="E106" s="1971"/>
      <c r="F106" s="1972"/>
      <c r="G106" s="575">
        <f t="shared" ref="G106:U107" si="36">G55/G19</f>
        <v>-0.53066010083245396</v>
      </c>
      <c r="H106" s="576">
        <f t="shared" si="36"/>
        <v>-0.18916478555304742</v>
      </c>
      <c r="I106" s="576">
        <f t="shared" si="36"/>
        <v>4.8520123683665851E-2</v>
      </c>
      <c r="J106" s="576">
        <f t="shared" si="36"/>
        <v>6.5242681313777875E-2</v>
      </c>
      <c r="K106" s="576">
        <f t="shared" si="36"/>
        <v>5.0799976504502548E-2</v>
      </c>
      <c r="L106" s="577">
        <f t="shared" si="36"/>
        <v>0.10265000443144554</v>
      </c>
      <c r="M106" s="575">
        <f t="shared" si="36"/>
        <v>9.9253346756312991E-2</v>
      </c>
      <c r="N106" s="576">
        <f t="shared" si="36"/>
        <v>0.10249481838495465</v>
      </c>
      <c r="O106" s="576">
        <f t="shared" si="36"/>
        <v>0.10472083195718265</v>
      </c>
      <c r="P106" s="576">
        <f t="shared" si="36"/>
        <v>0.1118643345371131</v>
      </c>
      <c r="Q106" s="576">
        <f t="shared" si="36"/>
        <v>0.12678055944232247</v>
      </c>
      <c r="R106" s="577">
        <f t="shared" si="36"/>
        <v>0.14271473746536589</v>
      </c>
      <c r="S106" s="575">
        <f t="shared" si="36"/>
        <v>0.10265000443144554</v>
      </c>
      <c r="T106" s="576">
        <f t="shared" si="36"/>
        <v>0.17885993128152644</v>
      </c>
      <c r="U106" s="577">
        <f t="shared" si="36"/>
        <v>0.14271473746536589</v>
      </c>
      <c r="V106" s="277"/>
      <c r="W106" s="365" t="s">
        <v>346</v>
      </c>
    </row>
    <row r="107" spans="1:23" s="1" customFormat="1" ht="17.25" customHeight="1">
      <c r="A107" s="55"/>
      <c r="B107" s="1871"/>
      <c r="C107" s="1973" t="s">
        <v>18</v>
      </c>
      <c r="D107" s="1973"/>
      <c r="E107" s="1973"/>
      <c r="F107" s="1974"/>
      <c r="G107" s="578">
        <f t="shared" si="36"/>
        <v>0.11409240924092409</v>
      </c>
      <c r="H107" s="579">
        <f t="shared" si="36"/>
        <v>2.3156920636319571E-2</v>
      </c>
      <c r="I107" s="579">
        <f t="shared" si="36"/>
        <v>7.5113220143261827E-2</v>
      </c>
      <c r="J107" s="579">
        <f t="shared" si="36"/>
        <v>9.072644954272574E-2</v>
      </c>
      <c r="K107" s="579">
        <f t="shared" si="36"/>
        <v>6.224995533989456E-2</v>
      </c>
      <c r="L107" s="580">
        <f t="shared" si="36"/>
        <v>9.5353055761723204E-2</v>
      </c>
      <c r="M107" s="578">
        <f t="shared" si="36"/>
        <v>0.11414468331314301</v>
      </c>
      <c r="N107" s="579">
        <f t="shared" si="36"/>
        <v>0.11094735366493584</v>
      </c>
      <c r="O107" s="579">
        <f t="shared" si="36"/>
        <v>0.10049631566607066</v>
      </c>
      <c r="P107" s="579">
        <f t="shared" si="36"/>
        <v>9.7317575373049456E-2</v>
      </c>
      <c r="Q107" s="579">
        <f t="shared" si="36"/>
        <v>9.3076812155586525E-2</v>
      </c>
      <c r="R107" s="580">
        <f t="shared" si="36"/>
        <v>0.11145957760439169</v>
      </c>
      <c r="S107" s="578">
        <f t="shared" si="36"/>
        <v>9.5353055761723204E-2</v>
      </c>
      <c r="T107" s="579">
        <f t="shared" si="36"/>
        <v>0.1259888767230565</v>
      </c>
      <c r="U107" s="580">
        <f t="shared" si="36"/>
        <v>0.11145957760439169</v>
      </c>
      <c r="V107" s="417"/>
      <c r="W107" s="372" t="s">
        <v>346</v>
      </c>
    </row>
    <row r="108" spans="1:23" s="1" customFormat="1" ht="17.25" customHeight="1">
      <c r="A108" s="55"/>
      <c r="B108" s="1871"/>
      <c r="C108" s="1975" t="s">
        <v>149</v>
      </c>
      <c r="D108" s="1975"/>
      <c r="E108" s="1975"/>
      <c r="F108" s="1976"/>
      <c r="G108" s="1021">
        <f t="shared" ref="G108:U108" si="37">G65/G26</f>
        <v>0.11409240924092409</v>
      </c>
      <c r="H108" s="1022">
        <f t="shared" si="37"/>
        <v>2.3156920636319571E-2</v>
      </c>
      <c r="I108" s="1022">
        <f t="shared" si="37"/>
        <v>7.5113220143261827E-2</v>
      </c>
      <c r="J108" s="1022">
        <f t="shared" si="37"/>
        <v>9.072644954272574E-2</v>
      </c>
      <c r="K108" s="1022">
        <f t="shared" si="37"/>
        <v>6.224995533989456E-2</v>
      </c>
      <c r="L108" s="1023">
        <f t="shared" si="37"/>
        <v>9.5353055761723204E-2</v>
      </c>
      <c r="M108" s="1021">
        <f t="shared" si="37"/>
        <v>0.11414468331314301</v>
      </c>
      <c r="N108" s="1022">
        <f t="shared" si="37"/>
        <v>0.11094735366493584</v>
      </c>
      <c r="O108" s="1022">
        <f t="shared" si="37"/>
        <v>0.10049631566607066</v>
      </c>
      <c r="P108" s="1022">
        <f t="shared" si="37"/>
        <v>9.7317575373049456E-2</v>
      </c>
      <c r="Q108" s="1022">
        <f t="shared" si="37"/>
        <v>9.3076812155586525E-2</v>
      </c>
      <c r="R108" s="1023">
        <f t="shared" si="37"/>
        <v>0.11145957760439169</v>
      </c>
      <c r="S108" s="1021">
        <f t="shared" si="37"/>
        <v>9.5353055761723204E-2</v>
      </c>
      <c r="T108" s="1022">
        <f t="shared" si="37"/>
        <v>0.1259888767230565</v>
      </c>
      <c r="U108" s="1024">
        <f t="shared" si="37"/>
        <v>0.11145957760439169</v>
      </c>
      <c r="V108" s="418"/>
      <c r="W108" s="153" t="s">
        <v>153</v>
      </c>
    </row>
    <row r="109" spans="1:23" s="1" customFormat="1" ht="17.25" customHeight="1">
      <c r="A109" s="55"/>
      <c r="B109" s="1871"/>
      <c r="C109" s="1882" t="s">
        <v>69</v>
      </c>
      <c r="D109" s="1882"/>
      <c r="E109" s="1882"/>
      <c r="F109" s="1883"/>
      <c r="G109" s="419">
        <f t="shared" ref="G109:U109" si="38">G74/G32</f>
        <v>0.2529565086271891</v>
      </c>
      <c r="H109" s="420">
        <f t="shared" si="38"/>
        <v>0.15547921577646179</v>
      </c>
      <c r="I109" s="420">
        <f t="shared" si="38"/>
        <v>0.14824344794671204</v>
      </c>
      <c r="J109" s="420">
        <f t="shared" si="38"/>
        <v>0.1507344440252644</v>
      </c>
      <c r="K109" s="420">
        <f t="shared" si="38"/>
        <v>0.13472517537544576</v>
      </c>
      <c r="L109" s="421">
        <f t="shared" si="38"/>
        <v>0.127694945165053</v>
      </c>
      <c r="M109" s="419">
        <f t="shared" si="38"/>
        <v>0.137973724907271</v>
      </c>
      <c r="N109" s="420">
        <f t="shared" si="38"/>
        <v>0.13398369692565079</v>
      </c>
      <c r="O109" s="420">
        <f t="shared" si="38"/>
        <v>0.12273076749190724</v>
      </c>
      <c r="P109" s="420">
        <f t="shared" si="38"/>
        <v>0.11409948307350519</v>
      </c>
      <c r="Q109" s="420">
        <f t="shared" si="38"/>
        <v>0.10854186500655826</v>
      </c>
      <c r="R109" s="421">
        <f t="shared" si="38"/>
        <v>0.12723070200059899</v>
      </c>
      <c r="S109" s="419">
        <f t="shared" si="38"/>
        <v>0.127694945165053</v>
      </c>
      <c r="T109" s="420">
        <f t="shared" si="38"/>
        <v>0.12675401025870958</v>
      </c>
      <c r="U109" s="421">
        <f t="shared" si="38"/>
        <v>0.12723070200059899</v>
      </c>
      <c r="V109" s="418"/>
      <c r="W109" s="153" t="s">
        <v>153</v>
      </c>
    </row>
    <row r="110" spans="1:23" s="1" customFormat="1" ht="17.25" customHeight="1">
      <c r="A110" s="55"/>
      <c r="B110" s="1871"/>
      <c r="C110" s="1977" t="s">
        <v>323</v>
      </c>
      <c r="D110" s="1977"/>
      <c r="E110" s="1977"/>
      <c r="F110" s="1978"/>
      <c r="G110" s="1025">
        <f>G109-G107</f>
        <v>0.13886409938626501</v>
      </c>
      <c r="H110" s="1026">
        <f t="shared" ref="H110:U110" si="39">H109-H107</f>
        <v>0.13232229514014221</v>
      </c>
      <c r="I110" s="1026">
        <f t="shared" si="39"/>
        <v>7.3130227803450215E-2</v>
      </c>
      <c r="J110" s="1026">
        <f t="shared" si="39"/>
        <v>6.0007994482538657E-2</v>
      </c>
      <c r="K110" s="1026">
        <f t="shared" si="39"/>
        <v>7.2475220035551208E-2</v>
      </c>
      <c r="L110" s="1027">
        <f t="shared" si="39"/>
        <v>3.2341889403329799E-2</v>
      </c>
      <c r="M110" s="1025">
        <f t="shared" si="39"/>
        <v>2.3829041594127992E-2</v>
      </c>
      <c r="N110" s="1026">
        <f t="shared" si="39"/>
        <v>2.303634326071495E-2</v>
      </c>
      <c r="O110" s="1026">
        <f t="shared" si="39"/>
        <v>2.2234451825836582E-2</v>
      </c>
      <c r="P110" s="1026">
        <f t="shared" si="39"/>
        <v>1.6781907700455734E-2</v>
      </c>
      <c r="Q110" s="1026">
        <f t="shared" si="39"/>
        <v>1.5465052850971731E-2</v>
      </c>
      <c r="R110" s="1027">
        <f t="shared" si="39"/>
        <v>1.5771124396207301E-2</v>
      </c>
      <c r="S110" s="1025">
        <f t="shared" si="39"/>
        <v>3.2341889403329799E-2</v>
      </c>
      <c r="T110" s="1026">
        <f t="shared" si="39"/>
        <v>7.6513353565307862E-4</v>
      </c>
      <c r="U110" s="1027">
        <f t="shared" si="39"/>
        <v>1.5771124396207301E-2</v>
      </c>
      <c r="V110" s="1028"/>
      <c r="W110" s="153" t="s">
        <v>153</v>
      </c>
    </row>
    <row r="111" spans="1:23" s="1" customFormat="1" ht="17.25" customHeight="1" thickBot="1">
      <c r="A111" s="55"/>
      <c r="B111" s="1873"/>
      <c r="C111" s="1979" t="s">
        <v>301</v>
      </c>
      <c r="D111" s="1979"/>
      <c r="E111" s="1979"/>
      <c r="F111" s="1980"/>
      <c r="G111" s="1029">
        <f>G109-G108</f>
        <v>0.13886409938626501</v>
      </c>
      <c r="H111" s="1030">
        <f t="shared" ref="H111:U111" si="40">H109-H108</f>
        <v>0.13232229514014221</v>
      </c>
      <c r="I111" s="1030">
        <f t="shared" si="40"/>
        <v>7.3130227803450215E-2</v>
      </c>
      <c r="J111" s="1030">
        <f t="shared" si="40"/>
        <v>6.0007994482538657E-2</v>
      </c>
      <c r="K111" s="1030">
        <f t="shared" si="40"/>
        <v>7.2475220035551208E-2</v>
      </c>
      <c r="L111" s="1031">
        <f t="shared" si="40"/>
        <v>3.2341889403329799E-2</v>
      </c>
      <c r="M111" s="1029">
        <f t="shared" si="40"/>
        <v>2.3829041594127992E-2</v>
      </c>
      <c r="N111" s="1030">
        <f t="shared" si="40"/>
        <v>2.303634326071495E-2</v>
      </c>
      <c r="O111" s="1030">
        <f t="shared" si="40"/>
        <v>2.2234451825836582E-2</v>
      </c>
      <c r="P111" s="1030">
        <f t="shared" si="40"/>
        <v>1.6781907700455734E-2</v>
      </c>
      <c r="Q111" s="1030">
        <f t="shared" si="40"/>
        <v>1.5465052850971731E-2</v>
      </c>
      <c r="R111" s="1031">
        <f t="shared" si="40"/>
        <v>1.5771124396207301E-2</v>
      </c>
      <c r="S111" s="1029">
        <f t="shared" si="40"/>
        <v>3.2341889403329799E-2</v>
      </c>
      <c r="T111" s="1030">
        <f t="shared" si="40"/>
        <v>7.6513353565307862E-4</v>
      </c>
      <c r="U111" s="1031">
        <f t="shared" si="40"/>
        <v>1.5771124396207301E-2</v>
      </c>
      <c r="V111" s="422"/>
      <c r="W111" s="366" t="s">
        <v>153</v>
      </c>
    </row>
    <row r="112" spans="1:23" s="1" customFormat="1" ht="17.25" customHeight="1">
      <c r="A112" s="55"/>
      <c r="B112" s="1870" t="s">
        <v>62</v>
      </c>
      <c r="C112" s="1971" t="s">
        <v>184</v>
      </c>
      <c r="D112" s="1971"/>
      <c r="E112" s="1971"/>
      <c r="F112" s="1972"/>
      <c r="G112" s="656">
        <f>前年実績!F32</f>
        <v>424.04233046251954</v>
      </c>
      <c r="H112" s="657">
        <f>前年実績!G32</f>
        <v>658.49385180064485</v>
      </c>
      <c r="I112" s="657">
        <f>前年実績!H32</f>
        <v>934.10723604187706</v>
      </c>
      <c r="J112" s="657">
        <f>前年実績!I32</f>
        <v>923.3151253306014</v>
      </c>
      <c r="K112" s="657">
        <f>前年実績!J32</f>
        <v>928.3929003218575</v>
      </c>
      <c r="L112" s="658">
        <f>前年実績!K32</f>
        <v>1086.1143879074887</v>
      </c>
      <c r="M112" s="656">
        <f>前年実績!L32</f>
        <v>1053.2346381918621</v>
      </c>
      <c r="N112" s="657">
        <f>前年実績!M32</f>
        <v>1046.2199442363399</v>
      </c>
      <c r="O112" s="657">
        <f>前年実績!N32</f>
        <v>1041.6787689593486</v>
      </c>
      <c r="P112" s="657">
        <f>前年実績!O32</f>
        <v>1058.971953400433</v>
      </c>
      <c r="Q112" s="657">
        <f>前年実績!P32</f>
        <v>1113.2072209997257</v>
      </c>
      <c r="R112" s="658">
        <f>前年実績!Q32</f>
        <v>1181.5799712733346</v>
      </c>
      <c r="S112" s="656">
        <f>前年実績!R32</f>
        <v>1086.1143879074887</v>
      </c>
      <c r="T112" s="657">
        <f>前年実績!S32</f>
        <v>1273.6537056924692</v>
      </c>
      <c r="U112" s="658">
        <f>前年実績!T32</f>
        <v>1181.5799712733346</v>
      </c>
      <c r="V112" s="277"/>
      <c r="W112" s="148" t="s">
        <v>88</v>
      </c>
    </row>
    <row r="113" spans="1:23" s="1" customFormat="1" ht="17.25" customHeight="1">
      <c r="A113" s="55"/>
      <c r="B113" s="1871"/>
      <c r="C113" s="1985" t="s">
        <v>18</v>
      </c>
      <c r="D113" s="1973"/>
      <c r="E113" s="1973"/>
      <c r="F113" s="1974"/>
      <c r="G113" s="573">
        <f>IF(ISERROR(G551),0,G551)</f>
        <v>988.96716790675907</v>
      </c>
      <c r="H113" s="280">
        <f t="shared" ref="H113:R113" si="41">IF(ISERROR(H551),0,H551)</f>
        <v>933.50030648173242</v>
      </c>
      <c r="I113" s="280">
        <f t="shared" si="41"/>
        <v>996.77260143341618</v>
      </c>
      <c r="J113" s="280">
        <f t="shared" si="41"/>
        <v>981.35823810699765</v>
      </c>
      <c r="K113" s="280">
        <f t="shared" si="41"/>
        <v>966.41594011436564</v>
      </c>
      <c r="L113" s="574">
        <f t="shared" si="41"/>
        <v>1048.7077563700057</v>
      </c>
      <c r="M113" s="573">
        <f t="shared" si="41"/>
        <v>1092.8271311286735</v>
      </c>
      <c r="N113" s="280">
        <f t="shared" si="41"/>
        <v>1069.1856749680883</v>
      </c>
      <c r="O113" s="280">
        <f t="shared" si="41"/>
        <v>1045.3735694041468</v>
      </c>
      <c r="P113" s="280">
        <f t="shared" si="41"/>
        <v>1060.9528595693373</v>
      </c>
      <c r="Q113" s="280">
        <f t="shared" si="41"/>
        <v>1046.2253556404607</v>
      </c>
      <c r="R113" s="574">
        <f t="shared" si="41"/>
        <v>1074.5166370269417</v>
      </c>
      <c r="S113" s="573">
        <f>S551</f>
        <v>1048.7077563700057</v>
      </c>
      <c r="T113" s="280">
        <f>T551</f>
        <v>1097.5405425059996</v>
      </c>
      <c r="U113" s="574">
        <f>R113</f>
        <v>1074.5166370269417</v>
      </c>
      <c r="W113" s="158" t="s">
        <v>88</v>
      </c>
    </row>
    <row r="114" spans="1:23" s="1" customFormat="1" ht="17.25" hidden="1" customHeight="1" outlineLevel="1">
      <c r="A114" s="55"/>
      <c r="B114" s="1871"/>
      <c r="C114" s="1841" t="s">
        <v>47</v>
      </c>
      <c r="D114" s="1987" t="s">
        <v>324</v>
      </c>
      <c r="E114" s="1988"/>
      <c r="F114" s="1989"/>
      <c r="G114" s="114">
        <f t="shared" ref="G114:U114" si="42">G531</f>
        <v>33941</v>
      </c>
      <c r="H114" s="115">
        <f t="shared" si="42"/>
        <v>51973</v>
      </c>
      <c r="I114" s="115">
        <f t="shared" si="42"/>
        <v>92083</v>
      </c>
      <c r="J114" s="115">
        <f t="shared" si="42"/>
        <v>121424</v>
      </c>
      <c r="K114" s="115">
        <f t="shared" si="42"/>
        <v>139194</v>
      </c>
      <c r="L114" s="116">
        <f t="shared" si="42"/>
        <v>188886</v>
      </c>
      <c r="M114" s="114">
        <f t="shared" si="42"/>
        <v>254336</v>
      </c>
      <c r="N114" s="115">
        <f t="shared" si="42"/>
        <v>271974</v>
      </c>
      <c r="O114" s="115">
        <f t="shared" si="42"/>
        <v>290025</v>
      </c>
      <c r="P114" s="115">
        <f t="shared" si="42"/>
        <v>334684</v>
      </c>
      <c r="Q114" s="115">
        <f t="shared" si="42"/>
        <v>353885</v>
      </c>
      <c r="R114" s="116">
        <f t="shared" si="42"/>
        <v>410479</v>
      </c>
      <c r="S114" s="114">
        <f t="shared" si="42"/>
        <v>188886</v>
      </c>
      <c r="T114" s="115">
        <f t="shared" si="42"/>
        <v>221593</v>
      </c>
      <c r="U114" s="116">
        <f t="shared" si="42"/>
        <v>410479</v>
      </c>
      <c r="W114" s="149" t="s">
        <v>88</v>
      </c>
    </row>
    <row r="115" spans="1:23" s="1" customFormat="1" ht="17.25" hidden="1" customHeight="1" outlineLevel="1">
      <c r="A115" s="55"/>
      <c r="B115" s="1871"/>
      <c r="C115" s="1842"/>
      <c r="D115" s="1898" t="s">
        <v>108</v>
      </c>
      <c r="E115" s="1899"/>
      <c r="F115" s="1900"/>
      <c r="G115" s="98">
        <f t="shared" ref="G115:U116" si="43">G549</f>
        <v>1404.282231252309</v>
      </c>
      <c r="H115" s="96">
        <f t="shared" si="43"/>
        <v>1371.7573250242206</v>
      </c>
      <c r="I115" s="96">
        <f t="shared" si="43"/>
        <v>1407.5955233386915</v>
      </c>
      <c r="J115" s="96">
        <f t="shared" si="43"/>
        <v>1387.813001031828</v>
      </c>
      <c r="K115" s="96">
        <f t="shared" si="43"/>
        <v>1397.4438213997591</v>
      </c>
      <c r="L115" s="97">
        <f t="shared" si="43"/>
        <v>1480.145902327534</v>
      </c>
      <c r="M115" s="98">
        <f t="shared" si="43"/>
        <v>1504.5493054455187</v>
      </c>
      <c r="N115" s="96">
        <f t="shared" si="43"/>
        <v>1494.5174201496973</v>
      </c>
      <c r="O115" s="96">
        <f t="shared" si="43"/>
        <v>1482.7514150656309</v>
      </c>
      <c r="P115" s="96">
        <f t="shared" si="43"/>
        <v>1486.9075138394273</v>
      </c>
      <c r="Q115" s="96">
        <f t="shared" si="43"/>
        <v>1478.4136470451708</v>
      </c>
      <c r="R115" s="97">
        <f t="shared" si="43"/>
        <v>1505.1011141949823</v>
      </c>
      <c r="S115" s="98">
        <f t="shared" si="43"/>
        <v>1480.145902327534</v>
      </c>
      <c r="T115" s="96">
        <f t="shared" si="43"/>
        <v>1527.0469874823102</v>
      </c>
      <c r="U115" s="97">
        <f t="shared" si="43"/>
        <v>1505.1011141949823</v>
      </c>
      <c r="W115" s="149" t="s">
        <v>88</v>
      </c>
    </row>
    <row r="116" spans="1:23" s="1" customFormat="1" ht="17.25" hidden="1" customHeight="1" outlineLevel="1">
      <c r="A116" s="55"/>
      <c r="B116" s="1871"/>
      <c r="C116" s="1986"/>
      <c r="D116" s="1981" t="s">
        <v>325</v>
      </c>
      <c r="E116" s="1982"/>
      <c r="F116" s="1983"/>
      <c r="G116" s="117">
        <f t="shared" si="43"/>
        <v>3343.9408866995072</v>
      </c>
      <c r="H116" s="118">
        <f t="shared" si="43"/>
        <v>2921.8833450456777</v>
      </c>
      <c r="I116" s="118">
        <f t="shared" si="43"/>
        <v>3415.2248493277702</v>
      </c>
      <c r="J116" s="118">
        <f t="shared" si="43"/>
        <v>3350.7830286305625</v>
      </c>
      <c r="K116" s="118">
        <f t="shared" si="43"/>
        <v>3133.2357906584134</v>
      </c>
      <c r="L116" s="119">
        <f t="shared" si="43"/>
        <v>3597.8285714285716</v>
      </c>
      <c r="M116" s="117">
        <f t="shared" si="43"/>
        <v>3993.4995093228654</v>
      </c>
      <c r="N116" s="118">
        <f t="shared" si="43"/>
        <v>3756.8712768712771</v>
      </c>
      <c r="O116" s="118">
        <f t="shared" si="43"/>
        <v>3543.9132427065829</v>
      </c>
      <c r="P116" s="118">
        <f t="shared" si="43"/>
        <v>3703.5368974341241</v>
      </c>
      <c r="Q116" s="118">
        <f t="shared" si="43"/>
        <v>3578.8888186587451</v>
      </c>
      <c r="R116" s="119">
        <f t="shared" si="43"/>
        <v>3755.9556216401693</v>
      </c>
      <c r="S116" s="117">
        <f t="shared" si="43"/>
        <v>3597.8285714285716</v>
      </c>
      <c r="T116" s="118">
        <f t="shared" si="43"/>
        <v>3902.143957737178</v>
      </c>
      <c r="U116" s="119">
        <f t="shared" si="43"/>
        <v>3755.9556216401693</v>
      </c>
      <c r="V116" s="269"/>
      <c r="W116" s="149" t="s">
        <v>88</v>
      </c>
    </row>
    <row r="117" spans="1:23" s="1" customFormat="1" ht="17.25" customHeight="1" collapsed="1">
      <c r="A117" s="55"/>
      <c r="B117" s="1871"/>
      <c r="C117" s="1990" t="s">
        <v>149</v>
      </c>
      <c r="D117" s="1975"/>
      <c r="E117" s="1975"/>
      <c r="F117" s="1976"/>
      <c r="G117" s="1032">
        <f>G578</f>
        <v>988.96716790675907</v>
      </c>
      <c r="H117" s="393">
        <f t="shared" ref="H117:U117" si="44">H578</f>
        <v>933.50030648173242</v>
      </c>
      <c r="I117" s="393">
        <f t="shared" si="44"/>
        <v>996.77260143341618</v>
      </c>
      <c r="J117" s="393">
        <f t="shared" si="44"/>
        <v>981.35823810699765</v>
      </c>
      <c r="K117" s="393">
        <f t="shared" si="44"/>
        <v>966.41594011436564</v>
      </c>
      <c r="L117" s="1033">
        <f t="shared" si="44"/>
        <v>1048.7077563700057</v>
      </c>
      <c r="M117" s="1032">
        <f t="shared" si="44"/>
        <v>1092.8271311286735</v>
      </c>
      <c r="N117" s="393">
        <f t="shared" si="44"/>
        <v>1069.1856749680883</v>
      </c>
      <c r="O117" s="393">
        <f t="shared" si="44"/>
        <v>1045.3735694041468</v>
      </c>
      <c r="P117" s="393">
        <f t="shared" si="44"/>
        <v>1060.9528595693373</v>
      </c>
      <c r="Q117" s="393">
        <f t="shared" si="44"/>
        <v>1046.2253556404607</v>
      </c>
      <c r="R117" s="1033">
        <f t="shared" si="44"/>
        <v>1074.5166370269417</v>
      </c>
      <c r="S117" s="1032">
        <f t="shared" si="44"/>
        <v>1048.7077563700057</v>
      </c>
      <c r="T117" s="393">
        <f t="shared" si="44"/>
        <v>1097.5405425059996</v>
      </c>
      <c r="U117" s="1034">
        <f t="shared" si="44"/>
        <v>1074.5166370269417</v>
      </c>
      <c r="W117" s="158" t="s">
        <v>88</v>
      </c>
    </row>
    <row r="118" spans="1:23" s="1" customFormat="1" ht="17.25" hidden="1" customHeight="1" outlineLevel="1">
      <c r="A118" s="55"/>
      <c r="B118" s="1871"/>
      <c r="C118" s="1841" t="s">
        <v>47</v>
      </c>
      <c r="D118" s="1987" t="s">
        <v>324</v>
      </c>
      <c r="E118" s="1988"/>
      <c r="F118" s="1989"/>
      <c r="G118" s="114">
        <f t="shared" ref="G118:U118" si="45">G558</f>
        <v>33941</v>
      </c>
      <c r="H118" s="115">
        <f t="shared" si="45"/>
        <v>51973</v>
      </c>
      <c r="I118" s="115">
        <f t="shared" si="45"/>
        <v>92083</v>
      </c>
      <c r="J118" s="115">
        <f t="shared" si="45"/>
        <v>121424</v>
      </c>
      <c r="K118" s="115">
        <f t="shared" si="45"/>
        <v>139194</v>
      </c>
      <c r="L118" s="116">
        <f t="shared" si="45"/>
        <v>188886</v>
      </c>
      <c r="M118" s="114">
        <f t="shared" si="45"/>
        <v>254336</v>
      </c>
      <c r="N118" s="115">
        <f t="shared" si="45"/>
        <v>271974</v>
      </c>
      <c r="O118" s="115">
        <f t="shared" si="45"/>
        <v>290025</v>
      </c>
      <c r="P118" s="115">
        <f t="shared" si="45"/>
        <v>334684</v>
      </c>
      <c r="Q118" s="115">
        <f t="shared" si="45"/>
        <v>353885</v>
      </c>
      <c r="R118" s="116">
        <f t="shared" si="45"/>
        <v>410479</v>
      </c>
      <c r="S118" s="114">
        <f t="shared" si="45"/>
        <v>188886</v>
      </c>
      <c r="T118" s="115">
        <f t="shared" si="45"/>
        <v>221593</v>
      </c>
      <c r="U118" s="116">
        <f t="shared" si="45"/>
        <v>410479</v>
      </c>
      <c r="W118" s="149" t="s">
        <v>88</v>
      </c>
    </row>
    <row r="119" spans="1:23" s="1" customFormat="1" ht="17.25" hidden="1" customHeight="1" outlineLevel="1">
      <c r="A119" s="55"/>
      <c r="B119" s="1871"/>
      <c r="C119" s="1842"/>
      <c r="D119" s="1898" t="s">
        <v>108</v>
      </c>
      <c r="E119" s="1899"/>
      <c r="F119" s="1900"/>
      <c r="G119" s="98">
        <f t="shared" ref="G119:U120" si="46">G576</f>
        <v>1404.282231252309</v>
      </c>
      <c r="H119" s="96">
        <f t="shared" si="46"/>
        <v>1371.7573250242206</v>
      </c>
      <c r="I119" s="96">
        <f t="shared" si="46"/>
        <v>1407.5955233386915</v>
      </c>
      <c r="J119" s="96">
        <f t="shared" si="46"/>
        <v>1387.813001031828</v>
      </c>
      <c r="K119" s="96">
        <f t="shared" si="46"/>
        <v>1397.4438213997591</v>
      </c>
      <c r="L119" s="97">
        <f t="shared" si="46"/>
        <v>1480.145902327534</v>
      </c>
      <c r="M119" s="98">
        <f t="shared" si="46"/>
        <v>1504.5493054455187</v>
      </c>
      <c r="N119" s="96">
        <f t="shared" si="46"/>
        <v>1494.5174201496973</v>
      </c>
      <c r="O119" s="96">
        <f t="shared" si="46"/>
        <v>1482.7514150656309</v>
      </c>
      <c r="P119" s="96">
        <f t="shared" si="46"/>
        <v>1486.9075138394273</v>
      </c>
      <c r="Q119" s="96">
        <f t="shared" si="46"/>
        <v>1478.4136470451708</v>
      </c>
      <c r="R119" s="97">
        <f t="shared" si="46"/>
        <v>1505.1011141949823</v>
      </c>
      <c r="S119" s="98">
        <f t="shared" si="46"/>
        <v>1480.145902327534</v>
      </c>
      <c r="T119" s="96">
        <f t="shared" si="46"/>
        <v>1527.0469874823102</v>
      </c>
      <c r="U119" s="97">
        <f t="shared" si="46"/>
        <v>1505.1011141949823</v>
      </c>
      <c r="W119" s="149" t="s">
        <v>88</v>
      </c>
    </row>
    <row r="120" spans="1:23" s="1" customFormat="1" ht="17.25" hidden="1" customHeight="1" outlineLevel="1">
      <c r="A120" s="55"/>
      <c r="B120" s="1871"/>
      <c r="C120" s="1986"/>
      <c r="D120" s="1981" t="s">
        <v>325</v>
      </c>
      <c r="E120" s="1982"/>
      <c r="F120" s="1983"/>
      <c r="G120" s="117">
        <f t="shared" si="46"/>
        <v>3343.9408866995072</v>
      </c>
      <c r="H120" s="118">
        <f t="shared" si="46"/>
        <v>2921.8833450456777</v>
      </c>
      <c r="I120" s="118">
        <f t="shared" si="46"/>
        <v>3415.2248493277702</v>
      </c>
      <c r="J120" s="118">
        <f t="shared" si="46"/>
        <v>3350.7830286305625</v>
      </c>
      <c r="K120" s="118">
        <f t="shared" si="46"/>
        <v>3133.2357906584134</v>
      </c>
      <c r="L120" s="119">
        <f t="shared" si="46"/>
        <v>3597.8285714285716</v>
      </c>
      <c r="M120" s="117">
        <f t="shared" si="46"/>
        <v>3993.4995093228654</v>
      </c>
      <c r="N120" s="118">
        <f t="shared" si="46"/>
        <v>3756.8712768712771</v>
      </c>
      <c r="O120" s="118">
        <f t="shared" si="46"/>
        <v>3543.9132427065829</v>
      </c>
      <c r="P120" s="118">
        <f t="shared" si="46"/>
        <v>3703.5368974341241</v>
      </c>
      <c r="Q120" s="118">
        <f t="shared" si="46"/>
        <v>3578.8888186587451</v>
      </c>
      <c r="R120" s="119">
        <f t="shared" si="46"/>
        <v>3755.9556216401693</v>
      </c>
      <c r="S120" s="117">
        <f t="shared" si="46"/>
        <v>3597.8285714285716</v>
      </c>
      <c r="T120" s="118">
        <f t="shared" si="46"/>
        <v>3902.143957737178</v>
      </c>
      <c r="U120" s="119">
        <f t="shared" si="46"/>
        <v>3755.9556216401693</v>
      </c>
      <c r="W120" s="149" t="s">
        <v>88</v>
      </c>
    </row>
    <row r="121" spans="1:23" s="1" customFormat="1" ht="17.25" customHeight="1" collapsed="1">
      <c r="A121" s="55"/>
      <c r="B121" s="1871"/>
      <c r="C121" s="1991" t="s">
        <v>69</v>
      </c>
      <c r="D121" s="1992"/>
      <c r="E121" s="1992"/>
      <c r="F121" s="1993"/>
      <c r="G121" s="726">
        <f>IF(W300_JIG_MTB!B2&lt;&gt;2,"-",G606)</f>
        <v>1181.4752680855624</v>
      </c>
      <c r="H121" s="727">
        <f>IF(W300_JIG_MTB!C2&lt;&gt;2,"-",H606)</f>
        <v>1125.4828032560442</v>
      </c>
      <c r="I121" s="727">
        <f>IF(W300_JIG_MTB!D2&lt;&gt;2,"-",I606)</f>
        <v>1172.601464154912</v>
      </c>
      <c r="J121" s="727">
        <f>IF(W300_JIG_MTB!E2&lt;&gt;2,"-",J606)</f>
        <v>1100.8132185550985</v>
      </c>
      <c r="K121" s="727">
        <f>IF(W300_JIG_MTB!F2&lt;&gt;2,"-",K606)</f>
        <v>1094.2269565623697</v>
      </c>
      <c r="L121" s="728" t="str">
        <f>IF(W300_JIG_MTB!G2&lt;&gt;2,"-",L606)</f>
        <v>-</v>
      </c>
      <c r="M121" s="726" t="str">
        <f>IF(W300_JIG_MTB!H2&lt;&gt;2,"-",M606)</f>
        <v>-</v>
      </c>
      <c r="N121" s="727" t="str">
        <f>IF(W300_JIG_MTB!I2&lt;&gt;2,"-",N606)</f>
        <v>-</v>
      </c>
      <c r="O121" s="727" t="str">
        <f>IF(W300_JIG_MTB!J2&lt;&gt;2,"-",O606)</f>
        <v>-</v>
      </c>
      <c r="P121" s="727" t="str">
        <f>IF(W300_JIG_MTB!K2&lt;&gt;2,"-",P606)</f>
        <v>-</v>
      </c>
      <c r="Q121" s="727" t="str">
        <f>IF(W300_JIG_MTB!L2&lt;&gt;2,"-",Q606)</f>
        <v>-</v>
      </c>
      <c r="R121" s="728" t="str">
        <f>IF(W300_JIG_MTB!M2&lt;&gt;2,"-",R606)</f>
        <v>-</v>
      </c>
      <c r="S121" s="1630" t="str">
        <f>IF(W300_JIG_MTB!G2&lt;&gt;2,"-",S606)</f>
        <v>-</v>
      </c>
      <c r="T121" s="727" t="str">
        <f>IF(W300_JIG_MTB!M2&lt;&gt;2,"-",T606)</f>
        <v>-</v>
      </c>
      <c r="U121" s="728" t="str">
        <f>IF(W300_JIG_MTB!M2&lt;&gt;2,"-",U606)</f>
        <v>-</v>
      </c>
      <c r="W121" s="149" t="s">
        <v>88</v>
      </c>
    </row>
    <row r="122" spans="1:23" s="1" customFormat="1" ht="17.25" hidden="1" customHeight="1" outlineLevel="1">
      <c r="A122" s="55"/>
      <c r="B122" s="1871"/>
      <c r="C122" s="1841" t="s">
        <v>47</v>
      </c>
      <c r="D122" s="1987" t="s">
        <v>324</v>
      </c>
      <c r="E122" s="1988"/>
      <c r="F122" s="1989"/>
      <c r="G122" s="114">
        <f>G586</f>
        <v>31489</v>
      </c>
      <c r="H122" s="115">
        <f t="shared" ref="H122:U122" si="47">H586</f>
        <v>51410</v>
      </c>
      <c r="I122" s="115">
        <f t="shared" si="47"/>
        <v>84152</v>
      </c>
      <c r="J122" s="115">
        <f t="shared" si="47"/>
        <v>101139</v>
      </c>
      <c r="K122" s="115">
        <f t="shared" si="47"/>
        <v>113491</v>
      </c>
      <c r="L122" s="116">
        <f t="shared" si="47"/>
        <v>185285</v>
      </c>
      <c r="M122" s="114">
        <f t="shared" si="47"/>
        <v>263761</v>
      </c>
      <c r="N122" s="115">
        <f t="shared" si="47"/>
        <v>282276.2</v>
      </c>
      <c r="O122" s="115">
        <f t="shared" si="47"/>
        <v>309209.2</v>
      </c>
      <c r="P122" s="115">
        <f t="shared" si="47"/>
        <v>360856.2</v>
      </c>
      <c r="Q122" s="115">
        <f t="shared" si="47"/>
        <v>371058.2</v>
      </c>
      <c r="R122" s="116">
        <f t="shared" si="47"/>
        <v>435569.2</v>
      </c>
      <c r="S122" s="114">
        <f t="shared" si="47"/>
        <v>185285</v>
      </c>
      <c r="T122" s="115">
        <f t="shared" si="47"/>
        <v>250284.2</v>
      </c>
      <c r="U122" s="116">
        <f t="shared" si="47"/>
        <v>435569.2</v>
      </c>
      <c r="W122" s="149" t="s">
        <v>88</v>
      </c>
    </row>
    <row r="123" spans="1:23" s="1" customFormat="1" ht="17.25" hidden="1" customHeight="1" outlineLevel="1">
      <c r="A123" s="55"/>
      <c r="B123" s="1871"/>
      <c r="C123" s="1842"/>
      <c r="D123" s="1898" t="s">
        <v>108</v>
      </c>
      <c r="E123" s="1899"/>
      <c r="F123" s="1900"/>
      <c r="G123" s="98">
        <f t="shared" ref="G123:U124" si="48">G604</f>
        <v>1451.0794550608027</v>
      </c>
      <c r="H123" s="96">
        <f t="shared" si="48"/>
        <v>1409.3358716344846</v>
      </c>
      <c r="I123" s="96">
        <f t="shared" si="48"/>
        <v>1441.4780273935353</v>
      </c>
      <c r="J123" s="96">
        <f t="shared" si="48"/>
        <v>1404.243966942149</v>
      </c>
      <c r="K123" s="96">
        <f t="shared" si="48"/>
        <v>1417.881437229652</v>
      </c>
      <c r="L123" s="97">
        <f t="shared" si="48"/>
        <v>1561.5340495798669</v>
      </c>
      <c r="M123" s="98">
        <f t="shared" si="48"/>
        <v>1912.3564174123196</v>
      </c>
      <c r="N123" s="96">
        <f t="shared" si="48"/>
        <v>2033.6088052831697</v>
      </c>
      <c r="O123" s="96">
        <f t="shared" si="48"/>
        <v>2210.9715728766905</v>
      </c>
      <c r="P123" s="96">
        <f t="shared" si="48"/>
        <v>2522.2275741081021</v>
      </c>
      <c r="Q123" s="96">
        <f t="shared" si="48"/>
        <v>2589.7460678825141</v>
      </c>
      <c r="R123" s="97">
        <f t="shared" si="48"/>
        <v>2946.1356237460327</v>
      </c>
      <c r="S123" s="98">
        <f t="shared" si="48"/>
        <v>1561.5340495798669</v>
      </c>
      <c r="T123" s="96">
        <f t="shared" si="48"/>
        <v>8574.7560872816302</v>
      </c>
      <c r="U123" s="97">
        <f t="shared" si="48"/>
        <v>2946.1356237460327</v>
      </c>
      <c r="W123" s="149" t="s">
        <v>88</v>
      </c>
    </row>
    <row r="124" spans="1:23" s="1" customFormat="1" ht="17.25" hidden="1" customHeight="1" outlineLevel="1">
      <c r="A124" s="55"/>
      <c r="B124" s="1871"/>
      <c r="C124" s="1986"/>
      <c r="D124" s="1981" t="s">
        <v>325</v>
      </c>
      <c r="E124" s="1982"/>
      <c r="F124" s="1983"/>
      <c r="G124" s="117">
        <f t="shared" si="48"/>
        <v>6359.0054272371581</v>
      </c>
      <c r="H124" s="118">
        <f t="shared" si="48"/>
        <v>5588.04347826087</v>
      </c>
      <c r="I124" s="118">
        <f t="shared" si="48"/>
        <v>6286.4506489868345</v>
      </c>
      <c r="J124" s="118">
        <f t="shared" si="48"/>
        <v>5094.4419084197789</v>
      </c>
      <c r="K124" s="118">
        <f t="shared" si="48"/>
        <v>4793.6431673288371</v>
      </c>
      <c r="L124" s="119">
        <f t="shared" si="48"/>
        <v>6291.44427584597</v>
      </c>
      <c r="M124" s="117">
        <f t="shared" si="48"/>
        <v>8826.7888142896009</v>
      </c>
      <c r="N124" s="118">
        <f t="shared" si="48"/>
        <v>9446.401874045725</v>
      </c>
      <c r="O124" s="118">
        <f t="shared" si="48"/>
        <v>10347.717470874906</v>
      </c>
      <c r="P124" s="118">
        <f t="shared" si="48"/>
        <v>12076.089602811073</v>
      </c>
      <c r="Q124" s="118">
        <f t="shared" si="48"/>
        <v>12417.500575181448</v>
      </c>
      <c r="R124" s="119">
        <f t="shared" si="48"/>
        <v>14576.367781472887</v>
      </c>
      <c r="S124" s="117">
        <f t="shared" si="48"/>
        <v>6291.44427584597</v>
      </c>
      <c r="T124" s="118">
        <f t="shared" si="48"/>
        <v>579948.90658943402</v>
      </c>
      <c r="U124" s="119">
        <f t="shared" si="48"/>
        <v>14576.367781472887</v>
      </c>
      <c r="W124" s="149" t="s">
        <v>88</v>
      </c>
    </row>
    <row r="125" spans="1:23" s="1" customFormat="1" ht="17.25" customHeight="1" collapsed="1" thickBot="1">
      <c r="A125" s="55"/>
      <c r="B125" s="1871"/>
      <c r="C125" s="1962" t="s">
        <v>304</v>
      </c>
      <c r="D125" s="1963"/>
      <c r="E125" s="1963"/>
      <c r="F125" s="1964"/>
      <c r="G125" s="1035">
        <f>IF(G121="-","-",G121/G113)</f>
        <v>1.1946557038756551</v>
      </c>
      <c r="H125" s="1036">
        <f t="shared" ref="H125:U125" si="49">IF(H121="-","-",H121/H113)</f>
        <v>1.2056587399503642</v>
      </c>
      <c r="I125" s="1036">
        <f t="shared" si="49"/>
        <v>1.176398169922251</v>
      </c>
      <c r="J125" s="1036">
        <f t="shared" si="49"/>
        <v>1.1217241327474103</v>
      </c>
      <c r="K125" s="1036">
        <f t="shared" si="49"/>
        <v>1.1322525955365335</v>
      </c>
      <c r="L125" s="1037" t="str">
        <f t="shared" si="49"/>
        <v>-</v>
      </c>
      <c r="M125" s="1035" t="str">
        <f t="shared" si="49"/>
        <v>-</v>
      </c>
      <c r="N125" s="1036" t="str">
        <f t="shared" si="49"/>
        <v>-</v>
      </c>
      <c r="O125" s="1036" t="str">
        <f t="shared" si="49"/>
        <v>-</v>
      </c>
      <c r="P125" s="1036" t="str">
        <f t="shared" si="49"/>
        <v>-</v>
      </c>
      <c r="Q125" s="1036" t="str">
        <f t="shared" si="49"/>
        <v>-</v>
      </c>
      <c r="R125" s="1037" t="str">
        <f t="shared" si="49"/>
        <v>-</v>
      </c>
      <c r="S125" s="1035" t="str">
        <f t="shared" si="49"/>
        <v>-</v>
      </c>
      <c r="T125" s="1036" t="str">
        <f t="shared" si="49"/>
        <v>-</v>
      </c>
      <c r="U125" s="1037" t="str">
        <f t="shared" si="49"/>
        <v>-</v>
      </c>
      <c r="W125" s="150" t="s">
        <v>88</v>
      </c>
    </row>
    <row r="126" spans="1:23" s="1" customFormat="1" ht="17.25" hidden="1" customHeight="1" outlineLevel="1" thickTop="1">
      <c r="A126" s="55"/>
      <c r="B126" s="1871"/>
      <c r="C126" s="1842" t="s">
        <v>47</v>
      </c>
      <c r="D126" s="1895" t="s">
        <v>324</v>
      </c>
      <c r="E126" s="1896"/>
      <c r="F126" s="1897"/>
      <c r="G126" s="1038">
        <f>IF(G130="-","-",G122/G114)</f>
        <v>0.92775699007100554</v>
      </c>
      <c r="H126" s="1039">
        <f t="shared" ref="H126:U126" si="50">IF(H130="-","-",H122/H114)</f>
        <v>0.98916745233101799</v>
      </c>
      <c r="I126" s="1039">
        <f t="shared" si="50"/>
        <v>0.91387118143414092</v>
      </c>
      <c r="J126" s="1039">
        <f t="shared" si="50"/>
        <v>0.83294076953485308</v>
      </c>
      <c r="K126" s="1039">
        <f t="shared" si="50"/>
        <v>0.81534405218615746</v>
      </c>
      <c r="L126" s="1040" t="str">
        <f t="shared" si="50"/>
        <v>-</v>
      </c>
      <c r="M126" s="1038" t="str">
        <f t="shared" si="50"/>
        <v>-</v>
      </c>
      <c r="N126" s="1039" t="str">
        <f t="shared" si="50"/>
        <v>-</v>
      </c>
      <c r="O126" s="1039" t="str">
        <f t="shared" si="50"/>
        <v>-</v>
      </c>
      <c r="P126" s="1039" t="str">
        <f t="shared" si="50"/>
        <v>-</v>
      </c>
      <c r="Q126" s="1039" t="str">
        <f t="shared" si="50"/>
        <v>-</v>
      </c>
      <c r="R126" s="1040" t="str">
        <f t="shared" si="50"/>
        <v>-</v>
      </c>
      <c r="S126" s="1038" t="str">
        <f t="shared" si="50"/>
        <v>-</v>
      </c>
      <c r="T126" s="1039" t="str">
        <f t="shared" si="50"/>
        <v>-</v>
      </c>
      <c r="U126" s="1040" t="str">
        <f t="shared" si="50"/>
        <v>-</v>
      </c>
      <c r="W126" s="158" t="s">
        <v>88</v>
      </c>
    </row>
    <row r="127" spans="1:23" s="1" customFormat="1" ht="17.25" hidden="1" customHeight="1" outlineLevel="1">
      <c r="A127" s="55"/>
      <c r="B127" s="1871"/>
      <c r="C127" s="1842"/>
      <c r="D127" s="1898" t="s">
        <v>108</v>
      </c>
      <c r="E127" s="1899"/>
      <c r="F127" s="1900"/>
      <c r="G127" s="312">
        <f t="shared" ref="G127:U128" si="51">IF(G131="-","-",G123/G115)</f>
        <v>1.0333246570860339</v>
      </c>
      <c r="H127" s="313">
        <f t="shared" si="51"/>
        <v>1.0273944566759288</v>
      </c>
      <c r="I127" s="313">
        <f t="shared" si="51"/>
        <v>1.0240711933883375</v>
      </c>
      <c r="J127" s="313">
        <f t="shared" si="51"/>
        <v>1.011839466771175</v>
      </c>
      <c r="K127" s="313">
        <f t="shared" si="51"/>
        <v>1.0146249999584394</v>
      </c>
      <c r="L127" s="314" t="str">
        <f t="shared" si="51"/>
        <v>-</v>
      </c>
      <c r="M127" s="312" t="str">
        <f t="shared" si="51"/>
        <v>-</v>
      </c>
      <c r="N127" s="313" t="str">
        <f t="shared" si="51"/>
        <v>-</v>
      </c>
      <c r="O127" s="313" t="str">
        <f t="shared" si="51"/>
        <v>-</v>
      </c>
      <c r="P127" s="313" t="str">
        <f t="shared" si="51"/>
        <v>-</v>
      </c>
      <c r="Q127" s="313" t="str">
        <f t="shared" si="51"/>
        <v>-</v>
      </c>
      <c r="R127" s="314" t="str">
        <f t="shared" si="51"/>
        <v>-</v>
      </c>
      <c r="S127" s="1041" t="str">
        <f t="shared" si="51"/>
        <v>-</v>
      </c>
      <c r="T127" s="1042" t="str">
        <f t="shared" si="51"/>
        <v>-</v>
      </c>
      <c r="U127" s="1043" t="str">
        <f t="shared" si="51"/>
        <v>-</v>
      </c>
      <c r="W127" s="149" t="s">
        <v>88</v>
      </c>
    </row>
    <row r="128" spans="1:23" s="1" customFormat="1" ht="17.25" hidden="1" customHeight="1" outlineLevel="1" thickBot="1">
      <c r="A128" s="55"/>
      <c r="B128" s="1871"/>
      <c r="C128" s="1894"/>
      <c r="D128" s="1901" t="s">
        <v>325</v>
      </c>
      <c r="E128" s="1902"/>
      <c r="F128" s="1903"/>
      <c r="G128" s="315">
        <f t="shared" si="51"/>
        <v>1.9016500717850728</v>
      </c>
      <c r="H128" s="316">
        <f t="shared" si="51"/>
        <v>1.9124800063410856</v>
      </c>
      <c r="I128" s="316">
        <f t="shared" si="51"/>
        <v>1.8407135478134673</v>
      </c>
      <c r="J128" s="316">
        <f t="shared" si="51"/>
        <v>1.5203735559392024</v>
      </c>
      <c r="K128" s="316">
        <f t="shared" si="51"/>
        <v>1.5299337450506743</v>
      </c>
      <c r="L128" s="317" t="str">
        <f t="shared" si="51"/>
        <v>-</v>
      </c>
      <c r="M128" s="315" t="str">
        <f t="shared" si="51"/>
        <v>-</v>
      </c>
      <c r="N128" s="316" t="str">
        <f t="shared" si="51"/>
        <v>-</v>
      </c>
      <c r="O128" s="316" t="str">
        <f t="shared" si="51"/>
        <v>-</v>
      </c>
      <c r="P128" s="316" t="str">
        <f t="shared" si="51"/>
        <v>-</v>
      </c>
      <c r="Q128" s="316" t="str">
        <f t="shared" si="51"/>
        <v>-</v>
      </c>
      <c r="R128" s="317" t="str">
        <f t="shared" si="51"/>
        <v>-</v>
      </c>
      <c r="S128" s="1044" t="str">
        <f t="shared" si="51"/>
        <v>-</v>
      </c>
      <c r="T128" s="1045" t="str">
        <f t="shared" si="51"/>
        <v>-</v>
      </c>
      <c r="U128" s="1046" t="str">
        <f t="shared" si="51"/>
        <v>-</v>
      </c>
      <c r="W128" s="150" t="s">
        <v>88</v>
      </c>
    </row>
    <row r="129" spans="1:25" s="1" customFormat="1" ht="17.25" customHeight="1" collapsed="1" thickTop="1" thickBot="1">
      <c r="A129" s="55"/>
      <c r="B129" s="1871"/>
      <c r="C129" s="1848" t="s">
        <v>300</v>
      </c>
      <c r="D129" s="1849"/>
      <c r="E129" s="1849"/>
      <c r="F129" s="1850"/>
      <c r="G129" s="1013" t="str">
        <f>IF(W300_JIG_MTB!B2&lt;&gt;2,"",IF((G121-G113)&gt;=0,"○",IF(G121&gt;=(G113*90%),"△","×")))</f>
        <v>○</v>
      </c>
      <c r="H129" s="1014" t="str">
        <f>IF(W300_JIG_MTB!C2&lt;&gt;2,"",IF((H121-H113)&gt;=0,"○",IF(H121&gt;=(H113*90%),"△","×")))</f>
        <v>○</v>
      </c>
      <c r="I129" s="1014" t="str">
        <f>IF(W300_JIG_MTB!D2&lt;&gt;2,"",IF((I121-I113)&gt;=0,"○",IF(I121&gt;=(I113*90%),"△","×")))</f>
        <v>○</v>
      </c>
      <c r="J129" s="1014" t="str">
        <f>IF(W300_JIG_MTB!E2&lt;&gt;2,"",IF((J121-J113)&gt;=0,"○",IF(J121&gt;=(J113*90%),"△","×")))</f>
        <v>○</v>
      </c>
      <c r="K129" s="1014" t="str">
        <f>IF(W300_JIG_MTB!F2&lt;&gt;2,"",IF((K121-K113)&gt;=0,"○",IF(K121&gt;=(K113*90%),"△","×")))</f>
        <v>○</v>
      </c>
      <c r="L129" s="1015" t="str">
        <f>IF(W300_JIG_MTB!G2&lt;&gt;2,"",IF((L121-L113)&gt;=0,"○",IF(L121&gt;=(L113*90%),"△","×")))</f>
        <v/>
      </c>
      <c r="M129" s="1013" t="str">
        <f>IF(W300_JIG_MTB!H2&lt;&gt;2,"",IF((M121-M113)&gt;=0,"○",IF(M121&gt;=(M113*90%),"△","×")))</f>
        <v/>
      </c>
      <c r="N129" s="1014" t="str">
        <f>IF(W300_JIG_MTB!I2&lt;&gt;2,"",IF((N121-N113)&gt;=0,"○",IF(N121&gt;=(N113*90%),"△","×")))</f>
        <v/>
      </c>
      <c r="O129" s="1014" t="str">
        <f>IF(W300_JIG_MTB!J2&lt;&gt;2,"",IF((O121-O113)&gt;=0,"○",IF(O121&gt;=(O113*90%),"△","×")))</f>
        <v/>
      </c>
      <c r="P129" s="1014" t="str">
        <f>IF(W300_JIG_MTB!K2&lt;&gt;2,"",IF((P121-P113)&gt;=0,"○",IF(P121&gt;=(P113*90%),"△","×")))</f>
        <v/>
      </c>
      <c r="Q129" s="1014" t="str">
        <f>IF(W300_JIG_MTB!L2&lt;&gt;2,"",IF((Q121-Q113)&gt;=0,"○",IF(Q121&gt;=(Q113*90%),"△","×")))</f>
        <v/>
      </c>
      <c r="R129" s="1015" t="str">
        <f>IF(W300_JIG_MTB!M2&lt;&gt;2,"",IF((R121-R113)&gt;=0,"○",IF(R121&gt;=(R113*90%),"△","×")))</f>
        <v/>
      </c>
      <c r="S129" s="1047" t="str">
        <f>IF(W300_JIG_MTB!G2&lt;&gt;2,"",IF((S121-S113)&gt;=0,"○",IF(S121&gt;=(S113*90%),"△","×")))</f>
        <v/>
      </c>
      <c r="T129" s="1014" t="str">
        <f>IF(W300_JIG_MTB!M2&lt;&gt;2,"",IF((T121-T113)&gt;=0,"○",IF(T121&gt;=(T113*90%),"△","×")))</f>
        <v/>
      </c>
      <c r="U129" s="1015" t="str">
        <f>IF(W300_JIG_MTB!M2&lt;&gt;2,"",IF((U121-U113)&gt;=0,"○",IF(U121&gt;=(U113*90%),"△","×")))</f>
        <v/>
      </c>
      <c r="W129" s="151" t="s">
        <v>347</v>
      </c>
    </row>
    <row r="130" spans="1:25" s="1" customFormat="1" ht="17.25" customHeight="1" thickBot="1">
      <c r="A130" s="55"/>
      <c r="B130" s="1871"/>
      <c r="C130" s="1838" t="s">
        <v>305</v>
      </c>
      <c r="D130" s="1839"/>
      <c r="E130" s="1839"/>
      <c r="F130" s="1840"/>
      <c r="G130" s="1048">
        <f>IF(G121="-","-",G121/G117)</f>
        <v>1.1946557038756551</v>
      </c>
      <c r="H130" s="1049">
        <f>IF(H121="-","-",H121/H113)</f>
        <v>1.2056587399503642</v>
      </c>
      <c r="I130" s="1049">
        <f>IF(I121="-","-",I121/I113)</f>
        <v>1.176398169922251</v>
      </c>
      <c r="J130" s="1049">
        <f t="shared" ref="J130:S130" si="52">IF(J121="-","-",J121/J113)</f>
        <v>1.1217241327474103</v>
      </c>
      <c r="K130" s="1049">
        <f t="shared" si="52"/>
        <v>1.1322525955365335</v>
      </c>
      <c r="L130" s="1050" t="str">
        <f t="shared" si="52"/>
        <v>-</v>
      </c>
      <c r="M130" s="1048" t="str">
        <f t="shared" ref="M130:O130" si="53">IF(M121="-","-",M121/M117)</f>
        <v>-</v>
      </c>
      <c r="N130" s="1049" t="str">
        <f t="shared" si="53"/>
        <v>-</v>
      </c>
      <c r="O130" s="1049" t="str">
        <f t="shared" si="53"/>
        <v>-</v>
      </c>
      <c r="P130" s="1049" t="str">
        <f>IF(P121="-","-",P121/P117)</f>
        <v>-</v>
      </c>
      <c r="Q130" s="1049" t="str">
        <f t="shared" ref="Q130:T130" si="54">IF(Q121="-","-",Q121/Q117)</f>
        <v>-</v>
      </c>
      <c r="R130" s="1050" t="str">
        <f t="shared" si="54"/>
        <v>-</v>
      </c>
      <c r="S130" s="1048" t="str">
        <f t="shared" si="52"/>
        <v>-</v>
      </c>
      <c r="T130" s="1049" t="str">
        <f t="shared" si="54"/>
        <v>-</v>
      </c>
      <c r="U130" s="1050" t="str">
        <f>IF(R130="-","-",U664)</f>
        <v>-</v>
      </c>
      <c r="W130" s="150" t="s">
        <v>88</v>
      </c>
    </row>
    <row r="131" spans="1:25" s="1" customFormat="1" ht="17.25" hidden="1" customHeight="1" outlineLevel="1" thickTop="1">
      <c r="A131" s="55"/>
      <c r="B131" s="1871"/>
      <c r="C131" s="1842" t="s">
        <v>47</v>
      </c>
      <c r="D131" s="1895" t="s">
        <v>324</v>
      </c>
      <c r="E131" s="1896"/>
      <c r="F131" s="1897"/>
      <c r="G131" s="1038">
        <f>IF(G130="-","-",G122/G114)</f>
        <v>0.92775699007100554</v>
      </c>
      <c r="H131" s="1039">
        <f t="shared" ref="H131:L131" si="55">IF(H130="-","-",H122/H114)</f>
        <v>0.98916745233101799</v>
      </c>
      <c r="I131" s="1039">
        <f t="shared" si="55"/>
        <v>0.91387118143414092</v>
      </c>
      <c r="J131" s="1039">
        <f t="shared" si="55"/>
        <v>0.83294076953485308</v>
      </c>
      <c r="K131" s="1039">
        <f t="shared" si="55"/>
        <v>0.81534405218615746</v>
      </c>
      <c r="L131" s="1040" t="str">
        <f t="shared" si="55"/>
        <v>-</v>
      </c>
      <c r="M131" s="1038" t="str">
        <f t="shared" ref="M131:R131" si="56">IF(M130="-","-",M122/M118)</f>
        <v>-</v>
      </c>
      <c r="N131" s="1039" t="str">
        <f t="shared" si="56"/>
        <v>-</v>
      </c>
      <c r="O131" s="1039" t="str">
        <f t="shared" si="56"/>
        <v>-</v>
      </c>
      <c r="P131" s="1039" t="str">
        <f t="shared" si="56"/>
        <v>-</v>
      </c>
      <c r="Q131" s="1039" t="str">
        <f t="shared" si="56"/>
        <v>-</v>
      </c>
      <c r="R131" s="1040" t="str">
        <f t="shared" si="56"/>
        <v>-</v>
      </c>
      <c r="S131" s="1038" t="str">
        <f>IF(S130="-","-",S122/S114)</f>
        <v>-</v>
      </c>
      <c r="T131" s="1039" t="str">
        <f>IF(T130="-","-",T122/T118)</f>
        <v>-</v>
      </c>
      <c r="U131" s="1040" t="str">
        <f>IF(U130="-","-",U122/U114)</f>
        <v>-</v>
      </c>
      <c r="W131" s="158" t="s">
        <v>88</v>
      </c>
    </row>
    <row r="132" spans="1:25" s="1" customFormat="1" ht="17.25" hidden="1" customHeight="1" outlineLevel="1">
      <c r="A132" s="55"/>
      <c r="B132" s="1871"/>
      <c r="C132" s="1842"/>
      <c r="D132" s="1898" t="s">
        <v>108</v>
      </c>
      <c r="E132" s="1899"/>
      <c r="F132" s="1900"/>
      <c r="G132" s="312">
        <f t="shared" ref="G132:L132" si="57">IF(G130="-","-",G123/G115)</f>
        <v>1.0333246570860339</v>
      </c>
      <c r="H132" s="313">
        <f t="shared" si="57"/>
        <v>1.0273944566759288</v>
      </c>
      <c r="I132" s="313">
        <f t="shared" si="57"/>
        <v>1.0240711933883375</v>
      </c>
      <c r="J132" s="313">
        <f t="shared" si="57"/>
        <v>1.011839466771175</v>
      </c>
      <c r="K132" s="313">
        <f t="shared" si="57"/>
        <v>1.0146249999584394</v>
      </c>
      <c r="L132" s="314" t="str">
        <f t="shared" si="57"/>
        <v>-</v>
      </c>
      <c r="M132" s="312" t="str">
        <f t="shared" ref="M132:R132" si="58">IF(M130="-","-",M123/M119)</f>
        <v>-</v>
      </c>
      <c r="N132" s="313" t="str">
        <f t="shared" si="58"/>
        <v>-</v>
      </c>
      <c r="O132" s="313" t="str">
        <f t="shared" si="58"/>
        <v>-</v>
      </c>
      <c r="P132" s="313" t="str">
        <f>IF(P130="-","-",P123/P119)</f>
        <v>-</v>
      </c>
      <c r="Q132" s="313" t="str">
        <f t="shared" si="58"/>
        <v>-</v>
      </c>
      <c r="R132" s="314" t="str">
        <f t="shared" si="58"/>
        <v>-</v>
      </c>
      <c r="S132" s="1041" t="str">
        <f>IF(S130="-","-",S123/S115)</f>
        <v>-</v>
      </c>
      <c r="T132" s="1042" t="str">
        <f>IF(T130="-","-",T123/T119)</f>
        <v>-</v>
      </c>
      <c r="U132" s="1043" t="str">
        <f>IF(U130="-","-",U123/U115)</f>
        <v>-</v>
      </c>
      <c r="W132" s="149" t="s">
        <v>88</v>
      </c>
    </row>
    <row r="133" spans="1:25" s="1" customFormat="1" ht="17.25" hidden="1" customHeight="1" outlineLevel="1" thickBot="1">
      <c r="A133" s="55"/>
      <c r="B133" s="1871"/>
      <c r="C133" s="1894"/>
      <c r="D133" s="1901" t="s">
        <v>325</v>
      </c>
      <c r="E133" s="1902"/>
      <c r="F133" s="1903"/>
      <c r="G133" s="315">
        <f t="shared" ref="G133:L133" si="59">IF(G130="-","-",G124/G116)</f>
        <v>1.9016500717850728</v>
      </c>
      <c r="H133" s="316">
        <f t="shared" si="59"/>
        <v>1.9124800063410856</v>
      </c>
      <c r="I133" s="316">
        <f t="shared" si="59"/>
        <v>1.8407135478134673</v>
      </c>
      <c r="J133" s="316">
        <f t="shared" si="59"/>
        <v>1.5203735559392024</v>
      </c>
      <c r="K133" s="316">
        <f t="shared" si="59"/>
        <v>1.5299337450506743</v>
      </c>
      <c r="L133" s="317" t="str">
        <f t="shared" si="59"/>
        <v>-</v>
      </c>
      <c r="M133" s="315" t="str">
        <f t="shared" ref="M133:R133" si="60">IF(M130="-","-",M124/M120)</f>
        <v>-</v>
      </c>
      <c r="N133" s="316" t="str">
        <f t="shared" si="60"/>
        <v>-</v>
      </c>
      <c r="O133" s="316" t="str">
        <f t="shared" si="60"/>
        <v>-</v>
      </c>
      <c r="P133" s="316" t="str">
        <f t="shared" si="60"/>
        <v>-</v>
      </c>
      <c r="Q133" s="316" t="str">
        <f t="shared" si="60"/>
        <v>-</v>
      </c>
      <c r="R133" s="317" t="str">
        <f t="shared" si="60"/>
        <v>-</v>
      </c>
      <c r="S133" s="1044" t="str">
        <f>IF(S130="-","-",S124/S120)</f>
        <v>-</v>
      </c>
      <c r="T133" s="1045" t="str">
        <f>IF(T130="-","-",T124/T120)</f>
        <v>-</v>
      </c>
      <c r="U133" s="1046" t="str">
        <f>IF(U130="-","-",U124/U116)</f>
        <v>-</v>
      </c>
      <c r="W133" s="150" t="s">
        <v>88</v>
      </c>
    </row>
    <row r="134" spans="1:25" s="1" customFormat="1" ht="17.25" customHeight="1" collapsed="1" thickTop="1" thickBot="1">
      <c r="A134" s="55"/>
      <c r="B134" s="1873"/>
      <c r="C134" s="1848" t="s">
        <v>302</v>
      </c>
      <c r="D134" s="1849"/>
      <c r="E134" s="1849"/>
      <c r="F134" s="1850"/>
      <c r="G134" s="1017"/>
      <c r="H134" s="1018"/>
      <c r="I134" s="1018"/>
      <c r="J134" s="1018"/>
      <c r="K134" s="1018"/>
      <c r="L134" s="1019"/>
      <c r="M134" s="1013" t="str">
        <f>IF(W300_JIG_MTB!H2&lt;&gt;2,"",IF((M121-M117)&gt;=0,"○",IF(M121&gt;=(M117*90%),"△","×")))</f>
        <v/>
      </c>
      <c r="N134" s="1014" t="str">
        <f>IF(W300_JIG_MTB!I2&lt;&gt;2,"",IF((N121-N117)&gt;=0,"○",IF(N121&gt;=(N117*90%),"△","×")))</f>
        <v/>
      </c>
      <c r="O134" s="1014" t="str">
        <f>IF(W300_JIG_MTB!J2&lt;&gt;2,"",IF((O121-O117)&gt;=0,"○",IF(O121&gt;=(O117*90%),"△","×")))</f>
        <v/>
      </c>
      <c r="P134" s="1014" t="str">
        <f>IF(W300_JIG_MTB!K2&lt;&gt;2,"",IF((P121-P117)&gt;=0,"○",IF(P121&gt;=(P117*90%),"△","×")))</f>
        <v/>
      </c>
      <c r="Q134" s="1014" t="str">
        <f>IF(W300_JIG_MTB!L2&lt;&gt;2,"",IF((Q121-Q117)&gt;=0,"○",IF(Q121&gt;=(Q117*90%),"△","×")))</f>
        <v/>
      </c>
      <c r="R134" s="1015" t="str">
        <f>IF(W300_JIG_MTB!M2&lt;&gt;2,"",IF((R121-R117)&gt;=0,"○",IF(R121&gt;=(R117*90%),"△","×")))</f>
        <v/>
      </c>
      <c r="S134" s="1020"/>
      <c r="T134" s="1014" t="str">
        <f>IF(W300_JIG_MTB!M2&lt;&gt;2,"",IF((T121-T117)&gt;=0,"○",IF(T121&gt;=(T117*90%),"△","×")))</f>
        <v/>
      </c>
      <c r="U134" s="1015" t="str">
        <f>IF(W300_JIG_MTB!M2&lt;&gt;2,"",IF((U121-U117)&gt;=0,"○",IF(U121&gt;=(U117*90%),"△","×")))</f>
        <v/>
      </c>
      <c r="V134" s="270"/>
      <c r="W134" s="151" t="s">
        <v>345</v>
      </c>
    </row>
    <row r="135" spans="1:25" ht="17.25" customHeight="1">
      <c r="B135" s="1984"/>
      <c r="C135" s="1984"/>
      <c r="D135" s="1984"/>
      <c r="E135" s="1984"/>
      <c r="F135" s="1984"/>
      <c r="G135" s="1984"/>
      <c r="H135" s="1984"/>
      <c r="I135" s="1984"/>
      <c r="J135" s="1984"/>
      <c r="K135" s="1984"/>
      <c r="L135" s="1984"/>
      <c r="M135" s="1984"/>
      <c r="N135" s="1984"/>
      <c r="O135" s="1984"/>
      <c r="P135" s="1984"/>
      <c r="Q135" s="1984"/>
      <c r="R135" s="1984"/>
      <c r="S135" s="1984"/>
      <c r="T135" s="1984"/>
      <c r="U135" s="1984"/>
      <c r="V135" s="1984"/>
      <c r="W135" s="1984"/>
      <c r="Y135" s="76"/>
    </row>
    <row r="136" spans="1:25" ht="17.25" customHeight="1">
      <c r="B136" s="1984" t="s">
        <v>92</v>
      </c>
      <c r="C136" s="1984"/>
      <c r="D136" s="1984"/>
      <c r="E136" s="1984"/>
      <c r="F136" s="1984"/>
      <c r="G136" s="1051" t="s">
        <v>306</v>
      </c>
      <c r="O136" s="76"/>
      <c r="P136" s="1984"/>
      <c r="Q136" s="1984"/>
      <c r="R136" s="1984"/>
      <c r="S136" s="1984"/>
      <c r="T136" s="1984"/>
      <c r="U136" s="1420"/>
      <c r="Y136" s="76"/>
    </row>
    <row r="137" spans="1:25" ht="17.25" customHeight="1" thickBot="1">
      <c r="B137" s="1984"/>
      <c r="C137" s="1984"/>
      <c r="D137" s="1984"/>
      <c r="E137" s="1984"/>
      <c r="F137" s="1984"/>
      <c r="G137" s="90" t="s">
        <v>54</v>
      </c>
      <c r="O137" s="90"/>
      <c r="R137" s="90"/>
      <c r="Y137" s="76"/>
    </row>
    <row r="138" spans="1:25" s="80" customFormat="1" ht="17.25" customHeight="1" thickBot="1">
      <c r="B138" s="1451"/>
      <c r="C138" s="1452"/>
      <c r="D138" s="1452"/>
      <c r="E138" s="1452"/>
      <c r="F138" s="86"/>
      <c r="G138" s="110" t="s">
        <v>2</v>
      </c>
      <c r="H138" s="111" t="s">
        <v>3</v>
      </c>
      <c r="I138" s="111" t="s">
        <v>4</v>
      </c>
      <c r="J138" s="111" t="s">
        <v>5</v>
      </c>
      <c r="K138" s="111" t="s">
        <v>6</v>
      </c>
      <c r="L138" s="112" t="s">
        <v>7</v>
      </c>
      <c r="M138" s="110" t="s">
        <v>8</v>
      </c>
      <c r="N138" s="111" t="s">
        <v>9</v>
      </c>
      <c r="O138" s="111" t="s">
        <v>10</v>
      </c>
      <c r="P138" s="111" t="s">
        <v>11</v>
      </c>
      <c r="Q138" s="111" t="s">
        <v>12</v>
      </c>
      <c r="R138" s="112" t="s">
        <v>13</v>
      </c>
      <c r="S138" s="113" t="s">
        <v>42</v>
      </c>
      <c r="T138" s="103" t="s">
        <v>43</v>
      </c>
      <c r="U138" s="103" t="s">
        <v>154</v>
      </c>
      <c r="V138" s="640"/>
      <c r="W138" s="213" t="s">
        <v>87</v>
      </c>
    </row>
    <row r="139" spans="1:25" s="81" customFormat="1" ht="17.25" hidden="1" customHeight="1" outlineLevel="1">
      <c r="A139" s="80"/>
      <c r="B139" s="1994" t="s">
        <v>18</v>
      </c>
      <c r="C139" s="1996" t="s">
        <v>76</v>
      </c>
      <c r="D139" s="1998" t="s">
        <v>19</v>
      </c>
      <c r="E139" s="2000" t="s">
        <v>120</v>
      </c>
      <c r="F139" s="307" t="s">
        <v>67</v>
      </c>
      <c r="G139" s="205">
        <f>'事業報告（単月）'!G139</f>
        <v>5657</v>
      </c>
      <c r="H139" s="60">
        <f>G139+'事業報告（単月）'!H139</f>
        <v>11151</v>
      </c>
      <c r="I139" s="60">
        <f>H139+'事業報告（単月）'!I139</f>
        <v>14160</v>
      </c>
      <c r="J139" s="60">
        <f>I139+'事業報告（単月）'!J139</f>
        <v>20345</v>
      </c>
      <c r="K139" s="60">
        <f>J139+'事業報告（単月）'!K139</f>
        <v>23967</v>
      </c>
      <c r="L139" s="61">
        <f>K139+'事業報告（単月）'!L139</f>
        <v>28075</v>
      </c>
      <c r="M139" s="59">
        <f>L139+'事業報告（単月）'!M139</f>
        <v>33552</v>
      </c>
      <c r="N139" s="60">
        <f>M139+'事業報告（単月）'!N139</f>
        <v>38650</v>
      </c>
      <c r="O139" s="60">
        <f>N139+'事業報告（単月）'!O139</f>
        <v>43456</v>
      </c>
      <c r="P139" s="60">
        <f>O139+'事業報告（単月）'!P139</f>
        <v>48925</v>
      </c>
      <c r="Q139" s="60">
        <f>P139+'事業報告（単月）'!Q139</f>
        <v>54341</v>
      </c>
      <c r="R139" s="61">
        <f>Q139+'事業報告（単月）'!R139</f>
        <v>61069</v>
      </c>
      <c r="S139" s="59">
        <f t="shared" ref="S139:S201" si="61">L139</f>
        <v>28075</v>
      </c>
      <c r="T139" s="60">
        <f t="shared" ref="T139:T201" si="62">U139-S139</f>
        <v>32994</v>
      </c>
      <c r="U139" s="368">
        <f>R139</f>
        <v>61069</v>
      </c>
      <c r="W139" s="148" t="s">
        <v>88</v>
      </c>
    </row>
    <row r="140" spans="1:25" s="81" customFormat="1" ht="17.25" hidden="1" customHeight="1" outlineLevel="1">
      <c r="A140" s="80"/>
      <c r="B140" s="1994"/>
      <c r="C140" s="1996"/>
      <c r="D140" s="1999"/>
      <c r="E140" s="2000"/>
      <c r="F140" s="140" t="s">
        <v>71</v>
      </c>
      <c r="G140" s="467">
        <f>'事業報告（単月）'!G140</f>
        <v>0</v>
      </c>
      <c r="H140" s="468">
        <f>G140+'事業報告（単月）'!H140</f>
        <v>0</v>
      </c>
      <c r="I140" s="468">
        <f>H140+'事業報告（単月）'!I140</f>
        <v>0</v>
      </c>
      <c r="J140" s="468">
        <f>I140+'事業報告（単月）'!J140</f>
        <v>0</v>
      </c>
      <c r="K140" s="468">
        <f>J140+'事業報告（単月）'!K140</f>
        <v>0</v>
      </c>
      <c r="L140" s="57">
        <f>K140+'事業報告（単月）'!L140</f>
        <v>0</v>
      </c>
      <c r="M140" s="56">
        <f>L140+'事業報告（単月）'!M140</f>
        <v>0</v>
      </c>
      <c r="N140" s="468">
        <f>M140+'事業報告（単月）'!N140</f>
        <v>0</v>
      </c>
      <c r="O140" s="468">
        <f>N140+'事業報告（単月）'!O140</f>
        <v>0</v>
      </c>
      <c r="P140" s="468">
        <f>O140+'事業報告（単月）'!P140</f>
        <v>0</v>
      </c>
      <c r="Q140" s="468">
        <f>P140+'事業報告（単月）'!Q140</f>
        <v>0</v>
      </c>
      <c r="R140" s="57">
        <f>Q140+'事業報告（単月）'!R140</f>
        <v>0</v>
      </c>
      <c r="S140" s="56">
        <f t="shared" si="61"/>
        <v>0</v>
      </c>
      <c r="T140" s="468">
        <f t="shared" si="62"/>
        <v>0</v>
      </c>
      <c r="U140" s="724">
        <f t="shared" ref="U140:U197" si="63">R140</f>
        <v>0</v>
      </c>
      <c r="W140" s="149" t="s">
        <v>88</v>
      </c>
    </row>
    <row r="141" spans="1:25" s="81" customFormat="1" ht="17.25" hidden="1" customHeight="1" outlineLevel="1">
      <c r="A141" s="80"/>
      <c r="B141" s="1994"/>
      <c r="C141" s="1996"/>
      <c r="D141" s="1999"/>
      <c r="E141" s="2000"/>
      <c r="F141" s="140" t="s">
        <v>72</v>
      </c>
      <c r="G141" s="467">
        <f>'事業報告（単月）'!G141</f>
        <v>5002</v>
      </c>
      <c r="H141" s="468">
        <f>G141+'事業報告（単月）'!H141</f>
        <v>9847</v>
      </c>
      <c r="I141" s="468">
        <f>H141+'事業報告（単月）'!I141</f>
        <v>12543</v>
      </c>
      <c r="J141" s="468">
        <f>I141+'事業報告（単月）'!J141</f>
        <v>17923</v>
      </c>
      <c r="K141" s="468">
        <f>J141+'事業報告（単月）'!K141</f>
        <v>21092</v>
      </c>
      <c r="L141" s="57">
        <f>K141+'事業報告（単月）'!L141</f>
        <v>24771</v>
      </c>
      <c r="M141" s="56">
        <f>L141+'事業報告（単月）'!M141</f>
        <v>29433</v>
      </c>
      <c r="N141" s="468">
        <f>M141+'事業報告（単月）'!N141</f>
        <v>33742</v>
      </c>
      <c r="O141" s="468">
        <f>N141+'事業報告（単月）'!O141</f>
        <v>37780</v>
      </c>
      <c r="P141" s="468">
        <f>O141+'事業報告（単月）'!P141</f>
        <v>42436</v>
      </c>
      <c r="Q141" s="468">
        <f>P141+'事業報告（単月）'!Q141</f>
        <v>47041</v>
      </c>
      <c r="R141" s="57">
        <f>Q141+'事業報告（単月）'!R141</f>
        <v>52869</v>
      </c>
      <c r="S141" s="56">
        <f t="shared" si="61"/>
        <v>24771</v>
      </c>
      <c r="T141" s="468">
        <f t="shared" si="62"/>
        <v>28098</v>
      </c>
      <c r="U141" s="724">
        <f t="shared" si="63"/>
        <v>52869</v>
      </c>
      <c r="W141" s="149" t="s">
        <v>89</v>
      </c>
    </row>
    <row r="142" spans="1:25" s="81" customFormat="1" ht="17.25" hidden="1" customHeight="1" outlineLevel="1">
      <c r="A142" s="80"/>
      <c r="B142" s="1994"/>
      <c r="C142" s="1996"/>
      <c r="D142" s="1999"/>
      <c r="E142" s="2000"/>
      <c r="F142" s="349" t="s">
        <v>73</v>
      </c>
      <c r="G142" s="208">
        <f>G139-G140-G141</f>
        <v>655</v>
      </c>
      <c r="H142" s="176">
        <f t="shared" ref="H142:R142" si="64">H139-H140-H141</f>
        <v>1304</v>
      </c>
      <c r="I142" s="176">
        <f t="shared" si="64"/>
        <v>1617</v>
      </c>
      <c r="J142" s="176">
        <f t="shared" si="64"/>
        <v>2422</v>
      </c>
      <c r="K142" s="176">
        <f t="shared" si="64"/>
        <v>2875</v>
      </c>
      <c r="L142" s="177">
        <f t="shared" si="64"/>
        <v>3304</v>
      </c>
      <c r="M142" s="175">
        <f t="shared" si="64"/>
        <v>4119</v>
      </c>
      <c r="N142" s="176">
        <f t="shared" si="64"/>
        <v>4908</v>
      </c>
      <c r="O142" s="176">
        <f t="shared" si="64"/>
        <v>5676</v>
      </c>
      <c r="P142" s="176">
        <f t="shared" si="64"/>
        <v>6489</v>
      </c>
      <c r="Q142" s="176">
        <f t="shared" si="64"/>
        <v>7300</v>
      </c>
      <c r="R142" s="177">
        <f t="shared" si="64"/>
        <v>8200</v>
      </c>
      <c r="S142" s="175">
        <f t="shared" si="61"/>
        <v>3304</v>
      </c>
      <c r="T142" s="176">
        <f t="shared" si="62"/>
        <v>4896</v>
      </c>
      <c r="U142" s="425">
        <f t="shared" si="63"/>
        <v>8200</v>
      </c>
      <c r="V142" s="345"/>
      <c r="W142" s="149" t="s">
        <v>89</v>
      </c>
    </row>
    <row r="143" spans="1:25" s="81" customFormat="1" ht="17.25" hidden="1" customHeight="1" outlineLevel="1">
      <c r="A143" s="80"/>
      <c r="B143" s="1994"/>
      <c r="C143" s="1996"/>
      <c r="D143" s="1999"/>
      <c r="E143" s="2000"/>
      <c r="F143" s="172" t="s">
        <v>135</v>
      </c>
      <c r="G143" s="469">
        <f>IF(ISERROR(G142/G139),0,G142/G139)</f>
        <v>0.11578575216545872</v>
      </c>
      <c r="H143" s="470">
        <f t="shared" ref="H143:U143" si="65">IF(ISERROR(H142/H139),0,H142/H139)</f>
        <v>0.11694018473679491</v>
      </c>
      <c r="I143" s="470">
        <f t="shared" si="65"/>
        <v>0.11419491525423729</v>
      </c>
      <c r="J143" s="470">
        <f t="shared" si="65"/>
        <v>0.11904644875890882</v>
      </c>
      <c r="K143" s="470">
        <f t="shared" si="65"/>
        <v>0.11995660700129344</v>
      </c>
      <c r="L143" s="471">
        <f t="shared" si="65"/>
        <v>0.11768477292965272</v>
      </c>
      <c r="M143" s="472">
        <f t="shared" si="65"/>
        <v>0.12276466380543634</v>
      </c>
      <c r="N143" s="470">
        <f t="shared" si="65"/>
        <v>0.12698576972833117</v>
      </c>
      <c r="O143" s="470">
        <f t="shared" si="65"/>
        <v>0.13061487481590575</v>
      </c>
      <c r="P143" s="470">
        <f t="shared" si="65"/>
        <v>0.13263157894736843</v>
      </c>
      <c r="Q143" s="470">
        <f t="shared" si="65"/>
        <v>0.13433687271121253</v>
      </c>
      <c r="R143" s="471">
        <f t="shared" si="65"/>
        <v>0.13427434541256611</v>
      </c>
      <c r="S143" s="472">
        <f t="shared" si="65"/>
        <v>0.11768477292965272</v>
      </c>
      <c r="T143" s="470">
        <f t="shared" si="65"/>
        <v>0.14839061647572285</v>
      </c>
      <c r="U143" s="473">
        <f t="shared" si="65"/>
        <v>0.13427434541256611</v>
      </c>
      <c r="W143" s="158" t="s">
        <v>348</v>
      </c>
    </row>
    <row r="144" spans="1:25" s="81" customFormat="1" ht="17.25" hidden="1" customHeight="1" outlineLevel="1">
      <c r="A144" s="80"/>
      <c r="B144" s="1994"/>
      <c r="C144" s="1996"/>
      <c r="D144" s="1999"/>
      <c r="E144" s="2001" t="s">
        <v>121</v>
      </c>
      <c r="F144" s="307" t="s">
        <v>67</v>
      </c>
      <c r="G144" s="205">
        <f>'事業報告（単月）'!G144</f>
        <v>318</v>
      </c>
      <c r="H144" s="60">
        <f>G144+'事業報告（単月）'!H144</f>
        <v>636</v>
      </c>
      <c r="I144" s="60">
        <f>H144+'事業報告（単月）'!I144</f>
        <v>954</v>
      </c>
      <c r="J144" s="60">
        <f>I144+'事業報告（単月）'!J144</f>
        <v>1272</v>
      </c>
      <c r="K144" s="60">
        <f>J144+'事業報告（単月）'!K144</f>
        <v>1590</v>
      </c>
      <c r="L144" s="61">
        <f>K144+'事業報告（単月）'!L144</f>
        <v>1908</v>
      </c>
      <c r="M144" s="59">
        <f>L144+'事業報告（単月）'!M144</f>
        <v>1908</v>
      </c>
      <c r="N144" s="60">
        <f>M144+'事業報告（単月）'!N144</f>
        <v>1908</v>
      </c>
      <c r="O144" s="60">
        <f>N144+'事業報告（単月）'!O144</f>
        <v>1908</v>
      </c>
      <c r="P144" s="60">
        <f>O144+'事業報告（単月）'!P144</f>
        <v>1908</v>
      </c>
      <c r="Q144" s="60">
        <f>P144+'事業報告（単月）'!Q144</f>
        <v>1908</v>
      </c>
      <c r="R144" s="61">
        <f>Q144+'事業報告（単月）'!R144</f>
        <v>1908</v>
      </c>
      <c r="S144" s="59">
        <f t="shared" si="61"/>
        <v>1908</v>
      </c>
      <c r="T144" s="60">
        <f t="shared" si="62"/>
        <v>0</v>
      </c>
      <c r="U144" s="368">
        <f t="shared" si="63"/>
        <v>1908</v>
      </c>
      <c r="W144" s="158" t="s">
        <v>88</v>
      </c>
    </row>
    <row r="145" spans="1:23" s="81" customFormat="1" ht="17.25" hidden="1" customHeight="1" outlineLevel="1">
      <c r="A145" s="80"/>
      <c r="B145" s="1994"/>
      <c r="C145" s="1996"/>
      <c r="D145" s="1999"/>
      <c r="E145" s="2001"/>
      <c r="F145" s="140" t="s">
        <v>71</v>
      </c>
      <c r="G145" s="467">
        <f>'事業報告（単月）'!G145</f>
        <v>0</v>
      </c>
      <c r="H145" s="468">
        <f>G145+'事業報告（単月）'!H145</f>
        <v>0</v>
      </c>
      <c r="I145" s="468">
        <f>H145+'事業報告（単月）'!I145</f>
        <v>0</v>
      </c>
      <c r="J145" s="468">
        <f>I145+'事業報告（単月）'!J145</f>
        <v>0</v>
      </c>
      <c r="K145" s="468">
        <f>J145+'事業報告（単月）'!K145</f>
        <v>0</v>
      </c>
      <c r="L145" s="57">
        <f>K145+'事業報告（単月）'!L145</f>
        <v>0</v>
      </c>
      <c r="M145" s="56">
        <f>L145+'事業報告（単月）'!M145</f>
        <v>0</v>
      </c>
      <c r="N145" s="468">
        <f>M145+'事業報告（単月）'!N145</f>
        <v>0</v>
      </c>
      <c r="O145" s="468">
        <f>N145+'事業報告（単月）'!O145</f>
        <v>0</v>
      </c>
      <c r="P145" s="468">
        <f>O145+'事業報告（単月）'!P145</f>
        <v>0</v>
      </c>
      <c r="Q145" s="468">
        <f>P145+'事業報告（単月）'!Q145</f>
        <v>0</v>
      </c>
      <c r="R145" s="57">
        <f>Q145+'事業報告（単月）'!R145</f>
        <v>0</v>
      </c>
      <c r="S145" s="56">
        <f t="shared" si="61"/>
        <v>0</v>
      </c>
      <c r="T145" s="468">
        <f t="shared" si="62"/>
        <v>0</v>
      </c>
      <c r="U145" s="724">
        <f t="shared" si="63"/>
        <v>0</v>
      </c>
      <c r="W145" s="149" t="s">
        <v>88</v>
      </c>
    </row>
    <row r="146" spans="1:23" s="81" customFormat="1" ht="17.25" hidden="1" customHeight="1" outlineLevel="1">
      <c r="A146" s="80"/>
      <c r="B146" s="1994"/>
      <c r="C146" s="1996"/>
      <c r="D146" s="1999"/>
      <c r="E146" s="2001"/>
      <c r="F146" s="140" t="s">
        <v>72</v>
      </c>
      <c r="G146" s="467">
        <f>'事業報告（単月）'!G146</f>
        <v>315</v>
      </c>
      <c r="H146" s="468">
        <f>G146+'事業報告（単月）'!H146</f>
        <v>630</v>
      </c>
      <c r="I146" s="468">
        <f>H146+'事業報告（単月）'!I146</f>
        <v>945</v>
      </c>
      <c r="J146" s="468">
        <f>I146+'事業報告（単月）'!J146</f>
        <v>1260</v>
      </c>
      <c r="K146" s="468">
        <f>J146+'事業報告（単月）'!K146</f>
        <v>1575</v>
      </c>
      <c r="L146" s="57">
        <f>K146+'事業報告（単月）'!L146</f>
        <v>1890</v>
      </c>
      <c r="M146" s="56">
        <f>L146+'事業報告（単月）'!M146</f>
        <v>1890</v>
      </c>
      <c r="N146" s="468">
        <f>M146+'事業報告（単月）'!N146</f>
        <v>1890</v>
      </c>
      <c r="O146" s="468">
        <f>N146+'事業報告（単月）'!O146</f>
        <v>1890</v>
      </c>
      <c r="P146" s="468">
        <f>O146+'事業報告（単月）'!P146</f>
        <v>1890</v>
      </c>
      <c r="Q146" s="468">
        <f>P146+'事業報告（単月）'!Q146</f>
        <v>1890</v>
      </c>
      <c r="R146" s="57">
        <f>Q146+'事業報告（単月）'!R146</f>
        <v>1890</v>
      </c>
      <c r="S146" s="56">
        <f t="shared" si="61"/>
        <v>1890</v>
      </c>
      <c r="T146" s="468">
        <f t="shared" si="62"/>
        <v>0</v>
      </c>
      <c r="U146" s="724">
        <f t="shared" si="63"/>
        <v>1890</v>
      </c>
      <c r="W146" s="149" t="s">
        <v>89</v>
      </c>
    </row>
    <row r="147" spans="1:23" s="81" customFormat="1" ht="17.25" hidden="1" customHeight="1" outlineLevel="1">
      <c r="A147" s="80"/>
      <c r="B147" s="1994"/>
      <c r="C147" s="1996"/>
      <c r="D147" s="1999"/>
      <c r="E147" s="2001"/>
      <c r="F147" s="349" t="s">
        <v>73</v>
      </c>
      <c r="G147" s="208">
        <f t="shared" ref="G147:R147" si="66">G144-G145-G146</f>
        <v>3</v>
      </c>
      <c r="H147" s="176">
        <f t="shared" si="66"/>
        <v>6</v>
      </c>
      <c r="I147" s="176">
        <f t="shared" si="66"/>
        <v>9</v>
      </c>
      <c r="J147" s="176">
        <f t="shared" si="66"/>
        <v>12</v>
      </c>
      <c r="K147" s="176">
        <f t="shared" si="66"/>
        <v>15</v>
      </c>
      <c r="L147" s="177">
        <f t="shared" si="66"/>
        <v>18</v>
      </c>
      <c r="M147" s="175">
        <f t="shared" si="66"/>
        <v>18</v>
      </c>
      <c r="N147" s="176">
        <f t="shared" si="66"/>
        <v>18</v>
      </c>
      <c r="O147" s="176">
        <f t="shared" si="66"/>
        <v>18</v>
      </c>
      <c r="P147" s="176">
        <f t="shared" si="66"/>
        <v>18</v>
      </c>
      <c r="Q147" s="176">
        <f t="shared" si="66"/>
        <v>18</v>
      </c>
      <c r="R147" s="177">
        <f t="shared" si="66"/>
        <v>18</v>
      </c>
      <c r="S147" s="175">
        <f t="shared" si="61"/>
        <v>18</v>
      </c>
      <c r="T147" s="176">
        <f t="shared" si="62"/>
        <v>0</v>
      </c>
      <c r="U147" s="425">
        <f t="shared" si="63"/>
        <v>18</v>
      </c>
      <c r="W147" s="149" t="s">
        <v>89</v>
      </c>
    </row>
    <row r="148" spans="1:23" s="81" customFormat="1" ht="17.25" hidden="1" customHeight="1" outlineLevel="1">
      <c r="A148" s="80"/>
      <c r="B148" s="1994"/>
      <c r="C148" s="1996"/>
      <c r="D148" s="1999"/>
      <c r="E148" s="2001"/>
      <c r="F148" s="172" t="s">
        <v>135</v>
      </c>
      <c r="G148" s="469">
        <f>IF(ISERROR(G147/G144),0,G147/G144)</f>
        <v>9.433962264150943E-3</v>
      </c>
      <c r="H148" s="470">
        <f t="shared" ref="H148:U148" si="67">IF(ISERROR(H147/H144),0,H147/H144)</f>
        <v>9.433962264150943E-3</v>
      </c>
      <c r="I148" s="470">
        <f t="shared" si="67"/>
        <v>9.433962264150943E-3</v>
      </c>
      <c r="J148" s="470">
        <f t="shared" si="67"/>
        <v>9.433962264150943E-3</v>
      </c>
      <c r="K148" s="470">
        <f t="shared" si="67"/>
        <v>9.433962264150943E-3</v>
      </c>
      <c r="L148" s="471">
        <f t="shared" si="67"/>
        <v>9.433962264150943E-3</v>
      </c>
      <c r="M148" s="472">
        <f t="shared" si="67"/>
        <v>9.433962264150943E-3</v>
      </c>
      <c r="N148" s="470">
        <f t="shared" si="67"/>
        <v>9.433962264150943E-3</v>
      </c>
      <c r="O148" s="470">
        <f t="shared" si="67"/>
        <v>9.433962264150943E-3</v>
      </c>
      <c r="P148" s="470">
        <f t="shared" si="67"/>
        <v>9.433962264150943E-3</v>
      </c>
      <c r="Q148" s="470">
        <f t="shared" si="67"/>
        <v>9.433962264150943E-3</v>
      </c>
      <c r="R148" s="471">
        <f t="shared" si="67"/>
        <v>9.433962264150943E-3</v>
      </c>
      <c r="S148" s="472">
        <f t="shared" si="67"/>
        <v>9.433962264150943E-3</v>
      </c>
      <c r="T148" s="470">
        <f t="shared" si="67"/>
        <v>0</v>
      </c>
      <c r="U148" s="473">
        <f t="shared" si="67"/>
        <v>9.433962264150943E-3</v>
      </c>
      <c r="W148" s="158" t="s">
        <v>346</v>
      </c>
    </row>
    <row r="149" spans="1:23" s="81" customFormat="1" ht="17.25" hidden="1" customHeight="1" outlineLevel="1">
      <c r="A149" s="80"/>
      <c r="B149" s="1994"/>
      <c r="C149" s="1996"/>
      <c r="D149" s="1999" t="s">
        <v>21</v>
      </c>
      <c r="E149" s="2001" t="s">
        <v>74</v>
      </c>
      <c r="F149" s="307" t="s">
        <v>67</v>
      </c>
      <c r="G149" s="205">
        <f>'事業報告（単月）'!G149</f>
        <v>448</v>
      </c>
      <c r="H149" s="60">
        <f>G149+'事業報告（単月）'!H149</f>
        <v>6128</v>
      </c>
      <c r="I149" s="60">
        <f>H149+'事業報告（単月）'!I149</f>
        <v>13988</v>
      </c>
      <c r="J149" s="60">
        <f>I149+'事業報告（単月）'!J149</f>
        <v>35565</v>
      </c>
      <c r="K149" s="60">
        <f>J149+'事業報告（単月）'!K149</f>
        <v>43483</v>
      </c>
      <c r="L149" s="61">
        <f>K149+'事業報告（単月）'!L149</f>
        <v>111473</v>
      </c>
      <c r="M149" s="59">
        <f>L149+'事業報告（単月）'!M149</f>
        <v>198856</v>
      </c>
      <c r="N149" s="60">
        <f>M149+'事業報告（単月）'!N149</f>
        <v>201656</v>
      </c>
      <c r="O149" s="60">
        <f>N149+'事業報告（単月）'!O149</f>
        <v>211486</v>
      </c>
      <c r="P149" s="60">
        <f>O149+'事業報告（単月）'!P149</f>
        <v>287866</v>
      </c>
      <c r="Q149" s="60">
        <f>P149+'事業報告（単月）'!Q149</f>
        <v>302736</v>
      </c>
      <c r="R149" s="61">
        <f>Q149+'事業報告（単月）'!R149</f>
        <v>353536</v>
      </c>
      <c r="S149" s="59">
        <f t="shared" si="61"/>
        <v>111473</v>
      </c>
      <c r="T149" s="60">
        <f t="shared" si="62"/>
        <v>242063</v>
      </c>
      <c r="U149" s="368">
        <f t="shared" si="63"/>
        <v>353536</v>
      </c>
      <c r="W149" s="149" t="s">
        <v>89</v>
      </c>
    </row>
    <row r="150" spans="1:23" s="81" customFormat="1" ht="17.25" hidden="1" customHeight="1" outlineLevel="1">
      <c r="A150" s="80"/>
      <c r="B150" s="1994"/>
      <c r="C150" s="1996"/>
      <c r="D150" s="1999"/>
      <c r="E150" s="2001"/>
      <c r="F150" s="140" t="s">
        <v>71</v>
      </c>
      <c r="G150" s="467">
        <f>'事業報告（単月）'!G150</f>
        <v>0</v>
      </c>
      <c r="H150" s="468">
        <f>G150+'事業報告（単月）'!H150</f>
        <v>360</v>
      </c>
      <c r="I150" s="468">
        <f>H150+'事業報告（単月）'!I150</f>
        <v>1500</v>
      </c>
      <c r="J150" s="468">
        <f>I150+'事業報告（単月）'!J150</f>
        <v>6366</v>
      </c>
      <c r="K150" s="468">
        <f>J150+'事業報告（単月）'!K150</f>
        <v>7934</v>
      </c>
      <c r="L150" s="57">
        <f>K150+'事業報告（単月）'!L150</f>
        <v>54061</v>
      </c>
      <c r="M150" s="56">
        <f>L150+'事業報告（単月）'!M150</f>
        <v>95221</v>
      </c>
      <c r="N150" s="468">
        <f>M150+'事業報告（単月）'!N150</f>
        <v>95461</v>
      </c>
      <c r="O150" s="468">
        <f>N150+'事業報告（単月）'!O150</f>
        <v>98821</v>
      </c>
      <c r="P150" s="468">
        <f>O150+'事業報告（単月）'!P150</f>
        <v>150091</v>
      </c>
      <c r="Q150" s="468">
        <f>P150+'事業報告（単月）'!Q150</f>
        <v>158491</v>
      </c>
      <c r="R150" s="57">
        <f>Q150+'事業報告（単月）'!R150</f>
        <v>172541</v>
      </c>
      <c r="S150" s="56">
        <f t="shared" si="61"/>
        <v>54061</v>
      </c>
      <c r="T150" s="468">
        <f t="shared" si="62"/>
        <v>118480</v>
      </c>
      <c r="U150" s="724">
        <f t="shared" si="63"/>
        <v>172541</v>
      </c>
      <c r="W150" s="149" t="s">
        <v>89</v>
      </c>
    </row>
    <row r="151" spans="1:23" s="81" customFormat="1" ht="17.25" hidden="1" customHeight="1" outlineLevel="1">
      <c r="A151" s="80"/>
      <c r="B151" s="1994"/>
      <c r="C151" s="1996"/>
      <c r="D151" s="1999"/>
      <c r="E151" s="2001"/>
      <c r="F151" s="140" t="s">
        <v>72</v>
      </c>
      <c r="G151" s="467">
        <f>'事業報告（単月）'!G151</f>
        <v>391</v>
      </c>
      <c r="H151" s="468">
        <f>G151+'事業報告（単月）'!H151</f>
        <v>4977</v>
      </c>
      <c r="I151" s="468">
        <f>H151+'事業報告（単月）'!I151</f>
        <v>10653</v>
      </c>
      <c r="J151" s="468">
        <f>I151+'事業報告（単月）'!J151</f>
        <v>23845</v>
      </c>
      <c r="K151" s="468">
        <f>J151+'事業報告（単月）'!K151</f>
        <v>29112</v>
      </c>
      <c r="L151" s="57">
        <f>K151+'事業報告（単月）'!L151</f>
        <v>42191</v>
      </c>
      <c r="M151" s="56">
        <f>L151+'事業報告（単月）'!M151</f>
        <v>70094</v>
      </c>
      <c r="N151" s="468">
        <f>M151+'事業報告（単月）'!N151</f>
        <v>72368</v>
      </c>
      <c r="O151" s="468">
        <f>N151+'事業報告（単月）'!O151</f>
        <v>77521</v>
      </c>
      <c r="P151" s="468">
        <f>O151+'事業報告（単月）'!P151</f>
        <v>93025</v>
      </c>
      <c r="Q151" s="468">
        <f>P151+'事業報告（単月）'!Q151</f>
        <v>98153</v>
      </c>
      <c r="R151" s="57">
        <f>Q151+'事業報告（単月）'!R151</f>
        <v>118042</v>
      </c>
      <c r="S151" s="56">
        <f t="shared" si="61"/>
        <v>42191</v>
      </c>
      <c r="T151" s="468">
        <f t="shared" si="62"/>
        <v>75851</v>
      </c>
      <c r="U151" s="724">
        <f t="shared" si="63"/>
        <v>118042</v>
      </c>
      <c r="W151" s="149" t="s">
        <v>89</v>
      </c>
    </row>
    <row r="152" spans="1:23" s="81" customFormat="1" ht="17.25" hidden="1" customHeight="1" outlineLevel="1">
      <c r="A152" s="80"/>
      <c r="B152" s="1994"/>
      <c r="C152" s="1996"/>
      <c r="D152" s="1999"/>
      <c r="E152" s="2001"/>
      <c r="F152" s="349" t="s">
        <v>73</v>
      </c>
      <c r="G152" s="208">
        <f t="shared" ref="G152:R152" si="68">G149-G150-G151</f>
        <v>57</v>
      </c>
      <c r="H152" s="176">
        <f t="shared" si="68"/>
        <v>791</v>
      </c>
      <c r="I152" s="176">
        <f t="shared" si="68"/>
        <v>1835</v>
      </c>
      <c r="J152" s="176">
        <f t="shared" si="68"/>
        <v>5354</v>
      </c>
      <c r="K152" s="176">
        <f t="shared" si="68"/>
        <v>6437</v>
      </c>
      <c r="L152" s="177">
        <f t="shared" si="68"/>
        <v>15221</v>
      </c>
      <c r="M152" s="175">
        <f t="shared" si="68"/>
        <v>33541</v>
      </c>
      <c r="N152" s="176">
        <f t="shared" si="68"/>
        <v>33827</v>
      </c>
      <c r="O152" s="176">
        <f t="shared" si="68"/>
        <v>35144</v>
      </c>
      <c r="P152" s="176">
        <f t="shared" si="68"/>
        <v>44750</v>
      </c>
      <c r="Q152" s="176">
        <f t="shared" si="68"/>
        <v>46092</v>
      </c>
      <c r="R152" s="177">
        <f t="shared" si="68"/>
        <v>62953</v>
      </c>
      <c r="S152" s="175">
        <f t="shared" si="61"/>
        <v>15221</v>
      </c>
      <c r="T152" s="176">
        <f t="shared" si="62"/>
        <v>47732</v>
      </c>
      <c r="U152" s="425">
        <f t="shared" si="63"/>
        <v>62953</v>
      </c>
      <c r="W152" s="149" t="s">
        <v>89</v>
      </c>
    </row>
    <row r="153" spans="1:23" s="81" customFormat="1" ht="17.25" hidden="1" customHeight="1" outlineLevel="1">
      <c r="A153" s="80"/>
      <c r="B153" s="1994"/>
      <c r="C153" s="1996"/>
      <c r="D153" s="1999"/>
      <c r="E153" s="2001"/>
      <c r="F153" s="172" t="s">
        <v>135</v>
      </c>
      <c r="G153" s="469">
        <f>IF(ISERROR(G152/G149),0,G152/G149)</f>
        <v>0.12723214285714285</v>
      </c>
      <c r="H153" s="470">
        <f t="shared" ref="H153:U153" si="69">IF(ISERROR(H152/H149),0,H152/H149)</f>
        <v>0.12907963446475196</v>
      </c>
      <c r="I153" s="470">
        <f t="shared" si="69"/>
        <v>0.13118387189019159</v>
      </c>
      <c r="J153" s="470">
        <f t="shared" si="69"/>
        <v>0.15054126247715452</v>
      </c>
      <c r="K153" s="470">
        <f t="shared" si="69"/>
        <v>0.14803486419980222</v>
      </c>
      <c r="L153" s="471">
        <f t="shared" si="69"/>
        <v>0.136544275295363</v>
      </c>
      <c r="M153" s="472">
        <f t="shared" si="69"/>
        <v>0.16866979120569658</v>
      </c>
      <c r="N153" s="470">
        <f t="shared" si="69"/>
        <v>0.16774606260165828</v>
      </c>
      <c r="O153" s="470">
        <f t="shared" si="69"/>
        <v>0.1661764844954276</v>
      </c>
      <c r="P153" s="470">
        <f t="shared" si="69"/>
        <v>0.15545427386353372</v>
      </c>
      <c r="Q153" s="470">
        <f t="shared" si="69"/>
        <v>0.1522514666243856</v>
      </c>
      <c r="R153" s="471">
        <f t="shared" si="69"/>
        <v>0.17806673153511948</v>
      </c>
      <c r="S153" s="472">
        <f t="shared" si="69"/>
        <v>0.136544275295363</v>
      </c>
      <c r="T153" s="470">
        <f t="shared" si="69"/>
        <v>0.19718833526809137</v>
      </c>
      <c r="U153" s="473">
        <f t="shared" si="69"/>
        <v>0.17806673153511948</v>
      </c>
      <c r="W153" s="158" t="s">
        <v>349</v>
      </c>
    </row>
    <row r="154" spans="1:23" s="81" customFormat="1" ht="17.25" hidden="1" customHeight="1" outlineLevel="1">
      <c r="A154" s="80"/>
      <c r="B154" s="1994"/>
      <c r="C154" s="1996"/>
      <c r="D154" s="1999"/>
      <c r="E154" s="2001" t="s">
        <v>75</v>
      </c>
      <c r="F154" s="307" t="s">
        <v>67</v>
      </c>
      <c r="G154" s="205">
        <f>'事業報告（単月）'!G154</f>
        <v>16207</v>
      </c>
      <c r="H154" s="60">
        <f>G154+'事業報告（単月）'!H154</f>
        <v>34887</v>
      </c>
      <c r="I154" s="60">
        <f>H154+'事業報告（単月）'!I154</f>
        <v>45757</v>
      </c>
      <c r="J154" s="60">
        <f>I154+'事業報告（単月）'!J154</f>
        <v>61457</v>
      </c>
      <c r="K154" s="60">
        <f>J154+'事業報告（単月）'!K154</f>
        <v>80257</v>
      </c>
      <c r="L154" s="61">
        <f>K154+'事業報告（単月）'!L154</f>
        <v>121357</v>
      </c>
      <c r="M154" s="59">
        <f>L154+'事業報告（単月）'!M154</f>
        <v>153047</v>
      </c>
      <c r="N154" s="60">
        <f>M154+'事業報告（単月）'!N154</f>
        <v>171937</v>
      </c>
      <c r="O154" s="60">
        <f>N154+'事業報告（単月）'!O154</f>
        <v>188137</v>
      </c>
      <c r="P154" s="60">
        <f>O154+'事業報告（単月）'!P154</f>
        <v>212697</v>
      </c>
      <c r="Q154" s="60">
        <f>P154+'事業報告（単月）'!Q154</f>
        <v>231497</v>
      </c>
      <c r="R154" s="61">
        <f>Q154+'事業報告（単月）'!R154</f>
        <v>243677</v>
      </c>
      <c r="S154" s="59">
        <f t="shared" si="61"/>
        <v>121357</v>
      </c>
      <c r="T154" s="60">
        <f t="shared" si="62"/>
        <v>122320</v>
      </c>
      <c r="U154" s="368">
        <f>R154</f>
        <v>243677</v>
      </c>
      <c r="W154" s="149" t="s">
        <v>89</v>
      </c>
    </row>
    <row r="155" spans="1:23" s="81" customFormat="1" ht="17.25" hidden="1" customHeight="1" outlineLevel="1">
      <c r="A155" s="80"/>
      <c r="B155" s="1994"/>
      <c r="C155" s="1996"/>
      <c r="D155" s="1999"/>
      <c r="E155" s="2001"/>
      <c r="F155" s="140" t="s">
        <v>71</v>
      </c>
      <c r="G155" s="467">
        <f>'事業報告（単月）'!G155</f>
        <v>10650</v>
      </c>
      <c r="H155" s="468">
        <f>G155+'事業報告（単月）'!H155</f>
        <v>22430</v>
      </c>
      <c r="I155" s="468">
        <f>H155+'事業報告（単月）'!I155</f>
        <v>28335</v>
      </c>
      <c r="J155" s="468">
        <f>I155+'事業報告（単月）'!J155</f>
        <v>37908</v>
      </c>
      <c r="K155" s="468">
        <f>J155+'事業報告（単月）'!K155</f>
        <v>49228</v>
      </c>
      <c r="L155" s="57">
        <f>K155+'事業報告（単月）'!L155</f>
        <v>74228</v>
      </c>
      <c r="M155" s="56">
        <f>L155+'事業報告（単月）'!M155</f>
        <v>92168</v>
      </c>
      <c r="N155" s="468">
        <f>M155+'事業報告（単月）'!N155</f>
        <v>102848</v>
      </c>
      <c r="O155" s="468">
        <f>N155+'事業報告（単月）'!O155</f>
        <v>112273</v>
      </c>
      <c r="P155" s="468">
        <f>O155+'事業報告（単月）'!P155</f>
        <v>125903</v>
      </c>
      <c r="Q155" s="468">
        <f>P155+'事業報告（単月）'!Q155</f>
        <v>137388</v>
      </c>
      <c r="R155" s="57">
        <f>Q155+'事業報告（単月）'!R155</f>
        <v>144648</v>
      </c>
      <c r="S155" s="56">
        <f t="shared" si="61"/>
        <v>74228</v>
      </c>
      <c r="T155" s="468">
        <f t="shared" si="62"/>
        <v>70420</v>
      </c>
      <c r="U155" s="724">
        <f t="shared" si="63"/>
        <v>144648</v>
      </c>
      <c r="W155" s="149" t="s">
        <v>89</v>
      </c>
    </row>
    <row r="156" spans="1:23" s="81" customFormat="1" ht="17.25" hidden="1" customHeight="1" outlineLevel="1">
      <c r="A156" s="80"/>
      <c r="B156" s="1994"/>
      <c r="C156" s="1996"/>
      <c r="D156" s="1999"/>
      <c r="E156" s="2001"/>
      <c r="F156" s="140" t="s">
        <v>72</v>
      </c>
      <c r="G156" s="467">
        <f>'事業報告（単月）'!G156</f>
        <v>2766</v>
      </c>
      <c r="H156" s="468">
        <f>G156+'事業報告（単月）'!H156</f>
        <v>6848</v>
      </c>
      <c r="I156" s="468">
        <f>H156+'事業報告（単月）'!I156</f>
        <v>9878</v>
      </c>
      <c r="J156" s="468">
        <f>I156+'事業報告（単月）'!J156</f>
        <v>13242</v>
      </c>
      <c r="K156" s="468">
        <f>J156+'事業報告（単月）'!K156</f>
        <v>16701</v>
      </c>
      <c r="L156" s="57">
        <f>K156+'事業報告（単月）'!L156</f>
        <v>23285</v>
      </c>
      <c r="M156" s="56">
        <f>L156+'事業報告（単月）'!M156</f>
        <v>32483</v>
      </c>
      <c r="N156" s="468">
        <f>M156+'事業報告（単月）'!N156</f>
        <v>37712</v>
      </c>
      <c r="O156" s="468">
        <f>N156+'事業報告（単月）'!O156</f>
        <v>42248</v>
      </c>
      <c r="P156" s="468">
        <f>O156+'事業報告（単月）'!P156</f>
        <v>49405</v>
      </c>
      <c r="Q156" s="468">
        <f>P156+'事業報告（単月）'!Q156</f>
        <v>54067</v>
      </c>
      <c r="R156" s="57">
        <f>Q156+'事業報告（単月）'!R156</f>
        <v>56997</v>
      </c>
      <c r="S156" s="56">
        <f t="shared" si="61"/>
        <v>23285</v>
      </c>
      <c r="T156" s="468">
        <f t="shared" si="62"/>
        <v>33712</v>
      </c>
      <c r="U156" s="724">
        <f t="shared" si="63"/>
        <v>56997</v>
      </c>
      <c r="W156" s="149" t="s">
        <v>89</v>
      </c>
    </row>
    <row r="157" spans="1:23" s="81" customFormat="1" ht="17.25" hidden="1" customHeight="1" outlineLevel="1">
      <c r="A157" s="80"/>
      <c r="B157" s="1994"/>
      <c r="C157" s="1996"/>
      <c r="D157" s="1999"/>
      <c r="E157" s="2001"/>
      <c r="F157" s="349" t="s">
        <v>73</v>
      </c>
      <c r="G157" s="208">
        <f t="shared" ref="G157:R157" si="70">G154-G155-G156</f>
        <v>2791</v>
      </c>
      <c r="H157" s="176">
        <f t="shared" si="70"/>
        <v>5609</v>
      </c>
      <c r="I157" s="176">
        <f t="shared" si="70"/>
        <v>7544</v>
      </c>
      <c r="J157" s="176">
        <f t="shared" si="70"/>
        <v>10307</v>
      </c>
      <c r="K157" s="176">
        <f t="shared" si="70"/>
        <v>14328</v>
      </c>
      <c r="L157" s="177">
        <f t="shared" si="70"/>
        <v>23844</v>
      </c>
      <c r="M157" s="175">
        <f t="shared" si="70"/>
        <v>28396</v>
      </c>
      <c r="N157" s="176">
        <f t="shared" si="70"/>
        <v>31377</v>
      </c>
      <c r="O157" s="176">
        <f t="shared" si="70"/>
        <v>33616</v>
      </c>
      <c r="P157" s="176">
        <f t="shared" si="70"/>
        <v>37389</v>
      </c>
      <c r="Q157" s="176">
        <f t="shared" si="70"/>
        <v>40042</v>
      </c>
      <c r="R157" s="177">
        <f t="shared" si="70"/>
        <v>42032</v>
      </c>
      <c r="S157" s="175">
        <f t="shared" si="61"/>
        <v>23844</v>
      </c>
      <c r="T157" s="176">
        <f t="shared" si="62"/>
        <v>18188</v>
      </c>
      <c r="U157" s="425">
        <f t="shared" si="63"/>
        <v>42032</v>
      </c>
      <c r="W157" s="149" t="s">
        <v>89</v>
      </c>
    </row>
    <row r="158" spans="1:23" s="81" customFormat="1" ht="17.25" hidden="1" customHeight="1" outlineLevel="1">
      <c r="A158" s="80"/>
      <c r="B158" s="1994"/>
      <c r="C158" s="1996"/>
      <c r="D158" s="1999"/>
      <c r="E158" s="2001"/>
      <c r="F158" s="172" t="s">
        <v>135</v>
      </c>
      <c r="G158" s="469">
        <f>IF(ISERROR(G157/G154),0,G157/G154)</f>
        <v>0.17220953908804837</v>
      </c>
      <c r="H158" s="470">
        <f t="shared" ref="H158:U158" si="71">IF(ISERROR(H157/H154),0,H157/H154)</f>
        <v>0.16077622036861869</v>
      </c>
      <c r="I158" s="470">
        <f t="shared" si="71"/>
        <v>0.16487094870730162</v>
      </c>
      <c r="J158" s="470">
        <f t="shared" si="71"/>
        <v>0.16771075711473063</v>
      </c>
      <c r="K158" s="470">
        <f t="shared" si="71"/>
        <v>0.17852648367120624</v>
      </c>
      <c r="L158" s="471">
        <f t="shared" si="71"/>
        <v>0.19647815947988168</v>
      </c>
      <c r="M158" s="472">
        <f t="shared" si="71"/>
        <v>0.18553777597731416</v>
      </c>
      <c r="N158" s="470">
        <f t="shared" si="71"/>
        <v>0.1824912613340933</v>
      </c>
      <c r="O158" s="470">
        <f t="shared" si="71"/>
        <v>0.17867830357664893</v>
      </c>
      <c r="P158" s="470">
        <f t="shared" si="71"/>
        <v>0.17578527200665736</v>
      </c>
      <c r="Q158" s="470">
        <f t="shared" si="71"/>
        <v>0.17296984410165142</v>
      </c>
      <c r="R158" s="471">
        <f t="shared" si="71"/>
        <v>0.17249063309216708</v>
      </c>
      <c r="S158" s="472">
        <f t="shared" si="71"/>
        <v>0.19647815947988168</v>
      </c>
      <c r="T158" s="470">
        <f t="shared" si="71"/>
        <v>0.1486919555264879</v>
      </c>
      <c r="U158" s="473">
        <f t="shared" si="71"/>
        <v>0.17249063309216708</v>
      </c>
      <c r="W158" s="158" t="s">
        <v>346</v>
      </c>
    </row>
    <row r="159" spans="1:23" s="81" customFormat="1" ht="17.25" hidden="1" customHeight="1" outlineLevel="1">
      <c r="A159" s="80"/>
      <c r="B159" s="1994"/>
      <c r="C159" s="1996"/>
      <c r="D159" s="1999"/>
      <c r="E159" s="2001" t="s">
        <v>83</v>
      </c>
      <c r="F159" s="307" t="s">
        <v>67</v>
      </c>
      <c r="G159" s="205">
        <f>'事業報告（単月）'!G159</f>
        <v>37970</v>
      </c>
      <c r="H159" s="60">
        <f>G159+'事業報告（単月）'!H159</f>
        <v>37970</v>
      </c>
      <c r="I159" s="60">
        <f>H159+'事業報告（単月）'!I159</f>
        <v>91410</v>
      </c>
      <c r="J159" s="60">
        <f>I159+'事業報告（単月）'!J159</f>
        <v>91410</v>
      </c>
      <c r="K159" s="60">
        <f>J159+'事業報告（単月）'!K159</f>
        <v>91410</v>
      </c>
      <c r="L159" s="61">
        <f>K159+'事業報告（単月）'!L159</f>
        <v>110400</v>
      </c>
      <c r="M159" s="59">
        <f>L159+'事業報告（単月）'!M159</f>
        <v>110400</v>
      </c>
      <c r="N159" s="60">
        <f>M159+'事業報告（単月）'!N159</f>
        <v>113730</v>
      </c>
      <c r="O159" s="60">
        <f>N159+'事業報告（単月）'!O159</f>
        <v>113730</v>
      </c>
      <c r="P159" s="60">
        <f>O159+'事業報告（単月）'!P159</f>
        <v>116880</v>
      </c>
      <c r="Q159" s="60">
        <f>P159+'事業報告（単月）'!Q159</f>
        <v>116880</v>
      </c>
      <c r="R159" s="61">
        <f>Q159+'事業報告（単月）'!R159</f>
        <v>126750</v>
      </c>
      <c r="S159" s="59">
        <f t="shared" si="61"/>
        <v>110400</v>
      </c>
      <c r="T159" s="60">
        <f t="shared" si="62"/>
        <v>16350</v>
      </c>
      <c r="U159" s="368">
        <f t="shared" si="63"/>
        <v>126750</v>
      </c>
      <c r="W159" s="153" t="s">
        <v>89</v>
      </c>
    </row>
    <row r="160" spans="1:23" s="81" customFormat="1" ht="17.25" hidden="1" customHeight="1" outlineLevel="1">
      <c r="A160" s="80"/>
      <c r="B160" s="1994"/>
      <c r="C160" s="1996"/>
      <c r="D160" s="1999"/>
      <c r="E160" s="2001"/>
      <c r="F160" s="140" t="s">
        <v>71</v>
      </c>
      <c r="G160" s="467">
        <f>'事業報告（単月）'!G160</f>
        <v>16009</v>
      </c>
      <c r="H160" s="468">
        <f>G160+'事業報告（単月）'!H160</f>
        <v>16009</v>
      </c>
      <c r="I160" s="468">
        <f>H160+'事業報告（単月）'!I160</f>
        <v>44351</v>
      </c>
      <c r="J160" s="468">
        <f>I160+'事業報告（単月）'!J160</f>
        <v>44351</v>
      </c>
      <c r="K160" s="468">
        <f>J160+'事業報告（単月）'!K160</f>
        <v>44351</v>
      </c>
      <c r="L160" s="57">
        <f>K160+'事業報告（単月）'!L160</f>
        <v>56038</v>
      </c>
      <c r="M160" s="56">
        <f>L160+'事業報告（単月）'!M160</f>
        <v>56038</v>
      </c>
      <c r="N160" s="468">
        <f>M160+'事業報告（単月）'!N160</f>
        <v>57598</v>
      </c>
      <c r="O160" s="468">
        <f>N160+'事業報告（単月）'!O160</f>
        <v>57598</v>
      </c>
      <c r="P160" s="468">
        <f>O160+'事業報告（単月）'!P160</f>
        <v>57598</v>
      </c>
      <c r="Q160" s="468">
        <f>P160+'事業報告（単月）'!Q160</f>
        <v>57598</v>
      </c>
      <c r="R160" s="57">
        <f>Q160+'事業報告（単月）'!R160</f>
        <v>59272</v>
      </c>
      <c r="S160" s="56">
        <f t="shared" si="61"/>
        <v>56038</v>
      </c>
      <c r="T160" s="468">
        <f t="shared" si="62"/>
        <v>3234</v>
      </c>
      <c r="U160" s="724">
        <f t="shared" si="63"/>
        <v>59272</v>
      </c>
      <c r="W160" s="153" t="s">
        <v>89</v>
      </c>
    </row>
    <row r="161" spans="1:23" s="81" customFormat="1" ht="17.25" hidden="1" customHeight="1" outlineLevel="1">
      <c r="A161" s="80"/>
      <c r="B161" s="1994"/>
      <c r="C161" s="1996"/>
      <c r="D161" s="1999"/>
      <c r="E161" s="2001"/>
      <c r="F161" s="140" t="s">
        <v>72</v>
      </c>
      <c r="G161" s="467">
        <f>'事業報告（単月）'!G161</f>
        <v>15889</v>
      </c>
      <c r="H161" s="468">
        <f>G161+'事業報告（単月）'!H161</f>
        <v>15889</v>
      </c>
      <c r="I161" s="468">
        <f>H161+'事業報告（単月）'!I161</f>
        <v>31923</v>
      </c>
      <c r="J161" s="468">
        <f>I161+'事業報告（単月）'!J161</f>
        <v>31923</v>
      </c>
      <c r="K161" s="468">
        <f>J161+'事業報告（単月）'!K161</f>
        <v>31923</v>
      </c>
      <c r="L161" s="57">
        <f>K161+'事業報告（単月）'!L161</f>
        <v>36497</v>
      </c>
      <c r="M161" s="56">
        <f>L161+'事業報告（単月）'!M161</f>
        <v>36497</v>
      </c>
      <c r="N161" s="468">
        <f>M161+'事業報告（単月）'!N161</f>
        <v>37725</v>
      </c>
      <c r="O161" s="468">
        <f>N161+'事業報告（単月）'!O161</f>
        <v>37725</v>
      </c>
      <c r="P161" s="468">
        <f>O161+'事業報告（単月）'!P161</f>
        <v>40132</v>
      </c>
      <c r="Q161" s="468">
        <f>P161+'事業報告（単月）'!Q161</f>
        <v>40132</v>
      </c>
      <c r="R161" s="57">
        <f>Q161+'事業報告（単月）'!R161</f>
        <v>45109</v>
      </c>
      <c r="S161" s="56">
        <f t="shared" si="61"/>
        <v>36497</v>
      </c>
      <c r="T161" s="468">
        <f t="shared" si="62"/>
        <v>8612</v>
      </c>
      <c r="U161" s="724">
        <f t="shared" si="63"/>
        <v>45109</v>
      </c>
      <c r="W161" s="153" t="s">
        <v>89</v>
      </c>
    </row>
    <row r="162" spans="1:23" s="81" customFormat="1" ht="17.25" hidden="1" customHeight="1" outlineLevel="1">
      <c r="A162" s="80"/>
      <c r="B162" s="1994"/>
      <c r="C162" s="1996"/>
      <c r="D162" s="1999"/>
      <c r="E162" s="2001"/>
      <c r="F162" s="172" t="s">
        <v>73</v>
      </c>
      <c r="G162" s="208">
        <f t="shared" ref="G162:R162" si="72">G159-G160-G161</f>
        <v>6072</v>
      </c>
      <c r="H162" s="176">
        <f t="shared" si="72"/>
        <v>6072</v>
      </c>
      <c r="I162" s="176">
        <f t="shared" si="72"/>
        <v>15136</v>
      </c>
      <c r="J162" s="176">
        <f t="shared" si="72"/>
        <v>15136</v>
      </c>
      <c r="K162" s="176">
        <f t="shared" si="72"/>
        <v>15136</v>
      </c>
      <c r="L162" s="177">
        <f t="shared" si="72"/>
        <v>17865</v>
      </c>
      <c r="M162" s="175">
        <f t="shared" si="72"/>
        <v>17865</v>
      </c>
      <c r="N162" s="176">
        <f t="shared" si="72"/>
        <v>18407</v>
      </c>
      <c r="O162" s="176">
        <f t="shared" si="72"/>
        <v>18407</v>
      </c>
      <c r="P162" s="176">
        <f t="shared" si="72"/>
        <v>19150</v>
      </c>
      <c r="Q162" s="176">
        <f t="shared" si="72"/>
        <v>19150</v>
      </c>
      <c r="R162" s="177">
        <f t="shared" si="72"/>
        <v>22369</v>
      </c>
      <c r="S162" s="175">
        <f t="shared" si="61"/>
        <v>17865</v>
      </c>
      <c r="T162" s="176">
        <f t="shared" si="62"/>
        <v>4504</v>
      </c>
      <c r="U162" s="425">
        <f t="shared" si="63"/>
        <v>22369</v>
      </c>
      <c r="W162" s="153" t="s">
        <v>89</v>
      </c>
    </row>
    <row r="163" spans="1:23" s="81" customFormat="1" ht="17.25" hidden="1" customHeight="1" outlineLevel="1">
      <c r="A163" s="80"/>
      <c r="B163" s="1994"/>
      <c r="C163" s="1997"/>
      <c r="D163" s="1999"/>
      <c r="E163" s="2001"/>
      <c r="F163" s="172" t="s">
        <v>135</v>
      </c>
      <c r="G163" s="469">
        <f>IF(ISERROR(G162/G159),0,G162/G159)</f>
        <v>0.15991572293916251</v>
      </c>
      <c r="H163" s="470">
        <f t="shared" ref="H163:U163" si="73">IF(ISERROR(H162/H159),0,H162/H159)</f>
        <v>0.15991572293916251</v>
      </c>
      <c r="I163" s="470">
        <f t="shared" si="73"/>
        <v>0.16558363417569194</v>
      </c>
      <c r="J163" s="470">
        <f t="shared" si="73"/>
        <v>0.16558363417569194</v>
      </c>
      <c r="K163" s="470">
        <f t="shared" si="73"/>
        <v>0.16558363417569194</v>
      </c>
      <c r="L163" s="471">
        <f t="shared" si="73"/>
        <v>0.16182065217391303</v>
      </c>
      <c r="M163" s="472">
        <f t="shared" si="73"/>
        <v>0.16182065217391303</v>
      </c>
      <c r="N163" s="470">
        <f t="shared" si="73"/>
        <v>0.1618482370526686</v>
      </c>
      <c r="O163" s="470">
        <f t="shared" si="73"/>
        <v>0.1618482370526686</v>
      </c>
      <c r="P163" s="470">
        <f t="shared" si="73"/>
        <v>0.16384325804243668</v>
      </c>
      <c r="Q163" s="470">
        <f t="shared" si="73"/>
        <v>0.16384325804243668</v>
      </c>
      <c r="R163" s="471">
        <f t="shared" si="73"/>
        <v>0.17648126232741618</v>
      </c>
      <c r="S163" s="472">
        <f t="shared" si="73"/>
        <v>0.16182065217391303</v>
      </c>
      <c r="T163" s="470">
        <f t="shared" si="73"/>
        <v>0.27547400611620793</v>
      </c>
      <c r="U163" s="473">
        <f t="shared" si="73"/>
        <v>0.17648126232741618</v>
      </c>
      <c r="W163" s="158" t="s">
        <v>348</v>
      </c>
    </row>
    <row r="164" spans="1:23" s="81" customFormat="1" ht="17.25" customHeight="1" collapsed="1">
      <c r="A164" s="80"/>
      <c r="B164" s="1994"/>
      <c r="C164" s="2002" t="s">
        <v>77</v>
      </c>
      <c r="D164" s="2003"/>
      <c r="E164" s="2002"/>
      <c r="F164" s="2004"/>
      <c r="G164" s="209">
        <f>SUM(G139,G144,G149,G154,G159)</f>
        <v>60600</v>
      </c>
      <c r="H164" s="166">
        <f t="shared" ref="H164:R166" si="74">SUM(H139,H144,H149,H154,H159)</f>
        <v>90772</v>
      </c>
      <c r="I164" s="166">
        <f t="shared" si="74"/>
        <v>166269</v>
      </c>
      <c r="J164" s="166">
        <f t="shared" si="74"/>
        <v>210049</v>
      </c>
      <c r="K164" s="166">
        <f t="shared" si="74"/>
        <v>240707</v>
      </c>
      <c r="L164" s="167">
        <f t="shared" si="74"/>
        <v>373213</v>
      </c>
      <c r="M164" s="165">
        <f t="shared" si="74"/>
        <v>497763</v>
      </c>
      <c r="N164" s="166">
        <f t="shared" si="74"/>
        <v>527881</v>
      </c>
      <c r="O164" s="166">
        <f t="shared" si="74"/>
        <v>558717</v>
      </c>
      <c r="P164" s="166">
        <f t="shared" si="74"/>
        <v>668276</v>
      </c>
      <c r="Q164" s="166">
        <f t="shared" si="74"/>
        <v>707362</v>
      </c>
      <c r="R164" s="167">
        <f t="shared" si="74"/>
        <v>786940</v>
      </c>
      <c r="S164" s="168">
        <f t="shared" si="61"/>
        <v>373213</v>
      </c>
      <c r="T164" s="166">
        <f t="shared" si="62"/>
        <v>413727</v>
      </c>
      <c r="U164" s="426">
        <f t="shared" si="63"/>
        <v>786940</v>
      </c>
      <c r="W164" s="153" t="s">
        <v>89</v>
      </c>
    </row>
    <row r="165" spans="1:23" s="81" customFormat="1" ht="17.25" customHeight="1">
      <c r="A165" s="80"/>
      <c r="B165" s="1994"/>
      <c r="C165" s="2002" t="s">
        <v>78</v>
      </c>
      <c r="D165" s="2002"/>
      <c r="E165" s="2002"/>
      <c r="F165" s="2004"/>
      <c r="G165" s="474">
        <f>SUM(G140,G145,G150,G155,G160)</f>
        <v>26659</v>
      </c>
      <c r="H165" s="475">
        <f t="shared" si="74"/>
        <v>38799</v>
      </c>
      <c r="I165" s="475">
        <f t="shared" si="74"/>
        <v>74186</v>
      </c>
      <c r="J165" s="475">
        <f t="shared" si="74"/>
        <v>88625</v>
      </c>
      <c r="K165" s="475">
        <f t="shared" si="74"/>
        <v>101513</v>
      </c>
      <c r="L165" s="170">
        <f t="shared" si="74"/>
        <v>184327</v>
      </c>
      <c r="M165" s="169">
        <f t="shared" si="74"/>
        <v>243427</v>
      </c>
      <c r="N165" s="475">
        <f t="shared" si="74"/>
        <v>255907</v>
      </c>
      <c r="O165" s="475">
        <f t="shared" si="74"/>
        <v>268692</v>
      </c>
      <c r="P165" s="475">
        <f t="shared" si="74"/>
        <v>333592</v>
      </c>
      <c r="Q165" s="475">
        <f t="shared" si="74"/>
        <v>353477</v>
      </c>
      <c r="R165" s="170">
        <f t="shared" si="74"/>
        <v>376461</v>
      </c>
      <c r="S165" s="171">
        <f t="shared" si="61"/>
        <v>184327</v>
      </c>
      <c r="T165" s="475">
        <f t="shared" si="62"/>
        <v>192134</v>
      </c>
      <c r="U165" s="476">
        <f t="shared" si="63"/>
        <v>376461</v>
      </c>
      <c r="W165" s="153" t="s">
        <v>89</v>
      </c>
    </row>
    <row r="166" spans="1:23" s="81" customFormat="1" ht="17.25" customHeight="1">
      <c r="A166" s="80"/>
      <c r="B166" s="1994"/>
      <c r="C166" s="1874" t="s">
        <v>79</v>
      </c>
      <c r="D166" s="1874"/>
      <c r="E166" s="1874"/>
      <c r="F166" s="1875"/>
      <c r="G166" s="582">
        <f>SUM(G141,G146,G151,G156,G161)</f>
        <v>24363</v>
      </c>
      <c r="H166" s="1421">
        <f t="shared" si="74"/>
        <v>38191</v>
      </c>
      <c r="I166" s="1421">
        <f t="shared" si="74"/>
        <v>65942</v>
      </c>
      <c r="J166" s="1421">
        <f t="shared" si="74"/>
        <v>88193</v>
      </c>
      <c r="K166" s="1421">
        <f t="shared" si="74"/>
        <v>100403</v>
      </c>
      <c r="L166" s="260">
        <f t="shared" si="74"/>
        <v>128634</v>
      </c>
      <c r="M166" s="1052">
        <f t="shared" si="74"/>
        <v>170397</v>
      </c>
      <c r="N166" s="1421">
        <f t="shared" si="74"/>
        <v>183437</v>
      </c>
      <c r="O166" s="1421">
        <f t="shared" si="74"/>
        <v>197164</v>
      </c>
      <c r="P166" s="1421">
        <f t="shared" si="74"/>
        <v>226888</v>
      </c>
      <c r="Q166" s="1421">
        <f t="shared" si="74"/>
        <v>241283</v>
      </c>
      <c r="R166" s="260">
        <f t="shared" si="74"/>
        <v>274907</v>
      </c>
      <c r="S166" s="261">
        <f t="shared" si="61"/>
        <v>128634</v>
      </c>
      <c r="T166" s="1421">
        <f t="shared" si="62"/>
        <v>146273</v>
      </c>
      <c r="U166" s="1422">
        <f>R166</f>
        <v>274907</v>
      </c>
      <c r="W166" s="224" t="s">
        <v>89</v>
      </c>
    </row>
    <row r="167" spans="1:23" s="81" customFormat="1" ht="17.25" customHeight="1">
      <c r="A167" s="80"/>
      <c r="B167" s="1994"/>
      <c r="C167" s="2005" t="s">
        <v>80</v>
      </c>
      <c r="D167" s="2006"/>
      <c r="E167" s="2006"/>
      <c r="F167" s="2007"/>
      <c r="G167" s="477">
        <f>G164-G165-G166</f>
        <v>9578</v>
      </c>
      <c r="H167" s="478">
        <f t="shared" ref="H167:R167" si="75">H164-H165-H166</f>
        <v>13782</v>
      </c>
      <c r="I167" s="478">
        <f t="shared" si="75"/>
        <v>26141</v>
      </c>
      <c r="J167" s="478">
        <f t="shared" si="75"/>
        <v>33231</v>
      </c>
      <c r="K167" s="478">
        <f t="shared" si="75"/>
        <v>38791</v>
      </c>
      <c r="L167" s="479">
        <f t="shared" si="75"/>
        <v>60252</v>
      </c>
      <c r="M167" s="480">
        <f t="shared" si="75"/>
        <v>83939</v>
      </c>
      <c r="N167" s="478">
        <f t="shared" si="75"/>
        <v>88537</v>
      </c>
      <c r="O167" s="478">
        <f t="shared" si="75"/>
        <v>92861</v>
      </c>
      <c r="P167" s="478">
        <f t="shared" si="75"/>
        <v>107796</v>
      </c>
      <c r="Q167" s="478">
        <f t="shared" si="75"/>
        <v>112602</v>
      </c>
      <c r="R167" s="479">
        <f t="shared" si="75"/>
        <v>135572</v>
      </c>
      <c r="S167" s="481">
        <f t="shared" si="61"/>
        <v>60252</v>
      </c>
      <c r="T167" s="478">
        <f t="shared" si="62"/>
        <v>75320</v>
      </c>
      <c r="U167" s="478">
        <f t="shared" si="63"/>
        <v>135572</v>
      </c>
      <c r="V167" s="1053"/>
      <c r="W167" s="149" t="s">
        <v>89</v>
      </c>
    </row>
    <row r="168" spans="1:23" s="81" customFormat="1" ht="17.25" customHeight="1" thickBot="1">
      <c r="A168" s="80"/>
      <c r="B168" s="1994"/>
      <c r="C168" s="2008" t="s">
        <v>163</v>
      </c>
      <c r="D168" s="2009"/>
      <c r="E168" s="2009"/>
      <c r="F168" s="2010"/>
      <c r="G168" s="535">
        <f>G167/G164</f>
        <v>0.15805280528052806</v>
      </c>
      <c r="H168" s="536">
        <f t="shared" ref="H168:U168" si="76">H167/H164</f>
        <v>0.1518309610893227</v>
      </c>
      <c r="I168" s="536">
        <f t="shared" si="76"/>
        <v>0.15722112961526202</v>
      </c>
      <c r="J168" s="536">
        <f t="shared" si="76"/>
        <v>0.15820594242295846</v>
      </c>
      <c r="K168" s="536">
        <f t="shared" si="76"/>
        <v>0.16115443256739523</v>
      </c>
      <c r="L168" s="537">
        <f t="shared" si="76"/>
        <v>0.16144132171173031</v>
      </c>
      <c r="M168" s="535">
        <f t="shared" si="76"/>
        <v>0.16863246163334761</v>
      </c>
      <c r="N168" s="536">
        <f t="shared" si="76"/>
        <v>0.16772151299251156</v>
      </c>
      <c r="O168" s="536">
        <f t="shared" si="76"/>
        <v>0.1662039995203296</v>
      </c>
      <c r="P168" s="536">
        <f t="shared" si="76"/>
        <v>0.161304610669843</v>
      </c>
      <c r="Q168" s="536">
        <f t="shared" si="76"/>
        <v>0.15918581999033027</v>
      </c>
      <c r="R168" s="537">
        <f t="shared" si="76"/>
        <v>0.17227742902889673</v>
      </c>
      <c r="S168" s="538">
        <f t="shared" si="76"/>
        <v>0.16144132171173031</v>
      </c>
      <c r="T168" s="536">
        <f t="shared" si="76"/>
        <v>0.18205241620682236</v>
      </c>
      <c r="U168" s="536">
        <f t="shared" si="76"/>
        <v>0.17227742902889673</v>
      </c>
      <c r="V168" s="225"/>
      <c r="W168" s="155" t="s">
        <v>153</v>
      </c>
    </row>
    <row r="169" spans="1:23" s="81" customFormat="1" ht="17.25" hidden="1" customHeight="1" outlineLevel="1">
      <c r="A169" s="80"/>
      <c r="B169" s="1994"/>
      <c r="C169" s="2011" t="s">
        <v>307</v>
      </c>
      <c r="D169" s="2012" t="s">
        <v>55</v>
      </c>
      <c r="E169" s="2013"/>
      <c r="F169" s="2014"/>
      <c r="G169" s="262">
        <f>'事業報告（単月）'!G169</f>
        <v>4003.333333333333</v>
      </c>
      <c r="H169" s="202">
        <f>G169+'事業報告（単月）'!H169</f>
        <v>8053.1746031746025</v>
      </c>
      <c r="I169" s="202">
        <f>H169+'事業報告（単月）'!I169</f>
        <v>12121.5873015873</v>
      </c>
      <c r="J169" s="202">
        <f>I169+'事業報告（単月）'!J169</f>
        <v>16130.634920634919</v>
      </c>
      <c r="K169" s="202">
        <f>J169+'事業報告（単月）'!K169</f>
        <v>20168.253968253965</v>
      </c>
      <c r="L169" s="288">
        <f>K169+'事業報告（単月）'!L169</f>
        <v>24247.460317460314</v>
      </c>
      <c r="M169" s="201">
        <f>L169+'事業報告（単月）'!M169</f>
        <v>28496.031746031742</v>
      </c>
      <c r="N169" s="202">
        <f>M169+'事業報告（単月）'!N169</f>
        <v>32752.222222222219</v>
      </c>
      <c r="O169" s="202">
        <f>N169+'事業報告（単月）'!O169</f>
        <v>37061.269841269837</v>
      </c>
      <c r="P169" s="202">
        <f>O169+'事業報告（単月）'!P169</f>
        <v>41316.666666666664</v>
      </c>
      <c r="Q169" s="202">
        <f>P169+'事業報告（単月）'!Q169</f>
        <v>45560.634920634919</v>
      </c>
      <c r="R169" s="203">
        <f>Q169+'事業報告（単月）'!R169</f>
        <v>49881.428571428572</v>
      </c>
      <c r="S169" s="204">
        <f t="shared" ref="S169" si="77">L169</f>
        <v>24247.460317460314</v>
      </c>
      <c r="T169" s="202">
        <f t="shared" ref="T169" si="78">U169-S169</f>
        <v>25633.968253968258</v>
      </c>
      <c r="U169" s="202">
        <f t="shared" ref="U169" si="79">R169</f>
        <v>49881.428571428572</v>
      </c>
      <c r="W169" s="158" t="s">
        <v>350</v>
      </c>
    </row>
    <row r="170" spans="1:23" s="81" customFormat="1" ht="17.25" hidden="1" customHeight="1" outlineLevel="1">
      <c r="A170" s="80"/>
      <c r="B170" s="1994"/>
      <c r="C170" s="2011"/>
      <c r="D170" s="1913" t="s">
        <v>156</v>
      </c>
      <c r="E170" s="1916" t="s">
        <v>157</v>
      </c>
      <c r="F170" s="211" t="s">
        <v>119</v>
      </c>
      <c r="G170" s="482">
        <f>'事業報告（単月）'!G170</f>
        <v>793.96825396825398</v>
      </c>
      <c r="H170" s="483">
        <f>G170+'事業報告（単月）'!H170</f>
        <v>1563.015873015873</v>
      </c>
      <c r="I170" s="483">
        <f>H170+'事業報告（単月）'!I170</f>
        <v>1990.952380952381</v>
      </c>
      <c r="J170" s="483">
        <f>I170+'事業報告（単月）'!J170</f>
        <v>2844.9206349206352</v>
      </c>
      <c r="K170" s="483">
        <f>J170+'事業報告（単月）'!K170</f>
        <v>3347.936507936508</v>
      </c>
      <c r="L170" s="484">
        <f>K170+'事業報告（単月）'!L170</f>
        <v>3931.9047619047619</v>
      </c>
      <c r="M170" s="10">
        <f>L170+'事業報告（単月）'!M170</f>
        <v>4671.9047619047615</v>
      </c>
      <c r="N170" s="483">
        <f>M170+'事業報告（単月）'!N170</f>
        <v>5355.8730158730159</v>
      </c>
      <c r="O170" s="483">
        <f>N170+'事業報告（単月）'!O170</f>
        <v>5996.8253968253966</v>
      </c>
      <c r="P170" s="483">
        <f>O170+'事業報告（単月）'!P170</f>
        <v>6735.8730158730159</v>
      </c>
      <c r="Q170" s="483">
        <f>P170+'事業報告（単月）'!Q170</f>
        <v>7466.8253968253966</v>
      </c>
      <c r="R170" s="11">
        <f>Q170+'事業報告（単月）'!R170</f>
        <v>8391.9047619047615</v>
      </c>
      <c r="S170" s="1054">
        <f t="shared" si="61"/>
        <v>3931.9047619047619</v>
      </c>
      <c r="T170" s="483">
        <f t="shared" si="62"/>
        <v>4460</v>
      </c>
      <c r="U170" s="483">
        <f t="shared" si="63"/>
        <v>8391.9047619047615</v>
      </c>
      <c r="W170" s="149" t="s">
        <v>350</v>
      </c>
    </row>
    <row r="171" spans="1:23" s="81" customFormat="1" ht="17.25" hidden="1" customHeight="1" outlineLevel="1">
      <c r="A171" s="80"/>
      <c r="B171" s="1994"/>
      <c r="C171" s="2011"/>
      <c r="D171" s="1914"/>
      <c r="E171" s="1917"/>
      <c r="F171" s="211" t="s">
        <v>158</v>
      </c>
      <c r="G171" s="87">
        <f>'事業報告（単月）'!G171</f>
        <v>50</v>
      </c>
      <c r="H171" s="3">
        <f>G171+'事業報告（単月）'!H171</f>
        <v>100</v>
      </c>
      <c r="I171" s="3">
        <f>H171+'事業報告（単月）'!I171</f>
        <v>150</v>
      </c>
      <c r="J171" s="483">
        <f>I171+'事業報告（単月）'!J171</f>
        <v>200</v>
      </c>
      <c r="K171" s="3">
        <f>J171+'事業報告（単月）'!K171</f>
        <v>250</v>
      </c>
      <c r="L171" s="5">
        <f>K171+'事業報告（単月）'!L171</f>
        <v>300</v>
      </c>
      <c r="M171" s="2">
        <f>L171+'事業報告（単月）'!M171</f>
        <v>300</v>
      </c>
      <c r="N171" s="3">
        <f>M171+'事業報告（単月）'!N171</f>
        <v>300</v>
      </c>
      <c r="O171" s="3">
        <f>N171+'事業報告（単月）'!O171</f>
        <v>300</v>
      </c>
      <c r="P171" s="3">
        <f>O171+'事業報告（単月）'!P171</f>
        <v>300</v>
      </c>
      <c r="Q171" s="3">
        <f>P171+'事業報告（単月）'!Q171</f>
        <v>300</v>
      </c>
      <c r="R171" s="4">
        <f>Q171+'事業報告（単月）'!R171</f>
        <v>300</v>
      </c>
      <c r="S171" s="291">
        <f t="shared" si="61"/>
        <v>300</v>
      </c>
      <c r="T171" s="3">
        <f t="shared" si="62"/>
        <v>0</v>
      </c>
      <c r="U171" s="3">
        <f t="shared" si="63"/>
        <v>300</v>
      </c>
      <c r="W171" s="149" t="s">
        <v>350</v>
      </c>
    </row>
    <row r="172" spans="1:23" s="81" customFormat="1" ht="17.25" hidden="1" customHeight="1" outlineLevel="1">
      <c r="A172" s="80"/>
      <c r="B172" s="1994"/>
      <c r="C172" s="2011"/>
      <c r="D172" s="1914"/>
      <c r="E172" s="1917"/>
      <c r="F172" s="211" t="s">
        <v>86</v>
      </c>
      <c r="G172" s="87">
        <f>'事業報告（単月）'!G172</f>
        <v>62.063492063492063</v>
      </c>
      <c r="H172" s="3">
        <f>G172+'事業報告（単月）'!H172</f>
        <v>789.99999999999989</v>
      </c>
      <c r="I172" s="3">
        <f>H172+'事業報告（単月）'!I172</f>
        <v>1690.9523809523807</v>
      </c>
      <c r="J172" s="3">
        <f>I172+'事業報告（単月）'!J172</f>
        <v>3784.9206349206347</v>
      </c>
      <c r="K172" s="3">
        <f>J172+'事業報告（単月）'!K172</f>
        <v>4620.9523809523807</v>
      </c>
      <c r="L172" s="5">
        <f>K172+'事業報告（単月）'!L172</f>
        <v>6696.9841269841272</v>
      </c>
      <c r="M172" s="2">
        <f>L172+'事業報告（単月）'!M172</f>
        <v>11126.031746031746</v>
      </c>
      <c r="N172" s="3">
        <f>M172+'事業報告（単月）'!N172</f>
        <v>11486.984126984127</v>
      </c>
      <c r="O172" s="3">
        <f>N172+'事業報告（単月）'!O172</f>
        <v>12304.920634920636</v>
      </c>
      <c r="P172" s="3">
        <f>O172+'事業報告（単月）'!P172</f>
        <v>14765.873015873018</v>
      </c>
      <c r="Q172" s="3">
        <f>P172+'事業報告（単月）'!Q172</f>
        <v>15579.841269841272</v>
      </c>
      <c r="R172" s="4">
        <f>Q172+'事業報告（単月）'!R172</f>
        <v>18736.825396825399</v>
      </c>
      <c r="S172" s="291">
        <f t="shared" si="61"/>
        <v>6696.9841269841272</v>
      </c>
      <c r="T172" s="3">
        <f t="shared" si="62"/>
        <v>12039.841269841272</v>
      </c>
      <c r="U172" s="3">
        <f t="shared" si="63"/>
        <v>18736.825396825399</v>
      </c>
      <c r="W172" s="149"/>
    </row>
    <row r="173" spans="1:23" s="81" customFormat="1" ht="17.25" hidden="1" customHeight="1" outlineLevel="1">
      <c r="A173" s="80"/>
      <c r="B173" s="1994"/>
      <c r="C173" s="2011"/>
      <c r="D173" s="1914"/>
      <c r="E173" s="1917"/>
      <c r="F173" s="211" t="s">
        <v>84</v>
      </c>
      <c r="G173" s="87">
        <f>'事業報告（単月）'!G173</f>
        <v>439.04761904761904</v>
      </c>
      <c r="H173" s="3">
        <f>G173+'事業報告（単月）'!H173</f>
        <v>1086.984126984127</v>
      </c>
      <c r="I173" s="3">
        <f>H173+'事業報告（単月）'!I173</f>
        <v>1567.936507936508</v>
      </c>
      <c r="J173" s="3">
        <f>I173+'事業報告（単月）'!J173</f>
        <v>2101.9047619047619</v>
      </c>
      <c r="K173" s="3">
        <f>J173+'事業報告（単月）'!K173</f>
        <v>2650.9523809523807</v>
      </c>
      <c r="L173" s="5">
        <f>K173+'事業報告（単月）'!L173</f>
        <v>3696.0317460317456</v>
      </c>
      <c r="M173" s="2">
        <f>L173+'事業報告（単月）'!M173</f>
        <v>5156.0317460317456</v>
      </c>
      <c r="N173" s="3">
        <f>M173+'事業報告（単月）'!N173</f>
        <v>5986.0317460317456</v>
      </c>
      <c r="O173" s="3">
        <f>N173+'事業報告（単月）'!O173</f>
        <v>6706.0317460317456</v>
      </c>
      <c r="P173" s="3">
        <f>O173+'事業報告（単月）'!P173</f>
        <v>7842.0634920634911</v>
      </c>
      <c r="Q173" s="3">
        <f>P173+'事業報告（単月）'!Q173</f>
        <v>8582.0634920634911</v>
      </c>
      <c r="R173" s="4">
        <f>Q173+'事業報告（単月）'!R173</f>
        <v>9047.1428571428569</v>
      </c>
      <c r="S173" s="291">
        <f t="shared" si="61"/>
        <v>3696.0317460317456</v>
      </c>
      <c r="T173" s="3">
        <f t="shared" si="62"/>
        <v>5351.1111111111113</v>
      </c>
      <c r="U173" s="3">
        <f t="shared" si="63"/>
        <v>9047.1428571428569</v>
      </c>
      <c r="W173" s="149"/>
    </row>
    <row r="174" spans="1:23" s="81" customFormat="1" ht="17.25" hidden="1" customHeight="1" outlineLevel="1">
      <c r="A174" s="80"/>
      <c r="B174" s="1994"/>
      <c r="C174" s="2011"/>
      <c r="D174" s="1914"/>
      <c r="E174" s="1918"/>
      <c r="F174" s="211" t="s">
        <v>85</v>
      </c>
      <c r="G174" s="87">
        <f>'事業報告（単月）'!G174</f>
        <v>2522.063492063492</v>
      </c>
      <c r="H174" s="3">
        <f>G174+'事業報告（単月）'!H174</f>
        <v>2522.063492063492</v>
      </c>
      <c r="I174" s="3">
        <f>H174+'事業報告（単月）'!I174</f>
        <v>5067.1428571428569</v>
      </c>
      <c r="J174" s="3">
        <f>I174+'事業報告（単月）'!J174</f>
        <v>5067.1428571428569</v>
      </c>
      <c r="K174" s="3">
        <f>J174+'事業報告（単月）'!K174</f>
        <v>5067.1428571428569</v>
      </c>
      <c r="L174" s="5">
        <f>K174+'事業報告（単月）'!L174</f>
        <v>5793.1746031746025</v>
      </c>
      <c r="M174" s="2">
        <f>L174+'事業報告（単月）'!M174</f>
        <v>5793.1746031746025</v>
      </c>
      <c r="N174" s="3">
        <f>M174+'事業報告（単月）'!N174</f>
        <v>5988.0952380952376</v>
      </c>
      <c r="O174" s="3">
        <f>N174+'事業報告（単月）'!O174</f>
        <v>5988.0952380952376</v>
      </c>
      <c r="P174" s="3">
        <f>O174+'事業報告（単月）'!P174</f>
        <v>6370.1587301587297</v>
      </c>
      <c r="Q174" s="3">
        <f>P174+'事業報告（単月）'!Q174</f>
        <v>6370.1587301587297</v>
      </c>
      <c r="R174" s="4">
        <f>Q174+'事業報告（単月）'!R174</f>
        <v>7160.1587301587297</v>
      </c>
      <c r="S174" s="291">
        <f t="shared" si="61"/>
        <v>5793.1746031746025</v>
      </c>
      <c r="T174" s="3">
        <f t="shared" si="62"/>
        <v>1366.9841269841272</v>
      </c>
      <c r="U174" s="3">
        <f t="shared" si="63"/>
        <v>7160.1587301587297</v>
      </c>
      <c r="W174" s="149"/>
    </row>
    <row r="175" spans="1:23" s="81" customFormat="1" ht="17.25" hidden="1" customHeight="1" outlineLevel="1">
      <c r="A175" s="80"/>
      <c r="B175" s="1994"/>
      <c r="C175" s="2011"/>
      <c r="D175" s="1914"/>
      <c r="E175" s="1916" t="s">
        <v>127</v>
      </c>
      <c r="F175" s="211" t="s">
        <v>159</v>
      </c>
      <c r="G175" s="87">
        <f>'事業報告（単月）'!G175</f>
        <v>0</v>
      </c>
      <c r="H175" s="3">
        <f>G175+'事業報告（単月）'!H175</f>
        <v>0</v>
      </c>
      <c r="I175" s="3">
        <f>H175+'事業報告（単月）'!I175</f>
        <v>0</v>
      </c>
      <c r="J175" s="3">
        <f>I175+'事業報告（単月）'!J175</f>
        <v>0</v>
      </c>
      <c r="K175" s="3">
        <f>J175+'事業報告（単月）'!K175</f>
        <v>0</v>
      </c>
      <c r="L175" s="5">
        <f>K175+'事業報告（単月）'!L175</f>
        <v>0</v>
      </c>
      <c r="M175" s="2">
        <f>L175+'事業報告（単月）'!M175</f>
        <v>0</v>
      </c>
      <c r="N175" s="3">
        <f>M175+'事業報告（単月）'!N175</f>
        <v>0</v>
      </c>
      <c r="O175" s="3">
        <f>N175+'事業報告（単月）'!O175</f>
        <v>0</v>
      </c>
      <c r="P175" s="3">
        <f>O175+'事業報告（単月）'!P175</f>
        <v>0</v>
      </c>
      <c r="Q175" s="3">
        <f>P175+'事業報告（単月）'!Q175</f>
        <v>0</v>
      </c>
      <c r="R175" s="4">
        <f>Q175+'事業報告（単月）'!R175</f>
        <v>0</v>
      </c>
      <c r="S175" s="291">
        <f t="shared" si="61"/>
        <v>0</v>
      </c>
      <c r="T175" s="3">
        <f t="shared" si="62"/>
        <v>0</v>
      </c>
      <c r="U175" s="3">
        <f t="shared" si="63"/>
        <v>0</v>
      </c>
      <c r="W175" s="149"/>
    </row>
    <row r="176" spans="1:23" s="81" customFormat="1" ht="17.25" hidden="1" customHeight="1" outlineLevel="1">
      <c r="A176" s="80"/>
      <c r="B176" s="1994"/>
      <c r="C176" s="2011"/>
      <c r="D176" s="1914"/>
      <c r="E176" s="1918"/>
      <c r="F176" s="211" t="s">
        <v>160</v>
      </c>
      <c r="G176" s="87">
        <f>'事業報告（単月）'!G176</f>
        <v>-301</v>
      </c>
      <c r="H176" s="3">
        <f>G176+'事業報告（単月）'!H176</f>
        <v>144</v>
      </c>
      <c r="I176" s="3">
        <f>H176+'事業報告（単月）'!I176</f>
        <v>-538</v>
      </c>
      <c r="J176" s="3">
        <f>I176+'事業報告（単月）'!J176</f>
        <v>-124</v>
      </c>
      <c r="K176" s="3">
        <f>J176+'事業報告（単月）'!K176</f>
        <v>475</v>
      </c>
      <c r="L176" s="5">
        <f>K176+'事業報告（単月）'!L176</f>
        <v>-90</v>
      </c>
      <c r="M176" s="2">
        <f>L176+'事業報告（単月）'!M176</f>
        <v>-2999</v>
      </c>
      <c r="N176" s="3">
        <f>M176+'事業報告（単月）'!N176</f>
        <v>-1178</v>
      </c>
      <c r="O176" s="3">
        <f>N176+'事業報告（単月）'!O176</f>
        <v>-65</v>
      </c>
      <c r="P176" s="3">
        <f>O176+'事業報告（単月）'!P176</f>
        <v>-1559</v>
      </c>
      <c r="Q176" s="3">
        <f>P176+'事業報告（単月）'!Q176</f>
        <v>-169</v>
      </c>
      <c r="R176" s="4">
        <f>Q176+'事業報告（単月）'!R176</f>
        <v>-1419</v>
      </c>
      <c r="S176" s="291">
        <f t="shared" si="61"/>
        <v>-90</v>
      </c>
      <c r="T176" s="3">
        <f t="shared" si="62"/>
        <v>-1329</v>
      </c>
      <c r="U176" s="3">
        <f t="shared" si="63"/>
        <v>-1419</v>
      </c>
      <c r="W176" s="149"/>
    </row>
    <row r="177" spans="1:23" s="81" customFormat="1" ht="17.25" hidden="1" customHeight="1" outlineLevel="1">
      <c r="A177" s="80"/>
      <c r="B177" s="1994"/>
      <c r="C177" s="2011"/>
      <c r="D177" s="1915"/>
      <c r="E177" s="1919" t="s">
        <v>106</v>
      </c>
      <c r="F177" s="1920"/>
      <c r="G177" s="350">
        <f>SUM(G170:G176)</f>
        <v>3566.1428571428569</v>
      </c>
      <c r="H177" s="333">
        <f t="shared" ref="H177:R177" si="80">SUM(H170:H176)</f>
        <v>6206.063492063492</v>
      </c>
      <c r="I177" s="333">
        <f t="shared" si="80"/>
        <v>9928.9841269841272</v>
      </c>
      <c r="J177" s="333">
        <f t="shared" si="80"/>
        <v>13874.888888888889</v>
      </c>
      <c r="K177" s="333">
        <f t="shared" si="80"/>
        <v>16411.984126984127</v>
      </c>
      <c r="L177" s="335">
        <f t="shared" si="80"/>
        <v>20328.095238095237</v>
      </c>
      <c r="M177" s="332">
        <f t="shared" si="80"/>
        <v>24048.142857142855</v>
      </c>
      <c r="N177" s="333">
        <f t="shared" si="80"/>
        <v>27938.984126984127</v>
      </c>
      <c r="O177" s="333">
        <f t="shared" si="80"/>
        <v>31230.873015873014</v>
      </c>
      <c r="P177" s="333">
        <f t="shared" si="80"/>
        <v>34454.968253968254</v>
      </c>
      <c r="Q177" s="333">
        <f t="shared" si="80"/>
        <v>38129.888888888891</v>
      </c>
      <c r="R177" s="334">
        <f t="shared" si="80"/>
        <v>42217.031746031746</v>
      </c>
      <c r="S177" s="351">
        <f t="shared" si="61"/>
        <v>20328.095238095237</v>
      </c>
      <c r="T177" s="333">
        <f t="shared" si="62"/>
        <v>21888.936507936509</v>
      </c>
      <c r="U177" s="333">
        <f t="shared" si="63"/>
        <v>42217.031746031746</v>
      </c>
      <c r="W177" s="149" t="s">
        <v>351</v>
      </c>
    </row>
    <row r="178" spans="1:23" s="81" customFormat="1" ht="17.25" hidden="1" customHeight="1" outlineLevel="1">
      <c r="A178" s="80"/>
      <c r="B178" s="1994"/>
      <c r="C178" s="2011"/>
      <c r="D178" s="1921" t="s">
        <v>105</v>
      </c>
      <c r="E178" s="1922"/>
      <c r="F178" s="212" t="s">
        <v>94</v>
      </c>
      <c r="G178" s="87">
        <f>'事業報告（単月）'!G178</f>
        <v>1485</v>
      </c>
      <c r="H178" s="3">
        <f>G178+'事業報告（単月）'!H178</f>
        <v>2616</v>
      </c>
      <c r="I178" s="3">
        <f>H178+'事業報告（単月）'!I178</f>
        <v>4056</v>
      </c>
      <c r="J178" s="3">
        <f>I178+'事業報告（単月）'!J178</f>
        <v>5507</v>
      </c>
      <c r="K178" s="3">
        <f>J178+'事業報告（単月）'!K178</f>
        <v>6672</v>
      </c>
      <c r="L178" s="5">
        <f>K178+'事業報告（単月）'!L178</f>
        <v>7819</v>
      </c>
      <c r="M178" s="2">
        <f>L178+'事業報告（単月）'!M178</f>
        <v>9197</v>
      </c>
      <c r="N178" s="3">
        <f>M178+'事業報告（単月）'!N178</f>
        <v>10156</v>
      </c>
      <c r="O178" s="3">
        <f>N178+'事業報告（単月）'!O178</f>
        <v>11275</v>
      </c>
      <c r="P178" s="3">
        <f>O178+'事業報告（単月）'!P178</f>
        <v>12272</v>
      </c>
      <c r="Q178" s="3">
        <f>P178+'事業報告（単月）'!Q178</f>
        <v>13230</v>
      </c>
      <c r="R178" s="4">
        <f>Q178+'事業報告（単月）'!R178</f>
        <v>14475</v>
      </c>
      <c r="S178" s="291">
        <f t="shared" si="61"/>
        <v>7819</v>
      </c>
      <c r="T178" s="3">
        <f t="shared" si="62"/>
        <v>6656</v>
      </c>
      <c r="U178" s="3">
        <f t="shared" si="63"/>
        <v>14475</v>
      </c>
      <c r="W178" s="149" t="s">
        <v>351</v>
      </c>
    </row>
    <row r="179" spans="1:23" s="81" customFormat="1" ht="17.25" hidden="1" customHeight="1" outlineLevel="1">
      <c r="A179" s="80"/>
      <c r="B179" s="1994"/>
      <c r="C179" s="2011"/>
      <c r="D179" s="1923"/>
      <c r="E179" s="1924"/>
      <c r="F179" s="211" t="s">
        <v>95</v>
      </c>
      <c r="G179" s="482">
        <f>'事業報告（単月）'!G179</f>
        <v>491</v>
      </c>
      <c r="H179" s="483">
        <f>G179+'事業報告（単月）'!H179</f>
        <v>870</v>
      </c>
      <c r="I179" s="483">
        <f>H179+'事業報告（単月）'!I179</f>
        <v>1250</v>
      </c>
      <c r="J179" s="483">
        <f>I179+'事業報告（単月）'!J179</f>
        <v>1627</v>
      </c>
      <c r="K179" s="483">
        <f>J179+'事業報告（単月）'!K179</f>
        <v>2076</v>
      </c>
      <c r="L179" s="484">
        <f>K179+'事業報告（単月）'!L179</f>
        <v>2557</v>
      </c>
      <c r="M179" s="10">
        <f>L179+'事業報告（単月）'!M179</f>
        <v>2985</v>
      </c>
      <c r="N179" s="483">
        <f>M179+'事業報告（単月）'!N179</f>
        <v>3419</v>
      </c>
      <c r="O179" s="483">
        <f>N179+'事業報告（単月）'!O179</f>
        <v>3827</v>
      </c>
      <c r="P179" s="483">
        <f>O179+'事業報告（単月）'!P179</f>
        <v>4195</v>
      </c>
      <c r="Q179" s="483">
        <f>P179+'事業報告（単月）'!Q179</f>
        <v>4615</v>
      </c>
      <c r="R179" s="11">
        <f>Q179+'事業報告（単月）'!R179</f>
        <v>5035</v>
      </c>
      <c r="S179" s="482">
        <f t="shared" si="61"/>
        <v>2557</v>
      </c>
      <c r="T179" s="483">
        <f t="shared" si="62"/>
        <v>2478</v>
      </c>
      <c r="U179" s="483">
        <f t="shared" si="63"/>
        <v>5035</v>
      </c>
      <c r="W179" s="149" t="s">
        <v>351</v>
      </c>
    </row>
    <row r="180" spans="1:23" s="81" customFormat="1" ht="17.25" hidden="1" customHeight="1" outlineLevel="1">
      <c r="A180" s="80"/>
      <c r="B180" s="1994"/>
      <c r="C180" s="2011"/>
      <c r="D180" s="1925"/>
      <c r="E180" s="1926"/>
      <c r="F180" s="331" t="s">
        <v>106</v>
      </c>
      <c r="G180" s="350">
        <f>SUM(G178:G179)</f>
        <v>1976</v>
      </c>
      <c r="H180" s="333">
        <f t="shared" ref="H180:R180" si="81">SUM(H178:H179)</f>
        <v>3486</v>
      </c>
      <c r="I180" s="333">
        <f t="shared" si="81"/>
        <v>5306</v>
      </c>
      <c r="J180" s="333">
        <f t="shared" si="81"/>
        <v>7134</v>
      </c>
      <c r="K180" s="333">
        <f t="shared" si="81"/>
        <v>8748</v>
      </c>
      <c r="L180" s="335">
        <f t="shared" si="81"/>
        <v>10376</v>
      </c>
      <c r="M180" s="332">
        <f t="shared" si="81"/>
        <v>12182</v>
      </c>
      <c r="N180" s="333">
        <f t="shared" si="81"/>
        <v>13575</v>
      </c>
      <c r="O180" s="333">
        <f t="shared" si="81"/>
        <v>15102</v>
      </c>
      <c r="P180" s="333">
        <f t="shared" si="81"/>
        <v>16467</v>
      </c>
      <c r="Q180" s="333">
        <f t="shared" si="81"/>
        <v>17845</v>
      </c>
      <c r="R180" s="334">
        <f t="shared" si="81"/>
        <v>19510</v>
      </c>
      <c r="S180" s="351">
        <f t="shared" si="61"/>
        <v>10376</v>
      </c>
      <c r="T180" s="333">
        <f t="shared" si="62"/>
        <v>9134</v>
      </c>
      <c r="U180" s="333">
        <f t="shared" si="63"/>
        <v>19510</v>
      </c>
      <c r="W180" s="149" t="s">
        <v>351</v>
      </c>
    </row>
    <row r="181" spans="1:23" s="81" customFormat="1" ht="17.25" hidden="1" customHeight="1" outlineLevel="1">
      <c r="A181" s="80"/>
      <c r="B181" s="1994"/>
      <c r="C181" s="2011"/>
      <c r="D181" s="2015" t="s">
        <v>56</v>
      </c>
      <c r="E181" s="2016"/>
      <c r="F181" s="2017"/>
      <c r="G181" s="485">
        <f>SUM(G180,G177)</f>
        <v>5542.1428571428569</v>
      </c>
      <c r="H181" s="486">
        <f t="shared" ref="H181:R181" si="82">SUM(H180,H177)</f>
        <v>9692.0634920634911</v>
      </c>
      <c r="I181" s="486">
        <f t="shared" si="82"/>
        <v>15234.984126984127</v>
      </c>
      <c r="J181" s="486">
        <f t="shared" si="82"/>
        <v>21008.888888888891</v>
      </c>
      <c r="K181" s="486">
        <f t="shared" si="82"/>
        <v>25159.984126984127</v>
      </c>
      <c r="L181" s="487">
        <f t="shared" si="82"/>
        <v>30704.095238095237</v>
      </c>
      <c r="M181" s="206">
        <f t="shared" si="82"/>
        <v>36230.142857142855</v>
      </c>
      <c r="N181" s="486">
        <f t="shared" si="82"/>
        <v>41513.984126984127</v>
      </c>
      <c r="O181" s="486">
        <f t="shared" si="82"/>
        <v>46332.873015873018</v>
      </c>
      <c r="P181" s="486">
        <f t="shared" si="82"/>
        <v>50921.968253968254</v>
      </c>
      <c r="Q181" s="486">
        <f t="shared" si="82"/>
        <v>55974.888888888891</v>
      </c>
      <c r="R181" s="207">
        <f t="shared" si="82"/>
        <v>61727.031746031746</v>
      </c>
      <c r="S181" s="1055">
        <f t="shared" si="61"/>
        <v>30704.095238095237</v>
      </c>
      <c r="T181" s="486">
        <f t="shared" si="62"/>
        <v>31022.936507936509</v>
      </c>
      <c r="U181" s="486">
        <f t="shared" si="63"/>
        <v>61727.031746031746</v>
      </c>
      <c r="W181" s="149" t="s">
        <v>351</v>
      </c>
    </row>
    <row r="182" spans="1:23" s="81" customFormat="1" ht="17.25" hidden="1" customHeight="1" outlineLevel="1">
      <c r="A182" s="80"/>
      <c r="B182" s="1994"/>
      <c r="C182" s="2011"/>
      <c r="D182" s="1930" t="s">
        <v>57</v>
      </c>
      <c r="E182" s="1931"/>
      <c r="F182" s="1932"/>
      <c r="G182" s="266">
        <f>G177-G169</f>
        <v>-437.19047619047615</v>
      </c>
      <c r="H182" s="230">
        <f t="shared" ref="H182:R182" si="83">H177-H169</f>
        <v>-1847.1111111111104</v>
      </c>
      <c r="I182" s="230">
        <f t="shared" si="83"/>
        <v>-2192.6031746031731</v>
      </c>
      <c r="J182" s="230">
        <f t="shared" si="83"/>
        <v>-2255.74603174603</v>
      </c>
      <c r="K182" s="230">
        <f t="shared" si="83"/>
        <v>-3756.2698412698373</v>
      </c>
      <c r="L182" s="289">
        <f t="shared" si="83"/>
        <v>-3919.3650793650777</v>
      </c>
      <c r="M182" s="229">
        <f t="shared" si="83"/>
        <v>-4447.8888888888869</v>
      </c>
      <c r="N182" s="230">
        <f t="shared" si="83"/>
        <v>-4813.2380952380918</v>
      </c>
      <c r="O182" s="230">
        <f t="shared" si="83"/>
        <v>-5830.3968253968233</v>
      </c>
      <c r="P182" s="230">
        <f t="shared" si="83"/>
        <v>-6861.6984126984098</v>
      </c>
      <c r="Q182" s="230">
        <f t="shared" si="83"/>
        <v>-7430.7460317460282</v>
      </c>
      <c r="R182" s="231">
        <f t="shared" si="83"/>
        <v>-7664.3968253968269</v>
      </c>
      <c r="S182" s="292">
        <f t="shared" si="61"/>
        <v>-3919.3650793650777</v>
      </c>
      <c r="T182" s="230">
        <f t="shared" si="62"/>
        <v>-3745.0317460317492</v>
      </c>
      <c r="U182" s="230">
        <f t="shared" si="63"/>
        <v>-7664.3968253968269</v>
      </c>
      <c r="W182" s="232" t="s">
        <v>351</v>
      </c>
    </row>
    <row r="183" spans="1:23" s="81" customFormat="1" ht="17.25" customHeight="1" collapsed="1" thickBot="1">
      <c r="A183" s="80"/>
      <c r="B183" s="1994"/>
      <c r="C183" s="2009" t="s">
        <v>99</v>
      </c>
      <c r="D183" s="2009"/>
      <c r="E183" s="2009"/>
      <c r="F183" s="2010"/>
      <c r="G183" s="263">
        <f>G182*6300/1000</f>
        <v>-2754.2999999999997</v>
      </c>
      <c r="H183" s="488">
        <f t="shared" ref="H183:R183" si="84">H182*6300/1000</f>
        <v>-11636.799999999996</v>
      </c>
      <c r="I183" s="488">
        <f t="shared" si="84"/>
        <v>-13813.399999999991</v>
      </c>
      <c r="J183" s="488">
        <f t="shared" si="84"/>
        <v>-14211.199999999988</v>
      </c>
      <c r="K183" s="488">
        <f t="shared" si="84"/>
        <v>-23664.499999999975</v>
      </c>
      <c r="L183" s="290">
        <f t="shared" si="84"/>
        <v>-24691.999999999989</v>
      </c>
      <c r="M183" s="265">
        <f t="shared" si="84"/>
        <v>-28021.69999999999</v>
      </c>
      <c r="N183" s="488">
        <f t="shared" si="84"/>
        <v>-30323.399999999976</v>
      </c>
      <c r="O183" s="488">
        <f t="shared" si="84"/>
        <v>-36731.499999999985</v>
      </c>
      <c r="P183" s="488">
        <f t="shared" si="84"/>
        <v>-43228.699999999983</v>
      </c>
      <c r="Q183" s="488">
        <f t="shared" si="84"/>
        <v>-46813.699999999975</v>
      </c>
      <c r="R183" s="264">
        <f t="shared" si="84"/>
        <v>-48285.700000000004</v>
      </c>
      <c r="S183" s="293">
        <f t="shared" si="61"/>
        <v>-24691.999999999989</v>
      </c>
      <c r="T183" s="488">
        <f t="shared" si="62"/>
        <v>-23593.700000000015</v>
      </c>
      <c r="U183" s="488">
        <f t="shared" si="63"/>
        <v>-48285.700000000004</v>
      </c>
      <c r="V183" s="225"/>
      <c r="W183" s="155" t="s">
        <v>89</v>
      </c>
    </row>
    <row r="184" spans="1:23" s="81" customFormat="1" ht="17.25" hidden="1" customHeight="1" outlineLevel="1">
      <c r="A184" s="80"/>
      <c r="B184" s="1994"/>
      <c r="C184" s="2018" t="s">
        <v>101</v>
      </c>
      <c r="D184" s="2019" t="s">
        <v>27</v>
      </c>
      <c r="E184" s="2020"/>
      <c r="F184" s="2021"/>
      <c r="G184" s="267">
        <f>'事業報告（単月）'!G184</f>
        <v>18571</v>
      </c>
      <c r="H184" s="221">
        <f>G184+'事業報告（単月）'!H184</f>
        <v>37430</v>
      </c>
      <c r="I184" s="221">
        <f>H184+'事業報告（単月）'!I184</f>
        <v>56001</v>
      </c>
      <c r="J184" s="221">
        <f>I184+'事業報告（単月）'!J184</f>
        <v>74608</v>
      </c>
      <c r="K184" s="221">
        <f>J184+'事業報告（単月）'!K184</f>
        <v>93395</v>
      </c>
      <c r="L184" s="294">
        <f>K184+'事業報告（単月）'!L184</f>
        <v>112038</v>
      </c>
      <c r="M184" s="298">
        <f>L184+'事業報告（単月）'!M184</f>
        <v>132121</v>
      </c>
      <c r="N184" s="299">
        <f>M184+'事業報告（単月）'!N184</f>
        <v>152276</v>
      </c>
      <c r="O184" s="299">
        <f>N184+'事業報告（単月）'!O184</f>
        <v>172359</v>
      </c>
      <c r="P184" s="299">
        <f>O184+'事業報告（単月）'!P184</f>
        <v>192514</v>
      </c>
      <c r="Q184" s="299">
        <f>P184+'事業報告（単月）'!Q184</f>
        <v>212597</v>
      </c>
      <c r="R184" s="300">
        <f>Q184+'事業報告（単月）'!R184</f>
        <v>232752</v>
      </c>
      <c r="S184" s="296">
        <f t="shared" si="61"/>
        <v>112038</v>
      </c>
      <c r="T184" s="221">
        <f t="shared" si="62"/>
        <v>120714</v>
      </c>
      <c r="U184" s="221">
        <f t="shared" si="63"/>
        <v>232752</v>
      </c>
      <c r="W184" s="233" t="s">
        <v>89</v>
      </c>
    </row>
    <row r="185" spans="1:23" s="81" customFormat="1" ht="17.25" hidden="1" customHeight="1" outlineLevel="1">
      <c r="A185" s="80"/>
      <c r="B185" s="1994"/>
      <c r="C185" s="2018"/>
      <c r="D185" s="1941" t="s">
        <v>28</v>
      </c>
      <c r="E185" s="1942"/>
      <c r="F185" s="1943"/>
      <c r="G185" s="489">
        <f>'事業報告（単月）'!G185</f>
        <v>1305</v>
      </c>
      <c r="H185" s="490">
        <f>G185+'事業報告（単月）'!H185</f>
        <v>2610</v>
      </c>
      <c r="I185" s="490">
        <f>H185+'事業報告（単月）'!I185</f>
        <v>3915</v>
      </c>
      <c r="J185" s="490">
        <f>I185+'事業報告（単月）'!J185</f>
        <v>5220</v>
      </c>
      <c r="K185" s="490">
        <f>J185+'事業報告（単月）'!K185</f>
        <v>6525</v>
      </c>
      <c r="L185" s="491">
        <f>K185+'事業報告（単月）'!L185</f>
        <v>7836</v>
      </c>
      <c r="M185" s="63">
        <f>L185+'事業報告（単月）'!M185</f>
        <v>9141</v>
      </c>
      <c r="N185" s="490">
        <f>M185+'事業報告（単月）'!N185</f>
        <v>10417</v>
      </c>
      <c r="O185" s="490">
        <f>N185+'事業報告（単月）'!O185</f>
        <v>11693</v>
      </c>
      <c r="P185" s="490">
        <f>O185+'事業報告（単月）'!P185</f>
        <v>12969</v>
      </c>
      <c r="Q185" s="490">
        <f>P185+'事業報告（単月）'!Q185</f>
        <v>14245</v>
      </c>
      <c r="R185" s="64">
        <f>Q185+'事業報告（単月）'!R185</f>
        <v>15533</v>
      </c>
      <c r="S185" s="1056">
        <f t="shared" si="61"/>
        <v>7836</v>
      </c>
      <c r="T185" s="490">
        <f t="shared" si="62"/>
        <v>7697</v>
      </c>
      <c r="U185" s="490">
        <f t="shared" si="63"/>
        <v>15533</v>
      </c>
      <c r="W185" s="154" t="s">
        <v>89</v>
      </c>
    </row>
    <row r="186" spans="1:23" s="81" customFormat="1" ht="17.25" hidden="1" customHeight="1" outlineLevel="1">
      <c r="A186" s="80"/>
      <c r="B186" s="1994"/>
      <c r="C186" s="2018"/>
      <c r="D186" s="1941" t="s">
        <v>31</v>
      </c>
      <c r="E186" s="1942"/>
      <c r="F186" s="1943"/>
      <c r="G186" s="489">
        <f>'事業報告（単月）'!G186</f>
        <v>282</v>
      </c>
      <c r="H186" s="490">
        <f>G186+'事業報告（単月）'!H186</f>
        <v>569</v>
      </c>
      <c r="I186" s="490">
        <f>H186+'事業報告（単月）'!I186</f>
        <v>1261</v>
      </c>
      <c r="J186" s="490">
        <f>I186+'事業報告（単月）'!J186</f>
        <v>1543</v>
      </c>
      <c r="K186" s="490">
        <f>J186+'事業報告（単月）'!K186</f>
        <v>1825</v>
      </c>
      <c r="L186" s="491">
        <f>K186+'事業報告（単月）'!L186</f>
        <v>2507</v>
      </c>
      <c r="M186" s="63">
        <f>L186+'事業報告（単月）'!M186</f>
        <v>2789</v>
      </c>
      <c r="N186" s="490">
        <f>M186+'事業報告（単月）'!N186</f>
        <v>3076</v>
      </c>
      <c r="O186" s="490">
        <f>N186+'事業報告（単月）'!O186</f>
        <v>3768</v>
      </c>
      <c r="P186" s="490">
        <f>O186+'事業報告（単月）'!P186</f>
        <v>4050</v>
      </c>
      <c r="Q186" s="490">
        <f>P186+'事業報告（単月）'!Q186</f>
        <v>4332</v>
      </c>
      <c r="R186" s="64">
        <f>Q186+'事業報告（単月）'!R186</f>
        <v>5014</v>
      </c>
      <c r="S186" s="1056">
        <f t="shared" si="61"/>
        <v>2507</v>
      </c>
      <c r="T186" s="490">
        <f t="shared" si="62"/>
        <v>2507</v>
      </c>
      <c r="U186" s="490">
        <f t="shared" si="63"/>
        <v>5014</v>
      </c>
      <c r="W186" s="154" t="s">
        <v>89</v>
      </c>
    </row>
    <row r="187" spans="1:23" s="81" customFormat="1" ht="17.25" hidden="1" customHeight="1" outlineLevel="1">
      <c r="A187" s="80"/>
      <c r="B187" s="1994"/>
      <c r="C187" s="2018"/>
      <c r="D187" s="1941" t="s">
        <v>17</v>
      </c>
      <c r="E187" s="1942"/>
      <c r="F187" s="1943"/>
      <c r="G187" s="583">
        <f>'事業報告（単月）'!G187</f>
        <v>0</v>
      </c>
      <c r="H187" s="1423">
        <f>G187+'事業報告（単月）'!H187</f>
        <v>0</v>
      </c>
      <c r="I187" s="1423">
        <f>H187+'事業報告（単月）'!I187</f>
        <v>0</v>
      </c>
      <c r="J187" s="1423">
        <f>I187+'事業報告（単月）'!J187</f>
        <v>0</v>
      </c>
      <c r="K187" s="1423">
        <f>J187+'事業報告（単月）'!K187</f>
        <v>0</v>
      </c>
      <c r="L187" s="584">
        <f>K187+'事業報告（単月）'!L187</f>
        <v>0</v>
      </c>
      <c r="M187" s="945">
        <f>L187+'事業報告（単月）'!M187</f>
        <v>0</v>
      </c>
      <c r="N187" s="1423">
        <f>M187+'事業報告（単月）'!N187</f>
        <v>0</v>
      </c>
      <c r="O187" s="1423">
        <f>N187+'事業報告（単月）'!O187</f>
        <v>0</v>
      </c>
      <c r="P187" s="1423">
        <f>O187+'事業報告（単月）'!P187</f>
        <v>0</v>
      </c>
      <c r="Q187" s="1423">
        <f>P187+'事業報告（単月）'!Q187</f>
        <v>0</v>
      </c>
      <c r="R187" s="66">
        <f>Q187+'事業報告（単月）'!R187</f>
        <v>0</v>
      </c>
      <c r="S187" s="585">
        <f t="shared" si="61"/>
        <v>0</v>
      </c>
      <c r="T187" s="1423">
        <f t="shared" si="62"/>
        <v>0</v>
      </c>
      <c r="U187" s="1423">
        <f t="shared" si="63"/>
        <v>0</v>
      </c>
      <c r="W187" s="154" t="s">
        <v>89</v>
      </c>
    </row>
    <row r="188" spans="1:23" s="81" customFormat="1" ht="17.25" hidden="1" customHeight="1" outlineLevel="1">
      <c r="A188" s="80"/>
      <c r="B188" s="1994"/>
      <c r="C188" s="2018"/>
      <c r="D188" s="1941" t="s">
        <v>15</v>
      </c>
      <c r="E188" s="1942"/>
      <c r="F188" s="1943"/>
      <c r="G188" s="583">
        <f>'事業報告（単月）'!G188</f>
        <v>162</v>
      </c>
      <c r="H188" s="1423">
        <f>G188+'事業報告（単月）'!H188</f>
        <v>324</v>
      </c>
      <c r="I188" s="1423">
        <f>H188+'事業報告（単月）'!I188</f>
        <v>486</v>
      </c>
      <c r="J188" s="1423">
        <f>I188+'事業報告（単月）'!J188</f>
        <v>648</v>
      </c>
      <c r="K188" s="1423">
        <f>J188+'事業報告（単月）'!K188</f>
        <v>810</v>
      </c>
      <c r="L188" s="584">
        <f>K188+'事業報告（単月）'!L188</f>
        <v>972</v>
      </c>
      <c r="M188" s="945">
        <f>L188+'事業報告（単月）'!M188</f>
        <v>1167</v>
      </c>
      <c r="N188" s="1423">
        <f>M188+'事業報告（単月）'!N188</f>
        <v>1362</v>
      </c>
      <c r="O188" s="1423">
        <f>N188+'事業報告（単月）'!O188</f>
        <v>1557</v>
      </c>
      <c r="P188" s="1423">
        <f>O188+'事業報告（単月）'!P188</f>
        <v>1752</v>
      </c>
      <c r="Q188" s="1423">
        <f>P188+'事業報告（単月）'!Q188</f>
        <v>1947</v>
      </c>
      <c r="R188" s="66">
        <f>Q188+'事業報告（単月）'!R188</f>
        <v>2142</v>
      </c>
      <c r="S188" s="585">
        <f t="shared" si="61"/>
        <v>972</v>
      </c>
      <c r="T188" s="1423">
        <f t="shared" si="62"/>
        <v>1170</v>
      </c>
      <c r="U188" s="1423">
        <f t="shared" si="63"/>
        <v>2142</v>
      </c>
      <c r="W188" s="154" t="s">
        <v>89</v>
      </c>
    </row>
    <row r="189" spans="1:23" s="81" customFormat="1" ht="17.25" hidden="1" customHeight="1" outlineLevel="1">
      <c r="A189" s="80"/>
      <c r="B189" s="1994"/>
      <c r="C189" s="2018"/>
      <c r="D189" s="1941" t="s">
        <v>60</v>
      </c>
      <c r="E189" s="1942"/>
      <c r="F189" s="1943"/>
      <c r="G189" s="489">
        <f>'事業報告（単月）'!G189</f>
        <v>4901</v>
      </c>
      <c r="H189" s="490">
        <f>G189+'事業報告（単月）'!H189</f>
        <v>9802</v>
      </c>
      <c r="I189" s="490">
        <f>H189+'事業報告（単月）'!I189</f>
        <v>14703</v>
      </c>
      <c r="J189" s="490">
        <f>I189+'事業報告（単月）'!J189</f>
        <v>19604</v>
      </c>
      <c r="K189" s="490">
        <f>J189+'事業報告（単月）'!K189</f>
        <v>24505</v>
      </c>
      <c r="L189" s="491">
        <f>K189+'事業報告（単月）'!L189</f>
        <v>29406</v>
      </c>
      <c r="M189" s="63">
        <f>L189+'事業報告（単月）'!M189</f>
        <v>34307</v>
      </c>
      <c r="N189" s="490">
        <f>M189+'事業報告（単月）'!N189</f>
        <v>39208</v>
      </c>
      <c r="O189" s="490">
        <f>N189+'事業報告（単月）'!O189</f>
        <v>44109</v>
      </c>
      <c r="P189" s="490">
        <f>O189+'事業報告（単月）'!P189</f>
        <v>49010</v>
      </c>
      <c r="Q189" s="490">
        <f>P189+'事業報告（単月）'!Q189</f>
        <v>53911</v>
      </c>
      <c r="R189" s="64">
        <f>Q189+'事業報告（単月）'!R189</f>
        <v>58812</v>
      </c>
      <c r="S189" s="489">
        <f t="shared" si="61"/>
        <v>29406</v>
      </c>
      <c r="T189" s="490">
        <f t="shared" si="62"/>
        <v>29406</v>
      </c>
      <c r="U189" s="490">
        <f t="shared" si="63"/>
        <v>58812</v>
      </c>
      <c r="W189" s="154" t="s">
        <v>89</v>
      </c>
    </row>
    <row r="190" spans="1:23" s="81" customFormat="1" ht="17.25" hidden="1" customHeight="1" outlineLevel="1">
      <c r="A190" s="80"/>
      <c r="B190" s="1994"/>
      <c r="C190" s="2018"/>
      <c r="D190" s="2022" t="s">
        <v>96</v>
      </c>
      <c r="E190" s="2023"/>
      <c r="F190" s="2024"/>
      <c r="G190" s="262">
        <f>SUM(G184:G189)</f>
        <v>25221</v>
      </c>
      <c r="H190" s="202">
        <f t="shared" ref="H190:R190" si="85">SUM(H184:H189)</f>
        <v>50735</v>
      </c>
      <c r="I190" s="202">
        <f t="shared" si="85"/>
        <v>76366</v>
      </c>
      <c r="J190" s="202">
        <f t="shared" si="85"/>
        <v>101623</v>
      </c>
      <c r="K190" s="202">
        <f t="shared" si="85"/>
        <v>127060</v>
      </c>
      <c r="L190" s="288">
        <f t="shared" si="85"/>
        <v>152759</v>
      </c>
      <c r="M190" s="201">
        <f t="shared" si="85"/>
        <v>179525</v>
      </c>
      <c r="N190" s="202">
        <f t="shared" si="85"/>
        <v>206339</v>
      </c>
      <c r="O190" s="202">
        <f t="shared" si="85"/>
        <v>233486</v>
      </c>
      <c r="P190" s="202">
        <f t="shared" si="85"/>
        <v>260295</v>
      </c>
      <c r="Q190" s="202">
        <f t="shared" si="85"/>
        <v>287032</v>
      </c>
      <c r="R190" s="203">
        <f t="shared" si="85"/>
        <v>314253</v>
      </c>
      <c r="S190" s="204">
        <f t="shared" si="61"/>
        <v>152759</v>
      </c>
      <c r="T190" s="202">
        <f t="shared" si="62"/>
        <v>161494</v>
      </c>
      <c r="U190" s="202">
        <f t="shared" si="63"/>
        <v>314253</v>
      </c>
      <c r="W190" s="268" t="s">
        <v>89</v>
      </c>
    </row>
    <row r="191" spans="1:23" s="81" customFormat="1" ht="17.25" customHeight="1" collapsed="1" thickBot="1">
      <c r="A191" s="80"/>
      <c r="B191" s="1994"/>
      <c r="C191" s="2025" t="s">
        <v>97</v>
      </c>
      <c r="D191" s="2025"/>
      <c r="E191" s="2025"/>
      <c r="F191" s="2026"/>
      <c r="G191" s="263">
        <f>G190-G190</f>
        <v>0</v>
      </c>
      <c r="H191" s="488">
        <f t="shared" ref="H191:R191" si="86">H190-H190</f>
        <v>0</v>
      </c>
      <c r="I191" s="488">
        <f t="shared" si="86"/>
        <v>0</v>
      </c>
      <c r="J191" s="488">
        <f t="shared" si="86"/>
        <v>0</v>
      </c>
      <c r="K191" s="488">
        <f t="shared" si="86"/>
        <v>0</v>
      </c>
      <c r="L191" s="290">
        <f t="shared" si="86"/>
        <v>0</v>
      </c>
      <c r="M191" s="265">
        <f t="shared" si="86"/>
        <v>0</v>
      </c>
      <c r="N191" s="488">
        <f t="shared" si="86"/>
        <v>0</v>
      </c>
      <c r="O191" s="488">
        <f t="shared" si="86"/>
        <v>0</v>
      </c>
      <c r="P191" s="488">
        <f t="shared" si="86"/>
        <v>0</v>
      </c>
      <c r="Q191" s="488">
        <f t="shared" si="86"/>
        <v>0</v>
      </c>
      <c r="R191" s="264">
        <f t="shared" si="86"/>
        <v>0</v>
      </c>
      <c r="S191" s="293">
        <f t="shared" si="61"/>
        <v>0</v>
      </c>
      <c r="T191" s="488">
        <f t="shared" si="62"/>
        <v>0</v>
      </c>
      <c r="U191" s="488">
        <f t="shared" si="63"/>
        <v>0</v>
      </c>
      <c r="V191" s="225"/>
      <c r="W191" s="155" t="s">
        <v>89</v>
      </c>
    </row>
    <row r="192" spans="1:23" s="81" customFormat="1" ht="17.25" hidden="1" customHeight="1" outlineLevel="1">
      <c r="A192" s="80"/>
      <c r="B192" s="1994"/>
      <c r="C192" s="2027" t="s">
        <v>189</v>
      </c>
      <c r="D192" s="2028"/>
      <c r="E192" s="2029"/>
      <c r="F192" s="661" t="s">
        <v>190</v>
      </c>
      <c r="G192" s="662">
        <f>'事業報告（単月）'!G192</f>
        <v>20155</v>
      </c>
      <c r="H192" s="663">
        <f>G192+'事業報告（単月）'!H192</f>
        <v>40310</v>
      </c>
      <c r="I192" s="663">
        <f>H192+'事業報告（単月）'!I192</f>
        <v>60465</v>
      </c>
      <c r="J192" s="663">
        <f>I192+'事業報告（単月）'!J192</f>
        <v>80620</v>
      </c>
      <c r="K192" s="663">
        <f>J192+'事業報告（単月）'!K192</f>
        <v>100775</v>
      </c>
      <c r="L192" s="664">
        <f>K192+'事業報告（単月）'!L192</f>
        <v>120930</v>
      </c>
      <c r="M192" s="665">
        <f>L192+'事業報告（単月）'!M192</f>
        <v>141085</v>
      </c>
      <c r="N192" s="663">
        <f>M192+'事業報告（単月）'!N192</f>
        <v>161240</v>
      </c>
      <c r="O192" s="663">
        <f>N192+'事業報告（単月）'!O192</f>
        <v>181395</v>
      </c>
      <c r="P192" s="663">
        <f>O192+'事業報告（単月）'!P192</f>
        <v>201550</v>
      </c>
      <c r="Q192" s="663">
        <f>P192+'事業報告（単月）'!Q192</f>
        <v>221705</v>
      </c>
      <c r="R192" s="666">
        <f>Q192+'事業報告（単月）'!R192</f>
        <v>241860</v>
      </c>
      <c r="S192" s="667">
        <f>L192</f>
        <v>120930</v>
      </c>
      <c r="T192" s="663">
        <f>U192-S192</f>
        <v>120930</v>
      </c>
      <c r="U192" s="663">
        <f>R192</f>
        <v>241860</v>
      </c>
      <c r="V192" s="668"/>
      <c r="W192" s="148" t="s">
        <v>88</v>
      </c>
    </row>
    <row r="193" spans="1:23" s="81" customFormat="1" ht="17.25" hidden="1" customHeight="1" outlineLevel="1">
      <c r="A193" s="80"/>
      <c r="B193" s="1994"/>
      <c r="C193" s="2030"/>
      <c r="D193" s="2031"/>
      <c r="E193" s="2032"/>
      <c r="F193" s="669" t="s">
        <v>191</v>
      </c>
      <c r="G193" s="477">
        <f>'事業報告（単月）'!G193</f>
        <v>0</v>
      </c>
      <c r="H193" s="478">
        <f>G193+'事業報告（単月）'!H193</f>
        <v>0</v>
      </c>
      <c r="I193" s="478">
        <f>H193+'事業報告（単月）'!I193</f>
        <v>0</v>
      </c>
      <c r="J193" s="478">
        <f>I193+'事業報告（単月）'!J193</f>
        <v>0</v>
      </c>
      <c r="K193" s="478">
        <f>J193+'事業報告（単月）'!K193</f>
        <v>0</v>
      </c>
      <c r="L193" s="670">
        <f>K193+'事業報告（単月）'!L193</f>
        <v>0</v>
      </c>
      <c r="M193" s="480">
        <f>L193+'事業報告（単月）'!M193</f>
        <v>0</v>
      </c>
      <c r="N193" s="478">
        <f>M193+'事業報告（単月）'!N193</f>
        <v>0</v>
      </c>
      <c r="O193" s="478">
        <f>N193+'事業報告（単月）'!O193</f>
        <v>0</v>
      </c>
      <c r="P193" s="478">
        <f>O193+'事業報告（単月）'!P193</f>
        <v>0</v>
      </c>
      <c r="Q193" s="478">
        <f>P193+'事業報告（単月）'!Q193</f>
        <v>0</v>
      </c>
      <c r="R193" s="479">
        <f>Q193+'事業報告（単月）'!R193</f>
        <v>0</v>
      </c>
      <c r="S193" s="1057">
        <f>L193</f>
        <v>0</v>
      </c>
      <c r="T193" s="478">
        <f>U193-S193</f>
        <v>0</v>
      </c>
      <c r="U193" s="478">
        <f>R193</f>
        <v>0</v>
      </c>
      <c r="V193" s="1053"/>
      <c r="W193" s="149" t="s">
        <v>88</v>
      </c>
    </row>
    <row r="194" spans="1:23" s="81" customFormat="1" ht="17.25" hidden="1" customHeight="1" outlineLevel="1" thickBot="1">
      <c r="A194" s="80"/>
      <c r="B194" s="1994"/>
      <c r="C194" s="2033"/>
      <c r="D194" s="2034"/>
      <c r="E194" s="2035"/>
      <c r="F194" s="671" t="s">
        <v>192</v>
      </c>
      <c r="G194" s="263">
        <f>'事業報告（単月）'!G194</f>
        <v>-1584</v>
      </c>
      <c r="H194" s="488">
        <f>G194+'事業報告（単月）'!H194</f>
        <v>-2880</v>
      </c>
      <c r="I194" s="488">
        <f>H194+'事業報告（単月）'!I194</f>
        <v>-4464</v>
      </c>
      <c r="J194" s="488">
        <f>I194+'事業報告（単月）'!J194</f>
        <v>-6012</v>
      </c>
      <c r="K194" s="488">
        <f>J194+'事業報告（単月）'!K194</f>
        <v>-7380</v>
      </c>
      <c r="L194" s="290">
        <f>K194+'事業報告（単月）'!L194</f>
        <v>-8892</v>
      </c>
      <c r="M194" s="265">
        <f>L194+'事業報告（単月）'!M194</f>
        <v>-8964</v>
      </c>
      <c r="N194" s="488">
        <f>M194+'事業報告（単月）'!N194</f>
        <v>-8964</v>
      </c>
      <c r="O194" s="488">
        <f>N194+'事業報告（単月）'!O194</f>
        <v>-9036</v>
      </c>
      <c r="P194" s="488">
        <f>O194+'事業報告（単月）'!P194</f>
        <v>-9036</v>
      </c>
      <c r="Q194" s="488">
        <f>P194+'事業報告（単月）'!Q194</f>
        <v>-9108</v>
      </c>
      <c r="R194" s="264">
        <f>Q194+'事業報告（単月）'!R194</f>
        <v>-9108</v>
      </c>
      <c r="S194" s="293">
        <f>L194</f>
        <v>-8892</v>
      </c>
      <c r="T194" s="488">
        <f>U194-S194</f>
        <v>-216</v>
      </c>
      <c r="U194" s="488">
        <f>R194</f>
        <v>-9108</v>
      </c>
      <c r="V194" s="225"/>
      <c r="W194" s="155" t="s">
        <v>88</v>
      </c>
    </row>
    <row r="195" spans="1:23" s="81" customFormat="1" ht="17.25" hidden="1" customHeight="1" outlineLevel="1" thickBot="1">
      <c r="A195" s="80"/>
      <c r="B195" s="1994"/>
      <c r="C195" s="2036" t="s">
        <v>193</v>
      </c>
      <c r="D195" s="2037"/>
      <c r="E195" s="2038"/>
      <c r="F195" s="672" t="s">
        <v>194</v>
      </c>
      <c r="G195" s="210">
        <f>'事業報告（単月）'!G195</f>
        <v>437.91946308724835</v>
      </c>
      <c r="H195" s="121">
        <f>G195+'事業報告（単月）'!H195</f>
        <v>875.83892617449669</v>
      </c>
      <c r="I195" s="121">
        <f>H195+'事業報告（単月）'!I195</f>
        <v>1313.7583892617449</v>
      </c>
      <c r="J195" s="121">
        <f>I195+'事業報告（単月）'!J195</f>
        <v>1751.6778523489934</v>
      </c>
      <c r="K195" s="121">
        <f>J195+'事業報告（単月）'!K195</f>
        <v>2189.5973154362418</v>
      </c>
      <c r="L195" s="295">
        <f>K195+'事業報告（単月）'!L195</f>
        <v>2629.530201342282</v>
      </c>
      <c r="M195" s="120">
        <f>L195+'事業報告（単月）'!M195</f>
        <v>3067.4496644295305</v>
      </c>
      <c r="N195" s="121">
        <f>M195+'事業報告（単月）'!N195</f>
        <v>3495.6375838926178</v>
      </c>
      <c r="O195" s="121">
        <f>N195+'事業報告（単月）'!O195</f>
        <v>3923.8255033557052</v>
      </c>
      <c r="P195" s="121">
        <f>O195+'事業報告（単月）'!P195</f>
        <v>4352.0134228187926</v>
      </c>
      <c r="Q195" s="121">
        <f>P195+'事業報告（単月）'!Q195</f>
        <v>4780.20134228188</v>
      </c>
      <c r="R195" s="122">
        <f>Q195+'事業報告（単月）'!R195</f>
        <v>5212.4161073825508</v>
      </c>
      <c r="S195" s="673">
        <f>L195</f>
        <v>2629.530201342282</v>
      </c>
      <c r="T195" s="121">
        <f>U195-S195</f>
        <v>2582.8859060402688</v>
      </c>
      <c r="U195" s="121">
        <f>R195</f>
        <v>5212.4161073825508</v>
      </c>
      <c r="V195" s="254"/>
      <c r="W195" s="234" t="s">
        <v>351</v>
      </c>
    </row>
    <row r="196" spans="1:23" s="81" customFormat="1" ht="17.25" customHeight="1" collapsed="1" thickBot="1">
      <c r="A196" s="80"/>
      <c r="B196" s="1994"/>
      <c r="C196" s="2039" t="s">
        <v>98</v>
      </c>
      <c r="D196" s="2039"/>
      <c r="E196" s="2039"/>
      <c r="F196" s="2040"/>
      <c r="G196" s="210">
        <f t="shared" ref="G196:R196" si="87">G197-G167-G183-G191</f>
        <v>90.299999999999727</v>
      </c>
      <c r="H196" s="121">
        <f t="shared" si="87"/>
        <v>-43.200000000004366</v>
      </c>
      <c r="I196" s="121">
        <f t="shared" si="87"/>
        <v>161.39999999999054</v>
      </c>
      <c r="J196" s="121">
        <f t="shared" si="87"/>
        <v>37.199999999987995</v>
      </c>
      <c r="K196" s="121">
        <f t="shared" si="87"/>
        <v>-142.50000000002547</v>
      </c>
      <c r="L196" s="295">
        <f t="shared" si="87"/>
        <v>26.999999999989086</v>
      </c>
      <c r="M196" s="120">
        <f t="shared" si="87"/>
        <v>899.69999999998981</v>
      </c>
      <c r="N196" s="121">
        <f t="shared" si="87"/>
        <v>353.39999999997599</v>
      </c>
      <c r="O196" s="121">
        <f t="shared" si="87"/>
        <v>19.499999999985448</v>
      </c>
      <c r="P196" s="121">
        <f t="shared" si="87"/>
        <v>467.69999999998254</v>
      </c>
      <c r="Q196" s="121">
        <f t="shared" si="87"/>
        <v>50.699999999975262</v>
      </c>
      <c r="R196" s="122">
        <f t="shared" si="87"/>
        <v>425.70000000000437</v>
      </c>
      <c r="S196" s="297">
        <f t="shared" si="61"/>
        <v>26.999999999989086</v>
      </c>
      <c r="T196" s="121">
        <f t="shared" si="62"/>
        <v>398.70000000001528</v>
      </c>
      <c r="U196" s="121">
        <f t="shared" si="63"/>
        <v>425.70000000000437</v>
      </c>
      <c r="V196" s="254"/>
      <c r="W196" s="234" t="s">
        <v>89</v>
      </c>
    </row>
    <row r="197" spans="1:23" s="81" customFormat="1" ht="17.25" customHeight="1" thickBot="1">
      <c r="A197" s="80"/>
      <c r="B197" s="1995"/>
      <c r="C197" s="2037" t="s">
        <v>53</v>
      </c>
      <c r="D197" s="2037"/>
      <c r="E197" s="2037"/>
      <c r="F197" s="2041"/>
      <c r="G197" s="210">
        <f>'事業報告（単月）'!G197</f>
        <v>6914</v>
      </c>
      <c r="H197" s="121">
        <f>G197+'事業報告（単月）'!H197</f>
        <v>2102</v>
      </c>
      <c r="I197" s="121">
        <f>H197+'事業報告（単月）'!I197</f>
        <v>12489</v>
      </c>
      <c r="J197" s="121">
        <f>I197+'事業報告（単月）'!J197</f>
        <v>19057</v>
      </c>
      <c r="K197" s="121">
        <f>J197+'事業報告（単月）'!K197</f>
        <v>14984</v>
      </c>
      <c r="L197" s="295">
        <f>K197+'事業報告（単月）'!L197</f>
        <v>35587</v>
      </c>
      <c r="M197" s="120">
        <f>L197+'事業報告（単月）'!M197</f>
        <v>56817</v>
      </c>
      <c r="N197" s="121">
        <f>M197+'事業報告（単月）'!N197</f>
        <v>58567</v>
      </c>
      <c r="O197" s="121">
        <f>N197+'事業報告（単月）'!O197</f>
        <v>56149</v>
      </c>
      <c r="P197" s="121">
        <f>O197+'事業報告（単月）'!P197</f>
        <v>65035</v>
      </c>
      <c r="Q197" s="121">
        <f>P197+'事業報告（単月）'!Q197</f>
        <v>65839</v>
      </c>
      <c r="R197" s="122">
        <f>Q197+'事業報告（単月）'!R197</f>
        <v>87712</v>
      </c>
      <c r="S197" s="297">
        <f t="shared" si="61"/>
        <v>35587</v>
      </c>
      <c r="T197" s="121">
        <f t="shared" si="62"/>
        <v>52125</v>
      </c>
      <c r="U197" s="121">
        <f t="shared" si="63"/>
        <v>87712</v>
      </c>
      <c r="W197" s="234" t="s">
        <v>89</v>
      </c>
    </row>
    <row r="198" spans="1:23" s="81" customFormat="1" ht="17.25" hidden="1" customHeight="1" outlineLevel="1">
      <c r="A198" s="80"/>
      <c r="B198" s="2042" t="s">
        <v>149</v>
      </c>
      <c r="C198" s="2045" t="s">
        <v>76</v>
      </c>
      <c r="D198" s="2048" t="s">
        <v>19</v>
      </c>
      <c r="E198" s="2049" t="s">
        <v>120</v>
      </c>
      <c r="F198" s="539" t="s">
        <v>67</v>
      </c>
      <c r="G198" s="641">
        <f>'事業報告（単月）'!G198</f>
        <v>5657</v>
      </c>
      <c r="H198" s="138">
        <f>G198+'事業報告（単月）'!H198</f>
        <v>11151</v>
      </c>
      <c r="I198" s="138">
        <f>H198+'事業報告（単月）'!I198</f>
        <v>14160</v>
      </c>
      <c r="J198" s="138">
        <f>I198+'事業報告（単月）'!J198</f>
        <v>20345</v>
      </c>
      <c r="K198" s="138">
        <f>J198+'事業報告（単月）'!K198</f>
        <v>23967</v>
      </c>
      <c r="L198" s="139">
        <f>K198+'事業報告（単月）'!L198</f>
        <v>28075</v>
      </c>
      <c r="M198" s="137">
        <f>L198+'事業報告（単月）'!M198</f>
        <v>33552</v>
      </c>
      <c r="N198" s="138">
        <f>M198+'事業報告（単月）'!N198</f>
        <v>38650</v>
      </c>
      <c r="O198" s="138">
        <f>N198+'事業報告（単月）'!O198</f>
        <v>43456</v>
      </c>
      <c r="P198" s="138">
        <f>O198+'事業報告（単月）'!P198</f>
        <v>48925</v>
      </c>
      <c r="Q198" s="138">
        <f>P198+'事業報告（単月）'!Q198</f>
        <v>54341</v>
      </c>
      <c r="R198" s="139">
        <f>Q198+'事業報告（単月）'!R198</f>
        <v>61069</v>
      </c>
      <c r="S198" s="137">
        <f t="shared" si="61"/>
        <v>28075</v>
      </c>
      <c r="T198" s="138">
        <f t="shared" si="62"/>
        <v>32994</v>
      </c>
      <c r="U198" s="138">
        <f>R198</f>
        <v>61069</v>
      </c>
      <c r="W198" s="148" t="s">
        <v>88</v>
      </c>
    </row>
    <row r="199" spans="1:23" s="81" customFormat="1" ht="17.25" hidden="1" customHeight="1" outlineLevel="1">
      <c r="A199" s="80"/>
      <c r="B199" s="2043"/>
      <c r="C199" s="2046"/>
      <c r="D199" s="1999"/>
      <c r="E199" s="2000"/>
      <c r="F199" s="140" t="s">
        <v>71</v>
      </c>
      <c r="G199" s="56">
        <f>'事業報告（単月）'!G199</f>
        <v>0</v>
      </c>
      <c r="H199" s="468">
        <f>G199+'事業報告（単月）'!H199</f>
        <v>0</v>
      </c>
      <c r="I199" s="468">
        <f>H199+'事業報告（単月）'!I199</f>
        <v>0</v>
      </c>
      <c r="J199" s="468">
        <f>I199+'事業報告（単月）'!J199</f>
        <v>0</v>
      </c>
      <c r="K199" s="468">
        <f>J199+'事業報告（単月）'!K199</f>
        <v>0</v>
      </c>
      <c r="L199" s="57">
        <f>K199+'事業報告（単月）'!L199</f>
        <v>0</v>
      </c>
      <c r="M199" s="56">
        <f>L199+'事業報告（単月）'!M199</f>
        <v>0</v>
      </c>
      <c r="N199" s="468">
        <f>M199+'事業報告（単月）'!N199</f>
        <v>0</v>
      </c>
      <c r="O199" s="468">
        <f>N199+'事業報告（単月）'!O199</f>
        <v>0</v>
      </c>
      <c r="P199" s="468">
        <f>O199+'事業報告（単月）'!P199</f>
        <v>0</v>
      </c>
      <c r="Q199" s="468">
        <f>P199+'事業報告（単月）'!Q199</f>
        <v>0</v>
      </c>
      <c r="R199" s="57">
        <f>Q199+'事業報告（単月）'!R199</f>
        <v>0</v>
      </c>
      <c r="S199" s="56">
        <f t="shared" si="61"/>
        <v>0</v>
      </c>
      <c r="T199" s="468">
        <f t="shared" si="62"/>
        <v>0</v>
      </c>
      <c r="U199" s="468">
        <f t="shared" ref="U199:U201" si="88">R199</f>
        <v>0</v>
      </c>
      <c r="W199" s="149" t="s">
        <v>88</v>
      </c>
    </row>
    <row r="200" spans="1:23" s="81" customFormat="1" ht="17.25" hidden="1" customHeight="1" outlineLevel="1">
      <c r="A200" s="80"/>
      <c r="B200" s="2043"/>
      <c r="C200" s="2046"/>
      <c r="D200" s="1999"/>
      <c r="E200" s="2000"/>
      <c r="F200" s="140" t="s">
        <v>72</v>
      </c>
      <c r="G200" s="205">
        <f>'事業報告（単月）'!G200</f>
        <v>5002</v>
      </c>
      <c r="H200" s="468">
        <f>G200+'事業報告（単月）'!H200</f>
        <v>9847</v>
      </c>
      <c r="I200" s="468">
        <f>H200+'事業報告（単月）'!I200</f>
        <v>12543</v>
      </c>
      <c r="J200" s="468">
        <f>I200+'事業報告（単月）'!J200</f>
        <v>17923</v>
      </c>
      <c r="K200" s="468">
        <f>J200+'事業報告（単月）'!K200</f>
        <v>21092</v>
      </c>
      <c r="L200" s="57">
        <f>K200+'事業報告（単月）'!L200</f>
        <v>24771</v>
      </c>
      <c r="M200" s="56">
        <f>L200+'事業報告（単月）'!M200</f>
        <v>29433</v>
      </c>
      <c r="N200" s="468">
        <f>M200+'事業報告（単月）'!N200</f>
        <v>33742</v>
      </c>
      <c r="O200" s="468">
        <f>N200+'事業報告（単月）'!O200</f>
        <v>37780</v>
      </c>
      <c r="P200" s="468">
        <f>O200+'事業報告（単月）'!P200</f>
        <v>42436</v>
      </c>
      <c r="Q200" s="468">
        <f>P200+'事業報告（単月）'!Q200</f>
        <v>47041</v>
      </c>
      <c r="R200" s="57">
        <f>Q200+'事業報告（単月）'!R200</f>
        <v>52869</v>
      </c>
      <c r="S200" s="56">
        <f t="shared" si="61"/>
        <v>24771</v>
      </c>
      <c r="T200" s="468">
        <f t="shared" si="62"/>
        <v>28098</v>
      </c>
      <c r="U200" s="468">
        <f t="shared" si="88"/>
        <v>52869</v>
      </c>
      <c r="W200" s="149" t="s">
        <v>89</v>
      </c>
    </row>
    <row r="201" spans="1:23" s="81" customFormat="1" ht="17.25" hidden="1" customHeight="1" outlineLevel="1">
      <c r="A201" s="80"/>
      <c r="B201" s="2043"/>
      <c r="C201" s="2046"/>
      <c r="D201" s="1999"/>
      <c r="E201" s="2000"/>
      <c r="F201" s="349" t="s">
        <v>73</v>
      </c>
      <c r="G201" s="173">
        <f>G198-G199-G200</f>
        <v>655</v>
      </c>
      <c r="H201" s="492">
        <f t="shared" ref="H201:R201" si="89">H198-H199-H200</f>
        <v>1304</v>
      </c>
      <c r="I201" s="492">
        <f t="shared" si="89"/>
        <v>1617</v>
      </c>
      <c r="J201" s="492">
        <f t="shared" si="89"/>
        <v>2422</v>
      </c>
      <c r="K201" s="492">
        <f t="shared" si="89"/>
        <v>2875</v>
      </c>
      <c r="L201" s="174">
        <f t="shared" si="89"/>
        <v>3304</v>
      </c>
      <c r="M201" s="175">
        <f t="shared" si="89"/>
        <v>4119</v>
      </c>
      <c r="N201" s="176">
        <f t="shared" si="89"/>
        <v>4908</v>
      </c>
      <c r="O201" s="176">
        <f t="shared" si="89"/>
        <v>5676</v>
      </c>
      <c r="P201" s="176">
        <f t="shared" si="89"/>
        <v>6489</v>
      </c>
      <c r="Q201" s="176">
        <f t="shared" si="89"/>
        <v>7300</v>
      </c>
      <c r="R201" s="177">
        <f t="shared" si="89"/>
        <v>8200</v>
      </c>
      <c r="S201" s="175">
        <f t="shared" si="61"/>
        <v>3304</v>
      </c>
      <c r="T201" s="176">
        <f t="shared" si="62"/>
        <v>4896</v>
      </c>
      <c r="U201" s="176">
        <f t="shared" si="88"/>
        <v>8200</v>
      </c>
      <c r="V201" s="345"/>
      <c r="W201" s="149" t="s">
        <v>89</v>
      </c>
    </row>
    <row r="202" spans="1:23" s="81" customFormat="1" ht="17.25" hidden="1" customHeight="1" outlineLevel="1">
      <c r="A202" s="80"/>
      <c r="B202" s="2043"/>
      <c r="C202" s="2046"/>
      <c r="D202" s="1999"/>
      <c r="E202" s="2000"/>
      <c r="F202" s="172" t="s">
        <v>135</v>
      </c>
      <c r="G202" s="469">
        <f>IF(ISERROR(G201/G198),0,G201/G198)</f>
        <v>0.11578575216545872</v>
      </c>
      <c r="H202" s="470">
        <f t="shared" ref="H202:U202" si="90">IF(ISERROR(H201/H198),0,H201/H198)</f>
        <v>0.11694018473679491</v>
      </c>
      <c r="I202" s="470">
        <f t="shared" si="90"/>
        <v>0.11419491525423729</v>
      </c>
      <c r="J202" s="470">
        <f t="shared" si="90"/>
        <v>0.11904644875890882</v>
      </c>
      <c r="K202" s="470">
        <f t="shared" si="90"/>
        <v>0.11995660700129344</v>
      </c>
      <c r="L202" s="471">
        <f t="shared" si="90"/>
        <v>0.11768477292965272</v>
      </c>
      <c r="M202" s="472">
        <f t="shared" si="90"/>
        <v>0.12276466380543634</v>
      </c>
      <c r="N202" s="470">
        <f t="shared" si="90"/>
        <v>0.12698576972833117</v>
      </c>
      <c r="O202" s="470">
        <f t="shared" si="90"/>
        <v>0.13061487481590575</v>
      </c>
      <c r="P202" s="470">
        <f t="shared" si="90"/>
        <v>0.13263157894736843</v>
      </c>
      <c r="Q202" s="470">
        <f t="shared" si="90"/>
        <v>0.13433687271121253</v>
      </c>
      <c r="R202" s="471">
        <f t="shared" si="90"/>
        <v>0.13427434541256611</v>
      </c>
      <c r="S202" s="472">
        <f t="shared" si="90"/>
        <v>0.11768477292965272</v>
      </c>
      <c r="T202" s="470">
        <f t="shared" si="90"/>
        <v>0.14839061647572285</v>
      </c>
      <c r="U202" s="176">
        <f t="shared" si="90"/>
        <v>0.13427434541256611</v>
      </c>
      <c r="W202" s="158" t="s">
        <v>348</v>
      </c>
    </row>
    <row r="203" spans="1:23" s="81" customFormat="1" ht="17.25" hidden="1" customHeight="1" outlineLevel="1">
      <c r="A203" s="80"/>
      <c r="B203" s="2043"/>
      <c r="C203" s="2046"/>
      <c r="D203" s="1999"/>
      <c r="E203" s="2001" t="s">
        <v>121</v>
      </c>
      <c r="F203" s="307" t="s">
        <v>67</v>
      </c>
      <c r="G203" s="266">
        <f>'事業報告（単月）'!G203</f>
        <v>318</v>
      </c>
      <c r="H203" s="60">
        <f>G203+'事業報告（単月）'!H203</f>
        <v>636</v>
      </c>
      <c r="I203" s="60">
        <f>H203+'事業報告（単月）'!I203</f>
        <v>954</v>
      </c>
      <c r="J203" s="60">
        <f>I203+'事業報告（単月）'!J203</f>
        <v>1272</v>
      </c>
      <c r="K203" s="60">
        <f>J203+'事業報告（単月）'!K203</f>
        <v>1590</v>
      </c>
      <c r="L203" s="61">
        <f>K203+'事業報告（単月）'!L203</f>
        <v>1908</v>
      </c>
      <c r="M203" s="59">
        <f>L203+'事業報告（単月）'!M203</f>
        <v>1908</v>
      </c>
      <c r="N203" s="60">
        <f>M203+'事業報告（単月）'!N203</f>
        <v>1908</v>
      </c>
      <c r="O203" s="60">
        <f>N203+'事業報告（単月）'!O203</f>
        <v>1908</v>
      </c>
      <c r="P203" s="60">
        <f>O203+'事業報告（単月）'!P203</f>
        <v>1908</v>
      </c>
      <c r="Q203" s="60">
        <f>P203+'事業報告（単月）'!Q203</f>
        <v>1908</v>
      </c>
      <c r="R203" s="61">
        <f>Q203+'事業報告（単月）'!R203</f>
        <v>1908</v>
      </c>
      <c r="S203" s="59">
        <f t="shared" ref="S203:S206" si="91">L203</f>
        <v>1908</v>
      </c>
      <c r="T203" s="60">
        <f t="shared" ref="T203:T206" si="92">U203-S203</f>
        <v>0</v>
      </c>
      <c r="U203" s="60">
        <f t="shared" ref="U203:U206" si="93">R203</f>
        <v>1908</v>
      </c>
      <c r="W203" s="158" t="s">
        <v>88</v>
      </c>
    </row>
    <row r="204" spans="1:23" s="81" customFormat="1" ht="17.25" hidden="1" customHeight="1" outlineLevel="1">
      <c r="A204" s="80"/>
      <c r="B204" s="2043"/>
      <c r="C204" s="2046"/>
      <c r="D204" s="1999"/>
      <c r="E204" s="2001"/>
      <c r="F204" s="140" t="s">
        <v>71</v>
      </c>
      <c r="G204" s="56">
        <f>'事業報告（単月）'!G204</f>
        <v>0</v>
      </c>
      <c r="H204" s="468">
        <f>G204+'事業報告（単月）'!H204</f>
        <v>0</v>
      </c>
      <c r="I204" s="468">
        <f>H204+'事業報告（単月）'!I204</f>
        <v>0</v>
      </c>
      <c r="J204" s="468">
        <f>I204+'事業報告（単月）'!J204</f>
        <v>0</v>
      </c>
      <c r="K204" s="468">
        <f>J204+'事業報告（単月）'!K204</f>
        <v>0</v>
      </c>
      <c r="L204" s="57">
        <f>K204+'事業報告（単月）'!L204</f>
        <v>0</v>
      </c>
      <c r="M204" s="56">
        <f>L204+'事業報告（単月）'!M204</f>
        <v>0</v>
      </c>
      <c r="N204" s="468">
        <f>M204+'事業報告（単月）'!N204</f>
        <v>0</v>
      </c>
      <c r="O204" s="468">
        <f>N204+'事業報告（単月）'!O204</f>
        <v>0</v>
      </c>
      <c r="P204" s="468">
        <f>O204+'事業報告（単月）'!P204</f>
        <v>0</v>
      </c>
      <c r="Q204" s="468">
        <f>P204+'事業報告（単月）'!Q204</f>
        <v>0</v>
      </c>
      <c r="R204" s="57">
        <f>Q204+'事業報告（単月）'!R204</f>
        <v>0</v>
      </c>
      <c r="S204" s="56">
        <f t="shared" si="91"/>
        <v>0</v>
      </c>
      <c r="T204" s="468">
        <f t="shared" si="92"/>
        <v>0</v>
      </c>
      <c r="U204" s="468">
        <f t="shared" si="93"/>
        <v>0</v>
      </c>
      <c r="W204" s="149" t="s">
        <v>88</v>
      </c>
    </row>
    <row r="205" spans="1:23" s="81" customFormat="1" ht="17.25" hidden="1" customHeight="1" outlineLevel="1">
      <c r="A205" s="80"/>
      <c r="B205" s="2043"/>
      <c r="C205" s="2046"/>
      <c r="D205" s="1999"/>
      <c r="E205" s="2001"/>
      <c r="F205" s="140" t="s">
        <v>72</v>
      </c>
      <c r="G205" s="205">
        <f>'事業報告（単月）'!G205</f>
        <v>315</v>
      </c>
      <c r="H205" s="468">
        <f>G205+'事業報告（単月）'!H205</f>
        <v>630</v>
      </c>
      <c r="I205" s="468">
        <f>H205+'事業報告（単月）'!I205</f>
        <v>945</v>
      </c>
      <c r="J205" s="468">
        <f>I205+'事業報告（単月）'!J205</f>
        <v>1260</v>
      </c>
      <c r="K205" s="468">
        <f>J205+'事業報告（単月）'!K205</f>
        <v>1575</v>
      </c>
      <c r="L205" s="57">
        <f>K205+'事業報告（単月）'!L205</f>
        <v>1890</v>
      </c>
      <c r="M205" s="56">
        <f>L205+'事業報告（単月）'!M205</f>
        <v>1890</v>
      </c>
      <c r="N205" s="468">
        <f>M205+'事業報告（単月）'!N205</f>
        <v>1890</v>
      </c>
      <c r="O205" s="468">
        <f>N205+'事業報告（単月）'!O205</f>
        <v>1890</v>
      </c>
      <c r="P205" s="468">
        <f>O205+'事業報告（単月）'!P205</f>
        <v>1890</v>
      </c>
      <c r="Q205" s="468">
        <f>P205+'事業報告（単月）'!Q205</f>
        <v>1890</v>
      </c>
      <c r="R205" s="57">
        <f>Q205+'事業報告（単月）'!R205</f>
        <v>1890</v>
      </c>
      <c r="S205" s="56">
        <f t="shared" si="91"/>
        <v>1890</v>
      </c>
      <c r="T205" s="468">
        <f t="shared" si="92"/>
        <v>0</v>
      </c>
      <c r="U205" s="468">
        <f t="shared" si="93"/>
        <v>1890</v>
      </c>
      <c r="W205" s="149" t="s">
        <v>89</v>
      </c>
    </row>
    <row r="206" spans="1:23" s="81" customFormat="1" ht="17.25" hidden="1" customHeight="1" outlineLevel="1">
      <c r="A206" s="80"/>
      <c r="B206" s="2043"/>
      <c r="C206" s="2046"/>
      <c r="D206" s="1999"/>
      <c r="E206" s="2001"/>
      <c r="F206" s="349" t="s">
        <v>73</v>
      </c>
      <c r="G206" s="173">
        <f>G203-G204-G205</f>
        <v>3</v>
      </c>
      <c r="H206" s="492">
        <f t="shared" ref="H206:R206" si="94">H203-H204-H205</f>
        <v>6</v>
      </c>
      <c r="I206" s="492">
        <f t="shared" si="94"/>
        <v>9</v>
      </c>
      <c r="J206" s="492">
        <f t="shared" si="94"/>
        <v>12</v>
      </c>
      <c r="K206" s="492">
        <f t="shared" si="94"/>
        <v>15</v>
      </c>
      <c r="L206" s="174">
        <f t="shared" si="94"/>
        <v>18</v>
      </c>
      <c r="M206" s="175">
        <f t="shared" si="94"/>
        <v>18</v>
      </c>
      <c r="N206" s="176">
        <f t="shared" si="94"/>
        <v>18</v>
      </c>
      <c r="O206" s="176">
        <f t="shared" si="94"/>
        <v>18</v>
      </c>
      <c r="P206" s="176">
        <f t="shared" si="94"/>
        <v>18</v>
      </c>
      <c r="Q206" s="176">
        <f t="shared" si="94"/>
        <v>18</v>
      </c>
      <c r="R206" s="177">
        <f t="shared" si="94"/>
        <v>18</v>
      </c>
      <c r="S206" s="175">
        <f t="shared" si="91"/>
        <v>18</v>
      </c>
      <c r="T206" s="176">
        <f t="shared" si="92"/>
        <v>0</v>
      </c>
      <c r="U206" s="176">
        <f t="shared" si="93"/>
        <v>18</v>
      </c>
      <c r="W206" s="149" t="s">
        <v>89</v>
      </c>
    </row>
    <row r="207" spans="1:23" s="81" customFormat="1" ht="17.25" hidden="1" customHeight="1" outlineLevel="1">
      <c r="A207" s="80"/>
      <c r="B207" s="2043"/>
      <c r="C207" s="2046"/>
      <c r="D207" s="1999"/>
      <c r="E207" s="2001"/>
      <c r="F207" s="172" t="s">
        <v>135</v>
      </c>
      <c r="G207" s="469">
        <f>IF(ISERROR(G206/G203),0,G206/G203)</f>
        <v>9.433962264150943E-3</v>
      </c>
      <c r="H207" s="470">
        <f t="shared" ref="H207:U207" si="95">IF(ISERROR(H206/H203),0,H206/H203)</f>
        <v>9.433962264150943E-3</v>
      </c>
      <c r="I207" s="470">
        <f t="shared" si="95"/>
        <v>9.433962264150943E-3</v>
      </c>
      <c r="J207" s="470">
        <f t="shared" si="95"/>
        <v>9.433962264150943E-3</v>
      </c>
      <c r="K207" s="470">
        <f t="shared" si="95"/>
        <v>9.433962264150943E-3</v>
      </c>
      <c r="L207" s="471">
        <f t="shared" si="95"/>
        <v>9.433962264150943E-3</v>
      </c>
      <c r="M207" s="472">
        <f t="shared" si="95"/>
        <v>9.433962264150943E-3</v>
      </c>
      <c r="N207" s="470">
        <f t="shared" si="95"/>
        <v>9.433962264150943E-3</v>
      </c>
      <c r="O207" s="470">
        <f t="shared" si="95"/>
        <v>9.433962264150943E-3</v>
      </c>
      <c r="P207" s="470">
        <f t="shared" si="95"/>
        <v>9.433962264150943E-3</v>
      </c>
      <c r="Q207" s="470">
        <f t="shared" si="95"/>
        <v>9.433962264150943E-3</v>
      </c>
      <c r="R207" s="471">
        <f t="shared" si="95"/>
        <v>9.433962264150943E-3</v>
      </c>
      <c r="S207" s="472">
        <f t="shared" si="95"/>
        <v>9.433962264150943E-3</v>
      </c>
      <c r="T207" s="470">
        <f t="shared" si="95"/>
        <v>0</v>
      </c>
      <c r="U207" s="176">
        <f t="shared" si="95"/>
        <v>9.433962264150943E-3</v>
      </c>
      <c r="W207" s="158" t="s">
        <v>346</v>
      </c>
    </row>
    <row r="208" spans="1:23" s="81" customFormat="1" ht="17.25" hidden="1" customHeight="1" outlineLevel="1">
      <c r="A208" s="80"/>
      <c r="B208" s="2043"/>
      <c r="C208" s="2046"/>
      <c r="D208" s="1999" t="s">
        <v>21</v>
      </c>
      <c r="E208" s="2001" t="s">
        <v>74</v>
      </c>
      <c r="F208" s="307" t="s">
        <v>67</v>
      </c>
      <c r="G208" s="266">
        <f>'事業報告（単月）'!G208</f>
        <v>448</v>
      </c>
      <c r="H208" s="60">
        <f>G208+'事業報告（単月）'!H208</f>
        <v>6128</v>
      </c>
      <c r="I208" s="60">
        <f>H208+'事業報告（単月）'!I208</f>
        <v>13988</v>
      </c>
      <c r="J208" s="60">
        <f>I208+'事業報告（単月）'!J208</f>
        <v>35565</v>
      </c>
      <c r="K208" s="60">
        <f>J208+'事業報告（単月）'!K208</f>
        <v>43483</v>
      </c>
      <c r="L208" s="61">
        <f>K208+'事業報告（単月）'!L208</f>
        <v>111473</v>
      </c>
      <c r="M208" s="59">
        <f>L208+'事業報告（単月）'!M208</f>
        <v>198856</v>
      </c>
      <c r="N208" s="60">
        <f>M208+'事業報告（単月）'!N208</f>
        <v>201656</v>
      </c>
      <c r="O208" s="60">
        <f>N208+'事業報告（単月）'!O208</f>
        <v>211486</v>
      </c>
      <c r="P208" s="60">
        <f>O208+'事業報告（単月）'!P208</f>
        <v>287866</v>
      </c>
      <c r="Q208" s="60">
        <f>P208+'事業報告（単月）'!Q208</f>
        <v>302736</v>
      </c>
      <c r="R208" s="61">
        <f>Q208+'事業報告（単月）'!R208</f>
        <v>353536</v>
      </c>
      <c r="S208" s="59">
        <f t="shared" ref="S208:S211" si="96">L208</f>
        <v>111473</v>
      </c>
      <c r="T208" s="60">
        <f t="shared" ref="T208:T211" si="97">U208-S208</f>
        <v>242063</v>
      </c>
      <c r="U208" s="60">
        <f t="shared" ref="U208:U211" si="98">R208</f>
        <v>353536</v>
      </c>
      <c r="W208" s="149" t="s">
        <v>89</v>
      </c>
    </row>
    <row r="209" spans="1:23" s="81" customFormat="1" ht="17.25" hidden="1" customHeight="1" outlineLevel="1">
      <c r="A209" s="80"/>
      <c r="B209" s="2043"/>
      <c r="C209" s="2046"/>
      <c r="D209" s="1999"/>
      <c r="E209" s="2001"/>
      <c r="F209" s="140" t="s">
        <v>71</v>
      </c>
      <c r="G209" s="56">
        <f>'事業報告（単月）'!G209</f>
        <v>0</v>
      </c>
      <c r="H209" s="468">
        <f>G209+'事業報告（単月）'!H209</f>
        <v>360</v>
      </c>
      <c r="I209" s="468">
        <f>H209+'事業報告（単月）'!I209</f>
        <v>1500</v>
      </c>
      <c r="J209" s="468">
        <f>I209+'事業報告（単月）'!J209</f>
        <v>6366</v>
      </c>
      <c r="K209" s="468">
        <f>J209+'事業報告（単月）'!K209</f>
        <v>7934</v>
      </c>
      <c r="L209" s="57">
        <f>K209+'事業報告（単月）'!L209</f>
        <v>54061</v>
      </c>
      <c r="M209" s="59">
        <f>L209+'事業報告（単月）'!M209</f>
        <v>95221</v>
      </c>
      <c r="N209" s="60">
        <f>M209+'事業報告（単月）'!N209</f>
        <v>95461</v>
      </c>
      <c r="O209" s="60">
        <f>N209+'事業報告（単月）'!O209</f>
        <v>98821</v>
      </c>
      <c r="P209" s="60">
        <f>O209+'事業報告（単月）'!P209</f>
        <v>150091</v>
      </c>
      <c r="Q209" s="60">
        <f>P209+'事業報告（単月）'!Q209</f>
        <v>158491</v>
      </c>
      <c r="R209" s="61">
        <f>Q209+'事業報告（単月）'!R209</f>
        <v>172541</v>
      </c>
      <c r="S209" s="59">
        <f t="shared" si="96"/>
        <v>54061</v>
      </c>
      <c r="T209" s="60">
        <f t="shared" si="97"/>
        <v>118480</v>
      </c>
      <c r="U209" s="60">
        <f t="shared" si="98"/>
        <v>172541</v>
      </c>
      <c r="W209" s="149" t="s">
        <v>89</v>
      </c>
    </row>
    <row r="210" spans="1:23" s="81" customFormat="1" ht="17.25" hidden="1" customHeight="1" outlineLevel="1">
      <c r="A210" s="80"/>
      <c r="B210" s="2043"/>
      <c r="C210" s="2046"/>
      <c r="D210" s="1999"/>
      <c r="E210" s="2001"/>
      <c r="F210" s="140" t="s">
        <v>72</v>
      </c>
      <c r="G210" s="205">
        <f>'事業報告（単月）'!G210</f>
        <v>391</v>
      </c>
      <c r="H210" s="468">
        <f>G210+'事業報告（単月）'!H210</f>
        <v>4977</v>
      </c>
      <c r="I210" s="468">
        <f>H210+'事業報告（単月）'!I210</f>
        <v>10653</v>
      </c>
      <c r="J210" s="468">
        <f>I210+'事業報告（単月）'!J210</f>
        <v>23845</v>
      </c>
      <c r="K210" s="468">
        <f>J210+'事業報告（単月）'!K210</f>
        <v>29112</v>
      </c>
      <c r="L210" s="57">
        <f>K210+'事業報告（単月）'!L210</f>
        <v>42191</v>
      </c>
      <c r="M210" s="56">
        <f>L210+'事業報告（単月）'!M210</f>
        <v>70094</v>
      </c>
      <c r="N210" s="468">
        <f>M210+'事業報告（単月）'!N210</f>
        <v>72368</v>
      </c>
      <c r="O210" s="468">
        <f>N210+'事業報告（単月）'!O210</f>
        <v>77521</v>
      </c>
      <c r="P210" s="468">
        <f>O210+'事業報告（単月）'!P210</f>
        <v>93025</v>
      </c>
      <c r="Q210" s="468">
        <f>P210+'事業報告（単月）'!Q210</f>
        <v>98153</v>
      </c>
      <c r="R210" s="57">
        <f>Q210+'事業報告（単月）'!R210</f>
        <v>118042</v>
      </c>
      <c r="S210" s="56">
        <f t="shared" si="96"/>
        <v>42191</v>
      </c>
      <c r="T210" s="468">
        <f t="shared" si="97"/>
        <v>75851</v>
      </c>
      <c r="U210" s="468">
        <f t="shared" si="98"/>
        <v>118042</v>
      </c>
      <c r="W210" s="149" t="s">
        <v>89</v>
      </c>
    </row>
    <row r="211" spans="1:23" s="81" customFormat="1" ht="17.25" hidden="1" customHeight="1" outlineLevel="1">
      <c r="A211" s="80"/>
      <c r="B211" s="2043"/>
      <c r="C211" s="2046"/>
      <c r="D211" s="1999"/>
      <c r="E211" s="2001"/>
      <c r="F211" s="349" t="s">
        <v>73</v>
      </c>
      <c r="G211" s="173">
        <f>G208-G209-G210</f>
        <v>57</v>
      </c>
      <c r="H211" s="492">
        <f t="shared" ref="H211:R211" si="99">H208-H209-H210</f>
        <v>791</v>
      </c>
      <c r="I211" s="492">
        <f t="shared" si="99"/>
        <v>1835</v>
      </c>
      <c r="J211" s="492">
        <f t="shared" si="99"/>
        <v>5354</v>
      </c>
      <c r="K211" s="492">
        <f t="shared" si="99"/>
        <v>6437</v>
      </c>
      <c r="L211" s="174">
        <f t="shared" si="99"/>
        <v>15221</v>
      </c>
      <c r="M211" s="175">
        <f t="shared" si="99"/>
        <v>33541</v>
      </c>
      <c r="N211" s="176">
        <f t="shared" si="99"/>
        <v>33827</v>
      </c>
      <c r="O211" s="176">
        <f t="shared" si="99"/>
        <v>35144</v>
      </c>
      <c r="P211" s="176">
        <f t="shared" si="99"/>
        <v>44750</v>
      </c>
      <c r="Q211" s="176">
        <f t="shared" si="99"/>
        <v>46092</v>
      </c>
      <c r="R211" s="177">
        <f t="shared" si="99"/>
        <v>62953</v>
      </c>
      <c r="S211" s="175">
        <f t="shared" si="96"/>
        <v>15221</v>
      </c>
      <c r="T211" s="176">
        <f t="shared" si="97"/>
        <v>47732</v>
      </c>
      <c r="U211" s="176">
        <f t="shared" si="98"/>
        <v>62953</v>
      </c>
      <c r="W211" s="149" t="s">
        <v>89</v>
      </c>
    </row>
    <row r="212" spans="1:23" s="81" customFormat="1" ht="17.25" hidden="1" customHeight="1" outlineLevel="1">
      <c r="A212" s="80"/>
      <c r="B212" s="2043"/>
      <c r="C212" s="2046"/>
      <c r="D212" s="1999"/>
      <c r="E212" s="2001"/>
      <c r="F212" s="172" t="s">
        <v>135</v>
      </c>
      <c r="G212" s="469">
        <f>IF(ISERROR(G211/G208),0,G211/G208)</f>
        <v>0.12723214285714285</v>
      </c>
      <c r="H212" s="470">
        <f t="shared" ref="H212:U212" si="100">IF(ISERROR(H211/H208),0,H211/H208)</f>
        <v>0.12907963446475196</v>
      </c>
      <c r="I212" s="470">
        <f t="shared" si="100"/>
        <v>0.13118387189019159</v>
      </c>
      <c r="J212" s="470">
        <f t="shared" si="100"/>
        <v>0.15054126247715452</v>
      </c>
      <c r="K212" s="470">
        <f t="shared" si="100"/>
        <v>0.14803486419980222</v>
      </c>
      <c r="L212" s="471">
        <f t="shared" si="100"/>
        <v>0.136544275295363</v>
      </c>
      <c r="M212" s="472">
        <f t="shared" si="100"/>
        <v>0.16866979120569658</v>
      </c>
      <c r="N212" s="470">
        <f t="shared" si="100"/>
        <v>0.16774606260165828</v>
      </c>
      <c r="O212" s="470">
        <f t="shared" si="100"/>
        <v>0.1661764844954276</v>
      </c>
      <c r="P212" s="470">
        <f t="shared" si="100"/>
        <v>0.15545427386353372</v>
      </c>
      <c r="Q212" s="470">
        <f t="shared" si="100"/>
        <v>0.1522514666243856</v>
      </c>
      <c r="R212" s="471">
        <f t="shared" si="100"/>
        <v>0.17806673153511948</v>
      </c>
      <c r="S212" s="472">
        <f t="shared" si="100"/>
        <v>0.136544275295363</v>
      </c>
      <c r="T212" s="470">
        <f t="shared" si="100"/>
        <v>0.19718833526809137</v>
      </c>
      <c r="U212" s="176">
        <f t="shared" si="100"/>
        <v>0.17806673153511948</v>
      </c>
      <c r="W212" s="158" t="s">
        <v>348</v>
      </c>
    </row>
    <row r="213" spans="1:23" s="81" customFormat="1" ht="17.25" hidden="1" customHeight="1" outlineLevel="1">
      <c r="A213" s="80"/>
      <c r="B213" s="2043"/>
      <c r="C213" s="2046"/>
      <c r="D213" s="1999"/>
      <c r="E213" s="2001" t="s">
        <v>75</v>
      </c>
      <c r="F213" s="307" t="s">
        <v>67</v>
      </c>
      <c r="G213" s="266">
        <f>'事業報告（単月）'!G213</f>
        <v>16207</v>
      </c>
      <c r="H213" s="60">
        <f>G213+'事業報告（単月）'!H213</f>
        <v>34887</v>
      </c>
      <c r="I213" s="60">
        <f>H213+'事業報告（単月）'!I213</f>
        <v>45757</v>
      </c>
      <c r="J213" s="60">
        <f>I213+'事業報告（単月）'!J213</f>
        <v>61457</v>
      </c>
      <c r="K213" s="60">
        <f>J213+'事業報告（単月）'!K213</f>
        <v>80257</v>
      </c>
      <c r="L213" s="61">
        <f>K213+'事業報告（単月）'!L213</f>
        <v>121357</v>
      </c>
      <c r="M213" s="59">
        <f>L213+'事業報告（単月）'!M213</f>
        <v>153047</v>
      </c>
      <c r="N213" s="60">
        <f>M213+'事業報告（単月）'!N213</f>
        <v>171937</v>
      </c>
      <c r="O213" s="60">
        <f>N213+'事業報告（単月）'!O213</f>
        <v>188137</v>
      </c>
      <c r="P213" s="60">
        <f>O213+'事業報告（単月）'!P213</f>
        <v>212697</v>
      </c>
      <c r="Q213" s="60">
        <f>P213+'事業報告（単月）'!Q213</f>
        <v>231497</v>
      </c>
      <c r="R213" s="61">
        <f>Q213+'事業報告（単月）'!R213</f>
        <v>243677</v>
      </c>
      <c r="S213" s="62">
        <f t="shared" ref="S213:S216" si="101">L213</f>
        <v>121357</v>
      </c>
      <c r="T213" s="468">
        <f t="shared" ref="T213:T216" si="102">U213-S213</f>
        <v>122320</v>
      </c>
      <c r="U213" s="468">
        <f>R213</f>
        <v>243677</v>
      </c>
      <c r="W213" s="149" t="s">
        <v>89</v>
      </c>
    </row>
    <row r="214" spans="1:23" s="81" customFormat="1" ht="17.25" hidden="1" customHeight="1" outlineLevel="1">
      <c r="A214" s="80"/>
      <c r="B214" s="2043"/>
      <c r="C214" s="2046"/>
      <c r="D214" s="1999"/>
      <c r="E214" s="2001"/>
      <c r="F214" s="140" t="s">
        <v>71</v>
      </c>
      <c r="G214" s="56">
        <f>'事業報告（単月）'!G214</f>
        <v>10650</v>
      </c>
      <c r="H214" s="468">
        <f>G214+'事業報告（単月）'!H214</f>
        <v>22430</v>
      </c>
      <c r="I214" s="468">
        <f>H214+'事業報告（単月）'!I214</f>
        <v>28335</v>
      </c>
      <c r="J214" s="468">
        <f>I214+'事業報告（単月）'!J214</f>
        <v>37908</v>
      </c>
      <c r="K214" s="468">
        <f>J214+'事業報告（単月）'!K214</f>
        <v>49228</v>
      </c>
      <c r="L214" s="57">
        <f>K214+'事業報告（単月）'!L214</f>
        <v>74228</v>
      </c>
      <c r="M214" s="59">
        <f>L214+'事業報告（単月）'!M214</f>
        <v>92168</v>
      </c>
      <c r="N214" s="60">
        <f>M214+'事業報告（単月）'!N214</f>
        <v>102848</v>
      </c>
      <c r="O214" s="60">
        <f>N214+'事業報告（単月）'!O214</f>
        <v>112273</v>
      </c>
      <c r="P214" s="60">
        <f>O214+'事業報告（単月）'!P214</f>
        <v>125903</v>
      </c>
      <c r="Q214" s="60">
        <f>P214+'事業報告（単月）'!Q214</f>
        <v>137388</v>
      </c>
      <c r="R214" s="61">
        <f>Q214+'事業報告（単月）'!R214</f>
        <v>144648</v>
      </c>
      <c r="S214" s="62">
        <f t="shared" si="101"/>
        <v>74228</v>
      </c>
      <c r="T214" s="60">
        <f t="shared" si="102"/>
        <v>70420</v>
      </c>
      <c r="U214" s="60">
        <f t="shared" ref="U214:U216" si="103">R214</f>
        <v>144648</v>
      </c>
      <c r="W214" s="149" t="s">
        <v>89</v>
      </c>
    </row>
    <row r="215" spans="1:23" s="81" customFormat="1" ht="17.25" hidden="1" customHeight="1" outlineLevel="1">
      <c r="A215" s="80"/>
      <c r="B215" s="2043"/>
      <c r="C215" s="2046"/>
      <c r="D215" s="1999"/>
      <c r="E215" s="2001"/>
      <c r="F215" s="140" t="s">
        <v>72</v>
      </c>
      <c r="G215" s="56">
        <f>'事業報告（単月）'!G215</f>
        <v>2766</v>
      </c>
      <c r="H215" s="468">
        <f>G215+'事業報告（単月）'!H215</f>
        <v>6848</v>
      </c>
      <c r="I215" s="468">
        <f>H215+'事業報告（単月）'!I215</f>
        <v>9878</v>
      </c>
      <c r="J215" s="468">
        <f>I215+'事業報告（単月）'!J215</f>
        <v>13242</v>
      </c>
      <c r="K215" s="468">
        <f>J215+'事業報告（単月）'!K215</f>
        <v>16701</v>
      </c>
      <c r="L215" s="57">
        <f>K215+'事業報告（単月）'!L215</f>
        <v>23285</v>
      </c>
      <c r="M215" s="56">
        <f>L215+'事業報告（単月）'!M215</f>
        <v>32483</v>
      </c>
      <c r="N215" s="468">
        <f>M215+'事業報告（単月）'!N215</f>
        <v>37712</v>
      </c>
      <c r="O215" s="468">
        <f>N215+'事業報告（単月）'!O215</f>
        <v>42248</v>
      </c>
      <c r="P215" s="468">
        <f>O215+'事業報告（単月）'!P215</f>
        <v>49405</v>
      </c>
      <c r="Q215" s="468">
        <f>P215+'事業報告（単月）'!Q215</f>
        <v>54067</v>
      </c>
      <c r="R215" s="57">
        <f>Q215+'事業報告（単月）'!R215</f>
        <v>56997</v>
      </c>
      <c r="S215" s="58">
        <f t="shared" si="101"/>
        <v>23285</v>
      </c>
      <c r="T215" s="468">
        <f t="shared" si="102"/>
        <v>33712</v>
      </c>
      <c r="U215" s="468">
        <f t="shared" si="103"/>
        <v>56997</v>
      </c>
      <c r="W215" s="149" t="s">
        <v>89</v>
      </c>
    </row>
    <row r="216" spans="1:23" s="81" customFormat="1" ht="17.25" hidden="1" customHeight="1" outlineLevel="1">
      <c r="A216" s="80"/>
      <c r="B216" s="2043"/>
      <c r="C216" s="2046"/>
      <c r="D216" s="1999"/>
      <c r="E216" s="2001"/>
      <c r="F216" s="349" t="s">
        <v>73</v>
      </c>
      <c r="G216" s="173">
        <f>G213-G214-G215</f>
        <v>2791</v>
      </c>
      <c r="H216" s="492">
        <f t="shared" ref="H216:R216" si="104">H213-H214-H215</f>
        <v>5609</v>
      </c>
      <c r="I216" s="492">
        <f t="shared" si="104"/>
        <v>7544</v>
      </c>
      <c r="J216" s="492">
        <f t="shared" si="104"/>
        <v>10307</v>
      </c>
      <c r="K216" s="492">
        <f t="shared" si="104"/>
        <v>14328</v>
      </c>
      <c r="L216" s="174">
        <f t="shared" si="104"/>
        <v>23844</v>
      </c>
      <c r="M216" s="175">
        <f t="shared" si="104"/>
        <v>28396</v>
      </c>
      <c r="N216" s="176">
        <f t="shared" si="104"/>
        <v>31377</v>
      </c>
      <c r="O216" s="176">
        <f t="shared" si="104"/>
        <v>33616</v>
      </c>
      <c r="P216" s="176">
        <f t="shared" si="104"/>
        <v>37389</v>
      </c>
      <c r="Q216" s="176">
        <f t="shared" si="104"/>
        <v>40042</v>
      </c>
      <c r="R216" s="177">
        <f t="shared" si="104"/>
        <v>42032</v>
      </c>
      <c r="S216" s="178">
        <f t="shared" si="101"/>
        <v>23844</v>
      </c>
      <c r="T216" s="176">
        <f t="shared" si="102"/>
        <v>18188</v>
      </c>
      <c r="U216" s="176">
        <f t="shared" si="103"/>
        <v>42032</v>
      </c>
      <c r="W216" s="149" t="s">
        <v>89</v>
      </c>
    </row>
    <row r="217" spans="1:23" s="81" customFormat="1" ht="17.25" hidden="1" customHeight="1" outlineLevel="1">
      <c r="A217" s="80"/>
      <c r="B217" s="2043"/>
      <c r="C217" s="2046"/>
      <c r="D217" s="1999"/>
      <c r="E217" s="2001"/>
      <c r="F217" s="172" t="s">
        <v>135</v>
      </c>
      <c r="G217" s="469">
        <f>IF(ISERROR(G216/G213),0,G216/G213)</f>
        <v>0.17220953908804837</v>
      </c>
      <c r="H217" s="470">
        <f t="shared" ref="H217:U217" si="105">IF(ISERROR(H216/H213),0,H216/H213)</f>
        <v>0.16077622036861869</v>
      </c>
      <c r="I217" s="470">
        <f t="shared" si="105"/>
        <v>0.16487094870730162</v>
      </c>
      <c r="J217" s="470">
        <f t="shared" si="105"/>
        <v>0.16771075711473063</v>
      </c>
      <c r="K217" s="470">
        <f t="shared" si="105"/>
        <v>0.17852648367120624</v>
      </c>
      <c r="L217" s="471">
        <f t="shared" si="105"/>
        <v>0.19647815947988168</v>
      </c>
      <c r="M217" s="472">
        <f t="shared" si="105"/>
        <v>0.18553777597731416</v>
      </c>
      <c r="N217" s="470">
        <f t="shared" si="105"/>
        <v>0.1824912613340933</v>
      </c>
      <c r="O217" s="470">
        <f t="shared" si="105"/>
        <v>0.17867830357664893</v>
      </c>
      <c r="P217" s="470">
        <f t="shared" si="105"/>
        <v>0.17578527200665736</v>
      </c>
      <c r="Q217" s="470">
        <f t="shared" si="105"/>
        <v>0.17296984410165142</v>
      </c>
      <c r="R217" s="471">
        <f t="shared" si="105"/>
        <v>0.17249063309216708</v>
      </c>
      <c r="S217" s="472">
        <f t="shared" si="105"/>
        <v>0.19647815947988168</v>
      </c>
      <c r="T217" s="470">
        <f t="shared" si="105"/>
        <v>0.1486919555264879</v>
      </c>
      <c r="U217" s="176">
        <f t="shared" si="105"/>
        <v>0.17249063309216708</v>
      </c>
      <c r="W217" s="158" t="s">
        <v>346</v>
      </c>
    </row>
    <row r="218" spans="1:23" s="81" customFormat="1" ht="17.25" hidden="1" customHeight="1" outlineLevel="1">
      <c r="A218" s="80"/>
      <c r="B218" s="2043"/>
      <c r="C218" s="2046"/>
      <c r="D218" s="1999"/>
      <c r="E218" s="2001" t="s">
        <v>83</v>
      </c>
      <c r="F218" s="307" t="s">
        <v>67</v>
      </c>
      <c r="G218" s="266">
        <f>'事業報告（単月）'!G218</f>
        <v>37970</v>
      </c>
      <c r="H218" s="60">
        <f>G218+'事業報告（単月）'!H218</f>
        <v>37970</v>
      </c>
      <c r="I218" s="60">
        <f>H218+'事業報告（単月）'!I218</f>
        <v>91410</v>
      </c>
      <c r="J218" s="60">
        <f>I218+'事業報告（単月）'!J218</f>
        <v>91410</v>
      </c>
      <c r="K218" s="60">
        <f>J218+'事業報告（単月）'!K218</f>
        <v>91410</v>
      </c>
      <c r="L218" s="61">
        <f>K218+'事業報告（単月）'!L218</f>
        <v>110400</v>
      </c>
      <c r="M218" s="59">
        <f>L218+'事業報告（単月）'!M218</f>
        <v>110400</v>
      </c>
      <c r="N218" s="60">
        <f>M218+'事業報告（単月）'!N218</f>
        <v>113730</v>
      </c>
      <c r="O218" s="60">
        <f>N218+'事業報告（単月）'!O218</f>
        <v>113730</v>
      </c>
      <c r="P218" s="60">
        <f>O218+'事業報告（単月）'!P218</f>
        <v>116880</v>
      </c>
      <c r="Q218" s="60">
        <f>P218+'事業報告（単月）'!Q218</f>
        <v>116880</v>
      </c>
      <c r="R218" s="61">
        <f>Q218+'事業報告（単月）'!R218</f>
        <v>126750</v>
      </c>
      <c r="S218" s="62">
        <f t="shared" ref="S218:S221" si="106">L218</f>
        <v>110400</v>
      </c>
      <c r="T218" s="60">
        <f t="shared" ref="T218:T221" si="107">U218-S218</f>
        <v>16350</v>
      </c>
      <c r="U218" s="60">
        <f t="shared" ref="U218:U221" si="108">R218</f>
        <v>126750</v>
      </c>
      <c r="W218" s="153" t="s">
        <v>89</v>
      </c>
    </row>
    <row r="219" spans="1:23" s="81" customFormat="1" ht="17.25" hidden="1" customHeight="1" outlineLevel="1">
      <c r="A219" s="80"/>
      <c r="B219" s="2043"/>
      <c r="C219" s="2046"/>
      <c r="D219" s="1999"/>
      <c r="E219" s="2001"/>
      <c r="F219" s="140" t="s">
        <v>71</v>
      </c>
      <c r="G219" s="56">
        <f>'事業報告（単月）'!G219</f>
        <v>16009</v>
      </c>
      <c r="H219" s="468">
        <f>G219+'事業報告（単月）'!H219</f>
        <v>16009</v>
      </c>
      <c r="I219" s="468">
        <f>H219+'事業報告（単月）'!I219</f>
        <v>44351</v>
      </c>
      <c r="J219" s="468">
        <f>I219+'事業報告（単月）'!J219</f>
        <v>44351</v>
      </c>
      <c r="K219" s="468">
        <f>J219+'事業報告（単月）'!K219</f>
        <v>44351</v>
      </c>
      <c r="L219" s="57">
        <f>K219+'事業報告（単月）'!L219</f>
        <v>56038</v>
      </c>
      <c r="M219" s="59">
        <f>L219+'事業報告（単月）'!M219</f>
        <v>56038</v>
      </c>
      <c r="N219" s="60">
        <f>M219+'事業報告（単月）'!N219</f>
        <v>57598</v>
      </c>
      <c r="O219" s="60">
        <f>N219+'事業報告（単月）'!O219</f>
        <v>57598</v>
      </c>
      <c r="P219" s="60">
        <f>O219+'事業報告（単月）'!P219</f>
        <v>57598</v>
      </c>
      <c r="Q219" s="60">
        <f>P219+'事業報告（単月）'!Q219</f>
        <v>57598</v>
      </c>
      <c r="R219" s="61">
        <f>Q219+'事業報告（単月）'!R219</f>
        <v>59272</v>
      </c>
      <c r="S219" s="62">
        <f t="shared" si="106"/>
        <v>56038</v>
      </c>
      <c r="T219" s="60">
        <f t="shared" si="107"/>
        <v>3234</v>
      </c>
      <c r="U219" s="60">
        <f t="shared" si="108"/>
        <v>59272</v>
      </c>
      <c r="W219" s="153" t="s">
        <v>89</v>
      </c>
    </row>
    <row r="220" spans="1:23" s="81" customFormat="1" ht="17.25" hidden="1" customHeight="1" outlineLevel="1">
      <c r="A220" s="80"/>
      <c r="B220" s="2043"/>
      <c r="C220" s="2046"/>
      <c r="D220" s="1999"/>
      <c r="E220" s="2001"/>
      <c r="F220" s="140" t="s">
        <v>72</v>
      </c>
      <c r="G220" s="205">
        <f>'事業報告（単月）'!G220</f>
        <v>15889</v>
      </c>
      <c r="H220" s="468">
        <f>G220+'事業報告（単月）'!H220</f>
        <v>15889</v>
      </c>
      <c r="I220" s="468">
        <f>H220+'事業報告（単月）'!I220</f>
        <v>31923</v>
      </c>
      <c r="J220" s="468">
        <f>I220+'事業報告（単月）'!J220</f>
        <v>31923</v>
      </c>
      <c r="K220" s="468">
        <f>J220+'事業報告（単月）'!K220</f>
        <v>31923</v>
      </c>
      <c r="L220" s="57">
        <f>K220+'事業報告（単月）'!L220</f>
        <v>36497</v>
      </c>
      <c r="M220" s="56">
        <f>L220+'事業報告（単月）'!M220</f>
        <v>36497</v>
      </c>
      <c r="N220" s="468">
        <f>M220+'事業報告（単月）'!N220</f>
        <v>37725</v>
      </c>
      <c r="O220" s="468">
        <f>N220+'事業報告（単月）'!O220</f>
        <v>37725</v>
      </c>
      <c r="P220" s="468">
        <f>O220+'事業報告（単月）'!P220</f>
        <v>40132</v>
      </c>
      <c r="Q220" s="468">
        <f>P220+'事業報告（単月）'!Q220</f>
        <v>40132</v>
      </c>
      <c r="R220" s="57">
        <f>Q220+'事業報告（単月）'!R220</f>
        <v>45109</v>
      </c>
      <c r="S220" s="58">
        <f t="shared" si="106"/>
        <v>36497</v>
      </c>
      <c r="T220" s="468">
        <f t="shared" si="107"/>
        <v>8612</v>
      </c>
      <c r="U220" s="468">
        <f t="shared" si="108"/>
        <v>45109</v>
      </c>
      <c r="W220" s="153" t="s">
        <v>89</v>
      </c>
    </row>
    <row r="221" spans="1:23" s="81" customFormat="1" ht="17.25" hidden="1" customHeight="1" outlineLevel="1">
      <c r="A221" s="80"/>
      <c r="B221" s="2043"/>
      <c r="C221" s="2046"/>
      <c r="D221" s="1999"/>
      <c r="E221" s="2001"/>
      <c r="F221" s="172" t="s">
        <v>73</v>
      </c>
      <c r="G221" s="173">
        <f>G218-G219-G220</f>
        <v>6072</v>
      </c>
      <c r="H221" s="492">
        <f t="shared" ref="H221:R221" si="109">H218-H219-H220</f>
        <v>6072</v>
      </c>
      <c r="I221" s="492">
        <f t="shared" si="109"/>
        <v>15136</v>
      </c>
      <c r="J221" s="492">
        <f t="shared" si="109"/>
        <v>15136</v>
      </c>
      <c r="K221" s="492">
        <f t="shared" si="109"/>
        <v>15136</v>
      </c>
      <c r="L221" s="174">
        <f t="shared" si="109"/>
        <v>17865</v>
      </c>
      <c r="M221" s="175">
        <f t="shared" si="109"/>
        <v>17865</v>
      </c>
      <c r="N221" s="176">
        <f t="shared" si="109"/>
        <v>18407</v>
      </c>
      <c r="O221" s="176">
        <f t="shared" si="109"/>
        <v>18407</v>
      </c>
      <c r="P221" s="176">
        <f t="shared" si="109"/>
        <v>19150</v>
      </c>
      <c r="Q221" s="176">
        <f t="shared" si="109"/>
        <v>19150</v>
      </c>
      <c r="R221" s="177">
        <f t="shared" si="109"/>
        <v>22369</v>
      </c>
      <c r="S221" s="178">
        <f t="shared" si="106"/>
        <v>17865</v>
      </c>
      <c r="T221" s="176">
        <f t="shared" si="107"/>
        <v>4504</v>
      </c>
      <c r="U221" s="176">
        <f t="shared" si="108"/>
        <v>22369</v>
      </c>
      <c r="W221" s="153" t="s">
        <v>89</v>
      </c>
    </row>
    <row r="222" spans="1:23" s="81" customFormat="1" ht="17.25" hidden="1" customHeight="1" outlineLevel="1">
      <c r="A222" s="80"/>
      <c r="B222" s="2043"/>
      <c r="C222" s="2047"/>
      <c r="D222" s="1999"/>
      <c r="E222" s="2001"/>
      <c r="F222" s="172" t="s">
        <v>135</v>
      </c>
      <c r="G222" s="469">
        <f>IF(ISERROR(G221/G218),0,G221/G218)</f>
        <v>0.15991572293916251</v>
      </c>
      <c r="H222" s="470">
        <f t="shared" ref="H222:U222" si="110">IF(ISERROR(H221/H218),0,H221/H218)</f>
        <v>0.15991572293916251</v>
      </c>
      <c r="I222" s="470">
        <f t="shared" si="110"/>
        <v>0.16558363417569194</v>
      </c>
      <c r="J222" s="470">
        <f t="shared" si="110"/>
        <v>0.16558363417569194</v>
      </c>
      <c r="K222" s="470">
        <f t="shared" si="110"/>
        <v>0.16558363417569194</v>
      </c>
      <c r="L222" s="471">
        <f t="shared" si="110"/>
        <v>0.16182065217391303</v>
      </c>
      <c r="M222" s="472">
        <f t="shared" si="110"/>
        <v>0.16182065217391303</v>
      </c>
      <c r="N222" s="470">
        <f t="shared" si="110"/>
        <v>0.1618482370526686</v>
      </c>
      <c r="O222" s="470">
        <f t="shared" si="110"/>
        <v>0.1618482370526686</v>
      </c>
      <c r="P222" s="470">
        <f t="shared" si="110"/>
        <v>0.16384325804243668</v>
      </c>
      <c r="Q222" s="470">
        <f t="shared" si="110"/>
        <v>0.16384325804243668</v>
      </c>
      <c r="R222" s="471">
        <f t="shared" si="110"/>
        <v>0.17648126232741618</v>
      </c>
      <c r="S222" s="472">
        <f t="shared" si="110"/>
        <v>0.16182065217391303</v>
      </c>
      <c r="T222" s="470">
        <f t="shared" si="110"/>
        <v>0.27547400611620793</v>
      </c>
      <c r="U222" s="176">
        <f t="shared" si="110"/>
        <v>0.17648126232741618</v>
      </c>
      <c r="W222" s="158" t="s">
        <v>348</v>
      </c>
    </row>
    <row r="223" spans="1:23" s="81" customFormat="1" ht="17.25" customHeight="1" collapsed="1">
      <c r="A223" s="80"/>
      <c r="B223" s="2043"/>
      <c r="C223" s="2050" t="s">
        <v>77</v>
      </c>
      <c r="D223" s="2051"/>
      <c r="E223" s="2051"/>
      <c r="F223" s="2052"/>
      <c r="G223" s="642">
        <f>SUM(G198,G203,G208,G213,G218)</f>
        <v>60600</v>
      </c>
      <c r="H223" s="373">
        <f t="shared" ref="H223:R225" si="111">SUM(H198,H203,H208,H213,H218)</f>
        <v>90772</v>
      </c>
      <c r="I223" s="373">
        <f t="shared" si="111"/>
        <v>166269</v>
      </c>
      <c r="J223" s="373">
        <f t="shared" si="111"/>
        <v>210049</v>
      </c>
      <c r="K223" s="373">
        <f t="shared" si="111"/>
        <v>240707</v>
      </c>
      <c r="L223" s="374">
        <f t="shared" si="111"/>
        <v>373213</v>
      </c>
      <c r="M223" s="375">
        <f>SUM(M198,M203,M208,M213,M218)</f>
        <v>497763</v>
      </c>
      <c r="N223" s="373">
        <f t="shared" si="111"/>
        <v>527881</v>
      </c>
      <c r="O223" s="373">
        <f t="shared" si="111"/>
        <v>558717</v>
      </c>
      <c r="P223" s="373">
        <f t="shared" si="111"/>
        <v>668276</v>
      </c>
      <c r="Q223" s="373">
        <f t="shared" si="111"/>
        <v>707362</v>
      </c>
      <c r="R223" s="374">
        <f t="shared" si="111"/>
        <v>786940</v>
      </c>
      <c r="S223" s="376">
        <f t="shared" ref="S223:S226" si="112">L223</f>
        <v>373213</v>
      </c>
      <c r="T223" s="373">
        <f t="shared" ref="T223:T226" si="113">U223-S223</f>
        <v>413727</v>
      </c>
      <c r="U223" s="373">
        <f t="shared" ref="U223:U224" si="114">R223</f>
        <v>786940</v>
      </c>
      <c r="W223" s="153" t="s">
        <v>89</v>
      </c>
    </row>
    <row r="224" spans="1:23" s="81" customFormat="1" ht="17.25" customHeight="1">
      <c r="A224" s="80"/>
      <c r="B224" s="2043"/>
      <c r="C224" s="2050" t="s">
        <v>78</v>
      </c>
      <c r="D224" s="2051"/>
      <c r="E224" s="2051"/>
      <c r="F224" s="2052"/>
      <c r="G224" s="643">
        <f>SUM(G199,G204,G209,G214,G219)</f>
        <v>26659</v>
      </c>
      <c r="H224" s="493">
        <f t="shared" si="111"/>
        <v>38799</v>
      </c>
      <c r="I224" s="493">
        <f t="shared" si="111"/>
        <v>74186</v>
      </c>
      <c r="J224" s="493">
        <f t="shared" si="111"/>
        <v>88625</v>
      </c>
      <c r="K224" s="493">
        <f t="shared" si="111"/>
        <v>101513</v>
      </c>
      <c r="L224" s="377">
        <f t="shared" si="111"/>
        <v>184327</v>
      </c>
      <c r="M224" s="378">
        <f>SUM(M199,M204,M209,M214,M219)</f>
        <v>243427</v>
      </c>
      <c r="N224" s="493">
        <f t="shared" si="111"/>
        <v>255907</v>
      </c>
      <c r="O224" s="493">
        <f t="shared" si="111"/>
        <v>268692</v>
      </c>
      <c r="P224" s="493">
        <f t="shared" si="111"/>
        <v>333592</v>
      </c>
      <c r="Q224" s="493">
        <f t="shared" si="111"/>
        <v>353477</v>
      </c>
      <c r="R224" s="377">
        <f t="shared" si="111"/>
        <v>376461</v>
      </c>
      <c r="S224" s="379">
        <f t="shared" si="112"/>
        <v>184327</v>
      </c>
      <c r="T224" s="493">
        <f t="shared" si="113"/>
        <v>192134</v>
      </c>
      <c r="U224" s="493">
        <f t="shared" si="114"/>
        <v>376461</v>
      </c>
      <c r="W224" s="153" t="s">
        <v>89</v>
      </c>
    </row>
    <row r="225" spans="1:23" s="81" customFormat="1" ht="17.25" customHeight="1">
      <c r="A225" s="80"/>
      <c r="B225" s="2043"/>
      <c r="C225" s="1876" t="s">
        <v>79</v>
      </c>
      <c r="D225" s="1877"/>
      <c r="E225" s="1877"/>
      <c r="F225" s="1878"/>
      <c r="G225" s="644">
        <f>SUM(G200,G205,G210,G215,G220)</f>
        <v>24363</v>
      </c>
      <c r="H225" s="1424">
        <f t="shared" si="111"/>
        <v>38191</v>
      </c>
      <c r="I225" s="1424">
        <f t="shared" si="111"/>
        <v>65942</v>
      </c>
      <c r="J225" s="1424">
        <f t="shared" si="111"/>
        <v>88193</v>
      </c>
      <c r="K225" s="1424">
        <f t="shared" si="111"/>
        <v>100403</v>
      </c>
      <c r="L225" s="380">
        <f t="shared" si="111"/>
        <v>128634</v>
      </c>
      <c r="M225" s="1058">
        <f>SUM(M200,M205,M210,M215,M220)</f>
        <v>170397</v>
      </c>
      <c r="N225" s="1424">
        <f t="shared" si="111"/>
        <v>183437</v>
      </c>
      <c r="O225" s="1424">
        <f t="shared" si="111"/>
        <v>197164</v>
      </c>
      <c r="P225" s="1424">
        <f t="shared" si="111"/>
        <v>226888</v>
      </c>
      <c r="Q225" s="1424">
        <f t="shared" si="111"/>
        <v>241283</v>
      </c>
      <c r="R225" s="380">
        <f t="shared" si="111"/>
        <v>274907</v>
      </c>
      <c r="S225" s="381">
        <f t="shared" si="112"/>
        <v>128634</v>
      </c>
      <c r="T225" s="1424">
        <f t="shared" si="113"/>
        <v>146273</v>
      </c>
      <c r="U225" s="1424">
        <f>R225</f>
        <v>274907</v>
      </c>
      <c r="W225" s="224" t="s">
        <v>89</v>
      </c>
    </row>
    <row r="226" spans="1:23" s="81" customFormat="1" ht="17.25" customHeight="1">
      <c r="A226" s="80"/>
      <c r="B226" s="2043"/>
      <c r="C226" s="2053" t="s">
        <v>80</v>
      </c>
      <c r="D226" s="2054"/>
      <c r="E226" s="2054"/>
      <c r="F226" s="2055"/>
      <c r="G226" s="645">
        <f>G223-G224-G225</f>
        <v>9578</v>
      </c>
      <c r="H226" s="540">
        <f t="shared" ref="H226:R226" si="115">H223-H224-H225</f>
        <v>13782</v>
      </c>
      <c r="I226" s="540">
        <f t="shared" si="115"/>
        <v>26141</v>
      </c>
      <c r="J226" s="540">
        <f t="shared" si="115"/>
        <v>33231</v>
      </c>
      <c r="K226" s="540">
        <f t="shared" si="115"/>
        <v>38791</v>
      </c>
      <c r="L226" s="541">
        <f t="shared" si="115"/>
        <v>60252</v>
      </c>
      <c r="M226" s="542">
        <f t="shared" si="115"/>
        <v>83939</v>
      </c>
      <c r="N226" s="540">
        <f t="shared" si="115"/>
        <v>88537</v>
      </c>
      <c r="O226" s="540">
        <f t="shared" si="115"/>
        <v>92861</v>
      </c>
      <c r="P226" s="540">
        <f t="shared" si="115"/>
        <v>107796</v>
      </c>
      <c r="Q226" s="540">
        <f t="shared" si="115"/>
        <v>112602</v>
      </c>
      <c r="R226" s="541">
        <f t="shared" si="115"/>
        <v>135572</v>
      </c>
      <c r="S226" s="543">
        <f t="shared" si="112"/>
        <v>60252</v>
      </c>
      <c r="T226" s="540">
        <f t="shared" si="113"/>
        <v>75320</v>
      </c>
      <c r="U226" s="540">
        <f t="shared" ref="U226" si="116">R226</f>
        <v>135572</v>
      </c>
      <c r="V226" s="1053"/>
      <c r="W226" s="149" t="s">
        <v>89</v>
      </c>
    </row>
    <row r="227" spans="1:23" s="81" customFormat="1" ht="17.25" customHeight="1" thickBot="1">
      <c r="A227" s="80"/>
      <c r="B227" s="2043"/>
      <c r="C227" s="2056" t="s">
        <v>163</v>
      </c>
      <c r="D227" s="2057"/>
      <c r="E227" s="2057"/>
      <c r="F227" s="2058"/>
      <c r="G227" s="495">
        <f>G226/G223</f>
        <v>0.15805280528052806</v>
      </c>
      <c r="H227" s="494">
        <f t="shared" ref="H227:U227" si="117">H226/H223</f>
        <v>0.1518309610893227</v>
      </c>
      <c r="I227" s="494">
        <f t="shared" si="117"/>
        <v>0.15722112961526202</v>
      </c>
      <c r="J227" s="494">
        <f t="shared" si="117"/>
        <v>0.15820594242295846</v>
      </c>
      <c r="K227" s="494">
        <f t="shared" si="117"/>
        <v>0.16115443256739523</v>
      </c>
      <c r="L227" s="496">
        <f t="shared" si="117"/>
        <v>0.16144132171173031</v>
      </c>
      <c r="M227" s="495">
        <f t="shared" si="117"/>
        <v>0.16863246163334761</v>
      </c>
      <c r="N227" s="494">
        <f t="shared" si="117"/>
        <v>0.16772151299251156</v>
      </c>
      <c r="O227" s="494">
        <f t="shared" si="117"/>
        <v>0.1662039995203296</v>
      </c>
      <c r="P227" s="494">
        <f t="shared" si="117"/>
        <v>0.161304610669843</v>
      </c>
      <c r="Q227" s="494">
        <f t="shared" si="117"/>
        <v>0.15918581999033027</v>
      </c>
      <c r="R227" s="496">
        <f t="shared" si="117"/>
        <v>0.17227742902889673</v>
      </c>
      <c r="S227" s="544">
        <f t="shared" si="117"/>
        <v>0.16144132171173031</v>
      </c>
      <c r="T227" s="494">
        <f t="shared" si="117"/>
        <v>0.18205241620682236</v>
      </c>
      <c r="U227" s="497">
        <f t="shared" si="117"/>
        <v>0.17227742902889673</v>
      </c>
      <c r="V227" s="586"/>
      <c r="W227" s="155" t="s">
        <v>153</v>
      </c>
    </row>
    <row r="228" spans="1:23" s="81" customFormat="1" ht="17.25" hidden="1" customHeight="1" outlineLevel="1">
      <c r="A228" s="80"/>
      <c r="B228" s="2043"/>
      <c r="C228" s="2059" t="s">
        <v>307</v>
      </c>
      <c r="D228" s="2012" t="s">
        <v>55</v>
      </c>
      <c r="E228" s="2013"/>
      <c r="F228" s="2014"/>
      <c r="G228" s="262">
        <f>'事業報告（単月）'!G228</f>
        <v>4003.333333333333</v>
      </c>
      <c r="H228" s="202">
        <f>G228+'事業報告（単月）'!H228</f>
        <v>8053.1746031746025</v>
      </c>
      <c r="I228" s="202">
        <f>H228+'事業報告（単月）'!I228</f>
        <v>12121.5873015873</v>
      </c>
      <c r="J228" s="202">
        <f>I228+'事業報告（単月）'!J228</f>
        <v>16130.634920634919</v>
      </c>
      <c r="K228" s="202">
        <f>J228+'事業報告（単月）'!K228</f>
        <v>20168.253968253965</v>
      </c>
      <c r="L228" s="288">
        <f>K228+'事業報告（単月）'!L228</f>
        <v>24247.460317460314</v>
      </c>
      <c r="M228" s="201">
        <f>L228+'事業報告（単月）'!M228</f>
        <v>28496.031746031742</v>
      </c>
      <c r="N228" s="202">
        <f>M228+'事業報告（単月）'!N228</f>
        <v>32752.222222222219</v>
      </c>
      <c r="O228" s="202">
        <f>N228+'事業報告（単月）'!O228</f>
        <v>37061.269841269837</v>
      </c>
      <c r="P228" s="202">
        <f>O228+'事業報告（単月）'!P228</f>
        <v>41316.666666666664</v>
      </c>
      <c r="Q228" s="202">
        <f>P228+'事業報告（単月）'!Q228</f>
        <v>45560.634920634919</v>
      </c>
      <c r="R228" s="203">
        <f>Q228+'事業報告（単月）'!R228</f>
        <v>49881.428571428572</v>
      </c>
      <c r="S228" s="204">
        <f t="shared" ref="S228:S250" si="118">L228</f>
        <v>24247.460317460314</v>
      </c>
      <c r="T228" s="202">
        <f t="shared" ref="T228:T249" si="119">U228-S228</f>
        <v>25633.968253968258</v>
      </c>
      <c r="U228" s="202">
        <f t="shared" ref="U228:U250" si="120">R228</f>
        <v>49881.428571428572</v>
      </c>
      <c r="W228" s="158" t="s">
        <v>351</v>
      </c>
    </row>
    <row r="229" spans="1:23" s="81" customFormat="1" ht="17.25" hidden="1" customHeight="1" outlineLevel="1">
      <c r="A229" s="80"/>
      <c r="B229" s="2043"/>
      <c r="C229" s="2059"/>
      <c r="D229" s="1913" t="s">
        <v>156</v>
      </c>
      <c r="E229" s="1916" t="s">
        <v>157</v>
      </c>
      <c r="F229" s="211" t="s">
        <v>119</v>
      </c>
      <c r="G229" s="482">
        <f>'事業報告（単月）'!G229</f>
        <v>793.96825396825398</v>
      </c>
      <c r="H229" s="483">
        <f>G229+'事業報告（単月）'!H229</f>
        <v>1563.015873015873</v>
      </c>
      <c r="I229" s="483">
        <f>H229+'事業報告（単月）'!I229</f>
        <v>1990.952380952381</v>
      </c>
      <c r="J229" s="483">
        <f>I229+'事業報告（単月）'!J229</f>
        <v>2844.9206349206352</v>
      </c>
      <c r="K229" s="483">
        <f>J229+'事業報告（単月）'!K229</f>
        <v>3347.936507936508</v>
      </c>
      <c r="L229" s="484">
        <f>K229+'事業報告（単月）'!L229</f>
        <v>3931.9047619047619</v>
      </c>
      <c r="M229" s="10">
        <f>L229+'事業報告（単月）'!M229</f>
        <v>4671.9047619047615</v>
      </c>
      <c r="N229" s="483">
        <f>M229+'事業報告（単月）'!N229</f>
        <v>5355.8730158730159</v>
      </c>
      <c r="O229" s="483">
        <f>N229+'事業報告（単月）'!O229</f>
        <v>5996.8253968253966</v>
      </c>
      <c r="P229" s="483">
        <f>O229+'事業報告（単月）'!P229</f>
        <v>6735.8730158730159</v>
      </c>
      <c r="Q229" s="483">
        <f>P229+'事業報告（単月）'!Q229</f>
        <v>7466.8253968253966</v>
      </c>
      <c r="R229" s="11">
        <f>Q229+'事業報告（単月）'!R229</f>
        <v>8391.9047619047615</v>
      </c>
      <c r="S229" s="1054">
        <f t="shared" si="118"/>
        <v>3931.9047619047619</v>
      </c>
      <c r="T229" s="483">
        <f t="shared" si="119"/>
        <v>4460</v>
      </c>
      <c r="U229" s="483">
        <f t="shared" si="120"/>
        <v>8391.9047619047615</v>
      </c>
      <c r="W229" s="149" t="s">
        <v>351</v>
      </c>
    </row>
    <row r="230" spans="1:23" s="81" customFormat="1" ht="17.25" hidden="1" customHeight="1" outlineLevel="1">
      <c r="A230" s="80"/>
      <c r="B230" s="2043"/>
      <c r="C230" s="2059"/>
      <c r="D230" s="1914"/>
      <c r="E230" s="1917"/>
      <c r="F230" s="211" t="s">
        <v>158</v>
      </c>
      <c r="G230" s="87">
        <f>'事業報告（単月）'!G230</f>
        <v>50</v>
      </c>
      <c r="H230" s="3">
        <f>G230+'事業報告（単月）'!H230</f>
        <v>100</v>
      </c>
      <c r="I230" s="3">
        <f>H230+'事業報告（単月）'!I230</f>
        <v>150</v>
      </c>
      <c r="J230" s="483">
        <f>I230+'事業報告（単月）'!J230</f>
        <v>200</v>
      </c>
      <c r="K230" s="3">
        <f>J230+'事業報告（単月）'!K230</f>
        <v>250</v>
      </c>
      <c r="L230" s="5">
        <f>K230+'事業報告（単月）'!L230</f>
        <v>300</v>
      </c>
      <c r="M230" s="2">
        <f>L230+'事業報告（単月）'!M230</f>
        <v>300</v>
      </c>
      <c r="N230" s="3">
        <f>M230+'事業報告（単月）'!N230</f>
        <v>300</v>
      </c>
      <c r="O230" s="3">
        <f>N230+'事業報告（単月）'!O230</f>
        <v>300</v>
      </c>
      <c r="P230" s="3">
        <f>O230+'事業報告（単月）'!P230</f>
        <v>300</v>
      </c>
      <c r="Q230" s="3">
        <f>P230+'事業報告（単月）'!Q230</f>
        <v>300</v>
      </c>
      <c r="R230" s="4">
        <f>Q230+'事業報告（単月）'!R230</f>
        <v>300</v>
      </c>
      <c r="S230" s="291">
        <f t="shared" si="118"/>
        <v>300</v>
      </c>
      <c r="T230" s="3">
        <f t="shared" si="119"/>
        <v>0</v>
      </c>
      <c r="U230" s="3">
        <f t="shared" si="120"/>
        <v>300</v>
      </c>
      <c r="W230" s="149" t="s">
        <v>350</v>
      </c>
    </row>
    <row r="231" spans="1:23" s="81" customFormat="1" ht="17.25" hidden="1" customHeight="1" outlineLevel="1">
      <c r="A231" s="80"/>
      <c r="B231" s="2043"/>
      <c r="C231" s="2059"/>
      <c r="D231" s="1914"/>
      <c r="E231" s="1917"/>
      <c r="F231" s="211" t="s">
        <v>86</v>
      </c>
      <c r="G231" s="87">
        <f>'事業報告（単月）'!G231</f>
        <v>62.063492063492063</v>
      </c>
      <c r="H231" s="3">
        <f>G231+'事業報告（単月）'!H231</f>
        <v>789.99999999999989</v>
      </c>
      <c r="I231" s="3">
        <f>H231+'事業報告（単月）'!I231</f>
        <v>1690.9523809523807</v>
      </c>
      <c r="J231" s="3">
        <f>I231+'事業報告（単月）'!J231</f>
        <v>3784.9206349206347</v>
      </c>
      <c r="K231" s="3">
        <f>J231+'事業報告（単月）'!K231</f>
        <v>4620.9523809523807</v>
      </c>
      <c r="L231" s="5">
        <f>K231+'事業報告（単月）'!L231</f>
        <v>6696.9841269841272</v>
      </c>
      <c r="M231" s="2">
        <f>L231+'事業報告（単月）'!M231</f>
        <v>11126.031746031746</v>
      </c>
      <c r="N231" s="3">
        <f>M231+'事業報告（単月）'!N231</f>
        <v>11486.984126984127</v>
      </c>
      <c r="O231" s="3">
        <f>N231+'事業報告（単月）'!O231</f>
        <v>12304.920634920636</v>
      </c>
      <c r="P231" s="3">
        <f>O231+'事業報告（単月）'!P231</f>
        <v>14765.873015873018</v>
      </c>
      <c r="Q231" s="3">
        <f>P231+'事業報告（単月）'!Q231</f>
        <v>15579.841269841272</v>
      </c>
      <c r="R231" s="4">
        <f>Q231+'事業報告（単月）'!R231</f>
        <v>18736.825396825399</v>
      </c>
      <c r="S231" s="291">
        <f t="shared" si="118"/>
        <v>6696.9841269841272</v>
      </c>
      <c r="T231" s="3">
        <f t="shared" si="119"/>
        <v>12039.841269841272</v>
      </c>
      <c r="U231" s="3">
        <f t="shared" si="120"/>
        <v>18736.825396825399</v>
      </c>
      <c r="W231" s="149" t="s">
        <v>351</v>
      </c>
    </row>
    <row r="232" spans="1:23" s="81" customFormat="1" ht="17.25" hidden="1" customHeight="1" outlineLevel="1">
      <c r="A232" s="80"/>
      <c r="B232" s="2043"/>
      <c r="C232" s="2059"/>
      <c r="D232" s="1914"/>
      <c r="E232" s="1917"/>
      <c r="F232" s="211" t="s">
        <v>84</v>
      </c>
      <c r="G232" s="87">
        <f>'事業報告（単月）'!G232</f>
        <v>439.04761904761904</v>
      </c>
      <c r="H232" s="3">
        <f>G232+'事業報告（単月）'!H232</f>
        <v>1086.984126984127</v>
      </c>
      <c r="I232" s="3">
        <f>H232+'事業報告（単月）'!I232</f>
        <v>1567.936507936508</v>
      </c>
      <c r="J232" s="3">
        <f>I232+'事業報告（単月）'!J232</f>
        <v>2101.9047619047619</v>
      </c>
      <c r="K232" s="3">
        <f>J232+'事業報告（単月）'!K232</f>
        <v>2650.9523809523807</v>
      </c>
      <c r="L232" s="5">
        <f>K232+'事業報告（単月）'!L232</f>
        <v>3696.0317460317456</v>
      </c>
      <c r="M232" s="2">
        <f>L232+'事業報告（単月）'!M232</f>
        <v>5156.0317460317456</v>
      </c>
      <c r="N232" s="3">
        <f>M232+'事業報告（単月）'!N232</f>
        <v>5986.0317460317456</v>
      </c>
      <c r="O232" s="3">
        <f>N232+'事業報告（単月）'!O232</f>
        <v>6706.0317460317456</v>
      </c>
      <c r="P232" s="3">
        <f>O232+'事業報告（単月）'!P232</f>
        <v>7842.0634920634911</v>
      </c>
      <c r="Q232" s="3">
        <f>P232+'事業報告（単月）'!Q232</f>
        <v>8582.0634920634911</v>
      </c>
      <c r="R232" s="4">
        <f>Q232+'事業報告（単月）'!R232</f>
        <v>9047.1428571428569</v>
      </c>
      <c r="S232" s="291">
        <f t="shared" si="118"/>
        <v>3696.0317460317456</v>
      </c>
      <c r="T232" s="3">
        <f t="shared" si="119"/>
        <v>5351.1111111111113</v>
      </c>
      <c r="U232" s="3">
        <f t="shared" si="120"/>
        <v>9047.1428571428569</v>
      </c>
      <c r="W232" s="149" t="s">
        <v>351</v>
      </c>
    </row>
    <row r="233" spans="1:23" s="81" customFormat="1" ht="17.25" hidden="1" customHeight="1" outlineLevel="1">
      <c r="A233" s="80"/>
      <c r="B233" s="2043"/>
      <c r="C233" s="2059"/>
      <c r="D233" s="1914"/>
      <c r="E233" s="1918"/>
      <c r="F233" s="211" t="s">
        <v>85</v>
      </c>
      <c r="G233" s="87">
        <f>'事業報告（単月）'!G233</f>
        <v>2522.063492063492</v>
      </c>
      <c r="H233" s="3">
        <f>G233+'事業報告（単月）'!H233</f>
        <v>2522.063492063492</v>
      </c>
      <c r="I233" s="3">
        <f>H233+'事業報告（単月）'!I233</f>
        <v>5067.1428571428569</v>
      </c>
      <c r="J233" s="3">
        <f>I233+'事業報告（単月）'!J233</f>
        <v>5067.1428571428569</v>
      </c>
      <c r="K233" s="3">
        <f>J233+'事業報告（単月）'!K233</f>
        <v>5067.1428571428569</v>
      </c>
      <c r="L233" s="5">
        <f>K233+'事業報告（単月）'!L233</f>
        <v>5793.1746031746025</v>
      </c>
      <c r="M233" s="2">
        <f>L233+'事業報告（単月）'!M233</f>
        <v>5793.1746031746025</v>
      </c>
      <c r="N233" s="3">
        <f>M233+'事業報告（単月）'!N233</f>
        <v>5988.0952380952376</v>
      </c>
      <c r="O233" s="3">
        <f>N233+'事業報告（単月）'!O233</f>
        <v>5988.0952380952376</v>
      </c>
      <c r="P233" s="3">
        <f>O233+'事業報告（単月）'!P233</f>
        <v>6370.1587301587297</v>
      </c>
      <c r="Q233" s="3">
        <f>P233+'事業報告（単月）'!Q233</f>
        <v>6370.1587301587297</v>
      </c>
      <c r="R233" s="4">
        <f>Q233+'事業報告（単月）'!R233</f>
        <v>7160.1587301587297</v>
      </c>
      <c r="S233" s="291">
        <f t="shared" si="118"/>
        <v>5793.1746031746025</v>
      </c>
      <c r="T233" s="3">
        <f t="shared" si="119"/>
        <v>1366.9841269841272</v>
      </c>
      <c r="U233" s="3">
        <f t="shared" si="120"/>
        <v>7160.1587301587297</v>
      </c>
      <c r="W233" s="149" t="s">
        <v>351</v>
      </c>
    </row>
    <row r="234" spans="1:23" s="81" customFormat="1" ht="17.25" hidden="1" customHeight="1" outlineLevel="1">
      <c r="A234" s="80"/>
      <c r="B234" s="2043"/>
      <c r="C234" s="2059"/>
      <c r="D234" s="1914"/>
      <c r="E234" s="1916" t="s">
        <v>127</v>
      </c>
      <c r="F234" s="211" t="s">
        <v>159</v>
      </c>
      <c r="G234" s="87">
        <f>'事業報告（単月）'!G234</f>
        <v>0</v>
      </c>
      <c r="H234" s="3">
        <f>G234+'事業報告（単月）'!H234</f>
        <v>0</v>
      </c>
      <c r="I234" s="3">
        <f>H234+'事業報告（単月）'!I234</f>
        <v>0</v>
      </c>
      <c r="J234" s="3">
        <f>I234+'事業報告（単月）'!J234</f>
        <v>0</v>
      </c>
      <c r="K234" s="3">
        <f>J234+'事業報告（単月）'!K234</f>
        <v>0</v>
      </c>
      <c r="L234" s="5">
        <f>K234+'事業報告（単月）'!L234</f>
        <v>0</v>
      </c>
      <c r="M234" s="2">
        <f>L234+'事業報告（単月）'!M234</f>
        <v>0</v>
      </c>
      <c r="N234" s="3">
        <f>M234+'事業報告（単月）'!N234</f>
        <v>0</v>
      </c>
      <c r="O234" s="3">
        <f>N234+'事業報告（単月）'!O234</f>
        <v>0</v>
      </c>
      <c r="P234" s="3">
        <f>O234+'事業報告（単月）'!P234</f>
        <v>0</v>
      </c>
      <c r="Q234" s="3">
        <f>P234+'事業報告（単月）'!Q234</f>
        <v>0</v>
      </c>
      <c r="R234" s="4">
        <f>Q234+'事業報告（単月）'!R234</f>
        <v>0</v>
      </c>
      <c r="S234" s="291">
        <f t="shared" si="118"/>
        <v>0</v>
      </c>
      <c r="T234" s="3">
        <f t="shared" si="119"/>
        <v>0</v>
      </c>
      <c r="U234" s="3">
        <f t="shared" si="120"/>
        <v>0</v>
      </c>
      <c r="W234" s="149" t="s">
        <v>351</v>
      </c>
    </row>
    <row r="235" spans="1:23" s="81" customFormat="1" ht="17.25" hidden="1" customHeight="1" outlineLevel="1">
      <c r="A235" s="80"/>
      <c r="B235" s="2043"/>
      <c r="C235" s="2059"/>
      <c r="D235" s="1914"/>
      <c r="E235" s="1918"/>
      <c r="F235" s="211" t="s">
        <v>160</v>
      </c>
      <c r="G235" s="87">
        <f>'事業報告（単月）'!G235</f>
        <v>-301</v>
      </c>
      <c r="H235" s="3">
        <f>G235+'事業報告（単月）'!H235</f>
        <v>144</v>
      </c>
      <c r="I235" s="3">
        <f>H235+'事業報告（単月）'!I235</f>
        <v>-538</v>
      </c>
      <c r="J235" s="3">
        <f>I235+'事業報告（単月）'!J235</f>
        <v>-124</v>
      </c>
      <c r="K235" s="3">
        <f>J235+'事業報告（単月）'!K235</f>
        <v>475</v>
      </c>
      <c r="L235" s="5">
        <f>K235+'事業報告（単月）'!L235</f>
        <v>-90</v>
      </c>
      <c r="M235" s="2">
        <f>L235+'事業報告（単月）'!M235</f>
        <v>-2999</v>
      </c>
      <c r="N235" s="3">
        <f>M235+'事業報告（単月）'!N235</f>
        <v>-1178</v>
      </c>
      <c r="O235" s="3">
        <f>N235+'事業報告（単月）'!O235</f>
        <v>-65</v>
      </c>
      <c r="P235" s="3">
        <f>O235+'事業報告（単月）'!P235</f>
        <v>-1559</v>
      </c>
      <c r="Q235" s="3">
        <f>P235+'事業報告（単月）'!Q235</f>
        <v>-169</v>
      </c>
      <c r="R235" s="4">
        <f>Q235+'事業報告（単月）'!R235</f>
        <v>-1419</v>
      </c>
      <c r="S235" s="291">
        <f t="shared" si="118"/>
        <v>-90</v>
      </c>
      <c r="T235" s="3">
        <f t="shared" si="119"/>
        <v>-1329</v>
      </c>
      <c r="U235" s="3">
        <f t="shared" si="120"/>
        <v>-1419</v>
      </c>
      <c r="W235" s="149" t="s">
        <v>350</v>
      </c>
    </row>
    <row r="236" spans="1:23" s="81" customFormat="1" ht="17.25" hidden="1" customHeight="1" outlineLevel="1">
      <c r="A236" s="80"/>
      <c r="B236" s="2043"/>
      <c r="C236" s="2059"/>
      <c r="D236" s="1915"/>
      <c r="E236" s="1919" t="s">
        <v>106</v>
      </c>
      <c r="F236" s="1920"/>
      <c r="G236" s="350">
        <f>SUM(G229:G235)</f>
        <v>3566.1428571428569</v>
      </c>
      <c r="H236" s="333">
        <f t="shared" ref="H236:R236" si="121">SUM(H229:H235)</f>
        <v>6206.063492063492</v>
      </c>
      <c r="I236" s="333">
        <f t="shared" si="121"/>
        <v>9928.9841269841272</v>
      </c>
      <c r="J236" s="333">
        <f t="shared" si="121"/>
        <v>13874.888888888889</v>
      </c>
      <c r="K236" s="333">
        <f t="shared" si="121"/>
        <v>16411.984126984127</v>
      </c>
      <c r="L236" s="335">
        <f t="shared" si="121"/>
        <v>20328.095238095237</v>
      </c>
      <c r="M236" s="332">
        <f t="shared" si="121"/>
        <v>24048.142857142855</v>
      </c>
      <c r="N236" s="333">
        <f t="shared" si="121"/>
        <v>27938.984126984127</v>
      </c>
      <c r="O236" s="333">
        <f t="shared" si="121"/>
        <v>31230.873015873014</v>
      </c>
      <c r="P236" s="333">
        <f t="shared" si="121"/>
        <v>34454.968253968254</v>
      </c>
      <c r="Q236" s="333">
        <f t="shared" si="121"/>
        <v>38129.888888888891</v>
      </c>
      <c r="R236" s="334">
        <f t="shared" si="121"/>
        <v>42217.031746031746</v>
      </c>
      <c r="S236" s="351">
        <f t="shared" si="118"/>
        <v>20328.095238095237</v>
      </c>
      <c r="T236" s="333">
        <f t="shared" si="119"/>
        <v>21888.936507936509</v>
      </c>
      <c r="U236" s="333">
        <f t="shared" si="120"/>
        <v>42217.031746031746</v>
      </c>
      <c r="W236" s="149" t="s">
        <v>350</v>
      </c>
    </row>
    <row r="237" spans="1:23" s="81" customFormat="1" ht="17.25" hidden="1" customHeight="1" outlineLevel="1">
      <c r="A237" s="80"/>
      <c r="B237" s="2043"/>
      <c r="C237" s="2059"/>
      <c r="D237" s="1921" t="s">
        <v>105</v>
      </c>
      <c r="E237" s="1922"/>
      <c r="F237" s="212" t="s">
        <v>94</v>
      </c>
      <c r="G237" s="87">
        <f>'事業報告（単月）'!G237</f>
        <v>1485</v>
      </c>
      <c r="H237" s="3">
        <f>G237+'事業報告（単月）'!H237</f>
        <v>2616</v>
      </c>
      <c r="I237" s="3">
        <f>H237+'事業報告（単月）'!I237</f>
        <v>4056</v>
      </c>
      <c r="J237" s="3">
        <f>I237+'事業報告（単月）'!J237</f>
        <v>5507</v>
      </c>
      <c r="K237" s="3">
        <f>J237+'事業報告（単月）'!K237</f>
        <v>6672</v>
      </c>
      <c r="L237" s="5">
        <f>K237+'事業報告（単月）'!L237</f>
        <v>7819</v>
      </c>
      <c r="M237" s="2">
        <f>L237+'事業報告（単月）'!M237</f>
        <v>9197</v>
      </c>
      <c r="N237" s="3">
        <f>M237+'事業報告（単月）'!N237</f>
        <v>10156</v>
      </c>
      <c r="O237" s="3">
        <f>N237+'事業報告（単月）'!O237</f>
        <v>11275</v>
      </c>
      <c r="P237" s="3">
        <f>O237+'事業報告（単月）'!P237</f>
        <v>12272</v>
      </c>
      <c r="Q237" s="3">
        <f>P237+'事業報告（単月）'!Q237</f>
        <v>13230</v>
      </c>
      <c r="R237" s="4">
        <f>Q237+'事業報告（単月）'!R237</f>
        <v>14475</v>
      </c>
      <c r="S237" s="291">
        <f t="shared" si="118"/>
        <v>7819</v>
      </c>
      <c r="T237" s="3">
        <f t="shared" si="119"/>
        <v>6656</v>
      </c>
      <c r="U237" s="3">
        <f t="shared" si="120"/>
        <v>14475</v>
      </c>
      <c r="W237" s="149" t="s">
        <v>350</v>
      </c>
    </row>
    <row r="238" spans="1:23" s="81" customFormat="1" ht="17.25" hidden="1" customHeight="1" outlineLevel="1">
      <c r="A238" s="80"/>
      <c r="B238" s="2043"/>
      <c r="C238" s="2059"/>
      <c r="D238" s="1923"/>
      <c r="E238" s="1924"/>
      <c r="F238" s="211" t="s">
        <v>95</v>
      </c>
      <c r="G238" s="87">
        <f>'事業報告（単月）'!G238</f>
        <v>491</v>
      </c>
      <c r="H238" s="483">
        <f>G238+'事業報告（単月）'!H238</f>
        <v>870</v>
      </c>
      <c r="I238" s="483">
        <f>H238+'事業報告（単月）'!I238</f>
        <v>1250</v>
      </c>
      <c r="J238" s="483">
        <f>I238+'事業報告（単月）'!J238</f>
        <v>1627</v>
      </c>
      <c r="K238" s="483">
        <f>J238+'事業報告（単月）'!K238</f>
        <v>2076</v>
      </c>
      <c r="L238" s="484">
        <f>K238+'事業報告（単月）'!L238</f>
        <v>2557</v>
      </c>
      <c r="M238" s="10">
        <f>L238+'事業報告（単月）'!M238</f>
        <v>2985</v>
      </c>
      <c r="N238" s="483">
        <f>M238+'事業報告（単月）'!N238</f>
        <v>3419</v>
      </c>
      <c r="O238" s="483">
        <f>N238+'事業報告（単月）'!O238</f>
        <v>3827</v>
      </c>
      <c r="P238" s="483">
        <f>O238+'事業報告（単月）'!P238</f>
        <v>4195</v>
      </c>
      <c r="Q238" s="483">
        <f>P238+'事業報告（単月）'!Q238</f>
        <v>4615</v>
      </c>
      <c r="R238" s="11">
        <f>Q238+'事業報告（単月）'!R238</f>
        <v>5035</v>
      </c>
      <c r="S238" s="482">
        <f t="shared" si="118"/>
        <v>2557</v>
      </c>
      <c r="T238" s="483">
        <f t="shared" si="119"/>
        <v>2478</v>
      </c>
      <c r="U238" s="483">
        <f t="shared" si="120"/>
        <v>5035</v>
      </c>
      <c r="W238" s="149" t="s">
        <v>350</v>
      </c>
    </row>
    <row r="239" spans="1:23" s="81" customFormat="1" ht="17.25" hidden="1" customHeight="1" outlineLevel="1">
      <c r="A239" s="80"/>
      <c r="B239" s="2043"/>
      <c r="C239" s="2059"/>
      <c r="D239" s="1925"/>
      <c r="E239" s="1926"/>
      <c r="F239" s="331" t="s">
        <v>106</v>
      </c>
      <c r="G239" s="350">
        <f>SUM(G237:G238)</f>
        <v>1976</v>
      </c>
      <c r="H239" s="333">
        <f t="shared" ref="H239:R239" si="122">SUM(H237:H238)</f>
        <v>3486</v>
      </c>
      <c r="I239" s="333">
        <f t="shared" si="122"/>
        <v>5306</v>
      </c>
      <c r="J239" s="333">
        <f t="shared" si="122"/>
        <v>7134</v>
      </c>
      <c r="K239" s="333">
        <f t="shared" si="122"/>
        <v>8748</v>
      </c>
      <c r="L239" s="335">
        <f t="shared" si="122"/>
        <v>10376</v>
      </c>
      <c r="M239" s="332">
        <f t="shared" si="122"/>
        <v>12182</v>
      </c>
      <c r="N239" s="333">
        <f t="shared" si="122"/>
        <v>13575</v>
      </c>
      <c r="O239" s="333">
        <f t="shared" si="122"/>
        <v>15102</v>
      </c>
      <c r="P239" s="333">
        <f t="shared" si="122"/>
        <v>16467</v>
      </c>
      <c r="Q239" s="333">
        <f t="shared" si="122"/>
        <v>17845</v>
      </c>
      <c r="R239" s="334">
        <f t="shared" si="122"/>
        <v>19510</v>
      </c>
      <c r="S239" s="351">
        <f t="shared" si="118"/>
        <v>10376</v>
      </c>
      <c r="T239" s="333">
        <f t="shared" si="119"/>
        <v>9134</v>
      </c>
      <c r="U239" s="333">
        <f t="shared" si="120"/>
        <v>19510</v>
      </c>
      <c r="W239" s="149" t="s">
        <v>350</v>
      </c>
    </row>
    <row r="240" spans="1:23" s="81" customFormat="1" ht="17.25" hidden="1" customHeight="1" outlineLevel="1">
      <c r="A240" s="80"/>
      <c r="B240" s="2043"/>
      <c r="C240" s="2059"/>
      <c r="D240" s="2015" t="s">
        <v>56</v>
      </c>
      <c r="E240" s="2016"/>
      <c r="F240" s="2017"/>
      <c r="G240" s="485">
        <f>SUM(G239,G236)</f>
        <v>5542.1428571428569</v>
      </c>
      <c r="H240" s="486">
        <f t="shared" ref="H240:R240" si="123">SUM(H239,H236)</f>
        <v>9692.0634920634911</v>
      </c>
      <c r="I240" s="486">
        <f t="shared" si="123"/>
        <v>15234.984126984127</v>
      </c>
      <c r="J240" s="486">
        <f t="shared" si="123"/>
        <v>21008.888888888891</v>
      </c>
      <c r="K240" s="486">
        <f t="shared" si="123"/>
        <v>25159.984126984127</v>
      </c>
      <c r="L240" s="487">
        <f t="shared" si="123"/>
        <v>30704.095238095237</v>
      </c>
      <c r="M240" s="206">
        <f t="shared" si="123"/>
        <v>36230.142857142855</v>
      </c>
      <c r="N240" s="486">
        <f t="shared" si="123"/>
        <v>41513.984126984127</v>
      </c>
      <c r="O240" s="486">
        <f t="shared" si="123"/>
        <v>46332.873015873018</v>
      </c>
      <c r="P240" s="486">
        <f t="shared" si="123"/>
        <v>50921.968253968254</v>
      </c>
      <c r="Q240" s="486">
        <f t="shared" si="123"/>
        <v>55974.888888888891</v>
      </c>
      <c r="R240" s="207">
        <f t="shared" si="123"/>
        <v>61727.031746031746</v>
      </c>
      <c r="S240" s="1055">
        <f t="shared" si="118"/>
        <v>30704.095238095237</v>
      </c>
      <c r="T240" s="486">
        <f t="shared" si="119"/>
        <v>31022.936507936509</v>
      </c>
      <c r="U240" s="486">
        <f t="shared" si="120"/>
        <v>61727.031746031746</v>
      </c>
      <c r="W240" s="149" t="s">
        <v>350</v>
      </c>
    </row>
    <row r="241" spans="1:23" s="81" customFormat="1" ht="17.25" hidden="1" customHeight="1" outlineLevel="1">
      <c r="A241" s="80"/>
      <c r="B241" s="2043"/>
      <c r="C241" s="2059"/>
      <c r="D241" s="1930" t="s">
        <v>57</v>
      </c>
      <c r="E241" s="1931"/>
      <c r="F241" s="1932"/>
      <c r="G241" s="266">
        <f>G236-G228</f>
        <v>-437.19047619047615</v>
      </c>
      <c r="H241" s="230">
        <f t="shared" ref="H241:R241" si="124">H236-H228</f>
        <v>-1847.1111111111104</v>
      </c>
      <c r="I241" s="230">
        <f t="shared" si="124"/>
        <v>-2192.6031746031731</v>
      </c>
      <c r="J241" s="230">
        <f t="shared" si="124"/>
        <v>-2255.74603174603</v>
      </c>
      <c r="K241" s="230">
        <f t="shared" si="124"/>
        <v>-3756.2698412698373</v>
      </c>
      <c r="L241" s="289">
        <f t="shared" si="124"/>
        <v>-3919.3650793650777</v>
      </c>
      <c r="M241" s="229">
        <f t="shared" si="124"/>
        <v>-4447.8888888888869</v>
      </c>
      <c r="N241" s="230">
        <f t="shared" si="124"/>
        <v>-4813.2380952380918</v>
      </c>
      <c r="O241" s="230">
        <f t="shared" si="124"/>
        <v>-5830.3968253968233</v>
      </c>
      <c r="P241" s="230">
        <f t="shared" si="124"/>
        <v>-6861.6984126984098</v>
      </c>
      <c r="Q241" s="230">
        <f t="shared" si="124"/>
        <v>-7430.7460317460282</v>
      </c>
      <c r="R241" s="231">
        <f t="shared" si="124"/>
        <v>-7664.3968253968269</v>
      </c>
      <c r="S241" s="292">
        <f t="shared" si="118"/>
        <v>-3919.3650793650777</v>
      </c>
      <c r="T241" s="230">
        <f t="shared" si="119"/>
        <v>-3745.0317460317492</v>
      </c>
      <c r="U241" s="230">
        <f t="shared" si="120"/>
        <v>-7664.3968253968269</v>
      </c>
      <c r="W241" s="232" t="s">
        <v>350</v>
      </c>
    </row>
    <row r="242" spans="1:23" s="81" customFormat="1" ht="17.25" customHeight="1" collapsed="1" thickBot="1">
      <c r="A242" s="80"/>
      <c r="B242" s="2043"/>
      <c r="C242" s="2056" t="s">
        <v>99</v>
      </c>
      <c r="D242" s="2057"/>
      <c r="E242" s="2057"/>
      <c r="F242" s="2058"/>
      <c r="G242" s="646">
        <f>G241*6300/1000</f>
        <v>-2754.2999999999997</v>
      </c>
      <c r="H242" s="497">
        <f t="shared" ref="H242:R242" si="125">H241*6300/1000</f>
        <v>-11636.799999999996</v>
      </c>
      <c r="I242" s="497">
        <f t="shared" si="125"/>
        <v>-13813.399999999991</v>
      </c>
      <c r="J242" s="497">
        <f t="shared" si="125"/>
        <v>-14211.199999999988</v>
      </c>
      <c r="K242" s="497">
        <f t="shared" si="125"/>
        <v>-23664.499999999975</v>
      </c>
      <c r="L242" s="647">
        <f t="shared" si="125"/>
        <v>-24691.999999999989</v>
      </c>
      <c r="M242" s="383">
        <f t="shared" si="125"/>
        <v>-28021.69999999999</v>
      </c>
      <c r="N242" s="497">
        <f t="shared" si="125"/>
        <v>-30323.399999999976</v>
      </c>
      <c r="O242" s="497">
        <f t="shared" si="125"/>
        <v>-36731.499999999985</v>
      </c>
      <c r="P242" s="497">
        <f t="shared" si="125"/>
        <v>-43228.699999999983</v>
      </c>
      <c r="Q242" s="497">
        <f t="shared" si="125"/>
        <v>-46813.699999999975</v>
      </c>
      <c r="R242" s="382">
        <f t="shared" si="125"/>
        <v>-48285.700000000004</v>
      </c>
      <c r="S242" s="385">
        <f t="shared" si="118"/>
        <v>-24691.999999999989</v>
      </c>
      <c r="T242" s="497">
        <f t="shared" si="119"/>
        <v>-23593.700000000015</v>
      </c>
      <c r="U242" s="497">
        <f t="shared" si="120"/>
        <v>-48285.700000000004</v>
      </c>
      <c r="V242" s="225"/>
      <c r="W242" s="155" t="s">
        <v>89</v>
      </c>
    </row>
    <row r="243" spans="1:23" s="81" customFormat="1" ht="17.25" hidden="1" customHeight="1" outlineLevel="1">
      <c r="A243" s="80"/>
      <c r="B243" s="2043"/>
      <c r="C243" s="1936" t="s">
        <v>101</v>
      </c>
      <c r="D243" s="2019" t="s">
        <v>27</v>
      </c>
      <c r="E243" s="2020"/>
      <c r="F243" s="2021"/>
      <c r="G243" s="267">
        <f>'事業報告（単月）'!G243</f>
        <v>18571</v>
      </c>
      <c r="H243" s="221">
        <f>G243+'事業報告（単月）'!H243</f>
        <v>37430</v>
      </c>
      <c r="I243" s="221">
        <f>H243+'事業報告（単月）'!I243</f>
        <v>56001</v>
      </c>
      <c r="J243" s="221">
        <f>I243+'事業報告（単月）'!J243</f>
        <v>74608</v>
      </c>
      <c r="K243" s="221">
        <f>J243+'事業報告（単月）'!K243</f>
        <v>93395</v>
      </c>
      <c r="L243" s="294">
        <f>K243+'事業報告（単月）'!L243</f>
        <v>112038</v>
      </c>
      <c r="M243" s="298">
        <f>L243+'事業報告（単月）'!M243</f>
        <v>132121</v>
      </c>
      <c r="N243" s="299">
        <f>M243+'事業報告（単月）'!N243</f>
        <v>152276</v>
      </c>
      <c r="O243" s="299">
        <f>N243+'事業報告（単月）'!O243</f>
        <v>172359</v>
      </c>
      <c r="P243" s="299">
        <f>O243+'事業報告（単月）'!P243</f>
        <v>192514</v>
      </c>
      <c r="Q243" s="299">
        <f>P243+'事業報告（単月）'!Q243</f>
        <v>212597</v>
      </c>
      <c r="R243" s="300">
        <f>Q243+'事業報告（単月）'!R243</f>
        <v>232752</v>
      </c>
      <c r="S243" s="296">
        <f t="shared" si="118"/>
        <v>112038</v>
      </c>
      <c r="T243" s="221">
        <f t="shared" si="119"/>
        <v>120714</v>
      </c>
      <c r="U243" s="221">
        <f t="shared" si="120"/>
        <v>232752</v>
      </c>
      <c r="W243" s="233" t="s">
        <v>89</v>
      </c>
    </row>
    <row r="244" spans="1:23" s="81" customFormat="1" ht="17.25" hidden="1" customHeight="1" outlineLevel="1">
      <c r="A244" s="80"/>
      <c r="B244" s="2043"/>
      <c r="C244" s="1936"/>
      <c r="D244" s="1941" t="s">
        <v>28</v>
      </c>
      <c r="E244" s="1942"/>
      <c r="F244" s="1943"/>
      <c r="G244" s="489">
        <f>'事業報告（単月）'!G244</f>
        <v>1305</v>
      </c>
      <c r="H244" s="490">
        <f>G244+'事業報告（単月）'!H244</f>
        <v>2610</v>
      </c>
      <c r="I244" s="490">
        <f>H244+'事業報告（単月）'!I244</f>
        <v>3915</v>
      </c>
      <c r="J244" s="490">
        <f>I244+'事業報告（単月）'!J244</f>
        <v>5220</v>
      </c>
      <c r="K244" s="490">
        <f>J244+'事業報告（単月）'!K244</f>
        <v>6525</v>
      </c>
      <c r="L244" s="491">
        <f>K244+'事業報告（単月）'!L244</f>
        <v>7836</v>
      </c>
      <c r="M244" s="63">
        <f>L244+'事業報告（単月）'!M244</f>
        <v>9141</v>
      </c>
      <c r="N244" s="490">
        <f>M244+'事業報告（単月）'!N244</f>
        <v>10417</v>
      </c>
      <c r="O244" s="490">
        <f>N244+'事業報告（単月）'!O244</f>
        <v>11693</v>
      </c>
      <c r="P244" s="490">
        <f>O244+'事業報告（単月）'!P244</f>
        <v>12969</v>
      </c>
      <c r="Q244" s="490">
        <f>P244+'事業報告（単月）'!Q244</f>
        <v>14245</v>
      </c>
      <c r="R244" s="64">
        <f>Q244+'事業報告（単月）'!R244</f>
        <v>15533</v>
      </c>
      <c r="S244" s="1056">
        <f t="shared" si="118"/>
        <v>7836</v>
      </c>
      <c r="T244" s="490">
        <f t="shared" si="119"/>
        <v>7697</v>
      </c>
      <c r="U244" s="490">
        <f t="shared" si="120"/>
        <v>15533</v>
      </c>
      <c r="W244" s="154" t="s">
        <v>89</v>
      </c>
    </row>
    <row r="245" spans="1:23" s="81" customFormat="1" ht="17.25" hidden="1" customHeight="1" outlineLevel="1">
      <c r="A245" s="80"/>
      <c r="B245" s="2043"/>
      <c r="C245" s="1936"/>
      <c r="D245" s="1941" t="s">
        <v>31</v>
      </c>
      <c r="E245" s="1942"/>
      <c r="F245" s="1943"/>
      <c r="G245" s="489">
        <f>'事業報告（単月）'!G245</f>
        <v>282</v>
      </c>
      <c r="H245" s="490">
        <f>G245+'事業報告（単月）'!H245</f>
        <v>569</v>
      </c>
      <c r="I245" s="490">
        <f>H245+'事業報告（単月）'!I245</f>
        <v>1261</v>
      </c>
      <c r="J245" s="490">
        <f>I245+'事業報告（単月）'!J245</f>
        <v>1543</v>
      </c>
      <c r="K245" s="490">
        <f>J245+'事業報告（単月）'!K245</f>
        <v>1825</v>
      </c>
      <c r="L245" s="491">
        <f>K245+'事業報告（単月）'!L245</f>
        <v>2507</v>
      </c>
      <c r="M245" s="63">
        <f>L245+'事業報告（単月）'!M245</f>
        <v>2789</v>
      </c>
      <c r="N245" s="490">
        <f>M245+'事業報告（単月）'!N245</f>
        <v>3076</v>
      </c>
      <c r="O245" s="490">
        <f>N245+'事業報告（単月）'!O245</f>
        <v>3768</v>
      </c>
      <c r="P245" s="490">
        <f>O245+'事業報告（単月）'!P245</f>
        <v>4050</v>
      </c>
      <c r="Q245" s="490">
        <f>P245+'事業報告（単月）'!Q245</f>
        <v>4332</v>
      </c>
      <c r="R245" s="64">
        <f>Q245+'事業報告（単月）'!R245</f>
        <v>5014</v>
      </c>
      <c r="S245" s="1056">
        <f t="shared" si="118"/>
        <v>2507</v>
      </c>
      <c r="T245" s="490">
        <f t="shared" si="119"/>
        <v>2507</v>
      </c>
      <c r="U245" s="490">
        <f t="shared" si="120"/>
        <v>5014</v>
      </c>
      <c r="W245" s="154" t="s">
        <v>89</v>
      </c>
    </row>
    <row r="246" spans="1:23" s="81" customFormat="1" ht="17.25" hidden="1" customHeight="1" outlineLevel="1">
      <c r="A246" s="80"/>
      <c r="B246" s="2043"/>
      <c r="C246" s="1936"/>
      <c r="D246" s="1941" t="s">
        <v>17</v>
      </c>
      <c r="E246" s="1942"/>
      <c r="F246" s="1943"/>
      <c r="G246" s="583">
        <f>'事業報告（単月）'!G246</f>
        <v>0</v>
      </c>
      <c r="H246" s="1423">
        <f>G246+'事業報告（単月）'!H246</f>
        <v>0</v>
      </c>
      <c r="I246" s="1423">
        <f>H246+'事業報告（単月）'!I246</f>
        <v>0</v>
      </c>
      <c r="J246" s="1423">
        <f>I246+'事業報告（単月）'!J246</f>
        <v>0</v>
      </c>
      <c r="K246" s="1423">
        <f>J246+'事業報告（単月）'!K246</f>
        <v>0</v>
      </c>
      <c r="L246" s="584">
        <f>K246+'事業報告（単月）'!L246</f>
        <v>0</v>
      </c>
      <c r="M246" s="945">
        <f>L246+'事業報告（単月）'!M246</f>
        <v>0</v>
      </c>
      <c r="N246" s="1423">
        <f>M246+'事業報告（単月）'!N246</f>
        <v>0</v>
      </c>
      <c r="O246" s="1423">
        <f>N246+'事業報告（単月）'!O246</f>
        <v>0</v>
      </c>
      <c r="P246" s="1423">
        <f>O246+'事業報告（単月）'!P246</f>
        <v>0</v>
      </c>
      <c r="Q246" s="1423">
        <f>P246+'事業報告（単月）'!Q246</f>
        <v>0</v>
      </c>
      <c r="R246" s="66">
        <f>Q246+'事業報告（単月）'!R246</f>
        <v>0</v>
      </c>
      <c r="S246" s="585">
        <f t="shared" si="118"/>
        <v>0</v>
      </c>
      <c r="T246" s="1423">
        <f t="shared" si="119"/>
        <v>0</v>
      </c>
      <c r="U246" s="1423">
        <f t="shared" si="120"/>
        <v>0</v>
      </c>
      <c r="W246" s="154" t="s">
        <v>89</v>
      </c>
    </row>
    <row r="247" spans="1:23" s="81" customFormat="1" ht="17.25" hidden="1" customHeight="1" outlineLevel="1">
      <c r="A247" s="80"/>
      <c r="B247" s="2043"/>
      <c r="C247" s="1936"/>
      <c r="D247" s="1941" t="s">
        <v>15</v>
      </c>
      <c r="E247" s="1942"/>
      <c r="F247" s="1943"/>
      <c r="G247" s="583">
        <f>'事業報告（単月）'!G247</f>
        <v>162</v>
      </c>
      <c r="H247" s="1423">
        <f>G247+'事業報告（単月）'!H247</f>
        <v>324</v>
      </c>
      <c r="I247" s="1423">
        <f>H247+'事業報告（単月）'!I247</f>
        <v>486</v>
      </c>
      <c r="J247" s="1423">
        <f>I247+'事業報告（単月）'!J247</f>
        <v>648</v>
      </c>
      <c r="K247" s="1423">
        <f>J247+'事業報告（単月）'!K247</f>
        <v>810</v>
      </c>
      <c r="L247" s="584">
        <f>K247+'事業報告（単月）'!L247</f>
        <v>972</v>
      </c>
      <c r="M247" s="945">
        <f>L247+'事業報告（単月）'!M247</f>
        <v>1167</v>
      </c>
      <c r="N247" s="1423">
        <f>M247+'事業報告（単月）'!N247</f>
        <v>1362</v>
      </c>
      <c r="O247" s="1423">
        <f>N247+'事業報告（単月）'!O247</f>
        <v>1557</v>
      </c>
      <c r="P247" s="1423">
        <f>O247+'事業報告（単月）'!P247</f>
        <v>1752</v>
      </c>
      <c r="Q247" s="1423">
        <f>P247+'事業報告（単月）'!Q247</f>
        <v>1947</v>
      </c>
      <c r="R247" s="66">
        <f>Q247+'事業報告（単月）'!R247</f>
        <v>2142</v>
      </c>
      <c r="S247" s="585">
        <f t="shared" si="118"/>
        <v>972</v>
      </c>
      <c r="T247" s="1423">
        <f t="shared" si="119"/>
        <v>1170</v>
      </c>
      <c r="U247" s="1423">
        <f t="shared" si="120"/>
        <v>2142</v>
      </c>
      <c r="W247" s="154" t="s">
        <v>89</v>
      </c>
    </row>
    <row r="248" spans="1:23" s="81" customFormat="1" ht="17.25" hidden="1" customHeight="1" outlineLevel="1">
      <c r="A248" s="80"/>
      <c r="B248" s="2043"/>
      <c r="C248" s="1936"/>
      <c r="D248" s="1941" t="s">
        <v>60</v>
      </c>
      <c r="E248" s="1942"/>
      <c r="F248" s="1943"/>
      <c r="G248" s="489">
        <f>'事業報告（単月）'!G248</f>
        <v>4901</v>
      </c>
      <c r="H248" s="490">
        <f>G248+'事業報告（単月）'!H248</f>
        <v>9802</v>
      </c>
      <c r="I248" s="490">
        <f>H248+'事業報告（単月）'!I248</f>
        <v>14703</v>
      </c>
      <c r="J248" s="490">
        <f>I248+'事業報告（単月）'!J248</f>
        <v>19604</v>
      </c>
      <c r="K248" s="490">
        <f>J248+'事業報告（単月）'!K248</f>
        <v>24505</v>
      </c>
      <c r="L248" s="491">
        <f>K248+'事業報告（単月）'!L248</f>
        <v>29406</v>
      </c>
      <c r="M248" s="63">
        <f>L248+'事業報告（単月）'!M248</f>
        <v>34307</v>
      </c>
      <c r="N248" s="490">
        <f>M248+'事業報告（単月）'!N248</f>
        <v>39208</v>
      </c>
      <c r="O248" s="490">
        <f>N248+'事業報告（単月）'!O248</f>
        <v>44109</v>
      </c>
      <c r="P248" s="490">
        <f>O248+'事業報告（単月）'!P248</f>
        <v>49010</v>
      </c>
      <c r="Q248" s="490">
        <f>P248+'事業報告（単月）'!Q248</f>
        <v>53911</v>
      </c>
      <c r="R248" s="64">
        <f>Q248+'事業報告（単月）'!R248</f>
        <v>58812</v>
      </c>
      <c r="S248" s="489">
        <f t="shared" si="118"/>
        <v>29406</v>
      </c>
      <c r="T248" s="490">
        <f t="shared" si="119"/>
        <v>29406</v>
      </c>
      <c r="U248" s="490">
        <f t="shared" si="120"/>
        <v>58812</v>
      </c>
      <c r="W248" s="154" t="s">
        <v>89</v>
      </c>
    </row>
    <row r="249" spans="1:23" s="81" customFormat="1" ht="17.25" hidden="1" customHeight="1" outlineLevel="1">
      <c r="A249" s="80"/>
      <c r="B249" s="2043"/>
      <c r="C249" s="1936"/>
      <c r="D249" s="2022" t="s">
        <v>96</v>
      </c>
      <c r="E249" s="2023"/>
      <c r="F249" s="2024"/>
      <c r="G249" s="262">
        <f>SUM(G243:G248)</f>
        <v>25221</v>
      </c>
      <c r="H249" s="202">
        <f t="shared" ref="H249:R249" si="126">SUM(H243:H248)</f>
        <v>50735</v>
      </c>
      <c r="I249" s="202">
        <f t="shared" si="126"/>
        <v>76366</v>
      </c>
      <c r="J249" s="202">
        <f t="shared" si="126"/>
        <v>101623</v>
      </c>
      <c r="K249" s="202">
        <f t="shared" si="126"/>
        <v>127060</v>
      </c>
      <c r="L249" s="288">
        <f t="shared" si="126"/>
        <v>152759</v>
      </c>
      <c r="M249" s="201">
        <f t="shared" si="126"/>
        <v>179525</v>
      </c>
      <c r="N249" s="202">
        <f t="shared" si="126"/>
        <v>206339</v>
      </c>
      <c r="O249" s="202">
        <f t="shared" si="126"/>
        <v>233486</v>
      </c>
      <c r="P249" s="202">
        <f t="shared" si="126"/>
        <v>260295</v>
      </c>
      <c r="Q249" s="202">
        <f t="shared" si="126"/>
        <v>287032</v>
      </c>
      <c r="R249" s="203">
        <f t="shared" si="126"/>
        <v>314253</v>
      </c>
      <c r="S249" s="204">
        <f t="shared" si="118"/>
        <v>152759</v>
      </c>
      <c r="T249" s="202">
        <f t="shared" si="119"/>
        <v>161494</v>
      </c>
      <c r="U249" s="202">
        <f t="shared" si="120"/>
        <v>314253</v>
      </c>
      <c r="W249" s="268" t="s">
        <v>89</v>
      </c>
    </row>
    <row r="250" spans="1:23" s="81" customFormat="1" ht="17.25" customHeight="1" collapsed="1" thickBot="1">
      <c r="A250" s="80"/>
      <c r="B250" s="2043"/>
      <c r="C250" s="2060" t="s">
        <v>97</v>
      </c>
      <c r="D250" s="2061"/>
      <c r="E250" s="2061"/>
      <c r="F250" s="2062"/>
      <c r="G250" s="646">
        <f>G190-G249</f>
        <v>0</v>
      </c>
      <c r="H250" s="497">
        <f t="shared" ref="H250:L250" si="127">H190-H249</f>
        <v>0</v>
      </c>
      <c r="I250" s="497">
        <f t="shared" si="127"/>
        <v>0</v>
      </c>
      <c r="J250" s="497">
        <f t="shared" si="127"/>
        <v>0</v>
      </c>
      <c r="K250" s="497">
        <f t="shared" si="127"/>
        <v>0</v>
      </c>
      <c r="L250" s="647">
        <f t="shared" si="127"/>
        <v>0</v>
      </c>
      <c r="M250" s="384">
        <f>M249-M249</f>
        <v>0</v>
      </c>
      <c r="N250" s="497">
        <f t="shared" ref="N250:R250" si="128">N249-N249</f>
        <v>0</v>
      </c>
      <c r="O250" s="497">
        <f t="shared" si="128"/>
        <v>0</v>
      </c>
      <c r="P250" s="497">
        <f t="shared" si="128"/>
        <v>0</v>
      </c>
      <c r="Q250" s="497">
        <f t="shared" si="128"/>
        <v>0</v>
      </c>
      <c r="R250" s="382">
        <f t="shared" si="128"/>
        <v>0</v>
      </c>
      <c r="S250" s="385">
        <f t="shared" si="118"/>
        <v>0</v>
      </c>
      <c r="T250" s="497">
        <f>U250-S250</f>
        <v>0</v>
      </c>
      <c r="U250" s="497">
        <f t="shared" si="120"/>
        <v>0</v>
      </c>
      <c r="V250" s="225"/>
      <c r="W250" s="155" t="s">
        <v>89</v>
      </c>
    </row>
    <row r="251" spans="1:23" s="81" customFormat="1" ht="17.25" hidden="1" customHeight="1" outlineLevel="1">
      <c r="A251" s="80"/>
      <c r="B251" s="2043"/>
      <c r="C251" s="2063" t="s">
        <v>189</v>
      </c>
      <c r="D251" s="2064"/>
      <c r="E251" s="2065"/>
      <c r="F251" s="674" t="s">
        <v>190</v>
      </c>
      <c r="G251" s="675">
        <f>'事業報告（単月）'!G251</f>
        <v>20155</v>
      </c>
      <c r="H251" s="676">
        <f>G251+'事業報告（単月）'!H251</f>
        <v>40310</v>
      </c>
      <c r="I251" s="676">
        <f>H251+'事業報告（単月）'!I251</f>
        <v>60465</v>
      </c>
      <c r="J251" s="676">
        <f>I251+'事業報告（単月）'!J251</f>
        <v>80620</v>
      </c>
      <c r="K251" s="676">
        <f>J251+'事業報告（単月）'!K251</f>
        <v>100775</v>
      </c>
      <c r="L251" s="677">
        <f>K251+'事業報告（単月）'!L251</f>
        <v>120930</v>
      </c>
      <c r="M251" s="675">
        <f>L251+'事業報告（単月）'!M251</f>
        <v>141085</v>
      </c>
      <c r="N251" s="676">
        <f>M251+'事業報告（単月）'!N251</f>
        <v>161240</v>
      </c>
      <c r="O251" s="676">
        <f>N251+'事業報告（単月）'!O251</f>
        <v>181395</v>
      </c>
      <c r="P251" s="676">
        <f>O251+'事業報告（単月）'!P251</f>
        <v>201550</v>
      </c>
      <c r="Q251" s="676">
        <f>P251+'事業報告（単月）'!Q251</f>
        <v>221705</v>
      </c>
      <c r="R251" s="678">
        <f>Q251+'事業報告（単月）'!R251</f>
        <v>241860</v>
      </c>
      <c r="S251" s="679">
        <f>L251</f>
        <v>120930</v>
      </c>
      <c r="T251" s="676">
        <f>U251-S251</f>
        <v>120930</v>
      </c>
      <c r="U251" s="676">
        <f>R251</f>
        <v>241860</v>
      </c>
      <c r="V251" s="668"/>
      <c r="W251" s="148" t="s">
        <v>88</v>
      </c>
    </row>
    <row r="252" spans="1:23" s="81" customFormat="1" ht="17.25" hidden="1" customHeight="1" outlineLevel="1">
      <c r="A252" s="80"/>
      <c r="B252" s="2043"/>
      <c r="C252" s="2066"/>
      <c r="D252" s="2067"/>
      <c r="E252" s="2068"/>
      <c r="F252" s="680" t="s">
        <v>191</v>
      </c>
      <c r="G252" s="542">
        <f>'事業報告（単月）'!G252</f>
        <v>0</v>
      </c>
      <c r="H252" s="540">
        <f>G252+'事業報告（単月）'!H252</f>
        <v>0</v>
      </c>
      <c r="I252" s="540">
        <f>H252+'事業報告（単月）'!I252</f>
        <v>0</v>
      </c>
      <c r="J252" s="540">
        <f>I252+'事業報告（単月）'!J252</f>
        <v>0</v>
      </c>
      <c r="K252" s="540">
        <f>J252+'事業報告（単月）'!K252</f>
        <v>0</v>
      </c>
      <c r="L252" s="681">
        <f>K252+'事業報告（単月）'!L252</f>
        <v>0</v>
      </c>
      <c r="M252" s="542">
        <f>L252+'事業報告（単月）'!M252</f>
        <v>0</v>
      </c>
      <c r="N252" s="540">
        <f>M252+'事業報告（単月）'!N252</f>
        <v>0</v>
      </c>
      <c r="O252" s="540">
        <f>N252+'事業報告（単月）'!O252</f>
        <v>0</v>
      </c>
      <c r="P252" s="540">
        <f>O252+'事業報告（単月）'!P252</f>
        <v>0</v>
      </c>
      <c r="Q252" s="540">
        <f>P252+'事業報告（単月）'!Q252</f>
        <v>0</v>
      </c>
      <c r="R252" s="541">
        <f>Q252+'事業報告（単月）'!R252</f>
        <v>0</v>
      </c>
      <c r="S252" s="1059">
        <f>L252</f>
        <v>0</v>
      </c>
      <c r="T252" s="540">
        <f>U252-S252</f>
        <v>0</v>
      </c>
      <c r="U252" s="540">
        <f>R252</f>
        <v>0</v>
      </c>
      <c r="V252" s="1053"/>
      <c r="W252" s="149" t="s">
        <v>88</v>
      </c>
    </row>
    <row r="253" spans="1:23" s="81" customFormat="1" ht="17.25" hidden="1" customHeight="1" outlineLevel="1" thickBot="1">
      <c r="A253" s="80"/>
      <c r="B253" s="2043"/>
      <c r="C253" s="2069"/>
      <c r="D253" s="2070"/>
      <c r="E253" s="2071"/>
      <c r="F253" s="682" t="s">
        <v>192</v>
      </c>
      <c r="G253" s="383">
        <f>'事業報告（単月）'!G253</f>
        <v>-1584</v>
      </c>
      <c r="H253" s="497">
        <f>G253+'事業報告（単月）'!H253</f>
        <v>-2880</v>
      </c>
      <c r="I253" s="497">
        <f>H253+'事業報告（単月）'!I253</f>
        <v>-4464</v>
      </c>
      <c r="J253" s="497">
        <f>I253+'事業報告（単月）'!J253</f>
        <v>-6012</v>
      </c>
      <c r="K253" s="497">
        <f>J253+'事業報告（単月）'!K253</f>
        <v>-7380</v>
      </c>
      <c r="L253" s="647">
        <f>K253+'事業報告（単月）'!L253</f>
        <v>-8892</v>
      </c>
      <c r="M253" s="383">
        <f>L253+'事業報告（単月）'!M253</f>
        <v>-8964</v>
      </c>
      <c r="N253" s="497">
        <f>M253+'事業報告（単月）'!N253</f>
        <v>-8964</v>
      </c>
      <c r="O253" s="497">
        <f>N253+'事業報告（単月）'!O253</f>
        <v>-9036</v>
      </c>
      <c r="P253" s="497">
        <f>O253+'事業報告（単月）'!P253</f>
        <v>-9036</v>
      </c>
      <c r="Q253" s="497">
        <f>P253+'事業報告（単月）'!Q253</f>
        <v>-9108</v>
      </c>
      <c r="R253" s="382">
        <f>Q253+'事業報告（単月）'!R253</f>
        <v>-9108</v>
      </c>
      <c r="S253" s="385">
        <f>L253</f>
        <v>-8892</v>
      </c>
      <c r="T253" s="497">
        <f>U253-S253</f>
        <v>-216</v>
      </c>
      <c r="U253" s="497">
        <f>R253</f>
        <v>-9108</v>
      </c>
      <c r="V253" s="225"/>
      <c r="W253" s="155" t="s">
        <v>88</v>
      </c>
    </row>
    <row r="254" spans="1:23" s="81" customFormat="1" ht="17.25" hidden="1" customHeight="1" outlineLevel="1" thickBot="1">
      <c r="A254" s="80"/>
      <c r="B254" s="2043"/>
      <c r="C254" s="2072" t="s">
        <v>193</v>
      </c>
      <c r="D254" s="2073"/>
      <c r="E254" s="2074"/>
      <c r="F254" s="683" t="s">
        <v>194</v>
      </c>
      <c r="G254" s="648">
        <f>'事業報告（単月）'!G254</f>
        <v>437.91946308724835</v>
      </c>
      <c r="H254" s="386">
        <f>G254+'事業報告（単月）'!H254</f>
        <v>875.83892617449669</v>
      </c>
      <c r="I254" s="386">
        <f>H254+'事業報告（単月）'!I254</f>
        <v>1313.7583892617449</v>
      </c>
      <c r="J254" s="386">
        <f>I254+'事業報告（単月）'!J254</f>
        <v>1751.6778523489934</v>
      </c>
      <c r="K254" s="386">
        <f>J254+'事業報告（単月）'!K254</f>
        <v>2189.5973154362418</v>
      </c>
      <c r="L254" s="649">
        <f>K254+'事業報告（単月）'!L254</f>
        <v>2629.530201342282</v>
      </c>
      <c r="M254" s="387">
        <f>L254+'事業報告（単月）'!M254</f>
        <v>3067.4496644295305</v>
      </c>
      <c r="N254" s="386">
        <f>M254+'事業報告（単月）'!N254</f>
        <v>3495.6375838926178</v>
      </c>
      <c r="O254" s="386">
        <f>N254+'事業報告（単月）'!O254</f>
        <v>3923.8255033557052</v>
      </c>
      <c r="P254" s="386">
        <f>O254+'事業報告（単月）'!P254</f>
        <v>4352.0134228187926</v>
      </c>
      <c r="Q254" s="386">
        <f>P254+'事業報告（単月）'!Q254</f>
        <v>4780.20134228188</v>
      </c>
      <c r="R254" s="388">
        <f>Q254+'事業報告（単月）'!R254</f>
        <v>5212.4161073825508</v>
      </c>
      <c r="S254" s="389">
        <f>L254</f>
        <v>2629.530201342282</v>
      </c>
      <c r="T254" s="386">
        <f>U254-S254</f>
        <v>2582.8859060402688</v>
      </c>
      <c r="U254" s="386">
        <f>R254</f>
        <v>5212.4161073825508</v>
      </c>
      <c r="V254" s="254"/>
      <c r="W254" s="234" t="s">
        <v>351</v>
      </c>
    </row>
    <row r="255" spans="1:23" s="81" customFormat="1" ht="17.25" customHeight="1" collapsed="1" thickBot="1">
      <c r="A255" s="80"/>
      <c r="B255" s="2043"/>
      <c r="C255" s="2075" t="s">
        <v>98</v>
      </c>
      <c r="D255" s="2076"/>
      <c r="E255" s="2076"/>
      <c r="F255" s="2077"/>
      <c r="G255" s="648">
        <f t="shared" ref="G255:R255" si="129">G256-G226-G242-G250</f>
        <v>90.299999999999727</v>
      </c>
      <c r="H255" s="386">
        <f t="shared" si="129"/>
        <v>-43.200000000004366</v>
      </c>
      <c r="I255" s="386">
        <f t="shared" si="129"/>
        <v>161.39999999999054</v>
      </c>
      <c r="J255" s="386">
        <f t="shared" si="129"/>
        <v>37.199999999987995</v>
      </c>
      <c r="K255" s="386">
        <f t="shared" si="129"/>
        <v>-142.50000000002547</v>
      </c>
      <c r="L255" s="649">
        <f t="shared" si="129"/>
        <v>26.999999999989086</v>
      </c>
      <c r="M255" s="387">
        <f t="shared" si="129"/>
        <v>899.69999999998981</v>
      </c>
      <c r="N255" s="386">
        <f t="shared" si="129"/>
        <v>353.39999999997599</v>
      </c>
      <c r="O255" s="386">
        <f t="shared" si="129"/>
        <v>19.499999999985448</v>
      </c>
      <c r="P255" s="386">
        <f t="shared" si="129"/>
        <v>467.69999999998254</v>
      </c>
      <c r="Q255" s="386">
        <f t="shared" si="129"/>
        <v>50.699999999975262</v>
      </c>
      <c r="R255" s="388">
        <f t="shared" si="129"/>
        <v>425.70000000000437</v>
      </c>
      <c r="S255" s="389">
        <f t="shared" ref="S255:S256" si="130">L255</f>
        <v>26.999999999989086</v>
      </c>
      <c r="T255" s="386">
        <f t="shared" ref="T255:T256" si="131">U255-S255</f>
        <v>398.70000000001528</v>
      </c>
      <c r="U255" s="386">
        <f t="shared" ref="U255:U256" si="132">R255</f>
        <v>425.70000000000437</v>
      </c>
      <c r="V255" s="254"/>
      <c r="W255" s="234" t="s">
        <v>89</v>
      </c>
    </row>
    <row r="256" spans="1:23" s="81" customFormat="1" ht="17.25" customHeight="1" thickBot="1">
      <c r="A256" s="80"/>
      <c r="B256" s="2044"/>
      <c r="C256" s="2078" t="s">
        <v>53</v>
      </c>
      <c r="D256" s="2079"/>
      <c r="E256" s="2079"/>
      <c r="F256" s="2080"/>
      <c r="G256" s="1060">
        <f>'事業報告（単月）'!G256</f>
        <v>6914</v>
      </c>
      <c r="H256" s="1061">
        <f>G256+'事業報告（単月）'!H256</f>
        <v>2102</v>
      </c>
      <c r="I256" s="1061">
        <f>H256+'事業報告（単月）'!I256</f>
        <v>12489</v>
      </c>
      <c r="J256" s="1061">
        <f>I256+'事業報告（単月）'!J256</f>
        <v>19057</v>
      </c>
      <c r="K256" s="1061">
        <f>J256+'事業報告（単月）'!K256</f>
        <v>14984</v>
      </c>
      <c r="L256" s="1062">
        <f>K256+'事業報告（単月）'!L256</f>
        <v>35587</v>
      </c>
      <c r="M256" s="1063">
        <f>L256+'事業報告（単月）'!M256</f>
        <v>56817</v>
      </c>
      <c r="N256" s="1061">
        <f>M256+'事業報告（単月）'!N256</f>
        <v>58567</v>
      </c>
      <c r="O256" s="1061">
        <f>N256+'事業報告（単月）'!O256</f>
        <v>56149</v>
      </c>
      <c r="P256" s="1061">
        <f>O256+'事業報告（単月）'!P256</f>
        <v>65035</v>
      </c>
      <c r="Q256" s="1061">
        <f>P256+'事業報告（単月）'!Q256</f>
        <v>65839</v>
      </c>
      <c r="R256" s="1064">
        <f>Q256+'事業報告（単月）'!R256</f>
        <v>87712</v>
      </c>
      <c r="S256" s="1065">
        <f t="shared" si="130"/>
        <v>35587</v>
      </c>
      <c r="T256" s="1061">
        <f t="shared" si="131"/>
        <v>52125</v>
      </c>
      <c r="U256" s="1061">
        <f t="shared" si="132"/>
        <v>87712</v>
      </c>
      <c r="W256" s="159" t="s">
        <v>89</v>
      </c>
    </row>
    <row r="257" spans="1:23" s="81" customFormat="1" ht="17.25" customHeight="1" outlineLevel="1">
      <c r="A257" s="80"/>
      <c r="B257" s="2081" t="s">
        <v>1</v>
      </c>
      <c r="C257" s="2084" t="s">
        <v>76</v>
      </c>
      <c r="D257" s="2048" t="s">
        <v>19</v>
      </c>
      <c r="E257" s="2049" t="s">
        <v>120</v>
      </c>
      <c r="F257" s="1066" t="s">
        <v>67</v>
      </c>
      <c r="G257" s="137">
        <f>'事業報告（単月）'!G257</f>
        <v>5657</v>
      </c>
      <c r="H257" s="138">
        <f>G257+'事業報告（単月）'!H257</f>
        <v>11151</v>
      </c>
      <c r="I257" s="138">
        <f>H257+'事業報告（単月）'!I257</f>
        <v>14160</v>
      </c>
      <c r="J257" s="138">
        <f>I257+'事業報告（単月）'!J257</f>
        <v>20345</v>
      </c>
      <c r="K257" s="138">
        <f>J257+'事業報告（単月）'!K257</f>
        <v>23967</v>
      </c>
      <c r="L257" s="139">
        <f>K257+'事業報告（単月）'!L257</f>
        <v>28075</v>
      </c>
      <c r="M257" s="137">
        <f>L257+'事業報告（単月）'!M257</f>
        <v>33552</v>
      </c>
      <c r="N257" s="138">
        <f>M257+'事業報告（単月）'!N257</f>
        <v>38650</v>
      </c>
      <c r="O257" s="138">
        <f>N257+'事業報告（単月）'!O257</f>
        <v>43456</v>
      </c>
      <c r="P257" s="138">
        <f>O257+'事業報告（単月）'!P257</f>
        <v>48925</v>
      </c>
      <c r="Q257" s="138">
        <f>P257+'事業報告（単月）'!Q257</f>
        <v>54341</v>
      </c>
      <c r="R257" s="139">
        <f>Q257+'事業報告（単月）'!R257</f>
        <v>61069</v>
      </c>
      <c r="S257" s="545">
        <f>L257</f>
        <v>28075</v>
      </c>
      <c r="T257" s="138">
        <f>U257-S257</f>
        <v>32994</v>
      </c>
      <c r="U257" s="139">
        <f>R257</f>
        <v>61069</v>
      </c>
      <c r="V257" s="593"/>
      <c r="W257" s="148" t="s">
        <v>88</v>
      </c>
    </row>
    <row r="258" spans="1:23" s="81" customFormat="1" ht="17.25" customHeight="1" outlineLevel="1">
      <c r="A258" s="80"/>
      <c r="B258" s="2082"/>
      <c r="C258" s="2085"/>
      <c r="D258" s="1999"/>
      <c r="E258" s="2000"/>
      <c r="F258" s="499" t="s">
        <v>71</v>
      </c>
      <c r="G258" s="56">
        <f>'事業報告（単月）'!G258</f>
        <v>1</v>
      </c>
      <c r="H258" s="468">
        <f>G258+'事業報告（単月）'!H258</f>
        <v>1</v>
      </c>
      <c r="I258" s="468">
        <f>H258+'事業報告（単月）'!I258</f>
        <v>1</v>
      </c>
      <c r="J258" s="468">
        <f>I258+'事業報告（単月）'!J258</f>
        <v>1</v>
      </c>
      <c r="K258" s="468">
        <f>J258+'事業報告（単月）'!K258</f>
        <v>1</v>
      </c>
      <c r="L258" s="57">
        <f>K258+'事業報告（単月）'!L258</f>
        <v>1</v>
      </c>
      <c r="M258" s="56">
        <f>L258+'事業報告（単月）'!M258</f>
        <v>1</v>
      </c>
      <c r="N258" s="468">
        <f>M258+'事業報告（単月）'!N258</f>
        <v>1</v>
      </c>
      <c r="O258" s="468">
        <f>N258+'事業報告（単月）'!O258</f>
        <v>1</v>
      </c>
      <c r="P258" s="468">
        <f>O258+'事業報告（単月）'!P258</f>
        <v>1</v>
      </c>
      <c r="Q258" s="468">
        <f>P258+'事業報告（単月）'!Q258</f>
        <v>1</v>
      </c>
      <c r="R258" s="57">
        <f>Q258+'事業報告（単月）'!R258</f>
        <v>1</v>
      </c>
      <c r="S258" s="936">
        <f t="shared" ref="S258:S321" si="133">L258</f>
        <v>1</v>
      </c>
      <c r="T258" s="468">
        <f t="shared" ref="T258:T321" si="134">U258-S258</f>
        <v>0</v>
      </c>
      <c r="U258" s="57">
        <f t="shared" ref="U258:U321" si="135">R258</f>
        <v>1</v>
      </c>
      <c r="W258" s="149" t="s">
        <v>88</v>
      </c>
    </row>
    <row r="259" spans="1:23" s="81" customFormat="1" ht="17.25" customHeight="1" outlineLevel="1">
      <c r="A259" s="80"/>
      <c r="B259" s="2082"/>
      <c r="C259" s="2085"/>
      <c r="D259" s="1999"/>
      <c r="E259" s="2000"/>
      <c r="F259" s="499" t="s">
        <v>164</v>
      </c>
      <c r="G259" s="56">
        <f>'事業報告（単月）'!G259</f>
        <v>6403</v>
      </c>
      <c r="H259" s="468">
        <f>G259+'事業報告（単月）'!H259</f>
        <v>10623</v>
      </c>
      <c r="I259" s="468">
        <f>H259+'事業報告（単月）'!I259</f>
        <v>16532</v>
      </c>
      <c r="J259" s="468">
        <f>I259+'事業報告（単月）'!J259</f>
        <v>22584</v>
      </c>
      <c r="K259" s="468">
        <f>J259+'事業報告（単月）'!K259</f>
        <v>25545</v>
      </c>
      <c r="L259" s="57">
        <f>K259+'事業報告（単月）'!L259</f>
        <v>29215</v>
      </c>
      <c r="M259" s="56">
        <f>L259+'事業報告（単月）'!M259</f>
        <v>29267</v>
      </c>
      <c r="N259" s="468">
        <f>M259+'事業報告（単月）'!N259</f>
        <v>29267</v>
      </c>
      <c r="O259" s="468">
        <f>N259+'事業報告（単月）'!O259</f>
        <v>29267</v>
      </c>
      <c r="P259" s="468">
        <f>O259+'事業報告（単月）'!P259</f>
        <v>29267</v>
      </c>
      <c r="Q259" s="468">
        <f>P259+'事業報告（単月）'!Q259</f>
        <v>29267</v>
      </c>
      <c r="R259" s="57">
        <f>Q259+'事業報告（単月）'!R259</f>
        <v>29267</v>
      </c>
      <c r="S259" s="936">
        <f t="shared" si="133"/>
        <v>29215</v>
      </c>
      <c r="T259" s="468">
        <f t="shared" si="134"/>
        <v>52</v>
      </c>
      <c r="U259" s="57">
        <f t="shared" si="135"/>
        <v>29267</v>
      </c>
      <c r="W259" s="149" t="s">
        <v>89</v>
      </c>
    </row>
    <row r="260" spans="1:23" s="81" customFormat="1" ht="17.25" customHeight="1" outlineLevel="1">
      <c r="A260" s="80"/>
      <c r="B260" s="2082"/>
      <c r="C260" s="2085"/>
      <c r="D260" s="1999"/>
      <c r="E260" s="2000"/>
      <c r="F260" s="546" t="s">
        <v>73</v>
      </c>
      <c r="G260" s="547">
        <f>G257-G258-G259</f>
        <v>-747</v>
      </c>
      <c r="H260" s="548">
        <f t="shared" ref="H260:R260" si="136">H257-H258-H259</f>
        <v>527</v>
      </c>
      <c r="I260" s="548">
        <f t="shared" si="136"/>
        <v>-2373</v>
      </c>
      <c r="J260" s="548">
        <f t="shared" si="136"/>
        <v>-2240</v>
      </c>
      <c r="K260" s="548">
        <f t="shared" si="136"/>
        <v>-1579</v>
      </c>
      <c r="L260" s="549">
        <f t="shared" si="136"/>
        <v>-1141</v>
      </c>
      <c r="M260" s="547">
        <f t="shared" si="136"/>
        <v>4284</v>
      </c>
      <c r="N260" s="548">
        <f t="shared" si="136"/>
        <v>9382</v>
      </c>
      <c r="O260" s="548">
        <f t="shared" si="136"/>
        <v>14188</v>
      </c>
      <c r="P260" s="548">
        <f t="shared" si="136"/>
        <v>19657</v>
      </c>
      <c r="Q260" s="548">
        <f t="shared" si="136"/>
        <v>25073</v>
      </c>
      <c r="R260" s="549">
        <f t="shared" si="136"/>
        <v>31801</v>
      </c>
      <c r="S260" s="550">
        <f t="shared" si="133"/>
        <v>-1141</v>
      </c>
      <c r="T260" s="548">
        <f t="shared" si="134"/>
        <v>32942</v>
      </c>
      <c r="U260" s="549">
        <f t="shared" si="135"/>
        <v>31801</v>
      </c>
      <c r="V260" s="345"/>
      <c r="W260" s="149" t="s">
        <v>89</v>
      </c>
    </row>
    <row r="261" spans="1:23" s="81" customFormat="1" ht="17.25" customHeight="1" outlineLevel="1">
      <c r="A261" s="80"/>
      <c r="B261" s="2082"/>
      <c r="C261" s="2085"/>
      <c r="D261" s="1999"/>
      <c r="E261" s="2000"/>
      <c r="F261" s="551" t="s">
        <v>135</v>
      </c>
      <c r="G261" s="552">
        <f>IF(ISERROR(G260/G257),0,G260/G257)</f>
        <v>-0.13204878911083615</v>
      </c>
      <c r="H261" s="553">
        <f t="shared" ref="H261:R261" si="137">IF(ISERROR(H260/H257),0,H260/H257)</f>
        <v>4.7260335395928617E-2</v>
      </c>
      <c r="I261" s="553">
        <f t="shared" si="137"/>
        <v>-0.16758474576271187</v>
      </c>
      <c r="J261" s="553">
        <f t="shared" si="137"/>
        <v>-0.11010076185795035</v>
      </c>
      <c r="K261" s="553">
        <f t="shared" si="137"/>
        <v>-6.5882254766971252E-2</v>
      </c>
      <c r="L261" s="554">
        <f t="shared" si="137"/>
        <v>-4.0641139804096171E-2</v>
      </c>
      <c r="M261" s="552">
        <f t="shared" si="137"/>
        <v>0.12768240343347639</v>
      </c>
      <c r="N261" s="553">
        <f t="shared" si="137"/>
        <v>0.24274256144890038</v>
      </c>
      <c r="O261" s="553">
        <f t="shared" si="137"/>
        <v>0.32649116347569956</v>
      </c>
      <c r="P261" s="553">
        <f t="shared" si="137"/>
        <v>0.40177823198773632</v>
      </c>
      <c r="Q261" s="553">
        <f t="shared" si="137"/>
        <v>0.46140115198468928</v>
      </c>
      <c r="R261" s="554">
        <f t="shared" si="137"/>
        <v>0.52073883639817253</v>
      </c>
      <c r="S261" s="555">
        <f t="shared" si="133"/>
        <v>-4.0641139804096171E-2</v>
      </c>
      <c r="T261" s="553">
        <f t="shared" si="134"/>
        <v>0.56137997620226865</v>
      </c>
      <c r="U261" s="554">
        <f t="shared" si="135"/>
        <v>0.52073883639817253</v>
      </c>
      <c r="W261" s="149" t="s">
        <v>346</v>
      </c>
    </row>
    <row r="262" spans="1:23" s="81" customFormat="1" ht="17.25" customHeight="1" outlineLevel="1">
      <c r="A262" s="80"/>
      <c r="B262" s="2082"/>
      <c r="C262" s="2085"/>
      <c r="D262" s="1999"/>
      <c r="E262" s="2000"/>
      <c r="F262" s="499" t="s">
        <v>165</v>
      </c>
      <c r="G262" s="59">
        <f>'事業報告（単月）'!G262</f>
        <v>0</v>
      </c>
      <c r="H262" s="60">
        <f>G262+'事業報告（単月）'!H262</f>
        <v>0</v>
      </c>
      <c r="I262" s="60">
        <f>H262+'事業報告（単月）'!I262</f>
        <v>0</v>
      </c>
      <c r="J262" s="60">
        <f>I262+'事業報告（単月）'!J262</f>
        <v>0</v>
      </c>
      <c r="K262" s="60">
        <f>J262+'事業報告（単月）'!K262</f>
        <v>0</v>
      </c>
      <c r="L262" s="61">
        <f>K262+'事業報告（単月）'!L262</f>
        <v>9</v>
      </c>
      <c r="M262" s="59">
        <f>L262+'事業報告（単月）'!M262</f>
        <v>4619</v>
      </c>
      <c r="N262" s="60">
        <f>M262+'事業報告（単月）'!N262</f>
        <v>8928</v>
      </c>
      <c r="O262" s="60">
        <f>N262+'事業報告（単月）'!O262</f>
        <v>12966</v>
      </c>
      <c r="P262" s="60">
        <f>O262+'事業報告（単月）'!P262</f>
        <v>17622</v>
      </c>
      <c r="Q262" s="60">
        <f>P262+'事業報告（単月）'!Q262</f>
        <v>22227</v>
      </c>
      <c r="R262" s="61">
        <f>Q262+'事業報告（単月）'!R262</f>
        <v>28055</v>
      </c>
      <c r="S262" s="348">
        <f t="shared" si="133"/>
        <v>9</v>
      </c>
      <c r="T262" s="60">
        <f t="shared" si="134"/>
        <v>28046</v>
      </c>
      <c r="U262" s="61">
        <f t="shared" si="135"/>
        <v>28055</v>
      </c>
      <c r="W262" s="149" t="s">
        <v>89</v>
      </c>
    </row>
    <row r="263" spans="1:23" s="81" customFormat="1" ht="17.25" customHeight="1" outlineLevel="1">
      <c r="A263" s="80"/>
      <c r="B263" s="2082"/>
      <c r="C263" s="2085"/>
      <c r="D263" s="1999"/>
      <c r="E263" s="2000"/>
      <c r="F263" s="346" t="s">
        <v>166</v>
      </c>
      <c r="G263" s="175">
        <f>G257-G258-G259-G262</f>
        <v>-747</v>
      </c>
      <c r="H263" s="176">
        <f t="shared" ref="H263:R263" si="138">H257-H258-H259-H262</f>
        <v>527</v>
      </c>
      <c r="I263" s="176">
        <f t="shared" si="138"/>
        <v>-2373</v>
      </c>
      <c r="J263" s="176">
        <f t="shared" si="138"/>
        <v>-2240</v>
      </c>
      <c r="K263" s="176">
        <f t="shared" si="138"/>
        <v>-1579</v>
      </c>
      <c r="L263" s="177">
        <f t="shared" si="138"/>
        <v>-1150</v>
      </c>
      <c r="M263" s="175">
        <f t="shared" si="138"/>
        <v>-335</v>
      </c>
      <c r="N263" s="176">
        <f t="shared" si="138"/>
        <v>454</v>
      </c>
      <c r="O263" s="176">
        <f t="shared" si="138"/>
        <v>1222</v>
      </c>
      <c r="P263" s="176">
        <f t="shared" si="138"/>
        <v>2035</v>
      </c>
      <c r="Q263" s="176">
        <f t="shared" si="138"/>
        <v>2846</v>
      </c>
      <c r="R263" s="177">
        <f t="shared" si="138"/>
        <v>3746</v>
      </c>
      <c r="S263" s="347">
        <f t="shared" si="133"/>
        <v>-1150</v>
      </c>
      <c r="T263" s="176">
        <f t="shared" si="134"/>
        <v>4896</v>
      </c>
      <c r="U263" s="177">
        <f t="shared" si="135"/>
        <v>3746</v>
      </c>
      <c r="W263" s="149" t="s">
        <v>89</v>
      </c>
    </row>
    <row r="264" spans="1:23" s="81" customFormat="1" ht="17.25" customHeight="1" outlineLevel="1">
      <c r="A264" s="80"/>
      <c r="B264" s="2082"/>
      <c r="C264" s="2085"/>
      <c r="D264" s="1999"/>
      <c r="E264" s="2086"/>
      <c r="F264" s="346" t="s">
        <v>167</v>
      </c>
      <c r="G264" s="556">
        <f>IF(ISERROR(G263/G257),0,G263/G257)</f>
        <v>-0.13204878911083615</v>
      </c>
      <c r="H264" s="557">
        <f t="shared" ref="H264:R264" si="139">IF(ISERROR(H263/H257),0,H263/H257)</f>
        <v>4.7260335395928617E-2</v>
      </c>
      <c r="I264" s="557">
        <f t="shared" si="139"/>
        <v>-0.16758474576271187</v>
      </c>
      <c r="J264" s="557">
        <f t="shared" si="139"/>
        <v>-0.11010076185795035</v>
      </c>
      <c r="K264" s="557">
        <f t="shared" si="139"/>
        <v>-6.5882254766971252E-2</v>
      </c>
      <c r="L264" s="558">
        <f t="shared" si="139"/>
        <v>-4.0961709706144253E-2</v>
      </c>
      <c r="M264" s="556">
        <f t="shared" si="139"/>
        <v>-9.9845016690510244E-3</v>
      </c>
      <c r="N264" s="557">
        <f t="shared" si="139"/>
        <v>1.1746442432082794E-2</v>
      </c>
      <c r="O264" s="557">
        <f t="shared" si="139"/>
        <v>2.8120397643593521E-2</v>
      </c>
      <c r="P264" s="557">
        <f t="shared" si="139"/>
        <v>4.1594276954522225E-2</v>
      </c>
      <c r="Q264" s="557">
        <f t="shared" si="139"/>
        <v>5.237297804604258E-2</v>
      </c>
      <c r="R264" s="558">
        <f t="shared" si="139"/>
        <v>6.1340450965301545E-2</v>
      </c>
      <c r="S264" s="937">
        <f t="shared" si="133"/>
        <v>-4.0961709706144253E-2</v>
      </c>
      <c r="T264" s="557">
        <f t="shared" si="134"/>
        <v>0.10230216067144579</v>
      </c>
      <c r="U264" s="558">
        <f t="shared" si="135"/>
        <v>6.1340450965301545E-2</v>
      </c>
      <c r="W264" s="149" t="s">
        <v>346</v>
      </c>
    </row>
    <row r="265" spans="1:23" s="81" customFormat="1" ht="17.25" customHeight="1" outlineLevel="1">
      <c r="A265" s="80"/>
      <c r="B265" s="2082"/>
      <c r="C265" s="2085"/>
      <c r="D265" s="1999"/>
      <c r="E265" s="2087" t="s">
        <v>121</v>
      </c>
      <c r="F265" s="498" t="s">
        <v>67</v>
      </c>
      <c r="G265" s="59">
        <f>'事業報告（単月）'!G265</f>
        <v>0</v>
      </c>
      <c r="H265" s="60">
        <f>G265+'事業報告（単月）'!H265</f>
        <v>0</v>
      </c>
      <c r="I265" s="60">
        <f>H265+'事業報告（単月）'!I265</f>
        <v>305</v>
      </c>
      <c r="J265" s="60">
        <f>I265+'事業報告（単月）'!J265</f>
        <v>850</v>
      </c>
      <c r="K265" s="60">
        <f>J265+'事業報告（単月）'!K265</f>
        <v>1163</v>
      </c>
      <c r="L265" s="61">
        <f>K265+'事業報告（単月）'!L265</f>
        <v>1481</v>
      </c>
      <c r="M265" s="59">
        <f>L265+'事業報告（単月）'!M265</f>
        <v>1481</v>
      </c>
      <c r="N265" s="60">
        <f>M265+'事業報告（単月）'!N265</f>
        <v>1481</v>
      </c>
      <c r="O265" s="60">
        <f>N265+'事業報告（単月）'!O265</f>
        <v>1481</v>
      </c>
      <c r="P265" s="60">
        <f>O265+'事業報告（単月）'!P265</f>
        <v>1481</v>
      </c>
      <c r="Q265" s="60">
        <f>P265+'事業報告（単月）'!Q265</f>
        <v>1481</v>
      </c>
      <c r="R265" s="61">
        <f>Q265+'事業報告（単月）'!R265</f>
        <v>1481</v>
      </c>
      <c r="S265" s="348">
        <f t="shared" si="133"/>
        <v>1481</v>
      </c>
      <c r="T265" s="60">
        <f t="shared" si="134"/>
        <v>0</v>
      </c>
      <c r="U265" s="61">
        <f t="shared" si="135"/>
        <v>1481</v>
      </c>
      <c r="W265" s="149" t="s">
        <v>89</v>
      </c>
    </row>
    <row r="266" spans="1:23" s="81" customFormat="1" ht="17.25" customHeight="1" outlineLevel="1">
      <c r="A266" s="80"/>
      <c r="B266" s="2082"/>
      <c r="C266" s="2085"/>
      <c r="D266" s="1999"/>
      <c r="E266" s="2000"/>
      <c r="F266" s="499" t="s">
        <v>71</v>
      </c>
      <c r="G266" s="56">
        <f>'事業報告（単月）'!G266</f>
        <v>0</v>
      </c>
      <c r="H266" s="468">
        <f>G266+'事業報告（単月）'!H266</f>
        <v>0</v>
      </c>
      <c r="I266" s="468">
        <f>H266+'事業報告（単月）'!I266</f>
        <v>0</v>
      </c>
      <c r="J266" s="468">
        <f>I266+'事業報告（単月）'!J266</f>
        <v>0</v>
      </c>
      <c r="K266" s="468">
        <f>J266+'事業報告（単月）'!K266</f>
        <v>0</v>
      </c>
      <c r="L266" s="57">
        <f>K266+'事業報告（単月）'!L266</f>
        <v>0</v>
      </c>
      <c r="M266" s="56">
        <f>L266+'事業報告（単月）'!M266</f>
        <v>0</v>
      </c>
      <c r="N266" s="468">
        <f>M266+'事業報告（単月）'!N266</f>
        <v>0</v>
      </c>
      <c r="O266" s="468">
        <f>N266+'事業報告（単月）'!O266</f>
        <v>0</v>
      </c>
      <c r="P266" s="468">
        <f>O266+'事業報告（単月）'!P266</f>
        <v>0</v>
      </c>
      <c r="Q266" s="468">
        <f>P266+'事業報告（単月）'!Q266</f>
        <v>0</v>
      </c>
      <c r="R266" s="57">
        <f>Q266+'事業報告（単月）'!R266</f>
        <v>0</v>
      </c>
      <c r="S266" s="936">
        <f t="shared" si="133"/>
        <v>0</v>
      </c>
      <c r="T266" s="468">
        <f t="shared" si="134"/>
        <v>0</v>
      </c>
      <c r="U266" s="57">
        <f t="shared" si="135"/>
        <v>0</v>
      </c>
      <c r="W266" s="149" t="s">
        <v>89</v>
      </c>
    </row>
    <row r="267" spans="1:23" s="81" customFormat="1" ht="17.25" customHeight="1" outlineLevel="1">
      <c r="A267" s="80"/>
      <c r="B267" s="2082"/>
      <c r="C267" s="2085"/>
      <c r="D267" s="1999"/>
      <c r="E267" s="2000"/>
      <c r="F267" s="499" t="s">
        <v>164</v>
      </c>
      <c r="G267" s="56">
        <f>'事業報告（単月）'!G267</f>
        <v>0</v>
      </c>
      <c r="H267" s="468">
        <f>G267+'事業報告（単月）'!H267</f>
        <v>0</v>
      </c>
      <c r="I267" s="468">
        <f>H267+'事業報告（単月）'!I267</f>
        <v>302</v>
      </c>
      <c r="J267" s="468">
        <f>I267+'事業報告（単月）'!J267</f>
        <v>842</v>
      </c>
      <c r="K267" s="468">
        <f>J267+'事業報告（単月）'!K267</f>
        <v>1152</v>
      </c>
      <c r="L267" s="57">
        <f>K267+'事業報告（単月）'!L267</f>
        <v>1462</v>
      </c>
      <c r="M267" s="56">
        <f>L267+'事業報告（単月）'!M267</f>
        <v>1462</v>
      </c>
      <c r="N267" s="468">
        <f>M267+'事業報告（単月）'!N267</f>
        <v>1462</v>
      </c>
      <c r="O267" s="468">
        <f>N267+'事業報告（単月）'!O267</f>
        <v>1462</v>
      </c>
      <c r="P267" s="468">
        <f>O267+'事業報告（単月）'!P267</f>
        <v>1462</v>
      </c>
      <c r="Q267" s="468">
        <f>P267+'事業報告（単月）'!Q267</f>
        <v>1462</v>
      </c>
      <c r="R267" s="57">
        <f>Q267+'事業報告（単月）'!R267</f>
        <v>1462</v>
      </c>
      <c r="S267" s="936">
        <f t="shared" si="133"/>
        <v>1462</v>
      </c>
      <c r="T267" s="468">
        <f t="shared" si="134"/>
        <v>0</v>
      </c>
      <c r="U267" s="57">
        <f t="shared" si="135"/>
        <v>1462</v>
      </c>
      <c r="W267" s="149" t="s">
        <v>89</v>
      </c>
    </row>
    <row r="268" spans="1:23" s="81" customFormat="1" ht="17.25" customHeight="1" outlineLevel="1">
      <c r="A268" s="80"/>
      <c r="B268" s="2082"/>
      <c r="C268" s="2085"/>
      <c r="D268" s="1999"/>
      <c r="E268" s="2000"/>
      <c r="F268" s="546" t="s">
        <v>73</v>
      </c>
      <c r="G268" s="547">
        <f>G265-G266-G267</f>
        <v>0</v>
      </c>
      <c r="H268" s="548">
        <f t="shared" ref="H268:R268" si="140">H265-H266-H267</f>
        <v>0</v>
      </c>
      <c r="I268" s="548">
        <f t="shared" si="140"/>
        <v>3</v>
      </c>
      <c r="J268" s="548">
        <f t="shared" si="140"/>
        <v>8</v>
      </c>
      <c r="K268" s="548">
        <f t="shared" si="140"/>
        <v>11</v>
      </c>
      <c r="L268" s="549">
        <f t="shared" si="140"/>
        <v>19</v>
      </c>
      <c r="M268" s="547">
        <f t="shared" si="140"/>
        <v>19</v>
      </c>
      <c r="N268" s="548">
        <f t="shared" si="140"/>
        <v>19</v>
      </c>
      <c r="O268" s="548">
        <f t="shared" si="140"/>
        <v>19</v>
      </c>
      <c r="P268" s="548">
        <f t="shared" si="140"/>
        <v>19</v>
      </c>
      <c r="Q268" s="548">
        <f t="shared" si="140"/>
        <v>19</v>
      </c>
      <c r="R268" s="549">
        <f t="shared" si="140"/>
        <v>19</v>
      </c>
      <c r="S268" s="550">
        <f t="shared" si="133"/>
        <v>19</v>
      </c>
      <c r="T268" s="548">
        <f t="shared" si="134"/>
        <v>0</v>
      </c>
      <c r="U268" s="549">
        <f t="shared" si="135"/>
        <v>19</v>
      </c>
      <c r="W268" s="149" t="s">
        <v>89</v>
      </c>
    </row>
    <row r="269" spans="1:23" s="81" customFormat="1" ht="17.25" customHeight="1" outlineLevel="1">
      <c r="A269" s="80"/>
      <c r="B269" s="2082"/>
      <c r="C269" s="2085"/>
      <c r="D269" s="1999"/>
      <c r="E269" s="2000"/>
      <c r="F269" s="551" t="s">
        <v>135</v>
      </c>
      <c r="G269" s="552">
        <f>IF(ISERROR(G268/G265),0,G268/G265)</f>
        <v>0</v>
      </c>
      <c r="H269" s="553">
        <f t="shared" ref="H269:R269" si="141">IF(ISERROR(H268/H265),0,H268/H265)</f>
        <v>0</v>
      </c>
      <c r="I269" s="553">
        <f t="shared" si="141"/>
        <v>9.8360655737704927E-3</v>
      </c>
      <c r="J269" s="553">
        <f t="shared" si="141"/>
        <v>9.4117647058823521E-3</v>
      </c>
      <c r="K269" s="553">
        <f t="shared" si="141"/>
        <v>9.4582975064488387E-3</v>
      </c>
      <c r="L269" s="554">
        <f t="shared" si="141"/>
        <v>1.2829169480081027E-2</v>
      </c>
      <c r="M269" s="552">
        <f t="shared" si="141"/>
        <v>1.2829169480081027E-2</v>
      </c>
      <c r="N269" s="553">
        <f t="shared" si="141"/>
        <v>1.2829169480081027E-2</v>
      </c>
      <c r="O269" s="553">
        <f t="shared" si="141"/>
        <v>1.2829169480081027E-2</v>
      </c>
      <c r="P269" s="553">
        <f t="shared" si="141"/>
        <v>1.2829169480081027E-2</v>
      </c>
      <c r="Q269" s="553">
        <f t="shared" si="141"/>
        <v>1.2829169480081027E-2</v>
      </c>
      <c r="R269" s="554">
        <f t="shared" si="141"/>
        <v>1.2829169480081027E-2</v>
      </c>
      <c r="S269" s="555">
        <f t="shared" si="133"/>
        <v>1.2829169480081027E-2</v>
      </c>
      <c r="T269" s="553">
        <f t="shared" si="134"/>
        <v>0</v>
      </c>
      <c r="U269" s="554">
        <f t="shared" si="135"/>
        <v>1.2829169480081027E-2</v>
      </c>
      <c r="W269" s="149" t="s">
        <v>346</v>
      </c>
    </row>
    <row r="270" spans="1:23" s="81" customFormat="1" ht="17.25" customHeight="1" outlineLevel="1">
      <c r="A270" s="80"/>
      <c r="B270" s="2082"/>
      <c r="C270" s="2085"/>
      <c r="D270" s="1999"/>
      <c r="E270" s="2000"/>
      <c r="F270" s="499" t="s">
        <v>165</v>
      </c>
      <c r="G270" s="59">
        <f>'事業報告（単月）'!G270</f>
        <v>0</v>
      </c>
      <c r="H270" s="60">
        <f>G270+'事業報告（単月）'!H270</f>
        <v>0</v>
      </c>
      <c r="I270" s="60">
        <f>H270+'事業報告（単月）'!I270</f>
        <v>0</v>
      </c>
      <c r="J270" s="60">
        <f>I270+'事業報告（単月）'!J270</f>
        <v>0</v>
      </c>
      <c r="K270" s="60">
        <f>J270+'事業報告（単月）'!K270</f>
        <v>0</v>
      </c>
      <c r="L270" s="61">
        <f>K270+'事業報告（単月）'!L270</f>
        <v>5</v>
      </c>
      <c r="M270" s="59">
        <f>L270+'事業報告（単月）'!M270</f>
        <v>5</v>
      </c>
      <c r="N270" s="60">
        <f>M270+'事業報告（単月）'!N270</f>
        <v>5</v>
      </c>
      <c r="O270" s="60">
        <f>N270+'事業報告（単月）'!O270</f>
        <v>5</v>
      </c>
      <c r="P270" s="60">
        <f>O270+'事業報告（単月）'!P270</f>
        <v>5</v>
      </c>
      <c r="Q270" s="60">
        <f>P270+'事業報告（単月）'!Q270</f>
        <v>5</v>
      </c>
      <c r="R270" s="61">
        <f>Q270+'事業報告（単月）'!R270</f>
        <v>5</v>
      </c>
      <c r="S270" s="348">
        <f t="shared" si="133"/>
        <v>5</v>
      </c>
      <c r="T270" s="60">
        <f t="shared" si="134"/>
        <v>0</v>
      </c>
      <c r="U270" s="61">
        <f t="shared" si="135"/>
        <v>5</v>
      </c>
      <c r="W270" s="149" t="s">
        <v>89</v>
      </c>
    </row>
    <row r="271" spans="1:23" s="81" customFormat="1" ht="17.25" customHeight="1" outlineLevel="1">
      <c r="A271" s="80"/>
      <c r="B271" s="2082"/>
      <c r="C271" s="2085"/>
      <c r="D271" s="1999"/>
      <c r="E271" s="2000"/>
      <c r="F271" s="346" t="s">
        <v>166</v>
      </c>
      <c r="G271" s="175">
        <f>G265-G266-G267-G270</f>
        <v>0</v>
      </c>
      <c r="H271" s="176">
        <f t="shared" ref="H271:R271" si="142">H265-H266-H267-H270</f>
        <v>0</v>
      </c>
      <c r="I271" s="176">
        <f t="shared" si="142"/>
        <v>3</v>
      </c>
      <c r="J271" s="176">
        <f t="shared" si="142"/>
        <v>8</v>
      </c>
      <c r="K271" s="176">
        <f t="shared" si="142"/>
        <v>11</v>
      </c>
      <c r="L271" s="177">
        <f t="shared" si="142"/>
        <v>14</v>
      </c>
      <c r="M271" s="175">
        <f t="shared" si="142"/>
        <v>14</v>
      </c>
      <c r="N271" s="176">
        <f t="shared" si="142"/>
        <v>14</v>
      </c>
      <c r="O271" s="176">
        <f t="shared" si="142"/>
        <v>14</v>
      </c>
      <c r="P271" s="176">
        <f t="shared" si="142"/>
        <v>14</v>
      </c>
      <c r="Q271" s="176">
        <f t="shared" si="142"/>
        <v>14</v>
      </c>
      <c r="R271" s="177">
        <f t="shared" si="142"/>
        <v>14</v>
      </c>
      <c r="S271" s="347">
        <f t="shared" si="133"/>
        <v>14</v>
      </c>
      <c r="T271" s="176">
        <f t="shared" si="134"/>
        <v>0</v>
      </c>
      <c r="U271" s="177">
        <f t="shared" si="135"/>
        <v>14</v>
      </c>
      <c r="W271" s="149" t="s">
        <v>89</v>
      </c>
    </row>
    <row r="272" spans="1:23" s="81" customFormat="1" ht="17.25" customHeight="1" outlineLevel="1">
      <c r="A272" s="80"/>
      <c r="B272" s="2082"/>
      <c r="C272" s="2085"/>
      <c r="D272" s="1999"/>
      <c r="E272" s="2086"/>
      <c r="F272" s="346" t="s">
        <v>167</v>
      </c>
      <c r="G272" s="556">
        <f>IF(ISERROR(G271/G265),0,G271/G265)</f>
        <v>0</v>
      </c>
      <c r="H272" s="557">
        <f t="shared" ref="H272:R272" si="143">IF(ISERROR(H271/H265),0,H271/H265)</f>
        <v>0</v>
      </c>
      <c r="I272" s="557">
        <f t="shared" si="143"/>
        <v>9.8360655737704927E-3</v>
      </c>
      <c r="J272" s="557">
        <f t="shared" si="143"/>
        <v>9.4117647058823521E-3</v>
      </c>
      <c r="K272" s="557">
        <f t="shared" si="143"/>
        <v>9.4582975064488387E-3</v>
      </c>
      <c r="L272" s="558">
        <f t="shared" si="143"/>
        <v>9.4530722484807567E-3</v>
      </c>
      <c r="M272" s="556">
        <f t="shared" si="143"/>
        <v>9.4530722484807567E-3</v>
      </c>
      <c r="N272" s="557">
        <f t="shared" si="143"/>
        <v>9.4530722484807567E-3</v>
      </c>
      <c r="O272" s="557">
        <f t="shared" si="143"/>
        <v>9.4530722484807567E-3</v>
      </c>
      <c r="P272" s="557">
        <f t="shared" si="143"/>
        <v>9.4530722484807567E-3</v>
      </c>
      <c r="Q272" s="557">
        <f t="shared" si="143"/>
        <v>9.4530722484807567E-3</v>
      </c>
      <c r="R272" s="558">
        <f t="shared" si="143"/>
        <v>9.4530722484807567E-3</v>
      </c>
      <c r="S272" s="937">
        <f t="shared" si="133"/>
        <v>9.4530722484807567E-3</v>
      </c>
      <c r="T272" s="557">
        <f t="shared" si="134"/>
        <v>0</v>
      </c>
      <c r="U272" s="558">
        <f t="shared" si="135"/>
        <v>9.4530722484807567E-3</v>
      </c>
      <c r="W272" s="149" t="s">
        <v>346</v>
      </c>
    </row>
    <row r="273" spans="1:23" s="81" customFormat="1" ht="17.25" customHeight="1" outlineLevel="1">
      <c r="A273" s="80"/>
      <c r="B273" s="2082"/>
      <c r="C273" s="2085"/>
      <c r="D273" s="2088" t="s">
        <v>21</v>
      </c>
      <c r="E273" s="2090" t="s">
        <v>74</v>
      </c>
      <c r="F273" s="498" t="s">
        <v>67</v>
      </c>
      <c r="G273" s="59">
        <f>'事業報告（単月）'!G273</f>
        <v>459</v>
      </c>
      <c r="H273" s="60">
        <f>G273+'事業報告（単月）'!H273</f>
        <v>6969</v>
      </c>
      <c r="I273" s="60">
        <f>H273+'事業報告（単月）'!I273</f>
        <v>13516</v>
      </c>
      <c r="J273" s="60">
        <f>I273+'事業報告（単月）'!J273</f>
        <v>20302</v>
      </c>
      <c r="K273" s="60">
        <f>J273+'事業報告（単月）'!K273</f>
        <v>28999</v>
      </c>
      <c r="L273" s="61">
        <f>K273+'事業報告（単月）'!L273</f>
        <v>117821</v>
      </c>
      <c r="M273" s="59">
        <f>L273+'事業報告（単月）'!M273</f>
        <v>211479</v>
      </c>
      <c r="N273" s="60">
        <f>M273+'事業報告（単月）'!N273</f>
        <v>215969</v>
      </c>
      <c r="O273" s="60">
        <f>N273+'事業報告（単月）'!O273</f>
        <v>231149</v>
      </c>
      <c r="P273" s="60">
        <f>O273+'事業報告（単月）'!P273</f>
        <v>280079</v>
      </c>
      <c r="Q273" s="60">
        <f>P273+'事業報告（単月）'!Q273</f>
        <v>287979</v>
      </c>
      <c r="R273" s="61">
        <f>Q273+'事業報告（単月）'!R273</f>
        <v>345998</v>
      </c>
      <c r="S273" s="348">
        <f t="shared" si="133"/>
        <v>117821</v>
      </c>
      <c r="T273" s="60">
        <f t="shared" si="134"/>
        <v>228177</v>
      </c>
      <c r="U273" s="61">
        <f t="shared" si="135"/>
        <v>345998</v>
      </c>
      <c r="W273" s="149" t="s">
        <v>89</v>
      </c>
    </row>
    <row r="274" spans="1:23" s="81" customFormat="1" ht="17.25" customHeight="1" outlineLevel="1">
      <c r="A274" s="80"/>
      <c r="B274" s="2082"/>
      <c r="C274" s="2085"/>
      <c r="D274" s="2089"/>
      <c r="E274" s="2091"/>
      <c r="F274" s="499" t="s">
        <v>71</v>
      </c>
      <c r="G274" s="56">
        <f>'事業報告（単月）'!G274</f>
        <v>0</v>
      </c>
      <c r="H274" s="468">
        <f>G274+'事業報告（単月）'!H274</f>
        <v>516</v>
      </c>
      <c r="I274" s="468">
        <f>H274+'事業報告（単月）'!I274</f>
        <v>1875</v>
      </c>
      <c r="J274" s="468">
        <f>I274+'事業報告（単月）'!J274</f>
        <v>1992</v>
      </c>
      <c r="K274" s="468">
        <f>J274+'事業報告（単月）'!K274</f>
        <v>3058</v>
      </c>
      <c r="L274" s="57">
        <f>K274+'事業報告（単月）'!L274</f>
        <v>61816</v>
      </c>
      <c r="M274" s="56">
        <f>L274+'事業報告（単月）'!M274</f>
        <v>98507</v>
      </c>
      <c r="N274" s="468">
        <f>M274+'事業報告（単月）'!N274</f>
        <v>99305</v>
      </c>
      <c r="O274" s="468">
        <f>N274+'事業報告（単月）'!O274</f>
        <v>102705</v>
      </c>
      <c r="P274" s="468">
        <f>O274+'事業報告（単月）'!P274</f>
        <v>114001</v>
      </c>
      <c r="Q274" s="468">
        <f>P274+'事業報告（単月）'!Q274</f>
        <v>117115</v>
      </c>
      <c r="R274" s="57">
        <f>Q274+'事業報告（単月）'!R274</f>
        <v>139411</v>
      </c>
      <c r="S274" s="936">
        <f t="shared" si="133"/>
        <v>61816</v>
      </c>
      <c r="T274" s="468">
        <f t="shared" si="134"/>
        <v>77595</v>
      </c>
      <c r="U274" s="57">
        <f t="shared" si="135"/>
        <v>139411</v>
      </c>
      <c r="W274" s="149" t="s">
        <v>89</v>
      </c>
    </row>
    <row r="275" spans="1:23" s="81" customFormat="1" ht="17.25" customHeight="1" outlineLevel="1">
      <c r="A275" s="80"/>
      <c r="B275" s="2082"/>
      <c r="C275" s="2085"/>
      <c r="D275" s="2089"/>
      <c r="E275" s="2091"/>
      <c r="F275" s="499" t="s">
        <v>164</v>
      </c>
      <c r="G275" s="56">
        <f>'事業報告（単月）'!G275</f>
        <v>384</v>
      </c>
      <c r="H275" s="468">
        <f>G275+'事業報告（単月）'!H275</f>
        <v>5031</v>
      </c>
      <c r="I275" s="468">
        <f>H275+'事業報告（単月）'!I275</f>
        <v>9129</v>
      </c>
      <c r="J275" s="468">
        <f>I275+'事業報告（単月）'!J275</f>
        <v>13603</v>
      </c>
      <c r="K275" s="468">
        <f>J275+'事業報告（単月）'!K275</f>
        <v>17833</v>
      </c>
      <c r="L275" s="57">
        <f>K275+'事業報告（単月）'!L275</f>
        <v>30389</v>
      </c>
      <c r="M275" s="56">
        <f>L275+'事業報告（単月）'!M275</f>
        <v>41338</v>
      </c>
      <c r="N275" s="468">
        <f>M275+'事業報告（単月）'!N275</f>
        <v>41401</v>
      </c>
      <c r="O275" s="468">
        <f>N275+'事業報告（単月）'!O275</f>
        <v>41680</v>
      </c>
      <c r="P275" s="468">
        <f>O275+'事業報告（単月）'!P275</f>
        <v>43573</v>
      </c>
      <c r="Q275" s="468">
        <f>P275+'事業報告（単月）'!Q275</f>
        <v>43784</v>
      </c>
      <c r="R275" s="57">
        <f>Q275+'事業報告（単月）'!R275</f>
        <v>43793</v>
      </c>
      <c r="S275" s="936">
        <f t="shared" si="133"/>
        <v>30389</v>
      </c>
      <c r="T275" s="468">
        <f t="shared" si="134"/>
        <v>13404</v>
      </c>
      <c r="U275" s="57">
        <f t="shared" si="135"/>
        <v>43793</v>
      </c>
      <c r="W275" s="149" t="s">
        <v>89</v>
      </c>
    </row>
    <row r="276" spans="1:23" s="81" customFormat="1" ht="17.25" customHeight="1" outlineLevel="1">
      <c r="A276" s="80"/>
      <c r="B276" s="2082"/>
      <c r="C276" s="2085"/>
      <c r="D276" s="2089"/>
      <c r="E276" s="2091"/>
      <c r="F276" s="546" t="s">
        <v>73</v>
      </c>
      <c r="G276" s="547">
        <f>G273-G274-G275</f>
        <v>75</v>
      </c>
      <c r="H276" s="548">
        <f t="shared" ref="H276:R276" si="144">H273-H274-H275</f>
        <v>1422</v>
      </c>
      <c r="I276" s="548">
        <f t="shared" si="144"/>
        <v>2512</v>
      </c>
      <c r="J276" s="548">
        <f t="shared" si="144"/>
        <v>4707</v>
      </c>
      <c r="K276" s="548">
        <f t="shared" si="144"/>
        <v>8108</v>
      </c>
      <c r="L276" s="549">
        <f t="shared" si="144"/>
        <v>25616</v>
      </c>
      <c r="M276" s="547">
        <f t="shared" si="144"/>
        <v>71634</v>
      </c>
      <c r="N276" s="548">
        <f t="shared" si="144"/>
        <v>75263</v>
      </c>
      <c r="O276" s="548">
        <f t="shared" si="144"/>
        <v>86764</v>
      </c>
      <c r="P276" s="548">
        <f t="shared" si="144"/>
        <v>122505</v>
      </c>
      <c r="Q276" s="548">
        <f t="shared" si="144"/>
        <v>127080</v>
      </c>
      <c r="R276" s="549">
        <f t="shared" si="144"/>
        <v>162794</v>
      </c>
      <c r="S276" s="550">
        <f t="shared" si="133"/>
        <v>25616</v>
      </c>
      <c r="T276" s="548">
        <f t="shared" si="134"/>
        <v>137178</v>
      </c>
      <c r="U276" s="549">
        <f t="shared" si="135"/>
        <v>162794</v>
      </c>
      <c r="W276" s="149" t="s">
        <v>89</v>
      </c>
    </row>
    <row r="277" spans="1:23" s="81" customFormat="1" ht="17.25" customHeight="1" outlineLevel="1">
      <c r="A277" s="80"/>
      <c r="B277" s="2082"/>
      <c r="C277" s="2085"/>
      <c r="D277" s="2089"/>
      <c r="E277" s="2091"/>
      <c r="F277" s="551" t="s">
        <v>135</v>
      </c>
      <c r="G277" s="552">
        <f>IF(ISERROR(G276/G273),0,G276/G273)</f>
        <v>0.16339869281045752</v>
      </c>
      <c r="H277" s="553">
        <f t="shared" ref="H277:R277" si="145">IF(ISERROR(H276/H273),0,H276/H273)</f>
        <v>0.20404649160568231</v>
      </c>
      <c r="I277" s="553">
        <f t="shared" si="145"/>
        <v>0.18585380290026635</v>
      </c>
      <c r="J277" s="553">
        <f t="shared" si="145"/>
        <v>0.23184907890848191</v>
      </c>
      <c r="K277" s="553">
        <f t="shared" si="145"/>
        <v>0.27959584813269422</v>
      </c>
      <c r="L277" s="554">
        <f t="shared" si="145"/>
        <v>0.21741455258400455</v>
      </c>
      <c r="M277" s="552">
        <f t="shared" si="145"/>
        <v>0.33872866809470442</v>
      </c>
      <c r="N277" s="553">
        <f t="shared" si="145"/>
        <v>0.34848982955887187</v>
      </c>
      <c r="O277" s="553">
        <f t="shared" si="145"/>
        <v>0.37535961652440636</v>
      </c>
      <c r="P277" s="553">
        <f t="shared" si="145"/>
        <v>0.43739444942319844</v>
      </c>
      <c r="Q277" s="553">
        <f t="shared" si="145"/>
        <v>0.4412821768253935</v>
      </c>
      <c r="R277" s="554">
        <f t="shared" si="145"/>
        <v>0.47050560985901652</v>
      </c>
      <c r="S277" s="555">
        <f t="shared" si="133"/>
        <v>0.21741455258400455</v>
      </c>
      <c r="T277" s="553">
        <f t="shared" si="134"/>
        <v>0.25309105727501197</v>
      </c>
      <c r="U277" s="554">
        <f t="shared" si="135"/>
        <v>0.47050560985901652</v>
      </c>
      <c r="W277" s="149" t="s">
        <v>352</v>
      </c>
    </row>
    <row r="278" spans="1:23" s="81" customFormat="1" ht="17.25" customHeight="1" outlineLevel="1">
      <c r="A278" s="80"/>
      <c r="B278" s="2082"/>
      <c r="C278" s="2085"/>
      <c r="D278" s="2089"/>
      <c r="E278" s="2091"/>
      <c r="F278" s="499" t="s">
        <v>165</v>
      </c>
      <c r="G278" s="59">
        <f>'事業報告（単月）'!G278</f>
        <v>0</v>
      </c>
      <c r="H278" s="60">
        <f>G278+'事業報告（単月）'!H278</f>
        <v>0</v>
      </c>
      <c r="I278" s="60">
        <f>H278+'事業報告（単月）'!I278</f>
        <v>0</v>
      </c>
      <c r="J278" s="60">
        <f>I278+'事業報告（単月）'!J278</f>
        <v>0</v>
      </c>
      <c r="K278" s="60">
        <f>J278+'事業報告（単月）'!K278</f>
        <v>0</v>
      </c>
      <c r="L278" s="61">
        <f>K278+'事業報告（単月）'!L278</f>
        <v>6032.5999705839095</v>
      </c>
      <c r="M278" s="59">
        <f>L278+'事業報告（単月）'!M278</f>
        <v>32415.035158206214</v>
      </c>
      <c r="N278" s="60">
        <f>M278+'事業報告（単月）'!N278</f>
        <v>35585.413729634784</v>
      </c>
      <c r="O278" s="60">
        <f>N278+'事業報告（単月）'!O278</f>
        <v>45052.633465138344</v>
      </c>
      <c r="P278" s="60">
        <f>O278+'事業報告（単月）'!P278</f>
        <v>74639.907620676444</v>
      </c>
      <c r="Q278" s="60">
        <f>P278+'事業報告（単月）'!Q278</f>
        <v>78501.941917919219</v>
      </c>
      <c r="R278" s="61">
        <f>Q278+'事業報告（単月）'!R278</f>
        <v>94958.887606895601</v>
      </c>
      <c r="S278" s="348">
        <f t="shared" si="133"/>
        <v>6032.5999705839095</v>
      </c>
      <c r="T278" s="60">
        <f t="shared" si="134"/>
        <v>88926.287636311696</v>
      </c>
      <c r="U278" s="61">
        <f t="shared" si="135"/>
        <v>94958.887606895601</v>
      </c>
      <c r="W278" s="149" t="s">
        <v>89</v>
      </c>
    </row>
    <row r="279" spans="1:23" s="81" customFormat="1" ht="17.25" customHeight="1" outlineLevel="1">
      <c r="A279" s="80"/>
      <c r="B279" s="2082"/>
      <c r="C279" s="2085"/>
      <c r="D279" s="2089"/>
      <c r="E279" s="2091"/>
      <c r="F279" s="346" t="s">
        <v>166</v>
      </c>
      <c r="G279" s="175">
        <f>G273-G274-G275-G278</f>
        <v>75</v>
      </c>
      <c r="H279" s="176">
        <f t="shared" ref="H279:R279" si="146">H273-H274-H275-H278</f>
        <v>1422</v>
      </c>
      <c r="I279" s="176">
        <f t="shared" si="146"/>
        <v>2512</v>
      </c>
      <c r="J279" s="176">
        <f t="shared" si="146"/>
        <v>4707</v>
      </c>
      <c r="K279" s="176">
        <f t="shared" si="146"/>
        <v>8108</v>
      </c>
      <c r="L279" s="177">
        <f t="shared" si="146"/>
        <v>19583.400029416091</v>
      </c>
      <c r="M279" s="175">
        <f t="shared" si="146"/>
        <v>39218.964841793786</v>
      </c>
      <c r="N279" s="176">
        <f t="shared" si="146"/>
        <v>39677.586270365216</v>
      </c>
      <c r="O279" s="176">
        <f t="shared" si="146"/>
        <v>41711.366534861656</v>
      </c>
      <c r="P279" s="176">
        <f t="shared" si="146"/>
        <v>47865.092379323556</v>
      </c>
      <c r="Q279" s="176">
        <f t="shared" si="146"/>
        <v>48578.058082080781</v>
      </c>
      <c r="R279" s="177">
        <f t="shared" si="146"/>
        <v>67835.112393104399</v>
      </c>
      <c r="S279" s="347">
        <f t="shared" si="133"/>
        <v>19583.400029416091</v>
      </c>
      <c r="T279" s="176">
        <f t="shared" si="134"/>
        <v>48251.712363688304</v>
      </c>
      <c r="U279" s="177">
        <f t="shared" si="135"/>
        <v>67835.112393104399</v>
      </c>
      <c r="W279" s="149" t="s">
        <v>89</v>
      </c>
    </row>
    <row r="280" spans="1:23" s="81" customFormat="1" ht="17.25" customHeight="1" outlineLevel="1">
      <c r="A280" s="80"/>
      <c r="B280" s="2082"/>
      <c r="C280" s="2085"/>
      <c r="D280" s="2089"/>
      <c r="E280" s="2092"/>
      <c r="F280" s="346" t="s">
        <v>167</v>
      </c>
      <c r="G280" s="556">
        <f>IF(ISERROR(G279/G273),0,G279/G273)</f>
        <v>0.16339869281045752</v>
      </c>
      <c r="H280" s="557">
        <f t="shared" ref="H280:R280" si="147">IF(ISERROR(H279/H273),0,H279/H273)</f>
        <v>0.20404649160568231</v>
      </c>
      <c r="I280" s="557">
        <f t="shared" si="147"/>
        <v>0.18585380290026635</v>
      </c>
      <c r="J280" s="557">
        <f t="shared" si="147"/>
        <v>0.23184907890848191</v>
      </c>
      <c r="K280" s="557">
        <f t="shared" si="147"/>
        <v>0.27959584813269422</v>
      </c>
      <c r="L280" s="558">
        <f t="shared" si="147"/>
        <v>0.1662131541016974</v>
      </c>
      <c r="M280" s="556">
        <f t="shared" si="147"/>
        <v>0.1854508714425252</v>
      </c>
      <c r="N280" s="557">
        <f t="shared" si="147"/>
        <v>0.18371889609325975</v>
      </c>
      <c r="O280" s="557">
        <f t="shared" si="147"/>
        <v>0.18045229066472993</v>
      </c>
      <c r="P280" s="557">
        <f t="shared" si="147"/>
        <v>0.17089854069503088</v>
      </c>
      <c r="Q280" s="557">
        <f t="shared" si="147"/>
        <v>0.16868611281406207</v>
      </c>
      <c r="R280" s="558">
        <f t="shared" si="147"/>
        <v>0.19605637140418267</v>
      </c>
      <c r="S280" s="937">
        <f t="shared" si="133"/>
        <v>0.1662131541016974</v>
      </c>
      <c r="T280" s="557">
        <f t="shared" si="134"/>
        <v>2.9843217302485264E-2</v>
      </c>
      <c r="U280" s="558">
        <f t="shared" si="135"/>
        <v>0.19605637140418267</v>
      </c>
      <c r="W280" s="149" t="s">
        <v>348</v>
      </c>
    </row>
    <row r="281" spans="1:23" s="81" customFormat="1" ht="17.25" customHeight="1" outlineLevel="1">
      <c r="A281" s="80"/>
      <c r="B281" s="2082"/>
      <c r="C281" s="2085"/>
      <c r="D281" s="2089"/>
      <c r="E281" s="2090" t="s">
        <v>75</v>
      </c>
      <c r="F281" s="498" t="s">
        <v>67</v>
      </c>
      <c r="G281" s="59">
        <f>'事業報告（単月）'!G281</f>
        <v>2165</v>
      </c>
      <c r="H281" s="60">
        <f>G281+'事業報告（単月）'!H281</f>
        <v>6945</v>
      </c>
      <c r="I281" s="60">
        <f>H281+'事業報告（単月）'!I281</f>
        <v>11354</v>
      </c>
      <c r="J281" s="60">
        <f>I281+'事業報告（単月）'!J281</f>
        <v>17277</v>
      </c>
      <c r="K281" s="60">
        <f>J281+'事業報告（単月）'!K281</f>
        <v>19127</v>
      </c>
      <c r="L281" s="61">
        <f>K281+'事業報告（単月）'!L281</f>
        <v>97307</v>
      </c>
      <c r="M281" s="59">
        <f>L281+'事業報告（単月）'!M281</f>
        <v>120041</v>
      </c>
      <c r="N281" s="60">
        <f>M281+'事業報告（単月）'!N281</f>
        <v>131871</v>
      </c>
      <c r="O281" s="60">
        <f>N281+'事業報告（単月）'!O281</f>
        <v>147021</v>
      </c>
      <c r="P281" s="60">
        <f>O281+'事業報告（単月）'!P281</f>
        <v>156021</v>
      </c>
      <c r="Q281" s="60">
        <f>P281+'事業報告（単月）'!Q281</f>
        <v>156021</v>
      </c>
      <c r="R281" s="61">
        <f>Q281+'事業報告（単月）'!R281</f>
        <v>194421</v>
      </c>
      <c r="S281" s="348">
        <f t="shared" si="133"/>
        <v>97307</v>
      </c>
      <c r="T281" s="60">
        <f t="shared" si="134"/>
        <v>97114</v>
      </c>
      <c r="U281" s="61">
        <f t="shared" si="135"/>
        <v>194421</v>
      </c>
      <c r="W281" s="149" t="s">
        <v>89</v>
      </c>
    </row>
    <row r="282" spans="1:23" s="81" customFormat="1" ht="17.25" customHeight="1" outlineLevel="1">
      <c r="A282" s="80"/>
      <c r="B282" s="2082"/>
      <c r="C282" s="2085"/>
      <c r="D282" s="2089"/>
      <c r="E282" s="2091"/>
      <c r="F282" s="499" t="s">
        <v>71</v>
      </c>
      <c r="G282" s="56">
        <f>'事業報告（単月）'!G282</f>
        <v>1128</v>
      </c>
      <c r="H282" s="468">
        <f>G282+'事業報告（単月）'!H282</f>
        <v>3084</v>
      </c>
      <c r="I282" s="468">
        <f>H282+'事業報告（単月）'!I282</f>
        <v>3701</v>
      </c>
      <c r="J282" s="468">
        <f>I282+'事業報告（単月）'!J282</f>
        <v>6366</v>
      </c>
      <c r="K282" s="468">
        <f>J282+'事業報告（単月）'!K282</f>
        <v>7793</v>
      </c>
      <c r="L282" s="57">
        <f>K282+'事業報告（単月）'!L282</f>
        <v>60306</v>
      </c>
      <c r="M282" s="56">
        <f>L282+'事業報告（単月）'!M282</f>
        <v>71391</v>
      </c>
      <c r="N282" s="468">
        <f>M282+'事業報告（単月）'!N282</f>
        <v>73539</v>
      </c>
      <c r="O282" s="468">
        <f>N282+'事業報告（単月）'!O282</f>
        <v>79459</v>
      </c>
      <c r="P282" s="468">
        <f>O282+'事業報告（単月）'!P282</f>
        <v>83059</v>
      </c>
      <c r="Q282" s="468">
        <f>P282+'事業報告（単月）'!Q282</f>
        <v>83059</v>
      </c>
      <c r="R282" s="57">
        <f>Q282+'事業報告（単月）'!R282</f>
        <v>99399</v>
      </c>
      <c r="S282" s="936">
        <f t="shared" si="133"/>
        <v>60306</v>
      </c>
      <c r="T282" s="468">
        <f t="shared" si="134"/>
        <v>39093</v>
      </c>
      <c r="U282" s="57">
        <f t="shared" si="135"/>
        <v>99399</v>
      </c>
      <c r="W282" s="149" t="s">
        <v>89</v>
      </c>
    </row>
    <row r="283" spans="1:23" s="81" customFormat="1" ht="17.25" customHeight="1" outlineLevel="1">
      <c r="A283" s="80"/>
      <c r="B283" s="2082"/>
      <c r="C283" s="2085"/>
      <c r="D283" s="2089"/>
      <c r="E283" s="2091"/>
      <c r="F283" s="499" t="s">
        <v>164</v>
      </c>
      <c r="G283" s="56">
        <f>'事業報告（単月）'!G283</f>
        <v>1075</v>
      </c>
      <c r="H283" s="468">
        <f>G283+'事業報告（単月）'!H283</f>
        <v>3197</v>
      </c>
      <c r="I283" s="468">
        <f>H283+'事業報告（単月）'!I283</f>
        <v>6183</v>
      </c>
      <c r="J283" s="468">
        <f>I283+'事業報告（単月）'!J283</f>
        <v>8657</v>
      </c>
      <c r="K283" s="468">
        <f>J283+'事業報告（単月）'!K283</f>
        <v>8981</v>
      </c>
      <c r="L283" s="57">
        <f>K283+'事業報告（単月）'!L283</f>
        <v>26047</v>
      </c>
      <c r="M283" s="56">
        <f>L283+'事業報告（単月）'!M283</f>
        <v>34389</v>
      </c>
      <c r="N283" s="468">
        <f>M283+'事業報告（単月）'!N283</f>
        <v>35214</v>
      </c>
      <c r="O283" s="468">
        <f>N283+'事業報告（単月）'!O283</f>
        <v>35990</v>
      </c>
      <c r="P283" s="468">
        <f>O283+'事業報告（単月）'!P283</f>
        <v>36155</v>
      </c>
      <c r="Q283" s="468">
        <f>P283+'事業報告（単月）'!Q283</f>
        <v>36155</v>
      </c>
      <c r="R283" s="57">
        <f>Q283+'事業報告（単月）'!R283</f>
        <v>40747</v>
      </c>
      <c r="S283" s="936">
        <f t="shared" si="133"/>
        <v>26047</v>
      </c>
      <c r="T283" s="468">
        <f t="shared" si="134"/>
        <v>14700</v>
      </c>
      <c r="U283" s="57">
        <f t="shared" si="135"/>
        <v>40747</v>
      </c>
      <c r="W283" s="149" t="s">
        <v>89</v>
      </c>
    </row>
    <row r="284" spans="1:23" s="81" customFormat="1" ht="17.25" customHeight="1" outlineLevel="1">
      <c r="A284" s="80"/>
      <c r="B284" s="2082"/>
      <c r="C284" s="2085"/>
      <c r="D284" s="2089"/>
      <c r="E284" s="2091"/>
      <c r="F284" s="546" t="s">
        <v>73</v>
      </c>
      <c r="G284" s="547">
        <f>G281-G282-G283</f>
        <v>-38</v>
      </c>
      <c r="H284" s="548">
        <f t="shared" ref="H284:R284" si="148">H281-H282-H283</f>
        <v>664</v>
      </c>
      <c r="I284" s="548">
        <f t="shared" si="148"/>
        <v>1470</v>
      </c>
      <c r="J284" s="548">
        <f t="shared" si="148"/>
        <v>2254</v>
      </c>
      <c r="K284" s="548">
        <f t="shared" si="148"/>
        <v>2353</v>
      </c>
      <c r="L284" s="549">
        <f t="shared" si="148"/>
        <v>10954</v>
      </c>
      <c r="M284" s="547">
        <f t="shared" si="148"/>
        <v>14261</v>
      </c>
      <c r="N284" s="548">
        <f t="shared" si="148"/>
        <v>23118</v>
      </c>
      <c r="O284" s="548">
        <f t="shared" si="148"/>
        <v>31572</v>
      </c>
      <c r="P284" s="548">
        <f t="shared" si="148"/>
        <v>36807</v>
      </c>
      <c r="Q284" s="548">
        <f t="shared" si="148"/>
        <v>36807</v>
      </c>
      <c r="R284" s="549">
        <f t="shared" si="148"/>
        <v>54275</v>
      </c>
      <c r="S284" s="550">
        <f t="shared" si="133"/>
        <v>10954</v>
      </c>
      <c r="T284" s="548">
        <f t="shared" si="134"/>
        <v>43321</v>
      </c>
      <c r="U284" s="549">
        <f t="shared" si="135"/>
        <v>54275</v>
      </c>
      <c r="W284" s="149" t="s">
        <v>89</v>
      </c>
    </row>
    <row r="285" spans="1:23" s="81" customFormat="1" ht="17.25" customHeight="1" outlineLevel="1">
      <c r="A285" s="80"/>
      <c r="B285" s="2082"/>
      <c r="C285" s="2085"/>
      <c r="D285" s="2089"/>
      <c r="E285" s="2091"/>
      <c r="F285" s="551" t="s">
        <v>135</v>
      </c>
      <c r="G285" s="552">
        <f>IF(ISERROR(G284/G281),0,G284/G281)</f>
        <v>-1.7551963048498844E-2</v>
      </c>
      <c r="H285" s="553">
        <f t="shared" ref="H285:R285" si="149">IF(ISERROR(H284/H281),0,H284/H281)</f>
        <v>9.5608351331893451E-2</v>
      </c>
      <c r="I285" s="553">
        <f t="shared" si="149"/>
        <v>0.12946979038224415</v>
      </c>
      <c r="J285" s="553">
        <f t="shared" si="149"/>
        <v>0.13046246454824334</v>
      </c>
      <c r="K285" s="553">
        <f t="shared" si="149"/>
        <v>0.12301981492131542</v>
      </c>
      <c r="L285" s="554">
        <f t="shared" si="149"/>
        <v>0.11257155189246405</v>
      </c>
      <c r="M285" s="552">
        <f t="shared" si="149"/>
        <v>0.1188010762989312</v>
      </c>
      <c r="N285" s="553">
        <f t="shared" si="149"/>
        <v>0.1753076870578065</v>
      </c>
      <c r="O285" s="553">
        <f t="shared" si="149"/>
        <v>0.21474483237088579</v>
      </c>
      <c r="P285" s="553">
        <f t="shared" si="149"/>
        <v>0.23591055050281692</v>
      </c>
      <c r="Q285" s="553">
        <f t="shared" si="149"/>
        <v>0.23591055050281692</v>
      </c>
      <c r="R285" s="554">
        <f t="shared" si="149"/>
        <v>0.27916223041749605</v>
      </c>
      <c r="S285" s="555">
        <f t="shared" si="133"/>
        <v>0.11257155189246405</v>
      </c>
      <c r="T285" s="553">
        <f t="shared" si="134"/>
        <v>0.16659067852503201</v>
      </c>
      <c r="U285" s="554">
        <f t="shared" si="135"/>
        <v>0.27916223041749605</v>
      </c>
      <c r="W285" s="149" t="s">
        <v>346</v>
      </c>
    </row>
    <row r="286" spans="1:23" s="81" customFormat="1" ht="17.25" customHeight="1" outlineLevel="1">
      <c r="A286" s="80"/>
      <c r="B286" s="2082"/>
      <c r="C286" s="2085"/>
      <c r="D286" s="2089"/>
      <c r="E286" s="2091"/>
      <c r="F286" s="499" t="s">
        <v>165</v>
      </c>
      <c r="G286" s="59">
        <f>'事業報告（単月）'!G286</f>
        <v>0</v>
      </c>
      <c r="H286" s="60">
        <f>G286+'事業報告（単月）'!H286</f>
        <v>0</v>
      </c>
      <c r="I286" s="60">
        <f>H286+'事業報告（単月）'!I286</f>
        <v>0</v>
      </c>
      <c r="J286" s="60">
        <f>I286+'事業報告（単月）'!J286</f>
        <v>0</v>
      </c>
      <c r="K286" s="60">
        <f>J286+'事業報告（単月）'!K286</f>
        <v>0</v>
      </c>
      <c r="L286" s="61">
        <f>K286+'事業報告（単月）'!L286</f>
        <v>0</v>
      </c>
      <c r="M286" s="59">
        <f>L286+'事業報告（単月）'!M286</f>
        <v>41.45351846008225</v>
      </c>
      <c r="N286" s="60">
        <f>M286+'事業報告（単月）'!N286</f>
        <v>7031.580569810003</v>
      </c>
      <c r="O286" s="60">
        <f>N286+'事業報告（単月）'!O286</f>
        <v>13391.700940180373</v>
      </c>
      <c r="P286" s="60">
        <f>O286+'事業報告（単月）'!P286</f>
        <v>17244.086933665716</v>
      </c>
      <c r="Q286" s="60">
        <f>P286+'事業報告（単月）'!Q286</f>
        <v>17244.086933665716</v>
      </c>
      <c r="R286" s="61">
        <f>Q286+'事業報告（単月）'!R286</f>
        <v>28438.195308049952</v>
      </c>
      <c r="S286" s="348">
        <f t="shared" si="133"/>
        <v>0</v>
      </c>
      <c r="T286" s="60">
        <f t="shared" si="134"/>
        <v>28438.195308049952</v>
      </c>
      <c r="U286" s="61">
        <f t="shared" si="135"/>
        <v>28438.195308049952</v>
      </c>
      <c r="W286" s="149" t="s">
        <v>89</v>
      </c>
    </row>
    <row r="287" spans="1:23" s="81" customFormat="1" ht="17.25" customHeight="1" outlineLevel="1">
      <c r="A287" s="80"/>
      <c r="B287" s="2082"/>
      <c r="C287" s="2085"/>
      <c r="D287" s="2089"/>
      <c r="E287" s="2091"/>
      <c r="F287" s="346" t="s">
        <v>166</v>
      </c>
      <c r="G287" s="175">
        <f>G281-G282-G283-G286</f>
        <v>-38</v>
      </c>
      <c r="H287" s="176">
        <f t="shared" ref="H287:R287" si="150">H281-H282-H283-H286</f>
        <v>664</v>
      </c>
      <c r="I287" s="176">
        <f t="shared" si="150"/>
        <v>1470</v>
      </c>
      <c r="J287" s="176">
        <f t="shared" si="150"/>
        <v>2254</v>
      </c>
      <c r="K287" s="176">
        <f t="shared" si="150"/>
        <v>2353</v>
      </c>
      <c r="L287" s="177">
        <f t="shared" si="150"/>
        <v>10954</v>
      </c>
      <c r="M287" s="175">
        <f t="shared" si="150"/>
        <v>14219.546481539917</v>
      </c>
      <c r="N287" s="176">
        <f t="shared" si="150"/>
        <v>16086.419430189997</v>
      </c>
      <c r="O287" s="176">
        <f t="shared" si="150"/>
        <v>18180.299059819627</v>
      </c>
      <c r="P287" s="176">
        <f t="shared" si="150"/>
        <v>19562.913066334284</v>
      </c>
      <c r="Q287" s="176">
        <f t="shared" si="150"/>
        <v>19562.913066334284</v>
      </c>
      <c r="R287" s="177">
        <f t="shared" si="150"/>
        <v>25836.804691950048</v>
      </c>
      <c r="S287" s="347">
        <f t="shared" si="133"/>
        <v>10954</v>
      </c>
      <c r="T287" s="176">
        <f t="shared" si="134"/>
        <v>14882.804691950048</v>
      </c>
      <c r="U287" s="177">
        <f t="shared" si="135"/>
        <v>25836.804691950048</v>
      </c>
      <c r="W287" s="149" t="s">
        <v>89</v>
      </c>
    </row>
    <row r="288" spans="1:23" s="81" customFormat="1" ht="17.25" customHeight="1" outlineLevel="1">
      <c r="A288" s="80"/>
      <c r="B288" s="2082"/>
      <c r="C288" s="2085"/>
      <c r="D288" s="2089"/>
      <c r="E288" s="2092"/>
      <c r="F288" s="346" t="s">
        <v>167</v>
      </c>
      <c r="G288" s="556">
        <f>IF(ISERROR(G287/G281),0,G287/G281)</f>
        <v>-1.7551963048498844E-2</v>
      </c>
      <c r="H288" s="557">
        <f t="shared" ref="H288:R288" si="151">IF(ISERROR(H287/H281),0,H287/H281)</f>
        <v>9.5608351331893451E-2</v>
      </c>
      <c r="I288" s="557">
        <f t="shared" si="151"/>
        <v>0.12946979038224415</v>
      </c>
      <c r="J288" s="557">
        <f t="shared" si="151"/>
        <v>0.13046246454824334</v>
      </c>
      <c r="K288" s="557">
        <f t="shared" si="151"/>
        <v>0.12301981492131542</v>
      </c>
      <c r="L288" s="558">
        <f t="shared" si="151"/>
        <v>0.11257155189246405</v>
      </c>
      <c r="M288" s="556">
        <f t="shared" si="151"/>
        <v>0.11845574829883054</v>
      </c>
      <c r="N288" s="557">
        <f t="shared" si="151"/>
        <v>0.12198602748284305</v>
      </c>
      <c r="O288" s="557">
        <f t="shared" si="151"/>
        <v>0.12365783840281067</v>
      </c>
      <c r="P288" s="557">
        <f t="shared" si="151"/>
        <v>0.12538640994695768</v>
      </c>
      <c r="Q288" s="557">
        <f t="shared" si="151"/>
        <v>0.12538640994695768</v>
      </c>
      <c r="R288" s="558">
        <f t="shared" si="151"/>
        <v>0.13289101841853529</v>
      </c>
      <c r="S288" s="937">
        <f t="shared" si="133"/>
        <v>0.11257155189246405</v>
      </c>
      <c r="T288" s="557">
        <f t="shared" si="134"/>
        <v>2.0319466526071236E-2</v>
      </c>
      <c r="U288" s="558">
        <f t="shared" si="135"/>
        <v>0.13289101841853529</v>
      </c>
      <c r="W288" s="149" t="s">
        <v>346</v>
      </c>
    </row>
    <row r="289" spans="1:23" s="81" customFormat="1" ht="17.25" customHeight="1" outlineLevel="1">
      <c r="A289" s="80"/>
      <c r="B289" s="2082"/>
      <c r="C289" s="2085"/>
      <c r="D289" s="2089"/>
      <c r="E289" s="2090" t="s">
        <v>83</v>
      </c>
      <c r="F289" s="498" t="s">
        <v>67</v>
      </c>
      <c r="G289" s="59">
        <f>'事業報告（単月）'!G289</f>
        <v>38142</v>
      </c>
      <c r="H289" s="60">
        <f>G289+'事業報告（単月）'!H289</f>
        <v>44507</v>
      </c>
      <c r="I289" s="60">
        <f>H289+'事業報告（単月）'!I289</f>
        <v>105238</v>
      </c>
      <c r="J289" s="60">
        <f>I289+'事業報告（単月）'!J289</f>
        <v>105568</v>
      </c>
      <c r="K289" s="60">
        <f>J289+'事業報告（単月）'!K289</f>
        <v>105931</v>
      </c>
      <c r="L289" s="61">
        <f>K289+'事業報告（単月）'!L289</f>
        <v>132271</v>
      </c>
      <c r="M289" s="59">
        <f>L289+'事業報告（単月）'!M289</f>
        <v>136686</v>
      </c>
      <c r="N289" s="60">
        <f>M289+'事業報告（単月）'!N289</f>
        <v>136686</v>
      </c>
      <c r="O289" s="60">
        <f>N289+'事業報告（単月）'!O289</f>
        <v>137803</v>
      </c>
      <c r="P289" s="60">
        <f>O289+'事業報告（単月）'!P289</f>
        <v>140953</v>
      </c>
      <c r="Q289" s="60">
        <f>P289+'事業報告（単月）'!Q289</f>
        <v>140953</v>
      </c>
      <c r="R289" s="61">
        <f>Q289+'事業報告（単月）'!R289</f>
        <v>140953</v>
      </c>
      <c r="S289" s="348">
        <f t="shared" si="133"/>
        <v>132271</v>
      </c>
      <c r="T289" s="60">
        <f t="shared" si="134"/>
        <v>8682</v>
      </c>
      <c r="U289" s="61">
        <f t="shared" si="135"/>
        <v>140953</v>
      </c>
      <c r="W289" s="149" t="s">
        <v>89</v>
      </c>
    </row>
    <row r="290" spans="1:23" s="81" customFormat="1" ht="17.25" customHeight="1" outlineLevel="1">
      <c r="A290" s="80"/>
      <c r="B290" s="2082"/>
      <c r="C290" s="2085"/>
      <c r="D290" s="2089"/>
      <c r="E290" s="2091"/>
      <c r="F290" s="499" t="s">
        <v>71</v>
      </c>
      <c r="G290" s="56">
        <f>'事業報告（単月）'!G290</f>
        <v>13805</v>
      </c>
      <c r="H290" s="468">
        <f>G290+'事業報告（単月）'!H290</f>
        <v>14561</v>
      </c>
      <c r="I290" s="468">
        <f>H290+'事業報告（単月）'!I290</f>
        <v>54844</v>
      </c>
      <c r="J290" s="468">
        <f>I290+'事業報告（単月）'!J290</f>
        <v>54844</v>
      </c>
      <c r="K290" s="468">
        <f>J290+'事業報告（単月）'!K290</f>
        <v>54844</v>
      </c>
      <c r="L290" s="57">
        <f>K290+'事業報告（単月）'!L290</f>
        <v>69547</v>
      </c>
      <c r="M290" s="56">
        <f>L290+'事業報告（単月）'!M290</f>
        <v>69579</v>
      </c>
      <c r="N290" s="468">
        <f>M290+'事業報告（単月）'!N290</f>
        <v>69579</v>
      </c>
      <c r="O290" s="468">
        <f>N290+'事業報告（単月）'!O290</f>
        <v>69579</v>
      </c>
      <c r="P290" s="468">
        <f>O290+'事業報告（単月）'!P290</f>
        <v>69585</v>
      </c>
      <c r="Q290" s="468">
        <f>P290+'事業報告（単月）'!Q290</f>
        <v>69585</v>
      </c>
      <c r="R290" s="57">
        <f>Q290+'事業報告（単月）'!R290</f>
        <v>69585</v>
      </c>
      <c r="S290" s="936">
        <f t="shared" si="133"/>
        <v>69547</v>
      </c>
      <c r="T290" s="468">
        <f t="shared" si="134"/>
        <v>38</v>
      </c>
      <c r="U290" s="57">
        <f t="shared" si="135"/>
        <v>69585</v>
      </c>
      <c r="W290" s="149" t="s">
        <v>89</v>
      </c>
    </row>
    <row r="291" spans="1:23" s="81" customFormat="1" ht="17.25" customHeight="1" outlineLevel="1">
      <c r="A291" s="80"/>
      <c r="B291" s="2082"/>
      <c r="C291" s="2085"/>
      <c r="D291" s="2089"/>
      <c r="E291" s="2091"/>
      <c r="F291" s="499" t="s">
        <v>164</v>
      </c>
      <c r="G291" s="56">
        <f>'事業報告（単月）'!G291</f>
        <v>14012</v>
      </c>
      <c r="H291" s="468">
        <f>G291+'事業報告（単月）'!H291</f>
        <v>17919</v>
      </c>
      <c r="I291" s="468">
        <f>H291+'事業報告（単月）'!I291</f>
        <v>26700</v>
      </c>
      <c r="J291" s="468">
        <f>I291+'事業報告（単月）'!J291</f>
        <v>26914</v>
      </c>
      <c r="K291" s="468">
        <f>J291+'事業報告（単月）'!K291</f>
        <v>27172</v>
      </c>
      <c r="L291" s="57">
        <f>K291+'事業報告（単月）'!L291</f>
        <v>32492</v>
      </c>
      <c r="M291" s="56">
        <f>L291+'事業報告（単月）'!M291</f>
        <v>32572</v>
      </c>
      <c r="N291" s="468">
        <f>M291+'事業報告（単月）'!N291</f>
        <v>32572</v>
      </c>
      <c r="O291" s="468">
        <f>N291+'事業報告（単月）'!O291</f>
        <v>32572</v>
      </c>
      <c r="P291" s="468">
        <f>O291+'事業報告（単月）'!P291</f>
        <v>33758</v>
      </c>
      <c r="Q291" s="468">
        <f>P291+'事業報告（単月）'!Q291</f>
        <v>33758</v>
      </c>
      <c r="R291" s="57">
        <f>Q291+'事業報告（単月）'!R291</f>
        <v>33758</v>
      </c>
      <c r="S291" s="936">
        <f t="shared" si="133"/>
        <v>32492</v>
      </c>
      <c r="T291" s="468">
        <f t="shared" si="134"/>
        <v>1266</v>
      </c>
      <c r="U291" s="57">
        <f t="shared" si="135"/>
        <v>33758</v>
      </c>
      <c r="W291" s="149" t="s">
        <v>89</v>
      </c>
    </row>
    <row r="292" spans="1:23" s="81" customFormat="1" ht="17.25" customHeight="1" outlineLevel="1">
      <c r="A292" s="80"/>
      <c r="B292" s="2082"/>
      <c r="C292" s="2085"/>
      <c r="D292" s="2089"/>
      <c r="E292" s="2091"/>
      <c r="F292" s="546" t="s">
        <v>73</v>
      </c>
      <c r="G292" s="547">
        <f>G289-G290-G291</f>
        <v>10325</v>
      </c>
      <c r="H292" s="548">
        <f t="shared" ref="H292:R292" si="152">H289-H290-H291</f>
        <v>12027</v>
      </c>
      <c r="I292" s="548">
        <f t="shared" si="152"/>
        <v>23694</v>
      </c>
      <c r="J292" s="548">
        <f t="shared" si="152"/>
        <v>23810</v>
      </c>
      <c r="K292" s="548">
        <f t="shared" si="152"/>
        <v>23915</v>
      </c>
      <c r="L292" s="549">
        <f t="shared" si="152"/>
        <v>30232</v>
      </c>
      <c r="M292" s="547">
        <f t="shared" si="152"/>
        <v>34535</v>
      </c>
      <c r="N292" s="548">
        <f t="shared" si="152"/>
        <v>34535</v>
      </c>
      <c r="O292" s="548">
        <f t="shared" si="152"/>
        <v>35652</v>
      </c>
      <c r="P292" s="548">
        <f t="shared" si="152"/>
        <v>37610</v>
      </c>
      <c r="Q292" s="548">
        <f t="shared" si="152"/>
        <v>37610</v>
      </c>
      <c r="R292" s="549">
        <f t="shared" si="152"/>
        <v>37610</v>
      </c>
      <c r="S292" s="550">
        <f t="shared" si="133"/>
        <v>30232</v>
      </c>
      <c r="T292" s="548">
        <f t="shared" si="134"/>
        <v>7378</v>
      </c>
      <c r="U292" s="549">
        <f t="shared" si="135"/>
        <v>37610</v>
      </c>
      <c r="W292" s="149" t="s">
        <v>89</v>
      </c>
    </row>
    <row r="293" spans="1:23" s="81" customFormat="1" ht="17.25" customHeight="1" outlineLevel="1">
      <c r="A293" s="80"/>
      <c r="B293" s="2082"/>
      <c r="C293" s="2085"/>
      <c r="D293" s="2089"/>
      <c r="E293" s="2091"/>
      <c r="F293" s="551" t="s">
        <v>135</v>
      </c>
      <c r="G293" s="552">
        <f>IF(ISERROR(G292/G289),0,G292/G289)</f>
        <v>0.2706989670179854</v>
      </c>
      <c r="H293" s="553">
        <f t="shared" ref="H293:R293" si="153">IF(ISERROR(H292/H289),0,H292/H289)</f>
        <v>0.27022715527894486</v>
      </c>
      <c r="I293" s="553">
        <f t="shared" si="153"/>
        <v>0.22514681008761095</v>
      </c>
      <c r="J293" s="553">
        <f t="shared" si="153"/>
        <v>0.22554183085783572</v>
      </c>
      <c r="K293" s="553">
        <f t="shared" si="153"/>
        <v>0.22576016463547025</v>
      </c>
      <c r="L293" s="554">
        <f t="shared" si="153"/>
        <v>0.22856106024752212</v>
      </c>
      <c r="M293" s="552">
        <f t="shared" si="153"/>
        <v>0.25265937989260057</v>
      </c>
      <c r="N293" s="553">
        <f t="shared" si="153"/>
        <v>0.25265937989260057</v>
      </c>
      <c r="O293" s="553">
        <f t="shared" si="153"/>
        <v>0.25871715419838465</v>
      </c>
      <c r="P293" s="553">
        <f t="shared" si="153"/>
        <v>0.26682653082942542</v>
      </c>
      <c r="Q293" s="553">
        <f t="shared" si="153"/>
        <v>0.26682653082942542</v>
      </c>
      <c r="R293" s="554">
        <f t="shared" si="153"/>
        <v>0.26682653082942542</v>
      </c>
      <c r="S293" s="555">
        <f t="shared" si="133"/>
        <v>0.22856106024752212</v>
      </c>
      <c r="T293" s="553">
        <f t="shared" si="134"/>
        <v>3.8265470581903299E-2</v>
      </c>
      <c r="U293" s="554">
        <f t="shared" si="135"/>
        <v>0.26682653082942542</v>
      </c>
      <c r="W293" s="149" t="s">
        <v>346</v>
      </c>
    </row>
    <row r="294" spans="1:23" s="81" customFormat="1" ht="17.25" customHeight="1" outlineLevel="1">
      <c r="A294" s="80"/>
      <c r="B294" s="2082"/>
      <c r="C294" s="2085"/>
      <c r="D294" s="2089"/>
      <c r="E294" s="2091"/>
      <c r="F294" s="499" t="s">
        <v>165</v>
      </c>
      <c r="G294" s="59">
        <f>'事業報告（単月）'!G294</f>
        <v>0</v>
      </c>
      <c r="H294" s="60">
        <f>G294+'事業報告（単月）'!H294</f>
        <v>0</v>
      </c>
      <c r="I294" s="60">
        <f>H294+'事業報告（単月）'!I294</f>
        <v>0</v>
      </c>
      <c r="J294" s="60">
        <f>I294+'事業報告（単月）'!J294</f>
        <v>0</v>
      </c>
      <c r="K294" s="60">
        <f>J294+'事業報告（単月）'!K294</f>
        <v>0</v>
      </c>
      <c r="L294" s="61">
        <f>K294+'事業報告（単月）'!L294</f>
        <v>2531.7519747235388</v>
      </c>
      <c r="M294" s="59">
        <f>L294+'事業報告（単月）'!M294</f>
        <v>6834.7519747235383</v>
      </c>
      <c r="N294" s="60">
        <f>M294+'事業報告（単月）'!N294</f>
        <v>6834.7519747235383</v>
      </c>
      <c r="O294" s="60">
        <f>N294+'事業報告（単月）'!O294</f>
        <v>7951.7519747235383</v>
      </c>
      <c r="P294" s="60">
        <f>O294+'事業報告（単月）'!P294</f>
        <v>9166.7519747235383</v>
      </c>
      <c r="Q294" s="60">
        <f>P294+'事業報告（単月）'!Q294</f>
        <v>9166.7519747235383</v>
      </c>
      <c r="R294" s="61">
        <f>Q294+'事業報告（単月）'!R294</f>
        <v>9166.7519747235383</v>
      </c>
      <c r="S294" s="348">
        <f t="shared" si="133"/>
        <v>2531.7519747235388</v>
      </c>
      <c r="T294" s="60">
        <f t="shared" si="134"/>
        <v>6635</v>
      </c>
      <c r="U294" s="61">
        <f t="shared" si="135"/>
        <v>9166.7519747235383</v>
      </c>
      <c r="W294" s="149" t="s">
        <v>89</v>
      </c>
    </row>
    <row r="295" spans="1:23" s="81" customFormat="1" ht="17.25" customHeight="1" outlineLevel="1">
      <c r="A295" s="80"/>
      <c r="B295" s="2082"/>
      <c r="C295" s="2085"/>
      <c r="D295" s="2089"/>
      <c r="E295" s="2091"/>
      <c r="F295" s="346" t="s">
        <v>166</v>
      </c>
      <c r="G295" s="175">
        <f>G289-G290-G291-G294</f>
        <v>10325</v>
      </c>
      <c r="H295" s="176">
        <f t="shared" ref="H295:R295" si="154">H289-H290-H291-H294</f>
        <v>12027</v>
      </c>
      <c r="I295" s="176">
        <f t="shared" si="154"/>
        <v>23694</v>
      </c>
      <c r="J295" s="176">
        <f t="shared" si="154"/>
        <v>23810</v>
      </c>
      <c r="K295" s="176">
        <f t="shared" si="154"/>
        <v>23915</v>
      </c>
      <c r="L295" s="177">
        <f t="shared" si="154"/>
        <v>27700.248025276462</v>
      </c>
      <c r="M295" s="175">
        <f t="shared" si="154"/>
        <v>27700.248025276462</v>
      </c>
      <c r="N295" s="176">
        <f t="shared" si="154"/>
        <v>27700.248025276462</v>
      </c>
      <c r="O295" s="176">
        <f t="shared" si="154"/>
        <v>27700.248025276462</v>
      </c>
      <c r="P295" s="176">
        <f t="shared" si="154"/>
        <v>28443.248025276462</v>
      </c>
      <c r="Q295" s="176">
        <f t="shared" si="154"/>
        <v>28443.248025276462</v>
      </c>
      <c r="R295" s="177">
        <f t="shared" si="154"/>
        <v>28443.248025276462</v>
      </c>
      <c r="S295" s="347">
        <f t="shared" si="133"/>
        <v>27700.248025276462</v>
      </c>
      <c r="T295" s="176">
        <f t="shared" si="134"/>
        <v>743</v>
      </c>
      <c r="U295" s="177">
        <f t="shared" si="135"/>
        <v>28443.248025276462</v>
      </c>
      <c r="W295" s="149" t="s">
        <v>89</v>
      </c>
    </row>
    <row r="296" spans="1:23" s="81" customFormat="1" ht="17.25" customHeight="1" outlineLevel="1">
      <c r="A296" s="80"/>
      <c r="B296" s="2082"/>
      <c r="C296" s="2085"/>
      <c r="D296" s="2089"/>
      <c r="E296" s="2092"/>
      <c r="F296" s="346" t="s">
        <v>167</v>
      </c>
      <c r="G296" s="556">
        <f>IF(ISERROR(G295/G289),0,G295/G289)</f>
        <v>0.2706989670179854</v>
      </c>
      <c r="H296" s="557">
        <f t="shared" ref="H296:R296" si="155">IF(ISERROR(H295/H289),0,H295/H289)</f>
        <v>0.27022715527894486</v>
      </c>
      <c r="I296" s="557">
        <f t="shared" si="155"/>
        <v>0.22514681008761095</v>
      </c>
      <c r="J296" s="557">
        <f t="shared" si="155"/>
        <v>0.22554183085783572</v>
      </c>
      <c r="K296" s="557">
        <f t="shared" si="155"/>
        <v>0.22576016463547025</v>
      </c>
      <c r="L296" s="558">
        <f t="shared" si="155"/>
        <v>0.20942041736492853</v>
      </c>
      <c r="M296" s="556">
        <f t="shared" si="155"/>
        <v>0.20265607322824913</v>
      </c>
      <c r="N296" s="557">
        <f t="shared" si="155"/>
        <v>0.20265607322824913</v>
      </c>
      <c r="O296" s="557">
        <f t="shared" si="155"/>
        <v>0.201013388861465</v>
      </c>
      <c r="P296" s="557">
        <f t="shared" si="155"/>
        <v>0.20179242744231382</v>
      </c>
      <c r="Q296" s="557">
        <f t="shared" si="155"/>
        <v>0.20179242744231382</v>
      </c>
      <c r="R296" s="558">
        <f t="shared" si="155"/>
        <v>0.20179242744231382</v>
      </c>
      <c r="S296" s="937">
        <f t="shared" si="133"/>
        <v>0.20942041736492853</v>
      </c>
      <c r="T296" s="557">
        <f t="shared" si="134"/>
        <v>-7.6279899226147085E-3</v>
      </c>
      <c r="U296" s="558">
        <f t="shared" si="135"/>
        <v>0.20179242744231382</v>
      </c>
      <c r="W296" s="149" t="s">
        <v>348</v>
      </c>
    </row>
    <row r="297" spans="1:23" s="81" customFormat="1" ht="17.25" customHeight="1" outlineLevel="1">
      <c r="A297" s="80"/>
      <c r="B297" s="2082"/>
      <c r="C297" s="2085"/>
      <c r="D297" s="2089"/>
      <c r="E297" s="2087" t="s">
        <v>82</v>
      </c>
      <c r="F297" s="498" t="s">
        <v>67</v>
      </c>
      <c r="G297" s="59">
        <f>'事業報告（単月）'!G297</f>
        <v>0</v>
      </c>
      <c r="H297" s="60">
        <f>G297+'事業報告（単月）'!H297</f>
        <v>0</v>
      </c>
      <c r="I297" s="60">
        <f>H297+'事業報告（単月）'!I297</f>
        <v>0</v>
      </c>
      <c r="J297" s="60">
        <f>I297+'事業報告（単月）'!J297</f>
        <v>0</v>
      </c>
      <c r="K297" s="60">
        <f>J297+'事業報告（単月）'!K297</f>
        <v>0</v>
      </c>
      <c r="L297" s="61">
        <f>K297+'事業報告（単月）'!L297</f>
        <v>0</v>
      </c>
      <c r="M297" s="59">
        <f>L297+'事業報告（単月）'!M297</f>
        <v>0</v>
      </c>
      <c r="N297" s="60">
        <f>M297+'事業報告（単月）'!N297</f>
        <v>144</v>
      </c>
      <c r="O297" s="60">
        <f>N297+'事業報告（単月）'!O297</f>
        <v>144</v>
      </c>
      <c r="P297" s="60">
        <f>O297+'事業報告（単月）'!P297</f>
        <v>144</v>
      </c>
      <c r="Q297" s="60">
        <f>P297+'事業報告（単月）'!Q297</f>
        <v>144</v>
      </c>
      <c r="R297" s="61">
        <f>Q297+'事業報告（単月）'!R297</f>
        <v>144</v>
      </c>
      <c r="S297" s="348">
        <f t="shared" si="133"/>
        <v>0</v>
      </c>
      <c r="T297" s="60">
        <f t="shared" si="134"/>
        <v>144</v>
      </c>
      <c r="U297" s="61">
        <f t="shared" si="135"/>
        <v>144</v>
      </c>
      <c r="W297" s="149" t="s">
        <v>89</v>
      </c>
    </row>
    <row r="298" spans="1:23" s="81" customFormat="1" ht="17.25" customHeight="1" outlineLevel="1">
      <c r="A298" s="80"/>
      <c r="B298" s="2082"/>
      <c r="C298" s="2085"/>
      <c r="D298" s="2089"/>
      <c r="E298" s="2000"/>
      <c r="F298" s="499" t="s">
        <v>71</v>
      </c>
      <c r="G298" s="56">
        <f>'事業報告（単月）'!G298</f>
        <v>0</v>
      </c>
      <c r="H298" s="468">
        <f>G298+'事業報告（単月）'!H298</f>
        <v>0</v>
      </c>
      <c r="I298" s="468">
        <f>H298+'事業報告（単月）'!I298</f>
        <v>0</v>
      </c>
      <c r="J298" s="468">
        <f>I298+'事業報告（単月）'!J298</f>
        <v>0</v>
      </c>
      <c r="K298" s="468">
        <f>J298+'事業報告（単月）'!K298</f>
        <v>0</v>
      </c>
      <c r="L298" s="57">
        <f>K298+'事業報告（単月）'!L298</f>
        <v>0</v>
      </c>
      <c r="M298" s="56">
        <f>L298+'事業報告（単月）'!M298</f>
        <v>0</v>
      </c>
      <c r="N298" s="468">
        <f>M298+'事業報告（単月）'!N298</f>
        <v>100.8</v>
      </c>
      <c r="O298" s="468">
        <f>N298+'事業報告（単月）'!O298</f>
        <v>100.8</v>
      </c>
      <c r="P298" s="468">
        <f>O298+'事業報告（単月）'!P298</f>
        <v>100.8</v>
      </c>
      <c r="Q298" s="468">
        <f>P298+'事業報告（単月）'!Q298</f>
        <v>100.8</v>
      </c>
      <c r="R298" s="57">
        <f>Q298+'事業報告（単月）'!R298</f>
        <v>100.8</v>
      </c>
      <c r="S298" s="936">
        <f t="shared" si="133"/>
        <v>0</v>
      </c>
      <c r="T298" s="468">
        <f t="shared" si="134"/>
        <v>100.8</v>
      </c>
      <c r="U298" s="57">
        <f t="shared" si="135"/>
        <v>100.8</v>
      </c>
      <c r="W298" s="149" t="s">
        <v>89</v>
      </c>
    </row>
    <row r="299" spans="1:23" s="81" customFormat="1" ht="17.25" customHeight="1" outlineLevel="1">
      <c r="A299" s="80"/>
      <c r="B299" s="2082"/>
      <c r="C299" s="2085"/>
      <c r="D299" s="2089"/>
      <c r="E299" s="2000"/>
      <c r="F299" s="499" t="s">
        <v>164</v>
      </c>
      <c r="G299" s="56">
        <f>'事業報告（単月）'!G299</f>
        <v>0</v>
      </c>
      <c r="H299" s="468">
        <f>G299+'事業報告（単月）'!H299</f>
        <v>0</v>
      </c>
      <c r="I299" s="468">
        <f>H299+'事業報告（単月）'!I299</f>
        <v>0</v>
      </c>
      <c r="J299" s="468">
        <f>I299+'事業報告（単月）'!J299</f>
        <v>0</v>
      </c>
      <c r="K299" s="468">
        <f>J299+'事業報告（単月）'!K299</f>
        <v>0</v>
      </c>
      <c r="L299" s="57">
        <f>K299+'事業報告（単月）'!L299</f>
        <v>0</v>
      </c>
      <c r="M299" s="56">
        <f>L299+'事業報告（単月）'!M299</f>
        <v>0</v>
      </c>
      <c r="N299" s="468">
        <f>M299+'事業報告（単月）'!N299</f>
        <v>0</v>
      </c>
      <c r="O299" s="468">
        <f>N299+'事業報告（単月）'!O299</f>
        <v>0</v>
      </c>
      <c r="P299" s="468">
        <f>O299+'事業報告（単月）'!P299</f>
        <v>0</v>
      </c>
      <c r="Q299" s="468">
        <f>P299+'事業報告（単月）'!Q299</f>
        <v>0</v>
      </c>
      <c r="R299" s="57">
        <f>Q299+'事業報告（単月）'!R299</f>
        <v>0</v>
      </c>
      <c r="S299" s="936">
        <f t="shared" si="133"/>
        <v>0</v>
      </c>
      <c r="T299" s="468">
        <f t="shared" si="134"/>
        <v>0</v>
      </c>
      <c r="U299" s="57">
        <f t="shared" si="135"/>
        <v>0</v>
      </c>
      <c r="W299" s="149" t="s">
        <v>89</v>
      </c>
    </row>
    <row r="300" spans="1:23" s="81" customFormat="1" ht="17.25" customHeight="1" outlineLevel="1">
      <c r="A300" s="80"/>
      <c r="B300" s="2082"/>
      <c r="C300" s="2085"/>
      <c r="D300" s="2089"/>
      <c r="E300" s="2000"/>
      <c r="F300" s="546" t="s">
        <v>73</v>
      </c>
      <c r="G300" s="547">
        <f>G297-G298-G299</f>
        <v>0</v>
      </c>
      <c r="H300" s="548">
        <f t="shared" ref="H300:R300" si="156">H297-H298-H299</f>
        <v>0</v>
      </c>
      <c r="I300" s="548">
        <f t="shared" si="156"/>
        <v>0</v>
      </c>
      <c r="J300" s="548">
        <f t="shared" si="156"/>
        <v>0</v>
      </c>
      <c r="K300" s="548">
        <f t="shared" si="156"/>
        <v>0</v>
      </c>
      <c r="L300" s="549">
        <f t="shared" si="156"/>
        <v>0</v>
      </c>
      <c r="M300" s="547">
        <f t="shared" si="156"/>
        <v>0</v>
      </c>
      <c r="N300" s="548">
        <f t="shared" si="156"/>
        <v>43.2</v>
      </c>
      <c r="O300" s="548">
        <f t="shared" si="156"/>
        <v>43.2</v>
      </c>
      <c r="P300" s="548">
        <f t="shared" si="156"/>
        <v>43.2</v>
      </c>
      <c r="Q300" s="548">
        <f t="shared" si="156"/>
        <v>43.2</v>
      </c>
      <c r="R300" s="549">
        <f t="shared" si="156"/>
        <v>43.2</v>
      </c>
      <c r="S300" s="550">
        <f t="shared" si="133"/>
        <v>0</v>
      </c>
      <c r="T300" s="548">
        <f t="shared" si="134"/>
        <v>43.2</v>
      </c>
      <c r="U300" s="549">
        <f t="shared" si="135"/>
        <v>43.2</v>
      </c>
      <c r="W300" s="149" t="s">
        <v>89</v>
      </c>
    </row>
    <row r="301" spans="1:23" s="81" customFormat="1" ht="17.25" customHeight="1" outlineLevel="1">
      <c r="A301" s="80"/>
      <c r="B301" s="2082"/>
      <c r="C301" s="2085"/>
      <c r="D301" s="2089"/>
      <c r="E301" s="2000"/>
      <c r="F301" s="551" t="s">
        <v>135</v>
      </c>
      <c r="G301" s="552">
        <f>IF(ISERROR(G300/G297),0,G300/G297)</f>
        <v>0</v>
      </c>
      <c r="H301" s="553">
        <f t="shared" ref="H301:O301" si="157">IF(ISERROR(H300/H297),0,H300/H297)</f>
        <v>0</v>
      </c>
      <c r="I301" s="553">
        <f t="shared" si="157"/>
        <v>0</v>
      </c>
      <c r="J301" s="553">
        <f t="shared" si="157"/>
        <v>0</v>
      </c>
      <c r="K301" s="553">
        <f t="shared" si="157"/>
        <v>0</v>
      </c>
      <c r="L301" s="554">
        <f t="shared" si="157"/>
        <v>0</v>
      </c>
      <c r="M301" s="552">
        <f t="shared" si="157"/>
        <v>0</v>
      </c>
      <c r="N301" s="553">
        <f t="shared" si="157"/>
        <v>0.30000000000000004</v>
      </c>
      <c r="O301" s="553">
        <f t="shared" si="157"/>
        <v>0.30000000000000004</v>
      </c>
      <c r="P301" s="553">
        <f>IF(ISERROR(P300/P297),0,P300/P297)</f>
        <v>0.30000000000000004</v>
      </c>
      <c r="Q301" s="553">
        <f>IF(ISERROR(Q300/Q297),0,Q300/Q297)</f>
        <v>0.30000000000000004</v>
      </c>
      <c r="R301" s="554">
        <f>IF(ISERROR(R300/R297),0,R300/R297)</f>
        <v>0.30000000000000004</v>
      </c>
      <c r="S301" s="555">
        <f t="shared" si="133"/>
        <v>0</v>
      </c>
      <c r="T301" s="553">
        <f t="shared" si="134"/>
        <v>0.30000000000000004</v>
      </c>
      <c r="U301" s="554">
        <f t="shared" si="135"/>
        <v>0.30000000000000004</v>
      </c>
      <c r="W301" s="149" t="s">
        <v>346</v>
      </c>
    </row>
    <row r="302" spans="1:23" s="81" customFormat="1" ht="17.25" customHeight="1" outlineLevel="1">
      <c r="A302" s="80"/>
      <c r="B302" s="2082"/>
      <c r="C302" s="2085"/>
      <c r="D302" s="2089"/>
      <c r="E302" s="2000"/>
      <c r="F302" s="499" t="s">
        <v>165</v>
      </c>
      <c r="G302" s="59">
        <f>'事業報告（単月）'!G302</f>
        <v>0</v>
      </c>
      <c r="H302" s="60">
        <f>G302+'事業報告（単月）'!H302</f>
        <v>0</v>
      </c>
      <c r="I302" s="60">
        <f>H302+'事業報告（単月）'!I302</f>
        <v>0</v>
      </c>
      <c r="J302" s="60">
        <f>I302+'事業報告（単月）'!J302</f>
        <v>0</v>
      </c>
      <c r="K302" s="60">
        <f>J302+'事業報告（単月）'!K302</f>
        <v>0</v>
      </c>
      <c r="L302" s="61">
        <f>K302+'事業報告（単月）'!L302</f>
        <v>0</v>
      </c>
      <c r="M302" s="59">
        <f>L302+'事業報告（単月）'!M302</f>
        <v>0</v>
      </c>
      <c r="N302" s="60">
        <f>M302+'事業報告（単月）'!N302</f>
        <v>20.475595553202758</v>
      </c>
      <c r="O302" s="60">
        <f>N302+'事業報告（単月）'!O302</f>
        <v>20.475595553202758</v>
      </c>
      <c r="P302" s="60">
        <f>O302+'事業報告（単月）'!P302</f>
        <v>20.475595553202758</v>
      </c>
      <c r="Q302" s="60">
        <f>P302+'事業報告（単月）'!Q302</f>
        <v>20.475595553202758</v>
      </c>
      <c r="R302" s="61">
        <f>Q302+'事業報告（単月）'!R302</f>
        <v>20.475595553202758</v>
      </c>
      <c r="S302" s="348">
        <f t="shared" si="133"/>
        <v>0</v>
      </c>
      <c r="T302" s="60">
        <f t="shared" si="134"/>
        <v>20.475595553202758</v>
      </c>
      <c r="U302" s="61">
        <f t="shared" si="135"/>
        <v>20.475595553202758</v>
      </c>
      <c r="W302" s="149" t="s">
        <v>89</v>
      </c>
    </row>
    <row r="303" spans="1:23" s="81" customFormat="1" ht="17.25" customHeight="1" outlineLevel="1">
      <c r="A303" s="80"/>
      <c r="B303" s="2082"/>
      <c r="C303" s="2085"/>
      <c r="D303" s="2089"/>
      <c r="E303" s="2000"/>
      <c r="F303" s="346" t="s">
        <v>166</v>
      </c>
      <c r="G303" s="175">
        <f>G297-G298-G299-G302</f>
        <v>0</v>
      </c>
      <c r="H303" s="176">
        <f t="shared" ref="H303:R303" si="158">H297-H298-H299-H302</f>
        <v>0</v>
      </c>
      <c r="I303" s="176">
        <f t="shared" si="158"/>
        <v>0</v>
      </c>
      <c r="J303" s="176">
        <f t="shared" si="158"/>
        <v>0</v>
      </c>
      <c r="K303" s="176">
        <f t="shared" si="158"/>
        <v>0</v>
      </c>
      <c r="L303" s="177">
        <f t="shared" si="158"/>
        <v>0</v>
      </c>
      <c r="M303" s="175">
        <f t="shared" si="158"/>
        <v>0</v>
      </c>
      <c r="N303" s="176">
        <f t="shared" si="158"/>
        <v>22.724404446797244</v>
      </c>
      <c r="O303" s="176">
        <f t="shared" si="158"/>
        <v>22.724404446797244</v>
      </c>
      <c r="P303" s="176">
        <f t="shared" si="158"/>
        <v>22.724404446797244</v>
      </c>
      <c r="Q303" s="176">
        <f t="shared" si="158"/>
        <v>22.724404446797244</v>
      </c>
      <c r="R303" s="177">
        <f t="shared" si="158"/>
        <v>22.724404446797244</v>
      </c>
      <c r="S303" s="347">
        <f t="shared" si="133"/>
        <v>0</v>
      </c>
      <c r="T303" s="176">
        <f t="shared" si="134"/>
        <v>22.724404446797244</v>
      </c>
      <c r="U303" s="177">
        <f t="shared" si="135"/>
        <v>22.724404446797244</v>
      </c>
      <c r="W303" s="149" t="s">
        <v>89</v>
      </c>
    </row>
    <row r="304" spans="1:23" s="81" customFormat="1" ht="17.25" customHeight="1" outlineLevel="1" thickBot="1">
      <c r="A304" s="80"/>
      <c r="B304" s="2082"/>
      <c r="C304" s="2085"/>
      <c r="D304" s="2089"/>
      <c r="E304" s="2000"/>
      <c r="F304" s="1067" t="s">
        <v>167</v>
      </c>
      <c r="G304" s="1068">
        <f>IF(ISERROR(G303/G297),0,G303/G297)</f>
        <v>0</v>
      </c>
      <c r="H304" s="1069">
        <f t="shared" ref="H304:O304" si="159">IF(ISERROR(H303/H297),0,H303/H297)</f>
        <v>0</v>
      </c>
      <c r="I304" s="1069">
        <f t="shared" si="159"/>
        <v>0</v>
      </c>
      <c r="J304" s="1069">
        <f t="shared" si="159"/>
        <v>0</v>
      </c>
      <c r="K304" s="1069">
        <f t="shared" si="159"/>
        <v>0</v>
      </c>
      <c r="L304" s="1070">
        <f t="shared" si="159"/>
        <v>0</v>
      </c>
      <c r="M304" s="1068">
        <f t="shared" si="159"/>
        <v>0</v>
      </c>
      <c r="N304" s="1069">
        <f t="shared" si="159"/>
        <v>0.15780836421386976</v>
      </c>
      <c r="O304" s="1069">
        <f t="shared" si="159"/>
        <v>0.15780836421386976</v>
      </c>
      <c r="P304" s="1069">
        <f>IF(ISERROR(P303/P297),0,P303/P297)</f>
        <v>0.15780836421386976</v>
      </c>
      <c r="Q304" s="1069">
        <f>IF(ISERROR(Q303/Q297),0,Q303/Q297)</f>
        <v>0.15780836421386976</v>
      </c>
      <c r="R304" s="1070">
        <f>IF(ISERROR(R303/R297),0,R303/R297)</f>
        <v>0.15780836421386976</v>
      </c>
      <c r="S304" s="1071">
        <f t="shared" si="133"/>
        <v>0</v>
      </c>
      <c r="T304" s="1069">
        <f t="shared" si="134"/>
        <v>0.15780836421386976</v>
      </c>
      <c r="U304" s="1070">
        <f t="shared" si="135"/>
        <v>0.15780836421386976</v>
      </c>
      <c r="W304" s="149" t="s">
        <v>348</v>
      </c>
    </row>
    <row r="305" spans="1:23" s="81" customFormat="1" ht="17.25" customHeight="1">
      <c r="A305" s="80"/>
      <c r="B305" s="2082"/>
      <c r="C305" s="2093" t="s">
        <v>168</v>
      </c>
      <c r="D305" s="2094"/>
      <c r="E305" s="2094"/>
      <c r="F305" s="2094"/>
      <c r="G305" s="1072">
        <f t="shared" ref="G305:R307" si="160">SUM(G257,G265,G273,G281,G289,G297)</f>
        <v>46423</v>
      </c>
      <c r="H305" s="1073">
        <f t="shared" si="160"/>
        <v>69572</v>
      </c>
      <c r="I305" s="1073">
        <f t="shared" si="160"/>
        <v>144573</v>
      </c>
      <c r="J305" s="1073">
        <f t="shared" si="160"/>
        <v>164342</v>
      </c>
      <c r="K305" s="1073">
        <f t="shared" si="160"/>
        <v>179187</v>
      </c>
      <c r="L305" s="1074">
        <f t="shared" si="160"/>
        <v>376955</v>
      </c>
      <c r="M305" s="1072">
        <f t="shared" si="160"/>
        <v>503239</v>
      </c>
      <c r="N305" s="1073">
        <f t="shared" si="160"/>
        <v>524801</v>
      </c>
      <c r="O305" s="1073">
        <f t="shared" si="160"/>
        <v>561054</v>
      </c>
      <c r="P305" s="1073">
        <f t="shared" si="160"/>
        <v>627603</v>
      </c>
      <c r="Q305" s="1073">
        <f t="shared" si="160"/>
        <v>640919</v>
      </c>
      <c r="R305" s="1074">
        <f t="shared" si="160"/>
        <v>744066</v>
      </c>
      <c r="S305" s="1075">
        <f t="shared" si="133"/>
        <v>376955</v>
      </c>
      <c r="T305" s="1073">
        <f t="shared" si="134"/>
        <v>367111</v>
      </c>
      <c r="U305" s="1074">
        <f t="shared" si="135"/>
        <v>744066</v>
      </c>
      <c r="W305" s="153" t="s">
        <v>89</v>
      </c>
    </row>
    <row r="306" spans="1:23" s="81" customFormat="1" ht="17.25" customHeight="1">
      <c r="A306" s="80"/>
      <c r="B306" s="2082"/>
      <c r="C306" s="2095" t="s">
        <v>169</v>
      </c>
      <c r="D306" s="2096"/>
      <c r="E306" s="2096"/>
      <c r="F306" s="2096"/>
      <c r="G306" s="163">
        <f t="shared" si="160"/>
        <v>14934</v>
      </c>
      <c r="H306" s="501">
        <f t="shared" si="160"/>
        <v>18162</v>
      </c>
      <c r="I306" s="501">
        <f t="shared" si="160"/>
        <v>60421</v>
      </c>
      <c r="J306" s="501">
        <f t="shared" si="160"/>
        <v>63203</v>
      </c>
      <c r="K306" s="501">
        <f t="shared" si="160"/>
        <v>65696</v>
      </c>
      <c r="L306" s="164">
        <f t="shared" si="160"/>
        <v>191670</v>
      </c>
      <c r="M306" s="163">
        <f t="shared" si="160"/>
        <v>239478</v>
      </c>
      <c r="N306" s="501">
        <f t="shared" si="160"/>
        <v>242524.79999999999</v>
      </c>
      <c r="O306" s="501">
        <f t="shared" si="160"/>
        <v>251844.8</v>
      </c>
      <c r="P306" s="501">
        <f t="shared" si="160"/>
        <v>266746.8</v>
      </c>
      <c r="Q306" s="501">
        <f t="shared" si="160"/>
        <v>269860.8</v>
      </c>
      <c r="R306" s="164">
        <f t="shared" si="160"/>
        <v>308496.8</v>
      </c>
      <c r="S306" s="938">
        <f t="shared" si="133"/>
        <v>191670</v>
      </c>
      <c r="T306" s="501">
        <f t="shared" si="134"/>
        <v>116826.79999999999</v>
      </c>
      <c r="U306" s="164">
        <f t="shared" si="135"/>
        <v>308496.8</v>
      </c>
      <c r="W306" s="153" t="s">
        <v>89</v>
      </c>
    </row>
    <row r="307" spans="1:23" s="81" customFormat="1" ht="17.25" customHeight="1">
      <c r="A307" s="80"/>
      <c r="B307" s="2082"/>
      <c r="C307" s="2097" t="s">
        <v>170</v>
      </c>
      <c r="D307" s="2098"/>
      <c r="E307" s="2098"/>
      <c r="F307" s="2098"/>
      <c r="G307" s="163">
        <f t="shared" si="160"/>
        <v>21874</v>
      </c>
      <c r="H307" s="1425">
        <f t="shared" si="160"/>
        <v>36770</v>
      </c>
      <c r="I307" s="1425">
        <f t="shared" si="160"/>
        <v>58846</v>
      </c>
      <c r="J307" s="1425">
        <f t="shared" si="160"/>
        <v>72600</v>
      </c>
      <c r="K307" s="1425">
        <f t="shared" si="160"/>
        <v>80683</v>
      </c>
      <c r="L307" s="241">
        <f t="shared" si="160"/>
        <v>119605</v>
      </c>
      <c r="M307" s="939">
        <f t="shared" si="160"/>
        <v>139028</v>
      </c>
      <c r="N307" s="1425">
        <f t="shared" si="160"/>
        <v>139916</v>
      </c>
      <c r="O307" s="1425">
        <f t="shared" si="160"/>
        <v>140971</v>
      </c>
      <c r="P307" s="1425">
        <f t="shared" si="160"/>
        <v>144215</v>
      </c>
      <c r="Q307" s="1425">
        <f t="shared" si="160"/>
        <v>144426</v>
      </c>
      <c r="R307" s="241">
        <f t="shared" si="160"/>
        <v>149027</v>
      </c>
      <c r="S307" s="587">
        <f t="shared" si="133"/>
        <v>119605</v>
      </c>
      <c r="T307" s="1425">
        <f t="shared" si="134"/>
        <v>29422</v>
      </c>
      <c r="U307" s="241">
        <f t="shared" si="135"/>
        <v>149027</v>
      </c>
      <c r="W307" s="224" t="s">
        <v>89</v>
      </c>
    </row>
    <row r="308" spans="1:23" s="81" customFormat="1" ht="17.25" customHeight="1">
      <c r="A308" s="80"/>
      <c r="B308" s="2082"/>
      <c r="C308" s="2099" t="s">
        <v>171</v>
      </c>
      <c r="D308" s="2100"/>
      <c r="E308" s="2100"/>
      <c r="F308" s="2100"/>
      <c r="G308" s="940">
        <f t="shared" ref="G308:R308" si="161">G305-G306-G307</f>
        <v>9615</v>
      </c>
      <c r="H308" s="1426">
        <f t="shared" si="161"/>
        <v>14640</v>
      </c>
      <c r="I308" s="1426">
        <f t="shared" si="161"/>
        <v>25306</v>
      </c>
      <c r="J308" s="1426">
        <f t="shared" si="161"/>
        <v>28539</v>
      </c>
      <c r="K308" s="1426">
        <f t="shared" si="161"/>
        <v>32808</v>
      </c>
      <c r="L308" s="502">
        <f t="shared" si="161"/>
        <v>65680</v>
      </c>
      <c r="M308" s="940">
        <f t="shared" si="161"/>
        <v>124733</v>
      </c>
      <c r="N308" s="1426">
        <f t="shared" si="161"/>
        <v>142360.20000000001</v>
      </c>
      <c r="O308" s="1426">
        <f t="shared" si="161"/>
        <v>168238.2</v>
      </c>
      <c r="P308" s="1426">
        <f t="shared" si="161"/>
        <v>216641.2</v>
      </c>
      <c r="Q308" s="1426">
        <f t="shared" si="161"/>
        <v>226632.2</v>
      </c>
      <c r="R308" s="502">
        <f t="shared" si="161"/>
        <v>286542.2</v>
      </c>
      <c r="S308" s="588">
        <f t="shared" si="133"/>
        <v>65680</v>
      </c>
      <c r="T308" s="1426">
        <f t="shared" si="134"/>
        <v>220862.2</v>
      </c>
      <c r="U308" s="502">
        <f t="shared" si="135"/>
        <v>286542.2</v>
      </c>
      <c r="V308" s="586"/>
      <c r="W308" s="232" t="s">
        <v>89</v>
      </c>
    </row>
    <row r="309" spans="1:23" s="81" customFormat="1" ht="17.25" customHeight="1">
      <c r="A309" s="80"/>
      <c r="B309" s="2082"/>
      <c r="C309" s="2101" t="s">
        <v>172</v>
      </c>
      <c r="D309" s="2102"/>
      <c r="E309" s="2102"/>
      <c r="F309" s="2103"/>
      <c r="G309" s="941">
        <f>IF(ISERROR(G308/G305),0,G308/G305)</f>
        <v>0.2071171617517179</v>
      </c>
      <c r="H309" s="1427">
        <f t="shared" ref="H309:R309" si="162">IF(ISERROR(H308/H305),0,H308/H305)</f>
        <v>0.21042948312539528</v>
      </c>
      <c r="I309" s="1427">
        <f t="shared" si="162"/>
        <v>0.17503959937194358</v>
      </c>
      <c r="J309" s="1427">
        <f t="shared" si="162"/>
        <v>0.17365615606479171</v>
      </c>
      <c r="K309" s="1427">
        <f t="shared" si="162"/>
        <v>0.18309363960555175</v>
      </c>
      <c r="L309" s="559">
        <f t="shared" si="162"/>
        <v>0.17423830430688014</v>
      </c>
      <c r="M309" s="941">
        <f t="shared" si="162"/>
        <v>0.24786036058413596</v>
      </c>
      <c r="N309" s="1427">
        <f t="shared" si="162"/>
        <v>0.27126510810764465</v>
      </c>
      <c r="O309" s="1427">
        <f t="shared" si="162"/>
        <v>0.29986097594883915</v>
      </c>
      <c r="P309" s="1427">
        <f t="shared" si="162"/>
        <v>0.34518827985207212</v>
      </c>
      <c r="Q309" s="1427">
        <f t="shared" si="162"/>
        <v>0.35360505773740519</v>
      </c>
      <c r="R309" s="559">
        <f t="shared" si="162"/>
        <v>0.38510320321046793</v>
      </c>
      <c r="S309" s="589">
        <f t="shared" si="133"/>
        <v>0.17423830430688014</v>
      </c>
      <c r="T309" s="1427">
        <f t="shared" si="134"/>
        <v>0.21086489890358778</v>
      </c>
      <c r="U309" s="559">
        <f t="shared" si="135"/>
        <v>0.38510320321046793</v>
      </c>
      <c r="V309" s="586"/>
      <c r="W309" s="149" t="s">
        <v>346</v>
      </c>
    </row>
    <row r="310" spans="1:23" s="81" customFormat="1" ht="17.25" customHeight="1">
      <c r="A310" s="80"/>
      <c r="B310" s="2082"/>
      <c r="C310" s="2104" t="s">
        <v>173</v>
      </c>
      <c r="D310" s="2105"/>
      <c r="E310" s="2105"/>
      <c r="F310" s="2106"/>
      <c r="G310" s="942">
        <f t="shared" ref="G310:R310" si="163">SUM(G262,G270,G278,G286,G294,G302)</f>
        <v>0</v>
      </c>
      <c r="H310" s="1428">
        <f t="shared" si="163"/>
        <v>0</v>
      </c>
      <c r="I310" s="1428">
        <f t="shared" si="163"/>
        <v>0</v>
      </c>
      <c r="J310" s="1428">
        <f t="shared" si="163"/>
        <v>0</v>
      </c>
      <c r="K310" s="1428">
        <f t="shared" si="163"/>
        <v>0</v>
      </c>
      <c r="L310" s="560">
        <f t="shared" si="163"/>
        <v>8578.3519453074477</v>
      </c>
      <c r="M310" s="942">
        <f t="shared" si="163"/>
        <v>43915.240651389831</v>
      </c>
      <c r="N310" s="1428">
        <f t="shared" si="163"/>
        <v>58405.221869721528</v>
      </c>
      <c r="O310" s="1428">
        <f t="shared" si="163"/>
        <v>79387.561975595454</v>
      </c>
      <c r="P310" s="1428">
        <f t="shared" si="163"/>
        <v>118698.2221246189</v>
      </c>
      <c r="Q310" s="1428">
        <f t="shared" si="163"/>
        <v>127165.25642186168</v>
      </c>
      <c r="R310" s="560">
        <f t="shared" si="163"/>
        <v>160644.31048522229</v>
      </c>
      <c r="S310" s="590">
        <f t="shared" si="133"/>
        <v>8578.3519453074477</v>
      </c>
      <c r="T310" s="1428">
        <f t="shared" si="134"/>
        <v>152065.95853991483</v>
      </c>
      <c r="U310" s="560">
        <f t="shared" si="135"/>
        <v>160644.31048522229</v>
      </c>
      <c r="V310" s="591"/>
      <c r="W310" s="153" t="s">
        <v>89</v>
      </c>
    </row>
    <row r="311" spans="1:23" s="81" customFormat="1" ht="17.25" customHeight="1">
      <c r="A311" s="80"/>
      <c r="B311" s="2082"/>
      <c r="C311" s="2107" t="s">
        <v>174</v>
      </c>
      <c r="D311" s="2108"/>
      <c r="E311" s="2108"/>
      <c r="F311" s="2109"/>
      <c r="G311" s="943">
        <f t="shared" ref="G311:R311" si="164">G308-G310</f>
        <v>9615</v>
      </c>
      <c r="H311" s="1429">
        <f t="shared" si="164"/>
        <v>14640</v>
      </c>
      <c r="I311" s="1429">
        <f t="shared" si="164"/>
        <v>25306</v>
      </c>
      <c r="J311" s="1429">
        <f t="shared" si="164"/>
        <v>28539</v>
      </c>
      <c r="K311" s="1429">
        <f t="shared" si="164"/>
        <v>32808</v>
      </c>
      <c r="L311" s="561">
        <f t="shared" si="164"/>
        <v>57101.648054692552</v>
      </c>
      <c r="M311" s="943">
        <f t="shared" si="164"/>
        <v>80817.759348610169</v>
      </c>
      <c r="N311" s="1429">
        <f t="shared" si="164"/>
        <v>83954.978130278483</v>
      </c>
      <c r="O311" s="1429">
        <f t="shared" si="164"/>
        <v>88850.638024404558</v>
      </c>
      <c r="P311" s="1429">
        <f t="shared" si="164"/>
        <v>97942.977875381112</v>
      </c>
      <c r="Q311" s="1429">
        <f t="shared" si="164"/>
        <v>99466.943578138336</v>
      </c>
      <c r="R311" s="561">
        <f t="shared" si="164"/>
        <v>125897.88951477772</v>
      </c>
      <c r="S311" s="592">
        <f t="shared" si="133"/>
        <v>57101.648054692552</v>
      </c>
      <c r="T311" s="1429">
        <f t="shared" si="134"/>
        <v>68796.241460085177</v>
      </c>
      <c r="U311" s="561">
        <f t="shared" si="135"/>
        <v>125897.88951477772</v>
      </c>
      <c r="V311" s="586"/>
      <c r="W311" s="232" t="s">
        <v>89</v>
      </c>
    </row>
    <row r="312" spans="1:23" s="81" customFormat="1" ht="17.25" customHeight="1" thickBot="1">
      <c r="A312" s="80"/>
      <c r="B312" s="2082"/>
      <c r="C312" s="1904" t="s">
        <v>175</v>
      </c>
      <c r="D312" s="1905"/>
      <c r="E312" s="1905"/>
      <c r="F312" s="1906"/>
      <c r="G312" s="562">
        <f>IF(ISERROR(G311/G305),0,G311/G305)</f>
        <v>0.2071171617517179</v>
      </c>
      <c r="H312" s="563">
        <f t="shared" ref="H312:R312" si="165">IF(ISERROR(H311/H305),0,H311/H305)</f>
        <v>0.21042948312539528</v>
      </c>
      <c r="I312" s="563">
        <f t="shared" si="165"/>
        <v>0.17503959937194358</v>
      </c>
      <c r="J312" s="563">
        <f t="shared" si="165"/>
        <v>0.17365615606479171</v>
      </c>
      <c r="K312" s="563">
        <f t="shared" si="165"/>
        <v>0.18309363960555175</v>
      </c>
      <c r="L312" s="564">
        <f t="shared" si="165"/>
        <v>0.15148133876641126</v>
      </c>
      <c r="M312" s="562">
        <f t="shared" si="165"/>
        <v>0.16059518310109147</v>
      </c>
      <c r="N312" s="563">
        <f t="shared" si="165"/>
        <v>0.15997488215586189</v>
      </c>
      <c r="O312" s="563">
        <f t="shared" si="165"/>
        <v>0.15836379033819303</v>
      </c>
      <c r="P312" s="563">
        <f t="shared" si="165"/>
        <v>0.15605881086511872</v>
      </c>
      <c r="Q312" s="563">
        <f t="shared" si="165"/>
        <v>0.155194250097342</v>
      </c>
      <c r="R312" s="564">
        <f t="shared" si="165"/>
        <v>0.1692025835272378</v>
      </c>
      <c r="S312" s="565">
        <f t="shared" si="133"/>
        <v>0.15148133876641126</v>
      </c>
      <c r="T312" s="563">
        <f t="shared" si="134"/>
        <v>1.7721244760826538E-2</v>
      </c>
      <c r="U312" s="564">
        <f t="shared" si="135"/>
        <v>0.1692025835272378</v>
      </c>
      <c r="V312" s="586"/>
      <c r="W312" s="155" t="s">
        <v>153</v>
      </c>
    </row>
    <row r="313" spans="1:23" s="81" customFormat="1" ht="17.25" hidden="1" customHeight="1" outlineLevel="1">
      <c r="A313" s="80"/>
      <c r="B313" s="2082"/>
      <c r="C313" s="2059" t="s">
        <v>307</v>
      </c>
      <c r="D313" s="2012" t="s">
        <v>55</v>
      </c>
      <c r="E313" s="2013"/>
      <c r="F313" s="2014"/>
      <c r="G313" s="187">
        <f>'事業報告（単月）'!G313</f>
        <v>4003.333333333333</v>
      </c>
      <c r="H313" s="188">
        <f>G313+'事業報告（単月）'!H313</f>
        <v>8053.1746031746025</v>
      </c>
      <c r="I313" s="188">
        <f>H313+'事業報告（単月）'!I313</f>
        <v>12121.5873015873</v>
      </c>
      <c r="J313" s="188">
        <f>I313+'事業報告（単月）'!J313</f>
        <v>16130.634920634919</v>
      </c>
      <c r="K313" s="188">
        <f>J313+'事業報告（単月）'!K313</f>
        <v>20168.253968253965</v>
      </c>
      <c r="L313" s="189">
        <f>K313+'事業報告（単月）'!L313</f>
        <v>24247.460317460314</v>
      </c>
      <c r="M313" s="187">
        <f>L313+'事業報告（単月）'!M313</f>
        <v>28496.031746031742</v>
      </c>
      <c r="N313" s="188">
        <f>M313+'事業報告（単月）'!N313</f>
        <v>32752.222222222219</v>
      </c>
      <c r="O313" s="188">
        <f>N313+'事業報告（単月）'!O313</f>
        <v>37061.269841269837</v>
      </c>
      <c r="P313" s="188">
        <f>O313+'事業報告（単月）'!P313</f>
        <v>41316.666666666664</v>
      </c>
      <c r="Q313" s="188">
        <f>P313+'事業報告（単月）'!Q313</f>
        <v>45560.634920634919</v>
      </c>
      <c r="R313" s="189">
        <f>Q313+'事業報告（単月）'!R313</f>
        <v>49881.428571428572</v>
      </c>
      <c r="S313" s="182">
        <f t="shared" si="133"/>
        <v>24247.460317460314</v>
      </c>
      <c r="T313" s="180">
        <f t="shared" si="134"/>
        <v>25633.968253968258</v>
      </c>
      <c r="U313" s="181">
        <f t="shared" si="135"/>
        <v>49881.428571428572</v>
      </c>
      <c r="W313" s="158" t="s">
        <v>351</v>
      </c>
    </row>
    <row r="314" spans="1:23" s="81" customFormat="1" ht="17.25" hidden="1" customHeight="1" outlineLevel="1">
      <c r="A314" s="80"/>
      <c r="B314" s="2082"/>
      <c r="C314" s="2059"/>
      <c r="D314" s="1913" t="s">
        <v>156</v>
      </c>
      <c r="E314" s="1916" t="s">
        <v>157</v>
      </c>
      <c r="F314" s="211" t="s">
        <v>119</v>
      </c>
      <c r="G314" s="482">
        <f>'事業報告（単月）'!G314</f>
        <v>1016.3492063492064</v>
      </c>
      <c r="H314" s="483">
        <f>G314+'事業報告（単月）'!H314</f>
        <v>1686.1904761904761</v>
      </c>
      <c r="I314" s="483">
        <f>H314+'事業報告（単月）'!I314</f>
        <v>2624.1269841269841</v>
      </c>
      <c r="J314" s="483">
        <f>I314+'事業報告（単月）'!J314</f>
        <v>3584.7619047619046</v>
      </c>
      <c r="K314" s="483">
        <f>J314+'事業報告（単月）'!K314</f>
        <v>4054.7619047619046</v>
      </c>
      <c r="L314" s="484">
        <f>K314+'事業報告（単月）'!L314</f>
        <v>4637.3015873015875</v>
      </c>
      <c r="M314" s="10">
        <f>L314+'事業報告（単月）'!M314</f>
        <v>4645.5555555555557</v>
      </c>
      <c r="N314" s="483">
        <f>M314+'事業報告（単月）'!N314</f>
        <v>4645.5555555555557</v>
      </c>
      <c r="O314" s="483">
        <f>N314+'事業報告（単月）'!O314</f>
        <v>4645.5555555555557</v>
      </c>
      <c r="P314" s="483">
        <f>O314+'事業報告（単月）'!P314</f>
        <v>4645.5555555555557</v>
      </c>
      <c r="Q314" s="483">
        <f>P314+'事業報告（単月）'!Q314</f>
        <v>4645.5555555555557</v>
      </c>
      <c r="R314" s="11">
        <f>Q314+'事業報告（単月）'!R314</f>
        <v>4645.5555555555557</v>
      </c>
      <c r="S314" s="484">
        <f t="shared" si="133"/>
        <v>4637.3015873015875</v>
      </c>
      <c r="T314" s="483">
        <f t="shared" si="134"/>
        <v>8.2539682539681962</v>
      </c>
      <c r="U314" s="11">
        <f t="shared" si="135"/>
        <v>4645.5555555555557</v>
      </c>
      <c r="W314" s="149" t="s">
        <v>351</v>
      </c>
    </row>
    <row r="315" spans="1:23" s="81" customFormat="1" ht="17.25" hidden="1" customHeight="1" outlineLevel="1">
      <c r="A315" s="80"/>
      <c r="B315" s="2082"/>
      <c r="C315" s="2059"/>
      <c r="D315" s="1914"/>
      <c r="E315" s="1917"/>
      <c r="F315" s="211" t="s">
        <v>158</v>
      </c>
      <c r="G315" s="87">
        <f>'事業報告（単月）'!G315</f>
        <v>0</v>
      </c>
      <c r="H315" s="3">
        <f>G315+'事業報告（単月）'!H315</f>
        <v>0</v>
      </c>
      <c r="I315" s="3">
        <f>H315+'事業報告（単月）'!I315</f>
        <v>47.936507936507937</v>
      </c>
      <c r="J315" s="483">
        <f>I315+'事業報告（単月）'!J315</f>
        <v>133.65079365079364</v>
      </c>
      <c r="K315" s="3">
        <f>J315+'事業報告（単月）'!K315</f>
        <v>182.85714285714283</v>
      </c>
      <c r="L315" s="5">
        <f>K315+'事業報告（単月）'!L315</f>
        <v>232.06349206349205</v>
      </c>
      <c r="M315" s="2">
        <f>L315+'事業報告（単月）'!M315</f>
        <v>232.06349206349205</v>
      </c>
      <c r="N315" s="3">
        <f>M315+'事業報告（単月）'!N315</f>
        <v>232.06349206349205</v>
      </c>
      <c r="O315" s="3">
        <f>N315+'事業報告（単月）'!O315</f>
        <v>232.06349206349205</v>
      </c>
      <c r="P315" s="3">
        <f>O315+'事業報告（単月）'!P315</f>
        <v>232.06349206349205</v>
      </c>
      <c r="Q315" s="3">
        <f>P315+'事業報告（単月）'!Q315</f>
        <v>232.06349206349205</v>
      </c>
      <c r="R315" s="4">
        <f>Q315+'事業報告（単月）'!R315</f>
        <v>232.06349206349205</v>
      </c>
      <c r="S315" s="5">
        <f t="shared" si="133"/>
        <v>232.06349206349205</v>
      </c>
      <c r="T315" s="3">
        <f t="shared" si="134"/>
        <v>0</v>
      </c>
      <c r="U315" s="4">
        <f t="shared" si="135"/>
        <v>232.06349206349205</v>
      </c>
      <c r="W315" s="149" t="s">
        <v>350</v>
      </c>
    </row>
    <row r="316" spans="1:23" s="81" customFormat="1" ht="17.25" hidden="1" customHeight="1" outlineLevel="1">
      <c r="A316" s="80"/>
      <c r="B316" s="2082"/>
      <c r="C316" s="2059"/>
      <c r="D316" s="1914"/>
      <c r="E316" s="1917"/>
      <c r="F316" s="211" t="s">
        <v>86</v>
      </c>
      <c r="G316" s="87">
        <f>'事業報告（単月）'!G316</f>
        <v>60.952380952380949</v>
      </c>
      <c r="H316" s="3">
        <f>G316+'事業報告（単月）'!H316</f>
        <v>798.57142857142856</v>
      </c>
      <c r="I316" s="3">
        <f>H316+'事業報告（単月）'!I316</f>
        <v>1449.047619047619</v>
      </c>
      <c r="J316" s="3">
        <f>I316+'事業報告（単月）'!J316</f>
        <v>2159.2063492063494</v>
      </c>
      <c r="K316" s="3">
        <f>J316+'事業報告（単月）'!K316</f>
        <v>2830.6349206349205</v>
      </c>
      <c r="L316" s="5">
        <f>K316+'事業報告（単月）'!L316</f>
        <v>4823.6507936507933</v>
      </c>
      <c r="M316" s="2">
        <f>L316+'事業報告（単月）'!M316</f>
        <v>6561.5873015873012</v>
      </c>
      <c r="N316" s="3">
        <f>M316+'事業報告（単月）'!N316</f>
        <v>6571.5873015873012</v>
      </c>
      <c r="O316" s="3">
        <f>N316+'事業報告（単月）'!O316</f>
        <v>6615.8730158730159</v>
      </c>
      <c r="P316" s="3">
        <f>O316+'事業報告（単月）'!P316</f>
        <v>6916.3492063492067</v>
      </c>
      <c r="Q316" s="3">
        <f>P316+'事業報告（単月）'!Q316</f>
        <v>6949.8412698412703</v>
      </c>
      <c r="R316" s="4">
        <f>Q316+'事業報告（単月）'!R316</f>
        <v>6951.2698412698419</v>
      </c>
      <c r="S316" s="5">
        <f t="shared" si="133"/>
        <v>4823.6507936507933</v>
      </c>
      <c r="T316" s="3">
        <f t="shared" si="134"/>
        <v>2127.6190476190486</v>
      </c>
      <c r="U316" s="4">
        <f t="shared" si="135"/>
        <v>6951.2698412698419</v>
      </c>
      <c r="W316" s="149" t="s">
        <v>351</v>
      </c>
    </row>
    <row r="317" spans="1:23" s="81" customFormat="1" ht="17.25" hidden="1" customHeight="1" outlineLevel="1">
      <c r="A317" s="80"/>
      <c r="B317" s="2082"/>
      <c r="C317" s="2059"/>
      <c r="D317" s="1914"/>
      <c r="E317" s="1917"/>
      <c r="F317" s="211" t="s">
        <v>84</v>
      </c>
      <c r="G317" s="87">
        <f>'事業報告（単月）'!G317</f>
        <v>170.63492063492063</v>
      </c>
      <c r="H317" s="3">
        <f>G317+'事業報告（単月）'!H317</f>
        <v>507.46031746031747</v>
      </c>
      <c r="I317" s="3">
        <f>H317+'事業報告（単月）'!I317</f>
        <v>981.42857142857144</v>
      </c>
      <c r="J317" s="3">
        <f>I317+'事業報告（単月）'!J317</f>
        <v>1374.1269841269841</v>
      </c>
      <c r="K317" s="3">
        <f>J317+'事業報告（単月）'!K317</f>
        <v>1425.5555555555554</v>
      </c>
      <c r="L317" s="5">
        <f>K317+'事業報告（単月）'!L317</f>
        <v>4134.4444444444443</v>
      </c>
      <c r="M317" s="2">
        <f>L317+'事業報告（単月）'!M317</f>
        <v>5458.5714285714284</v>
      </c>
      <c r="N317" s="3">
        <f>M317+'事業報告（単月）'!N317</f>
        <v>5589.5238095238092</v>
      </c>
      <c r="O317" s="3">
        <f>N317+'事業報告（単月）'!O317</f>
        <v>5712.6984126984125</v>
      </c>
      <c r="P317" s="3">
        <f>O317+'事業報告（単月）'!P317</f>
        <v>5738.8888888888887</v>
      </c>
      <c r="Q317" s="3">
        <f>P317+'事業報告（単月）'!Q317</f>
        <v>5738.8888888888887</v>
      </c>
      <c r="R317" s="4">
        <f>Q317+'事業報告（単月）'!R317</f>
        <v>6467.7777777777774</v>
      </c>
      <c r="S317" s="5">
        <f t="shared" si="133"/>
        <v>4134.4444444444443</v>
      </c>
      <c r="T317" s="3">
        <f t="shared" si="134"/>
        <v>2333.333333333333</v>
      </c>
      <c r="U317" s="4">
        <f t="shared" si="135"/>
        <v>6467.7777777777774</v>
      </c>
      <c r="W317" s="149" t="s">
        <v>353</v>
      </c>
    </row>
    <row r="318" spans="1:23" s="81" customFormat="1" ht="17.25" hidden="1" customHeight="1" outlineLevel="1">
      <c r="A318" s="80"/>
      <c r="B318" s="2082"/>
      <c r="C318" s="2059"/>
      <c r="D318" s="1914"/>
      <c r="E318" s="1917"/>
      <c r="F318" s="211" t="s">
        <v>85</v>
      </c>
      <c r="G318" s="87">
        <f>'事業報告（単月）'!G318</f>
        <v>2224.1269841269841</v>
      </c>
      <c r="H318" s="3">
        <f>G318+'事業報告（単月）'!H318</f>
        <v>2844.2857142857142</v>
      </c>
      <c r="I318" s="3">
        <f>H318+'事業報告（単月）'!I318</f>
        <v>4238.0952380952385</v>
      </c>
      <c r="J318" s="3">
        <f>I318+'事業報告（単月）'!J318</f>
        <v>4272.063492063492</v>
      </c>
      <c r="K318" s="3">
        <f>J318+'事業報告（単月）'!K318</f>
        <v>4313.0158730158728</v>
      </c>
      <c r="L318" s="5">
        <f>K318+'事業報告（単月）'!L318</f>
        <v>5157.4603174603171</v>
      </c>
      <c r="M318" s="2">
        <f>L318+'事業報告（単月）'!M318</f>
        <v>5170.1587301587297</v>
      </c>
      <c r="N318" s="3">
        <f>M318+'事業報告（単月）'!N318</f>
        <v>5170.1587301587297</v>
      </c>
      <c r="O318" s="3">
        <f>N318+'事業報告（単月）'!O318</f>
        <v>5170.1587301587297</v>
      </c>
      <c r="P318" s="3">
        <f>O318+'事業報告（単月）'!P318</f>
        <v>5358.4126984126979</v>
      </c>
      <c r="Q318" s="3">
        <f>P318+'事業報告（単月）'!Q318</f>
        <v>5358.4126984126979</v>
      </c>
      <c r="R318" s="4">
        <f>Q318+'事業報告（単月）'!R318</f>
        <v>5358.4126984126979</v>
      </c>
      <c r="S318" s="5">
        <f t="shared" si="133"/>
        <v>5157.4603174603171</v>
      </c>
      <c r="T318" s="3">
        <f t="shared" si="134"/>
        <v>200.95238095238074</v>
      </c>
      <c r="U318" s="4">
        <f t="shared" si="135"/>
        <v>5358.4126984126979</v>
      </c>
      <c r="W318" s="149" t="s">
        <v>350</v>
      </c>
    </row>
    <row r="319" spans="1:23" s="81" customFormat="1" ht="17.25" hidden="1" customHeight="1" outlineLevel="1">
      <c r="A319" s="80"/>
      <c r="B319" s="2082"/>
      <c r="C319" s="2059"/>
      <c r="D319" s="1914"/>
      <c r="E319" s="1918"/>
      <c r="F319" s="211" t="s">
        <v>176</v>
      </c>
      <c r="G319" s="87">
        <f>G310/6300*1000</f>
        <v>0</v>
      </c>
      <c r="H319" s="3">
        <f t="shared" ref="H319:R319" si="166">H310/6300*1000</f>
        <v>0</v>
      </c>
      <c r="I319" s="3">
        <f t="shared" si="166"/>
        <v>0</v>
      </c>
      <c r="J319" s="3">
        <f t="shared" si="166"/>
        <v>0</v>
      </c>
      <c r="K319" s="3">
        <f t="shared" si="166"/>
        <v>0</v>
      </c>
      <c r="L319" s="5">
        <f t="shared" si="166"/>
        <v>1361.6431659218172</v>
      </c>
      <c r="M319" s="2">
        <f t="shared" si="166"/>
        <v>6970.6731192682273</v>
      </c>
      <c r="N319" s="3">
        <f t="shared" si="166"/>
        <v>9270.6701380510367</v>
      </c>
      <c r="O319" s="3">
        <f t="shared" si="166"/>
        <v>12601.20031358658</v>
      </c>
      <c r="P319" s="3">
        <f t="shared" si="166"/>
        <v>18840.987638828399</v>
      </c>
      <c r="Q319" s="3">
        <f t="shared" si="166"/>
        <v>20184.961336803441</v>
      </c>
      <c r="R319" s="4">
        <f t="shared" si="166"/>
        <v>25499.096902416237</v>
      </c>
      <c r="S319" s="5">
        <f t="shared" si="133"/>
        <v>1361.6431659218172</v>
      </c>
      <c r="T319" s="3">
        <f t="shared" si="134"/>
        <v>24137.453736494419</v>
      </c>
      <c r="U319" s="4">
        <f t="shared" si="135"/>
        <v>25499.096902416237</v>
      </c>
      <c r="W319" s="149" t="s">
        <v>350</v>
      </c>
    </row>
    <row r="320" spans="1:23" s="81" customFormat="1" ht="17.25" hidden="1" customHeight="1" outlineLevel="1">
      <c r="A320" s="80"/>
      <c r="B320" s="2082"/>
      <c r="C320" s="2059"/>
      <c r="D320" s="1914"/>
      <c r="E320" s="1916" t="s">
        <v>127</v>
      </c>
      <c r="F320" s="211" t="s">
        <v>159</v>
      </c>
      <c r="G320" s="2">
        <f>'事業報告（単月）'!G320</f>
        <v>-967.5</v>
      </c>
      <c r="H320" s="3">
        <f>G320+'事業報告（単月）'!H320</f>
        <v>-1592.3333333333335</v>
      </c>
      <c r="I320" s="3">
        <f>H320+'事業報告（単月）'!I320</f>
        <v>-2596</v>
      </c>
      <c r="J320" s="3">
        <f>I320+'事業報告（単月）'!J320</f>
        <v>-3107.666666666667</v>
      </c>
      <c r="K320" s="3">
        <f>J320+'事業報告（単月）'!K320</f>
        <v>-3353.166666666667</v>
      </c>
      <c r="L320" s="4">
        <f>K320+'事業報告（単月）'!L320</f>
        <v>-7097</v>
      </c>
      <c r="M320" s="2">
        <f>L320+'事業報告（単月）'!M320</f>
        <v>-10192.833333333332</v>
      </c>
      <c r="N320" s="3">
        <f>M320+'事業報告（単月）'!N320</f>
        <v>-10344.499999999998</v>
      </c>
      <c r="O320" s="3">
        <f>N320+'事業報告（単月）'!O320</f>
        <v>-10538.666666666664</v>
      </c>
      <c r="P320" s="3">
        <f>O320+'事業報告（単月）'!P320</f>
        <v>-11056.83333333333</v>
      </c>
      <c r="Q320" s="3">
        <f>P320+'事業報告（単月）'!Q320</f>
        <v>-11118.166666666664</v>
      </c>
      <c r="R320" s="4">
        <f>Q320+'事業報告（単月）'!R320</f>
        <v>-11869.999999999998</v>
      </c>
      <c r="S320" s="5">
        <f t="shared" si="133"/>
        <v>-7097</v>
      </c>
      <c r="T320" s="3">
        <f t="shared" si="134"/>
        <v>-4772.9999999999982</v>
      </c>
      <c r="U320" s="4">
        <f t="shared" si="135"/>
        <v>-11869.999999999998</v>
      </c>
      <c r="W320" s="149" t="s">
        <v>354</v>
      </c>
    </row>
    <row r="321" spans="1:23" s="81" customFormat="1" ht="17.25" hidden="1" customHeight="1" outlineLevel="1">
      <c r="A321" s="80"/>
      <c r="B321" s="2082"/>
      <c r="C321" s="2059"/>
      <c r="D321" s="1914"/>
      <c r="E321" s="1918"/>
      <c r="F321" s="211" t="s">
        <v>160</v>
      </c>
      <c r="G321" s="2">
        <f>'事業報告（単月）'!G321</f>
        <v>1802.8333333333333</v>
      </c>
      <c r="H321" s="3">
        <f>G321+'事業報告（単月）'!H321</f>
        <v>3035.1666666666665</v>
      </c>
      <c r="I321" s="3">
        <f>H321+'事業報告（単月）'!I321</f>
        <v>4219.333333333333</v>
      </c>
      <c r="J321" s="3">
        <f>I321+'事業報告（単月）'!J321</f>
        <v>6160.1666666666661</v>
      </c>
      <c r="K321" s="3">
        <f>J321+'事業報告（単月）'!K321</f>
        <v>8155.833333333333</v>
      </c>
      <c r="L321" s="4">
        <f>K321+'事業報告（単月）'!L321</f>
        <v>9472.6666666666661</v>
      </c>
      <c r="M321" s="2">
        <f>L321+'事業報告（単月）'!M321</f>
        <v>9528.1666666666661</v>
      </c>
      <c r="N321" s="3">
        <f>M321+'事業報告（単月）'!N321</f>
        <v>9528.1666666666661</v>
      </c>
      <c r="O321" s="3">
        <f>N321+'事業報告（単月）'!O321</f>
        <v>9528.1666666666661</v>
      </c>
      <c r="P321" s="3">
        <f>O321+'事業報告（単月）'!P321</f>
        <v>9528.1666666666661</v>
      </c>
      <c r="Q321" s="3">
        <f>P321+'事業報告（単月）'!Q321</f>
        <v>9528.1666666666661</v>
      </c>
      <c r="R321" s="4">
        <f>Q321+'事業報告（単月）'!R321</f>
        <v>9528.1666666666661</v>
      </c>
      <c r="S321" s="5">
        <f t="shared" si="133"/>
        <v>9472.6666666666661</v>
      </c>
      <c r="T321" s="3">
        <f t="shared" si="134"/>
        <v>55.5</v>
      </c>
      <c r="U321" s="4">
        <f t="shared" si="135"/>
        <v>9528.1666666666661</v>
      </c>
      <c r="W321" s="149" t="s">
        <v>354</v>
      </c>
    </row>
    <row r="322" spans="1:23" s="81" customFormat="1" ht="17.25" hidden="1" customHeight="1" outlineLevel="1">
      <c r="A322" s="80"/>
      <c r="B322" s="2082"/>
      <c r="C322" s="2059"/>
      <c r="D322" s="1914"/>
      <c r="E322" s="729"/>
      <c r="F322" s="1449" t="s">
        <v>200</v>
      </c>
      <c r="G322" s="2">
        <f>'事業報告（単月）'!G322</f>
        <v>0</v>
      </c>
      <c r="H322" s="3">
        <f>G322+'事業報告（単月）'!H322</f>
        <v>0</v>
      </c>
      <c r="I322" s="3">
        <f>H322+'事業報告（単月）'!I322</f>
        <v>0</v>
      </c>
      <c r="J322" s="3">
        <f>I322+'事業報告（単月）'!J322</f>
        <v>0</v>
      </c>
      <c r="K322" s="3">
        <f>J322+'事業報告（単月）'!K322</f>
        <v>0</v>
      </c>
      <c r="L322" s="4">
        <f>K322+'事業報告（単月）'!L322</f>
        <v>-1196.6272929059432</v>
      </c>
      <c r="M322" s="2">
        <f>L322+'事業報告（単月）'!M322</f>
        <v>-3128.292166887275</v>
      </c>
      <c r="N322" s="3">
        <f>M322+'事業報告（単月）'!N322</f>
        <v>-1526.7336301145278</v>
      </c>
      <c r="O322" s="3">
        <f>N322+'事業報告（単月）'!O322</f>
        <v>-1538.6685675548351</v>
      </c>
      <c r="P322" s="3">
        <f>O322+'事業報告（単月）'!P322</f>
        <v>-4551.1146229553815</v>
      </c>
      <c r="Q322" s="3">
        <f>P322+'事業報告（単月）'!Q322</f>
        <v>-2192.3264161685197</v>
      </c>
      <c r="R322" s="4">
        <f>Q322+'事業報告（単月）'!R322</f>
        <v>-3397.8032516225862</v>
      </c>
      <c r="S322" s="5">
        <f t="shared" ref="S322:S385" si="167">L322</f>
        <v>-1196.6272929059432</v>
      </c>
      <c r="T322" s="3">
        <f t="shared" ref="T322:T344" si="168">U322-S322</f>
        <v>-2201.175958716643</v>
      </c>
      <c r="U322" s="4">
        <f t="shared" ref="U322:U344" si="169">R322</f>
        <v>-3397.8032516225862</v>
      </c>
      <c r="W322" s="149" t="s">
        <v>353</v>
      </c>
    </row>
    <row r="323" spans="1:23" s="81" customFormat="1" ht="17.25" hidden="1" customHeight="1" outlineLevel="1">
      <c r="A323" s="80"/>
      <c r="B323" s="2082"/>
      <c r="C323" s="2059"/>
      <c r="D323" s="1915"/>
      <c r="E323" s="1919" t="s">
        <v>106</v>
      </c>
      <c r="F323" s="1920"/>
      <c r="G323" s="332">
        <f t="shared" ref="G323" si="170">SUM(G314:G322)</f>
        <v>4307.3968253968251</v>
      </c>
      <c r="H323" s="333">
        <f>SUM(H314:H322)</f>
        <v>7279.3412698412685</v>
      </c>
      <c r="I323" s="333">
        <f t="shared" ref="I323:R323" si="171">SUM(I314:I322)</f>
        <v>10963.968253968254</v>
      </c>
      <c r="J323" s="333">
        <f t="shared" si="171"/>
        <v>14576.309523809521</v>
      </c>
      <c r="K323" s="333">
        <f t="shared" si="171"/>
        <v>17609.49206349206</v>
      </c>
      <c r="L323" s="334">
        <f t="shared" si="171"/>
        <v>21525.60317460318</v>
      </c>
      <c r="M323" s="332">
        <f t="shared" si="171"/>
        <v>25245.650793650799</v>
      </c>
      <c r="N323" s="333">
        <f t="shared" si="171"/>
        <v>29136.492063492064</v>
      </c>
      <c r="O323" s="333">
        <f t="shared" si="171"/>
        <v>32428.380952380954</v>
      </c>
      <c r="P323" s="333">
        <f t="shared" si="171"/>
        <v>35652.476190476198</v>
      </c>
      <c r="Q323" s="333">
        <f t="shared" si="171"/>
        <v>39327.396825396827</v>
      </c>
      <c r="R323" s="334">
        <f t="shared" si="171"/>
        <v>43414.539682539675</v>
      </c>
      <c r="S323" s="335">
        <f t="shared" si="167"/>
        <v>21525.60317460318</v>
      </c>
      <c r="T323" s="333">
        <f t="shared" si="168"/>
        <v>21888.936507936494</v>
      </c>
      <c r="U323" s="334">
        <f t="shared" si="169"/>
        <v>43414.539682539675</v>
      </c>
      <c r="W323" s="149" t="s">
        <v>353</v>
      </c>
    </row>
    <row r="324" spans="1:23" s="81" customFormat="1" ht="17.25" hidden="1" customHeight="1" outlineLevel="1">
      <c r="A324" s="80"/>
      <c r="B324" s="2082"/>
      <c r="C324" s="2059"/>
      <c r="D324" s="1921" t="s">
        <v>105</v>
      </c>
      <c r="E324" s="1922"/>
      <c r="F324" s="212" t="s">
        <v>94</v>
      </c>
      <c r="G324" s="2">
        <f>'事業報告（単月）'!G324</f>
        <v>891.4</v>
      </c>
      <c r="H324" s="3">
        <f>G324+'事業報告（単月）'!H324</f>
        <v>1458.1999999999998</v>
      </c>
      <c r="I324" s="3">
        <f>H324+'事業報告（単月）'!I324</f>
        <v>2293.2999999999997</v>
      </c>
      <c r="J324" s="3">
        <f>I324+'事業報告（単月）'!J324</f>
        <v>3286.3499999999995</v>
      </c>
      <c r="K324" s="3">
        <f>J324+'事業報告（単月）'!K324</f>
        <v>3932.0499999999993</v>
      </c>
      <c r="L324" s="4">
        <f>K324+'事業報告（単月）'!L324</f>
        <v>4544.9499999999989</v>
      </c>
      <c r="M324" s="2">
        <f>L324+'事業報告（単月）'!M324</f>
        <v>4581.9999999999991</v>
      </c>
      <c r="N324" s="3">
        <f>M324+'事業報告（単月）'!N324</f>
        <v>4581.9999999999991</v>
      </c>
      <c r="O324" s="3">
        <f>N324+'事業報告（単月）'!O324</f>
        <v>4581.9999999999991</v>
      </c>
      <c r="P324" s="3">
        <f>O324+'事業報告（単月）'!P324</f>
        <v>4581.9999999999991</v>
      </c>
      <c r="Q324" s="3">
        <f>P324+'事業報告（単月）'!Q324</f>
        <v>4581.9999999999991</v>
      </c>
      <c r="R324" s="4">
        <f>Q324+'事業報告（単月）'!R324</f>
        <v>4581.9999999999991</v>
      </c>
      <c r="S324" s="5">
        <f t="shared" si="167"/>
        <v>4544.9499999999989</v>
      </c>
      <c r="T324" s="3">
        <f t="shared" si="168"/>
        <v>37.050000000000182</v>
      </c>
      <c r="U324" s="4">
        <f t="shared" si="169"/>
        <v>4581.9999999999991</v>
      </c>
      <c r="W324" s="149" t="s">
        <v>351</v>
      </c>
    </row>
    <row r="325" spans="1:23" s="81" customFormat="1" ht="17.25" hidden="1" customHeight="1" outlineLevel="1">
      <c r="A325" s="80"/>
      <c r="B325" s="2082"/>
      <c r="C325" s="2059"/>
      <c r="D325" s="1923"/>
      <c r="E325" s="1924"/>
      <c r="F325" s="211" t="s">
        <v>95</v>
      </c>
      <c r="G325" s="6">
        <f>'事業報告（単月）'!G325</f>
        <v>428.9</v>
      </c>
      <c r="H325" s="7">
        <f>G325+'事業報告（単月）'!H325</f>
        <v>925.8</v>
      </c>
      <c r="I325" s="7">
        <f>H325+'事業報告（単月）'!I325</f>
        <v>1464.5</v>
      </c>
      <c r="J325" s="7">
        <f>I325+'事業報告（単月）'!J325</f>
        <v>2155.1</v>
      </c>
      <c r="K325" s="7">
        <f>J325+'事業報告（単月）'!K325</f>
        <v>2505</v>
      </c>
      <c r="L325" s="8">
        <f>K325+'事業報告（単月）'!L325</f>
        <v>2816.1</v>
      </c>
      <c r="M325" s="6">
        <f>L325+'事業報告（単月）'!M325</f>
        <v>2848.1</v>
      </c>
      <c r="N325" s="7">
        <f>M325+'事業報告（単月）'!N325</f>
        <v>2848.1</v>
      </c>
      <c r="O325" s="7">
        <f>N325+'事業報告（単月）'!O325</f>
        <v>2848.1</v>
      </c>
      <c r="P325" s="7">
        <f>O325+'事業報告（単月）'!P325</f>
        <v>2848.1</v>
      </c>
      <c r="Q325" s="7">
        <f>P325+'事業報告（単月）'!Q325</f>
        <v>2848.1</v>
      </c>
      <c r="R325" s="8">
        <f>Q325+'事業報告（単月）'!R325</f>
        <v>2848.1</v>
      </c>
      <c r="S325" s="9">
        <f t="shared" si="167"/>
        <v>2816.1</v>
      </c>
      <c r="T325" s="7">
        <f t="shared" si="168"/>
        <v>32</v>
      </c>
      <c r="U325" s="8">
        <f t="shared" si="169"/>
        <v>2848.1</v>
      </c>
      <c r="W325" s="149" t="s">
        <v>351</v>
      </c>
    </row>
    <row r="326" spans="1:23" s="81" customFormat="1" ht="17.25" hidden="1" customHeight="1" outlineLevel="1">
      <c r="A326" s="80"/>
      <c r="B326" s="2082"/>
      <c r="C326" s="2059"/>
      <c r="D326" s="1925"/>
      <c r="E326" s="1926"/>
      <c r="F326" s="331" t="s">
        <v>107</v>
      </c>
      <c r="G326" s="352">
        <f>SUM(G324:G325)</f>
        <v>1320.3</v>
      </c>
      <c r="H326" s="503">
        <f t="shared" ref="H326:R326" si="172">SUM(H324:H325)</f>
        <v>2384</v>
      </c>
      <c r="I326" s="503">
        <f t="shared" si="172"/>
        <v>3757.7999999999997</v>
      </c>
      <c r="J326" s="503">
        <f t="shared" si="172"/>
        <v>5441.4499999999989</v>
      </c>
      <c r="K326" s="503">
        <f t="shared" si="172"/>
        <v>6437.0499999999993</v>
      </c>
      <c r="L326" s="353">
        <f t="shared" si="172"/>
        <v>7361.0499999999993</v>
      </c>
      <c r="M326" s="352">
        <f t="shared" si="172"/>
        <v>7430.0999999999985</v>
      </c>
      <c r="N326" s="503">
        <f t="shared" si="172"/>
        <v>7430.0999999999985</v>
      </c>
      <c r="O326" s="503">
        <f t="shared" si="172"/>
        <v>7430.0999999999985</v>
      </c>
      <c r="P326" s="503">
        <f t="shared" si="172"/>
        <v>7430.0999999999985</v>
      </c>
      <c r="Q326" s="503">
        <f t="shared" si="172"/>
        <v>7430.0999999999985</v>
      </c>
      <c r="R326" s="353">
        <f t="shared" si="172"/>
        <v>7430.0999999999985</v>
      </c>
      <c r="S326" s="504">
        <f t="shared" si="167"/>
        <v>7361.0499999999993</v>
      </c>
      <c r="T326" s="503">
        <f t="shared" si="168"/>
        <v>69.049999999999272</v>
      </c>
      <c r="U326" s="353">
        <f t="shared" si="169"/>
        <v>7430.0999999999985</v>
      </c>
      <c r="W326" s="149" t="s">
        <v>351</v>
      </c>
    </row>
    <row r="327" spans="1:23" s="81" customFormat="1" ht="17.25" hidden="1" customHeight="1" outlineLevel="1">
      <c r="A327" s="80"/>
      <c r="B327" s="2082"/>
      <c r="C327" s="2059"/>
      <c r="D327" s="1927" t="s">
        <v>56</v>
      </c>
      <c r="E327" s="1928"/>
      <c r="F327" s="1929"/>
      <c r="G327" s="183">
        <f>SUM(G326,G323)</f>
        <v>5627.6968253968253</v>
      </c>
      <c r="H327" s="184">
        <f t="shared" ref="H327:R327" si="173">SUM(H326,H323)</f>
        <v>9663.3412698412685</v>
      </c>
      <c r="I327" s="184">
        <f t="shared" si="173"/>
        <v>14721.768253968254</v>
      </c>
      <c r="J327" s="184">
        <f t="shared" si="173"/>
        <v>20017.75952380952</v>
      </c>
      <c r="K327" s="184">
        <f t="shared" si="173"/>
        <v>24046.542063492059</v>
      </c>
      <c r="L327" s="185">
        <f t="shared" si="173"/>
        <v>28886.65317460318</v>
      </c>
      <c r="M327" s="183">
        <f t="shared" si="173"/>
        <v>32675.750793650797</v>
      </c>
      <c r="N327" s="184">
        <f t="shared" si="173"/>
        <v>36566.592063492062</v>
      </c>
      <c r="O327" s="184">
        <f t="shared" si="173"/>
        <v>39858.480952380953</v>
      </c>
      <c r="P327" s="184">
        <f t="shared" si="173"/>
        <v>43082.576190476197</v>
      </c>
      <c r="Q327" s="184">
        <f t="shared" si="173"/>
        <v>46757.496825396825</v>
      </c>
      <c r="R327" s="185">
        <f t="shared" si="173"/>
        <v>50844.639682539673</v>
      </c>
      <c r="S327" s="186">
        <f t="shared" si="167"/>
        <v>28886.65317460318</v>
      </c>
      <c r="T327" s="184">
        <f t="shared" si="168"/>
        <v>21957.986507936494</v>
      </c>
      <c r="U327" s="185">
        <f t="shared" si="169"/>
        <v>50844.639682539673</v>
      </c>
      <c r="W327" s="149" t="s">
        <v>353</v>
      </c>
    </row>
    <row r="328" spans="1:23" s="81" customFormat="1" ht="17.25" hidden="1" customHeight="1" outlineLevel="1">
      <c r="A328" s="80"/>
      <c r="B328" s="2082"/>
      <c r="C328" s="2059"/>
      <c r="D328" s="1930" t="s">
        <v>57</v>
      </c>
      <c r="E328" s="1931"/>
      <c r="F328" s="1932"/>
      <c r="G328" s="944">
        <f>'事業報告（単月）'!G328</f>
        <v>304.06349206349205</v>
      </c>
      <c r="H328" s="1430">
        <f>G328+'事業報告（単月）'!H328</f>
        <v>-773.83333333333348</v>
      </c>
      <c r="I328" s="1430">
        <f>H328+'事業報告（単月）'!I328</f>
        <v>-1157.6190476190486</v>
      </c>
      <c r="J328" s="1430">
        <f>I328+'事業報告（単月）'!J328</f>
        <v>-1554.3253968253985</v>
      </c>
      <c r="K328" s="1430">
        <f>J328+'事業報告（単月）'!K328</f>
        <v>-2558.7619047619064</v>
      </c>
      <c r="L328" s="245">
        <f>K328+'事業報告（単月）'!L328</f>
        <v>-2721.8571428571445</v>
      </c>
      <c r="M328" s="944">
        <f>L328+'事業報告（単月）'!M328</f>
        <v>-3250.3809523809537</v>
      </c>
      <c r="N328" s="1430">
        <f>M328+'事業報告（単月）'!N328</f>
        <v>-3615.7301587301599</v>
      </c>
      <c r="O328" s="1430">
        <f>N328+'事業報告（単月）'!O328</f>
        <v>-4632.8888888888905</v>
      </c>
      <c r="P328" s="1430">
        <f>O328+'事業報告（単月）'!P328</f>
        <v>-5664.1904761904789</v>
      </c>
      <c r="Q328" s="1430">
        <f>P328+'事業報告（単月）'!Q328</f>
        <v>-6233.2380952380981</v>
      </c>
      <c r="R328" s="245">
        <f>Q328+'事業報告（単月）'!R328</f>
        <v>-6466.8888888888923</v>
      </c>
      <c r="S328" s="246">
        <f t="shared" si="167"/>
        <v>-2721.8571428571445</v>
      </c>
      <c r="T328" s="1430">
        <f t="shared" si="168"/>
        <v>-3745.0317460317478</v>
      </c>
      <c r="U328" s="245">
        <f t="shared" si="169"/>
        <v>-6466.8888888888923</v>
      </c>
      <c r="W328" s="149" t="s">
        <v>353</v>
      </c>
    </row>
    <row r="329" spans="1:23" s="81" customFormat="1" ht="17.25" customHeight="1" collapsed="1" thickBot="1">
      <c r="A329" s="80"/>
      <c r="B329" s="2082"/>
      <c r="C329" s="1933" t="s">
        <v>99</v>
      </c>
      <c r="D329" s="1934"/>
      <c r="E329" s="1934"/>
      <c r="F329" s="1935"/>
      <c r="G329" s="242">
        <f>G328*6300/1000</f>
        <v>1915.6</v>
      </c>
      <c r="H329" s="505">
        <f t="shared" ref="H329:R329" si="174">H328*6300/1000</f>
        <v>-4875.1500000000005</v>
      </c>
      <c r="I329" s="505">
        <f t="shared" si="174"/>
        <v>-7293.0000000000064</v>
      </c>
      <c r="J329" s="505">
        <f t="shared" si="174"/>
        <v>-9792.2500000000109</v>
      </c>
      <c r="K329" s="505">
        <f t="shared" si="174"/>
        <v>-16120.200000000012</v>
      </c>
      <c r="L329" s="243">
        <f t="shared" si="174"/>
        <v>-17147.700000000012</v>
      </c>
      <c r="M329" s="242">
        <f t="shared" si="174"/>
        <v>-20477.400000000009</v>
      </c>
      <c r="N329" s="505">
        <f t="shared" si="174"/>
        <v>-22779.100000000006</v>
      </c>
      <c r="O329" s="505">
        <f t="shared" si="174"/>
        <v>-29187.200000000012</v>
      </c>
      <c r="P329" s="505">
        <f t="shared" si="174"/>
        <v>-35684.400000000016</v>
      </c>
      <c r="Q329" s="505">
        <f t="shared" si="174"/>
        <v>-39269.400000000016</v>
      </c>
      <c r="R329" s="243">
        <f t="shared" si="174"/>
        <v>-40741.400000000023</v>
      </c>
      <c r="S329" s="244">
        <f t="shared" si="167"/>
        <v>-17147.700000000012</v>
      </c>
      <c r="T329" s="505">
        <f t="shared" si="168"/>
        <v>-23593.700000000012</v>
      </c>
      <c r="U329" s="243">
        <f t="shared" si="169"/>
        <v>-40741.400000000023</v>
      </c>
      <c r="W329" s="155" t="s">
        <v>89</v>
      </c>
    </row>
    <row r="330" spans="1:23" s="81" customFormat="1" ht="17.25" hidden="1" customHeight="1" outlineLevel="1">
      <c r="A330" s="80"/>
      <c r="B330" s="2082"/>
      <c r="C330" s="1936" t="s">
        <v>101</v>
      </c>
      <c r="D330" s="1938" t="s">
        <v>27</v>
      </c>
      <c r="E330" s="1939"/>
      <c r="F330" s="1940"/>
      <c r="G330" s="220">
        <f>'事業報告（単月）'!G330</f>
        <v>17779</v>
      </c>
      <c r="H330" s="221">
        <f>G330+'事業報告（単月）'!H330</f>
        <v>36206</v>
      </c>
      <c r="I330" s="221">
        <f>H330+'事業報告（単月）'!I330</f>
        <v>53193</v>
      </c>
      <c r="J330" s="221">
        <f>I330+'事業報告（単月）'!J330</f>
        <v>69733</v>
      </c>
      <c r="K330" s="221">
        <f>J330+'事業報告（単月）'!K330</f>
        <v>87105</v>
      </c>
      <c r="L330" s="222">
        <f>K330+'事業報告（単月）'!L330</f>
        <v>105748</v>
      </c>
      <c r="M330" s="220">
        <f>L330+'事業報告（単月）'!M330</f>
        <v>125831</v>
      </c>
      <c r="N330" s="221">
        <f>M330+'事業報告（単月）'!N330</f>
        <v>145986</v>
      </c>
      <c r="O330" s="221">
        <f>N330+'事業報告（単月）'!O330</f>
        <v>166069</v>
      </c>
      <c r="P330" s="221">
        <f>O330+'事業報告（単月）'!P330</f>
        <v>186224</v>
      </c>
      <c r="Q330" s="221">
        <f>P330+'事業報告（単月）'!Q330</f>
        <v>206307</v>
      </c>
      <c r="R330" s="222">
        <f>Q330+'事業報告（単月）'!R330</f>
        <v>226462</v>
      </c>
      <c r="S330" s="223">
        <f t="shared" si="167"/>
        <v>105748</v>
      </c>
      <c r="T330" s="221">
        <f t="shared" si="168"/>
        <v>120714</v>
      </c>
      <c r="U330" s="222">
        <f t="shared" si="169"/>
        <v>226462</v>
      </c>
      <c r="W330" s="233" t="s">
        <v>89</v>
      </c>
    </row>
    <row r="331" spans="1:23" s="81" customFormat="1" ht="17.25" hidden="1" customHeight="1" outlineLevel="1">
      <c r="A331" s="80"/>
      <c r="B331" s="2082"/>
      <c r="C331" s="1936"/>
      <c r="D331" s="1941" t="s">
        <v>28</v>
      </c>
      <c r="E331" s="1942"/>
      <c r="F331" s="1943"/>
      <c r="G331" s="63">
        <f>'事業報告（単月）'!G331</f>
        <v>1709</v>
      </c>
      <c r="H331" s="490">
        <f>G331+'事業報告（単月）'!H331</f>
        <v>2565</v>
      </c>
      <c r="I331" s="490">
        <f>H331+'事業報告（単月）'!I331</f>
        <v>2838</v>
      </c>
      <c r="J331" s="490">
        <f>I331+'事業報告（単月）'!J331</f>
        <v>3314</v>
      </c>
      <c r="K331" s="490">
        <f>J331+'事業報告（単月）'!K331</f>
        <v>4148</v>
      </c>
      <c r="L331" s="64">
        <f>K331+'事業報告（単月）'!L331</f>
        <v>5459</v>
      </c>
      <c r="M331" s="63">
        <f>L331+'事業報告（単月）'!M331</f>
        <v>6764</v>
      </c>
      <c r="N331" s="490">
        <f>M331+'事業報告（単月）'!N331</f>
        <v>8040</v>
      </c>
      <c r="O331" s="490">
        <f>N331+'事業報告（単月）'!O331</f>
        <v>9316</v>
      </c>
      <c r="P331" s="490">
        <f>O331+'事業報告（単月）'!P331</f>
        <v>10592</v>
      </c>
      <c r="Q331" s="490">
        <f>P331+'事業報告（単月）'!Q331</f>
        <v>11868</v>
      </c>
      <c r="R331" s="64">
        <f>Q331+'事業報告（単月）'!R331</f>
        <v>13156</v>
      </c>
      <c r="S331" s="65">
        <f t="shared" si="167"/>
        <v>5459</v>
      </c>
      <c r="T331" s="490">
        <f t="shared" si="168"/>
        <v>7697</v>
      </c>
      <c r="U331" s="64">
        <f t="shared" si="169"/>
        <v>13156</v>
      </c>
      <c r="W331" s="154" t="s">
        <v>89</v>
      </c>
    </row>
    <row r="332" spans="1:23" s="81" customFormat="1" ht="17.25" hidden="1" customHeight="1" outlineLevel="1">
      <c r="A332" s="80"/>
      <c r="B332" s="2082"/>
      <c r="C332" s="1936"/>
      <c r="D332" s="1941" t="s">
        <v>31</v>
      </c>
      <c r="E332" s="1942"/>
      <c r="F332" s="1943"/>
      <c r="G332" s="945">
        <f>'事業報告（単月）'!G332</f>
        <v>239</v>
      </c>
      <c r="H332" s="1423">
        <f>G332+'事業報告（単月）'!H332</f>
        <v>409</v>
      </c>
      <c r="I332" s="1423">
        <f>H332+'事業報告（単月）'!I332</f>
        <v>607</v>
      </c>
      <c r="J332" s="1423">
        <f>I332+'事業報告（単月）'!J332</f>
        <v>782</v>
      </c>
      <c r="K332" s="1423">
        <f>J332+'事業報告（単月）'!K332</f>
        <v>972</v>
      </c>
      <c r="L332" s="66">
        <f>K332+'事業報告（単月）'!L332</f>
        <v>1654</v>
      </c>
      <c r="M332" s="945">
        <f>L332+'事業報告（単月）'!M332</f>
        <v>1936</v>
      </c>
      <c r="N332" s="1423">
        <f>M332+'事業報告（単月）'!N332</f>
        <v>2223</v>
      </c>
      <c r="O332" s="1423">
        <f>N332+'事業報告（単月）'!O332</f>
        <v>2915</v>
      </c>
      <c r="P332" s="1423">
        <f>O332+'事業報告（単月）'!P332</f>
        <v>3197</v>
      </c>
      <c r="Q332" s="1423">
        <f>P332+'事業報告（単月）'!Q332</f>
        <v>3479</v>
      </c>
      <c r="R332" s="66">
        <f>Q332+'事業報告（単月）'!R332</f>
        <v>4161</v>
      </c>
      <c r="S332" s="67">
        <f t="shared" si="167"/>
        <v>1654</v>
      </c>
      <c r="T332" s="1423">
        <f t="shared" si="168"/>
        <v>2507</v>
      </c>
      <c r="U332" s="66">
        <f t="shared" si="169"/>
        <v>4161</v>
      </c>
      <c r="W332" s="154" t="s">
        <v>89</v>
      </c>
    </row>
    <row r="333" spans="1:23" s="81" customFormat="1" ht="17.25" hidden="1" customHeight="1" outlineLevel="1">
      <c r="A333" s="80"/>
      <c r="B333" s="2082"/>
      <c r="C333" s="1936"/>
      <c r="D333" s="1941" t="s">
        <v>17</v>
      </c>
      <c r="E333" s="1942"/>
      <c r="F333" s="1943"/>
      <c r="G333" s="945">
        <f>'事業報告（単月）'!G333</f>
        <v>0</v>
      </c>
      <c r="H333" s="1423">
        <f>G333+'事業報告（単月）'!H333</f>
        <v>0</v>
      </c>
      <c r="I333" s="1423">
        <f>H333+'事業報告（単月）'!I333</f>
        <v>720</v>
      </c>
      <c r="J333" s="1423">
        <f>I333+'事業報告（単月）'!J333</f>
        <v>720</v>
      </c>
      <c r="K333" s="1423">
        <f>J333+'事業報告（単月）'!K333</f>
        <v>720</v>
      </c>
      <c r="L333" s="66">
        <f>K333+'事業報告（単月）'!L333</f>
        <v>720</v>
      </c>
      <c r="M333" s="945">
        <f>L333+'事業報告（単月）'!M333</f>
        <v>720</v>
      </c>
      <c r="N333" s="1423">
        <f>M333+'事業報告（単月）'!N333</f>
        <v>720</v>
      </c>
      <c r="O333" s="1423">
        <f>N333+'事業報告（単月）'!O333</f>
        <v>720</v>
      </c>
      <c r="P333" s="1423">
        <f>O333+'事業報告（単月）'!P333</f>
        <v>720</v>
      </c>
      <c r="Q333" s="1423">
        <f>P333+'事業報告（単月）'!Q333</f>
        <v>720</v>
      </c>
      <c r="R333" s="66">
        <f>Q333+'事業報告（単月）'!R333</f>
        <v>720</v>
      </c>
      <c r="S333" s="67">
        <f t="shared" si="167"/>
        <v>720</v>
      </c>
      <c r="T333" s="1423">
        <f t="shared" si="168"/>
        <v>0</v>
      </c>
      <c r="U333" s="66">
        <f t="shared" si="169"/>
        <v>720</v>
      </c>
      <c r="W333" s="154" t="s">
        <v>89</v>
      </c>
    </row>
    <row r="334" spans="1:23" s="81" customFormat="1" ht="17.25" hidden="1" customHeight="1" outlineLevel="1">
      <c r="A334" s="80"/>
      <c r="B334" s="2082"/>
      <c r="C334" s="1936"/>
      <c r="D334" s="1941" t="s">
        <v>15</v>
      </c>
      <c r="E334" s="1942"/>
      <c r="F334" s="1943"/>
      <c r="G334" s="63">
        <f>'事業報告（単月）'!G334</f>
        <v>130</v>
      </c>
      <c r="H334" s="490">
        <f>G334+'事業報告（単月）'!H334</f>
        <v>260</v>
      </c>
      <c r="I334" s="490">
        <f>H334+'事業報告（単月）'!I334</f>
        <v>390</v>
      </c>
      <c r="J334" s="490">
        <f>I334+'事業報告（単月）'!J334</f>
        <v>520</v>
      </c>
      <c r="K334" s="490">
        <f>J334+'事業報告（単月）'!K334</f>
        <v>709</v>
      </c>
      <c r="L334" s="64">
        <f>K334+'事業報告（単月）'!L334</f>
        <v>871</v>
      </c>
      <c r="M334" s="63">
        <f>L334+'事業報告（単月）'!M334</f>
        <v>1066</v>
      </c>
      <c r="N334" s="490">
        <f>M334+'事業報告（単月）'!N334</f>
        <v>1261</v>
      </c>
      <c r="O334" s="490">
        <f>N334+'事業報告（単月）'!O334</f>
        <v>1456</v>
      </c>
      <c r="P334" s="490">
        <f>O334+'事業報告（単月）'!P334</f>
        <v>1651</v>
      </c>
      <c r="Q334" s="490">
        <f>P334+'事業報告（単月）'!Q334</f>
        <v>1846</v>
      </c>
      <c r="R334" s="64">
        <f>Q334+'事業報告（単月）'!R334</f>
        <v>2041</v>
      </c>
      <c r="S334" s="65">
        <f t="shared" si="167"/>
        <v>871</v>
      </c>
      <c r="T334" s="490">
        <f t="shared" si="168"/>
        <v>1170</v>
      </c>
      <c r="U334" s="64">
        <f t="shared" si="169"/>
        <v>2041</v>
      </c>
      <c r="W334" s="154" t="s">
        <v>89</v>
      </c>
    </row>
    <row r="335" spans="1:23" s="81" customFormat="1" ht="17.25" hidden="1" customHeight="1" outlineLevel="1">
      <c r="A335" s="80"/>
      <c r="B335" s="2082"/>
      <c r="C335" s="1936"/>
      <c r="D335" s="1941" t="s">
        <v>60</v>
      </c>
      <c r="E335" s="1942"/>
      <c r="F335" s="1943"/>
      <c r="G335" s="247">
        <f>'事業報告（単月）'!G335</f>
        <v>4901</v>
      </c>
      <c r="H335" s="506">
        <f>G335+'事業報告（単月）'!H335</f>
        <v>9802</v>
      </c>
      <c r="I335" s="506">
        <f>H335+'事業報告（単月）'!I335</f>
        <v>14703</v>
      </c>
      <c r="J335" s="506">
        <f>I335+'事業報告（単月）'!J335</f>
        <v>19604</v>
      </c>
      <c r="K335" s="506">
        <f>J335+'事業報告（単月）'!K335</f>
        <v>24505</v>
      </c>
      <c r="L335" s="248">
        <f>K335+'事業報告（単月）'!L335</f>
        <v>29406</v>
      </c>
      <c r="M335" s="247">
        <f>L335+'事業報告（単月）'!M335</f>
        <v>34307</v>
      </c>
      <c r="N335" s="506">
        <f>M335+'事業報告（単月）'!N335</f>
        <v>39208</v>
      </c>
      <c r="O335" s="506">
        <f>N335+'事業報告（単月）'!O335</f>
        <v>44109</v>
      </c>
      <c r="P335" s="506">
        <f>O335+'事業報告（単月）'!P335</f>
        <v>49010</v>
      </c>
      <c r="Q335" s="506">
        <f>P335+'事業報告（単月）'!Q335</f>
        <v>53911</v>
      </c>
      <c r="R335" s="248">
        <f>Q335+'事業報告（単月）'!R335</f>
        <v>58812</v>
      </c>
      <c r="S335" s="249">
        <f t="shared" si="167"/>
        <v>29406</v>
      </c>
      <c r="T335" s="506">
        <f t="shared" si="168"/>
        <v>29406</v>
      </c>
      <c r="U335" s="248">
        <f t="shared" si="169"/>
        <v>58812</v>
      </c>
      <c r="W335" s="154" t="s">
        <v>89</v>
      </c>
    </row>
    <row r="336" spans="1:23" s="81" customFormat="1" ht="17.25" hidden="1" customHeight="1" outlineLevel="1" thickBot="1">
      <c r="A336" s="80"/>
      <c r="B336" s="2082"/>
      <c r="C336" s="1937"/>
      <c r="D336" s="2110" t="s">
        <v>96</v>
      </c>
      <c r="E336" s="2111"/>
      <c r="F336" s="2112"/>
      <c r="G336" s="250">
        <f>SUM(G330:G335)</f>
        <v>24758</v>
      </c>
      <c r="H336" s="251">
        <f t="shared" ref="H336:R336" si="175">SUM(H330:H335)</f>
        <v>49242</v>
      </c>
      <c r="I336" s="251">
        <f t="shared" si="175"/>
        <v>72451</v>
      </c>
      <c r="J336" s="251">
        <f t="shared" si="175"/>
        <v>94673</v>
      </c>
      <c r="K336" s="251">
        <f t="shared" si="175"/>
        <v>118159</v>
      </c>
      <c r="L336" s="252">
        <f t="shared" si="175"/>
        <v>143858</v>
      </c>
      <c r="M336" s="250">
        <f t="shared" si="175"/>
        <v>170624</v>
      </c>
      <c r="N336" s="251">
        <f t="shared" si="175"/>
        <v>197438</v>
      </c>
      <c r="O336" s="251">
        <f t="shared" si="175"/>
        <v>224585</v>
      </c>
      <c r="P336" s="251">
        <f t="shared" si="175"/>
        <v>251394</v>
      </c>
      <c r="Q336" s="251">
        <f t="shared" si="175"/>
        <v>278131</v>
      </c>
      <c r="R336" s="252">
        <f t="shared" si="175"/>
        <v>305352</v>
      </c>
      <c r="S336" s="253">
        <f t="shared" si="167"/>
        <v>143858</v>
      </c>
      <c r="T336" s="251">
        <f t="shared" si="168"/>
        <v>161494</v>
      </c>
      <c r="U336" s="252">
        <f t="shared" si="169"/>
        <v>305352</v>
      </c>
      <c r="V336" s="254"/>
      <c r="W336" s="255" t="s">
        <v>89</v>
      </c>
    </row>
    <row r="337" spans="1:23" s="81" customFormat="1" ht="17.25" customHeight="1" collapsed="1" thickBot="1">
      <c r="A337" s="80"/>
      <c r="B337" s="2082"/>
      <c r="C337" s="2113" t="s">
        <v>97</v>
      </c>
      <c r="D337" s="2114"/>
      <c r="E337" s="2114"/>
      <c r="F337" s="2115"/>
      <c r="G337" s="256">
        <f t="shared" ref="G337:L337" si="176">G190-G336</f>
        <v>463</v>
      </c>
      <c r="H337" s="257">
        <f t="shared" si="176"/>
        <v>1493</v>
      </c>
      <c r="I337" s="257">
        <f t="shared" si="176"/>
        <v>3915</v>
      </c>
      <c r="J337" s="257">
        <f t="shared" si="176"/>
        <v>6950</v>
      </c>
      <c r="K337" s="257">
        <f t="shared" si="176"/>
        <v>8901</v>
      </c>
      <c r="L337" s="258">
        <f t="shared" si="176"/>
        <v>8901</v>
      </c>
      <c r="M337" s="256">
        <f>M249-M336</f>
        <v>8901</v>
      </c>
      <c r="N337" s="257">
        <f t="shared" ref="N337:R337" si="177">N249-N336</f>
        <v>8901</v>
      </c>
      <c r="O337" s="257">
        <f t="shared" si="177"/>
        <v>8901</v>
      </c>
      <c r="P337" s="257">
        <f t="shared" si="177"/>
        <v>8901</v>
      </c>
      <c r="Q337" s="257">
        <f t="shared" si="177"/>
        <v>8901</v>
      </c>
      <c r="R337" s="258">
        <f t="shared" si="177"/>
        <v>8901</v>
      </c>
      <c r="S337" s="259">
        <f t="shared" si="167"/>
        <v>8901</v>
      </c>
      <c r="T337" s="257">
        <f t="shared" si="168"/>
        <v>0</v>
      </c>
      <c r="U337" s="258">
        <f t="shared" si="169"/>
        <v>8901</v>
      </c>
      <c r="V337" s="239"/>
      <c r="W337" s="240" t="s">
        <v>89</v>
      </c>
    </row>
    <row r="338" spans="1:23" s="81" customFormat="1" ht="17.25" hidden="1" customHeight="1" outlineLevel="1">
      <c r="A338" s="80"/>
      <c r="B338" s="2082"/>
      <c r="C338" s="2116" t="s">
        <v>189</v>
      </c>
      <c r="D338" s="2117"/>
      <c r="E338" s="2118"/>
      <c r="F338" s="684" t="s">
        <v>190</v>
      </c>
      <c r="G338" s="685">
        <f>'事業報告（単月）'!G338</f>
        <v>20155</v>
      </c>
      <c r="H338" s="686">
        <f>G338+'事業報告（単月）'!H338</f>
        <v>40310</v>
      </c>
      <c r="I338" s="686">
        <f>H338+'事業報告（単月）'!I338</f>
        <v>60465</v>
      </c>
      <c r="J338" s="686">
        <f>I338+'事業報告（単月）'!J338</f>
        <v>79925.5</v>
      </c>
      <c r="K338" s="686">
        <f>J338+'事業報告（単月）'!K338</f>
        <v>99025.5</v>
      </c>
      <c r="L338" s="687">
        <f>K338+'事業報告（単月）'!L338</f>
        <v>117668.5</v>
      </c>
      <c r="M338" s="688">
        <f>L338+'事業報告（単月）'!M338</f>
        <v>137751.5</v>
      </c>
      <c r="N338" s="686">
        <f>M338+'事業報告（単月）'!N338</f>
        <v>157906.5</v>
      </c>
      <c r="O338" s="686">
        <f>N338+'事業報告（単月）'!O338</f>
        <v>177989.5</v>
      </c>
      <c r="P338" s="686">
        <f>O338+'事業報告（単月）'!P338</f>
        <v>198144.5</v>
      </c>
      <c r="Q338" s="686">
        <f>P338+'事業報告（単月）'!Q338</f>
        <v>218227.5</v>
      </c>
      <c r="R338" s="689">
        <f>Q338+'事業報告（単月）'!R338</f>
        <v>238382.5</v>
      </c>
      <c r="S338" s="690">
        <f t="shared" si="167"/>
        <v>117668.5</v>
      </c>
      <c r="T338" s="686">
        <f t="shared" si="168"/>
        <v>120714</v>
      </c>
      <c r="U338" s="689">
        <f t="shared" si="169"/>
        <v>238382.5</v>
      </c>
      <c r="V338" s="668"/>
      <c r="W338" s="148" t="s">
        <v>88</v>
      </c>
    </row>
    <row r="339" spans="1:23" s="81" customFormat="1" ht="17.25" hidden="1" customHeight="1" outlineLevel="1">
      <c r="A339" s="80"/>
      <c r="B339" s="2082"/>
      <c r="C339" s="2119"/>
      <c r="D339" s="2120"/>
      <c r="E339" s="2121"/>
      <c r="F339" s="691" t="s">
        <v>191</v>
      </c>
      <c r="G339" s="692">
        <f>'事業報告（単月）'!G339</f>
        <v>-792</v>
      </c>
      <c r="H339" s="693">
        <f>G339+'事業報告（単月）'!H339</f>
        <v>-1368</v>
      </c>
      <c r="I339" s="693">
        <f>H339+'事業報告（単月）'!I339</f>
        <v>-2952</v>
      </c>
      <c r="J339" s="693">
        <f>I339+'事業報告（単月）'!J339</f>
        <v>-4194</v>
      </c>
      <c r="K339" s="693">
        <f>J339+'事業報告（単月）'!K339</f>
        <v>-4770</v>
      </c>
      <c r="L339" s="694">
        <f>K339+'事業報告（単月）'!L339</f>
        <v>-4770</v>
      </c>
      <c r="M339" s="695">
        <f>L339+'事業報告（単月）'!M339</f>
        <v>-4770</v>
      </c>
      <c r="N339" s="693">
        <f>M339+'事業報告（単月）'!N339</f>
        <v>-4770</v>
      </c>
      <c r="O339" s="693">
        <f>N339+'事業報告（単月）'!O339</f>
        <v>-4770</v>
      </c>
      <c r="P339" s="693">
        <f>O339+'事業報告（単月）'!P339</f>
        <v>-4770</v>
      </c>
      <c r="Q339" s="693">
        <f>P339+'事業報告（単月）'!Q339</f>
        <v>-4770</v>
      </c>
      <c r="R339" s="696">
        <f>Q339+'事業報告（単月）'!R339</f>
        <v>-4770</v>
      </c>
      <c r="S339" s="697">
        <f t="shared" si="167"/>
        <v>-4770</v>
      </c>
      <c r="T339" s="693">
        <f t="shared" si="168"/>
        <v>0</v>
      </c>
      <c r="U339" s="696">
        <f t="shared" si="169"/>
        <v>-4770</v>
      </c>
      <c r="V339" s="1053"/>
      <c r="W339" s="149" t="s">
        <v>88</v>
      </c>
    </row>
    <row r="340" spans="1:23" s="81" customFormat="1" ht="17.25" hidden="1" customHeight="1" outlineLevel="1" thickBot="1">
      <c r="A340" s="80"/>
      <c r="B340" s="2082"/>
      <c r="C340" s="2122"/>
      <c r="D340" s="2123"/>
      <c r="E340" s="2124"/>
      <c r="F340" s="698" t="s">
        <v>192</v>
      </c>
      <c r="G340" s="699">
        <f>'事業報告（単月）'!G340</f>
        <v>-1584</v>
      </c>
      <c r="H340" s="505">
        <f>G340+'事業報告（単月）'!H340</f>
        <v>-2736</v>
      </c>
      <c r="I340" s="505">
        <f>H340+'事業報告（単月）'!I340</f>
        <v>-4320</v>
      </c>
      <c r="J340" s="505">
        <f>I340+'事業報告（単月）'!J340</f>
        <v>-5998.5</v>
      </c>
      <c r="K340" s="505">
        <f>J340+'事業報告（単月）'!K340</f>
        <v>-7150.5</v>
      </c>
      <c r="L340" s="700">
        <f>K340+'事業報告（単月）'!L340</f>
        <v>-7150.5</v>
      </c>
      <c r="M340" s="242">
        <f>L340+'事業報告（単月）'!M340</f>
        <v>-7150.5</v>
      </c>
      <c r="N340" s="505">
        <f>M340+'事業報告（単月）'!N340</f>
        <v>-7150.5</v>
      </c>
      <c r="O340" s="505">
        <f>N340+'事業報告（単月）'!O340</f>
        <v>-7150.5</v>
      </c>
      <c r="P340" s="505">
        <f>O340+'事業報告（単月）'!P340</f>
        <v>-7150.5</v>
      </c>
      <c r="Q340" s="505">
        <f>P340+'事業報告（単月）'!Q340</f>
        <v>-7150.5</v>
      </c>
      <c r="R340" s="243">
        <f>Q340+'事業報告（単月）'!R340</f>
        <v>-7150.5</v>
      </c>
      <c r="S340" s="244">
        <f t="shared" si="167"/>
        <v>-7150.5</v>
      </c>
      <c r="T340" s="505">
        <f t="shared" si="168"/>
        <v>0</v>
      </c>
      <c r="U340" s="243">
        <f t="shared" si="169"/>
        <v>-7150.5</v>
      </c>
      <c r="V340" s="225"/>
      <c r="W340" s="155" t="s">
        <v>88</v>
      </c>
    </row>
    <row r="341" spans="1:23" s="81" customFormat="1" ht="17.25" hidden="1" customHeight="1" outlineLevel="1" thickBot="1">
      <c r="A341" s="80"/>
      <c r="B341" s="2082"/>
      <c r="C341" s="2125" t="s">
        <v>193</v>
      </c>
      <c r="D341" s="2126"/>
      <c r="E341" s="2127"/>
      <c r="F341" s="701" t="s">
        <v>194</v>
      </c>
      <c r="G341" s="256">
        <f>'事業報告（単月）'!G341</f>
        <v>573.489932885906</v>
      </c>
      <c r="H341" s="257">
        <f>G341+'事業報告（単月）'!H341</f>
        <v>860.73825503355692</v>
      </c>
      <c r="I341" s="257">
        <f>H341+'事業報告（単月）'!I341</f>
        <v>952.34899328859046</v>
      </c>
      <c r="J341" s="257">
        <f>I341+'事業報告（単月）'!J341</f>
        <v>1112.0805369127515</v>
      </c>
      <c r="K341" s="257">
        <f>J341+'事業報告（単月）'!K341</f>
        <v>1391.9463087248321</v>
      </c>
      <c r="L341" s="258">
        <f>K341+'事業報告（単月）'!L341</f>
        <v>1831.8791946308725</v>
      </c>
      <c r="M341" s="256">
        <f>L341+'事業報告（単月）'!M341</f>
        <v>2269.7986577181209</v>
      </c>
      <c r="N341" s="257">
        <f>M341+'事業報告（単月）'!N341</f>
        <v>2697.9865771812083</v>
      </c>
      <c r="O341" s="257">
        <f>N341+'事業報告（単月）'!O341</f>
        <v>3126.1744966442957</v>
      </c>
      <c r="P341" s="257">
        <f>O341+'事業報告（単月）'!P341</f>
        <v>3554.3624161073831</v>
      </c>
      <c r="Q341" s="257">
        <f>P341+'事業報告（単月）'!Q341</f>
        <v>3982.5503355704705</v>
      </c>
      <c r="R341" s="258">
        <f>Q341+'事業報告（単月）'!R341</f>
        <v>4414.7651006711412</v>
      </c>
      <c r="S341" s="259">
        <f t="shared" si="167"/>
        <v>1831.8791946308725</v>
      </c>
      <c r="T341" s="257">
        <f t="shared" si="168"/>
        <v>2582.8859060402688</v>
      </c>
      <c r="U341" s="258">
        <f t="shared" si="169"/>
        <v>4414.7651006711412</v>
      </c>
      <c r="V341" s="254"/>
      <c r="W341" s="234" t="s">
        <v>353</v>
      </c>
    </row>
    <row r="342" spans="1:23" s="81" customFormat="1" ht="17.25" customHeight="1" collapsed="1" thickBot="1">
      <c r="A342" s="80"/>
      <c r="B342" s="2082"/>
      <c r="C342" s="2113" t="s">
        <v>177</v>
      </c>
      <c r="D342" s="2114"/>
      <c r="E342" s="2114"/>
      <c r="F342" s="2115"/>
      <c r="G342" s="1307">
        <f>'事業報告（単月）'!G342</f>
        <v>0</v>
      </c>
      <c r="H342" s="1308">
        <f>G342+'事業報告（単月）'!H342</f>
        <v>0</v>
      </c>
      <c r="I342" s="1308">
        <f>H342+'事業報告（単月）'!I342</f>
        <v>0</v>
      </c>
      <c r="J342" s="1308">
        <f>I342+'事業報告（単月）'!J342</f>
        <v>0</v>
      </c>
      <c r="K342" s="1308">
        <f>J342+'事業報告（単月）'!K342</f>
        <v>0</v>
      </c>
      <c r="L342" s="1309">
        <f>K342+'事業報告（単月）'!L342</f>
        <v>0</v>
      </c>
      <c r="M342" s="1307">
        <f>L342+'事業報告（単月）'!M342</f>
        <v>0</v>
      </c>
      <c r="N342" s="1308">
        <f>M342+'事業報告（単月）'!N342</f>
        <v>0</v>
      </c>
      <c r="O342" s="1308">
        <f>N342+'事業報告（単月）'!O342</f>
        <v>0</v>
      </c>
      <c r="P342" s="1308">
        <f>O342+'事業報告（単月）'!P342</f>
        <v>0</v>
      </c>
      <c r="Q342" s="1308">
        <f>P342+'事業報告（単月）'!Q342</f>
        <v>0</v>
      </c>
      <c r="R342" s="1309">
        <f>Q342+'事業報告（単月）'!R342</f>
        <v>0</v>
      </c>
      <c r="S342" s="1310">
        <f t="shared" si="167"/>
        <v>0</v>
      </c>
      <c r="T342" s="1308">
        <f t="shared" si="168"/>
        <v>0</v>
      </c>
      <c r="U342" s="258">
        <f t="shared" si="169"/>
        <v>0</v>
      </c>
      <c r="V342" s="239"/>
      <c r="W342" s="240" t="s">
        <v>89</v>
      </c>
    </row>
    <row r="343" spans="1:23" s="81" customFormat="1" ht="17.25" customHeight="1" thickBot="1">
      <c r="A343" s="80"/>
      <c r="B343" s="2082"/>
      <c r="C343" s="2113" t="s">
        <v>178</v>
      </c>
      <c r="D343" s="2114"/>
      <c r="E343" s="2114"/>
      <c r="F343" s="2115"/>
      <c r="G343" s="256">
        <f>G344-G311-G329-G342-G337</f>
        <v>-250.59999999999991</v>
      </c>
      <c r="H343" s="257">
        <f>H344-H311-H329-H342-H337</f>
        <v>-440.84999999999945</v>
      </c>
      <c r="I343" s="257">
        <f>I344-I311-I329-I342-I337</f>
        <v>-495.99999999999363</v>
      </c>
      <c r="J343" s="257">
        <f t="shared" ref="J343:R343" si="178">J344-J311-J329-J342-J337</f>
        <v>-924.74999999998909</v>
      </c>
      <c r="K343" s="257">
        <f t="shared" si="178"/>
        <v>-1447.7999999999884</v>
      </c>
      <c r="L343" s="258">
        <f t="shared" si="178"/>
        <v>-719.69999999998981</v>
      </c>
      <c r="M343" s="256">
        <f>M344-M311-M329-M342-M337</f>
        <v>192.39999999999418</v>
      </c>
      <c r="N343" s="257">
        <f t="shared" si="178"/>
        <v>237.89999999997963</v>
      </c>
      <c r="O343" s="257">
        <f t="shared" si="178"/>
        <v>294.14999999997963</v>
      </c>
      <c r="P343" s="257">
        <f t="shared" si="178"/>
        <v>449.59999999998399</v>
      </c>
      <c r="Q343" s="257">
        <f t="shared" si="178"/>
        <v>467.99999999999272</v>
      </c>
      <c r="R343" s="258">
        <f t="shared" si="178"/>
        <v>610.54999999998836</v>
      </c>
      <c r="S343" s="259">
        <f t="shared" si="167"/>
        <v>-719.69999999998981</v>
      </c>
      <c r="T343" s="257">
        <f t="shared" si="168"/>
        <v>1330.2499999999782</v>
      </c>
      <c r="U343" s="258">
        <f t="shared" si="169"/>
        <v>610.54999999998836</v>
      </c>
      <c r="V343" s="239"/>
      <c r="W343" s="240" t="s">
        <v>89</v>
      </c>
    </row>
    <row r="344" spans="1:23" s="81" customFormat="1" ht="17.25" customHeight="1" thickBot="1">
      <c r="A344" s="80"/>
      <c r="B344" s="2083"/>
      <c r="C344" s="2125" t="s">
        <v>179</v>
      </c>
      <c r="D344" s="2126"/>
      <c r="E344" s="2126"/>
      <c r="F344" s="2128"/>
      <c r="G344" s="1076">
        <f>'事業報告（単月）'!G344</f>
        <v>11743</v>
      </c>
      <c r="H344" s="1077">
        <f>G344+'事業報告（単月）'!H344</f>
        <v>10817</v>
      </c>
      <c r="I344" s="1077">
        <f>H344+'事業報告（単月）'!I344</f>
        <v>21432</v>
      </c>
      <c r="J344" s="1077">
        <f>I344+'事業報告（単月）'!J344</f>
        <v>24772</v>
      </c>
      <c r="K344" s="1077">
        <f>J344+'事業報告（単月）'!K344</f>
        <v>24141</v>
      </c>
      <c r="L344" s="1078">
        <f>K344+'事業報告（単月）'!L344</f>
        <v>48135.248054692551</v>
      </c>
      <c r="M344" s="1076">
        <f>L344+'事業報告（単月）'!M344</f>
        <v>69433.759348610154</v>
      </c>
      <c r="N344" s="1077">
        <f>M344+'事業報告（単月）'!N344</f>
        <v>70314.778130278457</v>
      </c>
      <c r="O344" s="1077">
        <f>N344+'事業報告（単月）'!O344</f>
        <v>68858.588024404526</v>
      </c>
      <c r="P344" s="1077">
        <f>O344+'事業報告（単月）'!P344</f>
        <v>71609.17787538108</v>
      </c>
      <c r="Q344" s="1077">
        <f>P344+'事業報告（単月）'!Q344</f>
        <v>69566.543578138313</v>
      </c>
      <c r="R344" s="1078">
        <f>Q344+'事業報告（単月）'!R344</f>
        <v>94668.039514777687</v>
      </c>
      <c r="S344" s="1079">
        <f t="shared" si="167"/>
        <v>48135.248054692551</v>
      </c>
      <c r="T344" s="1077">
        <f t="shared" si="168"/>
        <v>46532.791460085136</v>
      </c>
      <c r="U344" s="1078">
        <f t="shared" si="169"/>
        <v>94668.039514777687</v>
      </c>
      <c r="V344" s="254"/>
      <c r="W344" s="234" t="s">
        <v>89</v>
      </c>
    </row>
    <row r="345" spans="1:23" s="81" customFormat="1" ht="17.25" customHeight="1">
      <c r="A345" s="80"/>
      <c r="B345" s="2129" t="s">
        <v>299</v>
      </c>
      <c r="C345" s="2085" t="s">
        <v>76</v>
      </c>
      <c r="D345" s="1998" t="s">
        <v>19</v>
      </c>
      <c r="E345" s="2000" t="s">
        <v>120</v>
      </c>
      <c r="F345" s="498" t="s">
        <v>67</v>
      </c>
      <c r="G345" s="59">
        <f>G257-G139</f>
        <v>0</v>
      </c>
      <c r="H345" s="60">
        <f t="shared" ref="H345:R345" si="179">H257-H139</f>
        <v>0</v>
      </c>
      <c r="I345" s="60">
        <f t="shared" si="179"/>
        <v>0</v>
      </c>
      <c r="J345" s="60">
        <f t="shared" si="179"/>
        <v>0</v>
      </c>
      <c r="K345" s="60">
        <f t="shared" si="179"/>
        <v>0</v>
      </c>
      <c r="L345" s="61">
        <f t="shared" si="179"/>
        <v>0</v>
      </c>
      <c r="M345" s="59">
        <f t="shared" si="179"/>
        <v>0</v>
      </c>
      <c r="N345" s="60">
        <f t="shared" si="179"/>
        <v>0</v>
      </c>
      <c r="O345" s="60">
        <f t="shared" si="179"/>
        <v>0</v>
      </c>
      <c r="P345" s="60">
        <f t="shared" si="179"/>
        <v>0</v>
      </c>
      <c r="Q345" s="60">
        <f t="shared" si="179"/>
        <v>0</v>
      </c>
      <c r="R345" s="61">
        <f t="shared" si="179"/>
        <v>0</v>
      </c>
      <c r="S345" s="348">
        <f t="shared" si="167"/>
        <v>0</v>
      </c>
      <c r="T345" s="60">
        <f>U345-S345</f>
        <v>0</v>
      </c>
      <c r="U345" s="60">
        <f>R345</f>
        <v>0</v>
      </c>
      <c r="W345" s="158" t="s">
        <v>88</v>
      </c>
    </row>
    <row r="346" spans="1:23" s="81" customFormat="1" ht="17.25" customHeight="1">
      <c r="A346" s="80"/>
      <c r="B346" s="2130"/>
      <c r="C346" s="2085"/>
      <c r="D346" s="1999"/>
      <c r="E346" s="2000"/>
      <c r="F346" s="499" t="s">
        <v>71</v>
      </c>
      <c r="G346" s="56">
        <f t="shared" ref="G346:R349" si="180">G258-G140</f>
        <v>1</v>
      </c>
      <c r="H346" s="468">
        <f t="shared" si="180"/>
        <v>1</v>
      </c>
      <c r="I346" s="468">
        <f t="shared" si="180"/>
        <v>1</v>
      </c>
      <c r="J346" s="468">
        <f t="shared" si="180"/>
        <v>1</v>
      </c>
      <c r="K346" s="468">
        <f t="shared" si="180"/>
        <v>1</v>
      </c>
      <c r="L346" s="57">
        <f t="shared" si="180"/>
        <v>1</v>
      </c>
      <c r="M346" s="56">
        <f t="shared" si="180"/>
        <v>1</v>
      </c>
      <c r="N346" s="468">
        <f t="shared" si="180"/>
        <v>1</v>
      </c>
      <c r="O346" s="468">
        <f t="shared" si="180"/>
        <v>1</v>
      </c>
      <c r="P346" s="468">
        <f t="shared" si="180"/>
        <v>1</v>
      </c>
      <c r="Q346" s="468">
        <f t="shared" si="180"/>
        <v>1</v>
      </c>
      <c r="R346" s="57">
        <f t="shared" si="180"/>
        <v>1</v>
      </c>
      <c r="S346" s="936">
        <f t="shared" si="167"/>
        <v>1</v>
      </c>
      <c r="T346" s="468">
        <f t="shared" ref="T346:T409" si="181">U346-S346</f>
        <v>0</v>
      </c>
      <c r="U346" s="468">
        <f t="shared" ref="U346:U409" si="182">R346</f>
        <v>1</v>
      </c>
      <c r="W346" s="149" t="s">
        <v>88</v>
      </c>
    </row>
    <row r="347" spans="1:23" s="81" customFormat="1" ht="17.25" customHeight="1">
      <c r="A347" s="80"/>
      <c r="B347" s="2130"/>
      <c r="C347" s="2085"/>
      <c r="D347" s="1999"/>
      <c r="E347" s="2000"/>
      <c r="F347" s="499" t="s">
        <v>164</v>
      </c>
      <c r="G347" s="56">
        <f>G259-G141</f>
        <v>1401</v>
      </c>
      <c r="H347" s="468">
        <f t="shared" si="180"/>
        <v>776</v>
      </c>
      <c r="I347" s="468">
        <f t="shared" si="180"/>
        <v>3989</v>
      </c>
      <c r="J347" s="468">
        <f t="shared" si="180"/>
        <v>4661</v>
      </c>
      <c r="K347" s="468">
        <f t="shared" si="180"/>
        <v>4453</v>
      </c>
      <c r="L347" s="57">
        <f t="shared" si="180"/>
        <v>4444</v>
      </c>
      <c r="M347" s="56">
        <f t="shared" si="180"/>
        <v>-166</v>
      </c>
      <c r="N347" s="468">
        <f t="shared" si="180"/>
        <v>-4475</v>
      </c>
      <c r="O347" s="468">
        <f t="shared" si="180"/>
        <v>-8513</v>
      </c>
      <c r="P347" s="468">
        <f t="shared" si="180"/>
        <v>-13169</v>
      </c>
      <c r="Q347" s="468">
        <f t="shared" si="180"/>
        <v>-17774</v>
      </c>
      <c r="R347" s="57">
        <f t="shared" si="180"/>
        <v>-23602</v>
      </c>
      <c r="S347" s="936">
        <f t="shared" si="167"/>
        <v>4444</v>
      </c>
      <c r="T347" s="468">
        <f t="shared" si="181"/>
        <v>-28046</v>
      </c>
      <c r="U347" s="468">
        <f t="shared" si="182"/>
        <v>-23602</v>
      </c>
      <c r="W347" s="149" t="s">
        <v>89</v>
      </c>
    </row>
    <row r="348" spans="1:23" s="81" customFormat="1" ht="17.25" customHeight="1">
      <c r="A348" s="80"/>
      <c r="B348" s="2130"/>
      <c r="C348" s="2085"/>
      <c r="D348" s="1999"/>
      <c r="E348" s="2000"/>
      <c r="F348" s="546" t="s">
        <v>73</v>
      </c>
      <c r="G348" s="547">
        <f>G260-G142</f>
        <v>-1402</v>
      </c>
      <c r="H348" s="548">
        <f t="shared" si="180"/>
        <v>-777</v>
      </c>
      <c r="I348" s="548">
        <f t="shared" si="180"/>
        <v>-3990</v>
      </c>
      <c r="J348" s="548">
        <f t="shared" si="180"/>
        <v>-4662</v>
      </c>
      <c r="K348" s="548">
        <f t="shared" si="180"/>
        <v>-4454</v>
      </c>
      <c r="L348" s="549">
        <f t="shared" si="180"/>
        <v>-4445</v>
      </c>
      <c r="M348" s="547">
        <f t="shared" si="180"/>
        <v>165</v>
      </c>
      <c r="N348" s="548">
        <f t="shared" si="180"/>
        <v>4474</v>
      </c>
      <c r="O348" s="548">
        <f t="shared" si="180"/>
        <v>8512</v>
      </c>
      <c r="P348" s="548">
        <f t="shared" si="180"/>
        <v>13168</v>
      </c>
      <c r="Q348" s="548">
        <f t="shared" si="180"/>
        <v>17773</v>
      </c>
      <c r="R348" s="549">
        <f t="shared" si="180"/>
        <v>23601</v>
      </c>
      <c r="S348" s="550">
        <f t="shared" si="167"/>
        <v>-4445</v>
      </c>
      <c r="T348" s="548">
        <f t="shared" si="181"/>
        <v>28046</v>
      </c>
      <c r="U348" s="548">
        <f t="shared" si="182"/>
        <v>23601</v>
      </c>
      <c r="V348" s="345"/>
      <c r="W348" s="149" t="s">
        <v>89</v>
      </c>
    </row>
    <row r="349" spans="1:23" s="81" customFormat="1" ht="17.25" customHeight="1">
      <c r="A349" s="80"/>
      <c r="B349" s="2130"/>
      <c r="C349" s="2085"/>
      <c r="D349" s="1999"/>
      <c r="E349" s="2000"/>
      <c r="F349" s="551" t="s">
        <v>135</v>
      </c>
      <c r="G349" s="552">
        <f t="shared" si="180"/>
        <v>-0.24783454127629487</v>
      </c>
      <c r="H349" s="553">
        <f t="shared" si="180"/>
        <v>-6.9679849340866296E-2</v>
      </c>
      <c r="I349" s="553">
        <f t="shared" si="180"/>
        <v>-0.28177966101694918</v>
      </c>
      <c r="J349" s="553">
        <f t="shared" si="180"/>
        <v>-0.22914721061685916</v>
      </c>
      <c r="K349" s="553">
        <f t="shared" si="180"/>
        <v>-0.1858388617682647</v>
      </c>
      <c r="L349" s="554">
        <f t="shared" si="180"/>
        <v>-0.15832591273374891</v>
      </c>
      <c r="M349" s="552">
        <f t="shared" si="180"/>
        <v>4.9177396280400548E-3</v>
      </c>
      <c r="N349" s="553">
        <f t="shared" si="180"/>
        <v>0.11575679172056921</v>
      </c>
      <c r="O349" s="553">
        <f t="shared" si="180"/>
        <v>0.19587628865979381</v>
      </c>
      <c r="P349" s="553">
        <f t="shared" si="180"/>
        <v>0.26914665304036789</v>
      </c>
      <c r="Q349" s="553">
        <f t="shared" si="180"/>
        <v>0.32706427927347675</v>
      </c>
      <c r="R349" s="554">
        <f t="shared" si="180"/>
        <v>0.38646449098560642</v>
      </c>
      <c r="S349" s="555">
        <f t="shared" si="167"/>
        <v>-0.15832591273374891</v>
      </c>
      <c r="T349" s="553">
        <f t="shared" si="181"/>
        <v>0.54479040371935539</v>
      </c>
      <c r="U349" s="553">
        <f t="shared" si="182"/>
        <v>0.38646449098560642</v>
      </c>
      <c r="W349" s="149" t="s">
        <v>348</v>
      </c>
    </row>
    <row r="350" spans="1:23" s="81" customFormat="1" ht="17.25" customHeight="1">
      <c r="A350" s="80"/>
      <c r="B350" s="2130"/>
      <c r="C350" s="2085"/>
      <c r="D350" s="1999"/>
      <c r="E350" s="2000"/>
      <c r="F350" s="499" t="s">
        <v>165</v>
      </c>
      <c r="G350" s="59">
        <f>G262</f>
        <v>0</v>
      </c>
      <c r="H350" s="60">
        <f t="shared" ref="H350:R350" si="183">H262</f>
        <v>0</v>
      </c>
      <c r="I350" s="60">
        <f t="shared" si="183"/>
        <v>0</v>
      </c>
      <c r="J350" s="60">
        <f t="shared" si="183"/>
        <v>0</v>
      </c>
      <c r="K350" s="60">
        <f t="shared" si="183"/>
        <v>0</v>
      </c>
      <c r="L350" s="61">
        <f t="shared" si="183"/>
        <v>9</v>
      </c>
      <c r="M350" s="59">
        <f t="shared" si="183"/>
        <v>4619</v>
      </c>
      <c r="N350" s="60">
        <f t="shared" si="183"/>
        <v>8928</v>
      </c>
      <c r="O350" s="60">
        <f t="shared" si="183"/>
        <v>12966</v>
      </c>
      <c r="P350" s="60">
        <f t="shared" si="183"/>
        <v>17622</v>
      </c>
      <c r="Q350" s="60">
        <f t="shared" si="183"/>
        <v>22227</v>
      </c>
      <c r="R350" s="61">
        <f t="shared" si="183"/>
        <v>28055</v>
      </c>
      <c r="S350" s="348">
        <f t="shared" si="167"/>
        <v>9</v>
      </c>
      <c r="T350" s="60">
        <f t="shared" si="181"/>
        <v>28046</v>
      </c>
      <c r="U350" s="60">
        <f t="shared" si="182"/>
        <v>28055</v>
      </c>
      <c r="W350" s="149" t="s">
        <v>89</v>
      </c>
    </row>
    <row r="351" spans="1:23" s="81" customFormat="1" ht="17.25" customHeight="1">
      <c r="A351" s="80"/>
      <c r="B351" s="2130"/>
      <c r="C351" s="2085"/>
      <c r="D351" s="1999"/>
      <c r="E351" s="2000"/>
      <c r="F351" s="346" t="s">
        <v>166</v>
      </c>
      <c r="G351" s="175">
        <f>G263-G142</f>
        <v>-1402</v>
      </c>
      <c r="H351" s="176">
        <f t="shared" ref="H351:R353" si="184">H263-H142</f>
        <v>-777</v>
      </c>
      <c r="I351" s="176">
        <f t="shared" si="184"/>
        <v>-3990</v>
      </c>
      <c r="J351" s="176">
        <f t="shared" si="184"/>
        <v>-4662</v>
      </c>
      <c r="K351" s="176">
        <f t="shared" si="184"/>
        <v>-4454</v>
      </c>
      <c r="L351" s="177">
        <f t="shared" si="184"/>
        <v>-4454</v>
      </c>
      <c r="M351" s="175">
        <f t="shared" si="184"/>
        <v>-4454</v>
      </c>
      <c r="N351" s="176">
        <f t="shared" si="184"/>
        <v>-4454</v>
      </c>
      <c r="O351" s="176">
        <f t="shared" si="184"/>
        <v>-4454</v>
      </c>
      <c r="P351" s="176">
        <f t="shared" si="184"/>
        <v>-4454</v>
      </c>
      <c r="Q351" s="176">
        <f t="shared" si="184"/>
        <v>-4454</v>
      </c>
      <c r="R351" s="177">
        <f t="shared" si="184"/>
        <v>-4454</v>
      </c>
      <c r="S351" s="347">
        <f t="shared" si="167"/>
        <v>-4454</v>
      </c>
      <c r="T351" s="176">
        <f t="shared" si="181"/>
        <v>0</v>
      </c>
      <c r="U351" s="176">
        <f t="shared" si="182"/>
        <v>-4454</v>
      </c>
      <c r="W351" s="149" t="s">
        <v>89</v>
      </c>
    </row>
    <row r="352" spans="1:23" s="81" customFormat="1" ht="17.25" customHeight="1">
      <c r="A352" s="80"/>
      <c r="B352" s="2130"/>
      <c r="C352" s="2085"/>
      <c r="D352" s="1999"/>
      <c r="E352" s="2086"/>
      <c r="F352" s="346" t="s">
        <v>167</v>
      </c>
      <c r="G352" s="556">
        <f>G264-G143</f>
        <v>-0.24783454127629487</v>
      </c>
      <c r="H352" s="557">
        <f t="shared" si="184"/>
        <v>-6.9679849340866296E-2</v>
      </c>
      <c r="I352" s="557">
        <f t="shared" si="184"/>
        <v>-0.28177966101694918</v>
      </c>
      <c r="J352" s="557">
        <f t="shared" si="184"/>
        <v>-0.22914721061685916</v>
      </c>
      <c r="K352" s="557">
        <f t="shared" si="184"/>
        <v>-0.1858388617682647</v>
      </c>
      <c r="L352" s="558">
        <f t="shared" si="184"/>
        <v>-0.15864648263579698</v>
      </c>
      <c r="M352" s="556">
        <f t="shared" si="184"/>
        <v>-0.13274916547448737</v>
      </c>
      <c r="N352" s="557">
        <f t="shared" si="184"/>
        <v>-0.11523932729624838</v>
      </c>
      <c r="O352" s="557">
        <f t="shared" si="184"/>
        <v>-0.10249447717231223</v>
      </c>
      <c r="P352" s="557">
        <f t="shared" si="184"/>
        <v>-9.1037301992846209E-2</v>
      </c>
      <c r="Q352" s="557">
        <f t="shared" si="184"/>
        <v>-8.1963894665169956E-2</v>
      </c>
      <c r="R352" s="558">
        <f t="shared" si="184"/>
        <v>-7.2933894447264558E-2</v>
      </c>
      <c r="S352" s="937">
        <f t="shared" si="167"/>
        <v>-0.15864648263579698</v>
      </c>
      <c r="T352" s="557">
        <f t="shared" si="181"/>
        <v>8.5712588188532418E-2</v>
      </c>
      <c r="U352" s="557">
        <f t="shared" si="182"/>
        <v>-7.2933894447264558E-2</v>
      </c>
      <c r="W352" s="149" t="s">
        <v>348</v>
      </c>
    </row>
    <row r="353" spans="1:23" s="81" customFormat="1" ht="17.25" customHeight="1">
      <c r="A353" s="80"/>
      <c r="B353" s="2130"/>
      <c r="C353" s="2085"/>
      <c r="D353" s="1999"/>
      <c r="E353" s="2000" t="s">
        <v>121</v>
      </c>
      <c r="F353" s="498" t="s">
        <v>67</v>
      </c>
      <c r="G353" s="59">
        <f>G265-G144</f>
        <v>-318</v>
      </c>
      <c r="H353" s="60">
        <f t="shared" si="184"/>
        <v>-636</v>
      </c>
      <c r="I353" s="60">
        <f t="shared" si="184"/>
        <v>-649</v>
      </c>
      <c r="J353" s="60">
        <f t="shared" si="184"/>
        <v>-422</v>
      </c>
      <c r="K353" s="60">
        <f t="shared" si="184"/>
        <v>-427</v>
      </c>
      <c r="L353" s="61">
        <f t="shared" si="184"/>
        <v>-427</v>
      </c>
      <c r="M353" s="59">
        <f t="shared" si="184"/>
        <v>-427</v>
      </c>
      <c r="N353" s="60">
        <f t="shared" si="184"/>
        <v>-427</v>
      </c>
      <c r="O353" s="60">
        <f t="shared" si="184"/>
        <v>-427</v>
      </c>
      <c r="P353" s="60">
        <f t="shared" si="184"/>
        <v>-427</v>
      </c>
      <c r="Q353" s="60">
        <f t="shared" si="184"/>
        <v>-427</v>
      </c>
      <c r="R353" s="61">
        <f t="shared" si="184"/>
        <v>-427</v>
      </c>
      <c r="S353" s="348">
        <f t="shared" si="167"/>
        <v>-427</v>
      </c>
      <c r="T353" s="60">
        <f t="shared" si="181"/>
        <v>0</v>
      </c>
      <c r="U353" s="60">
        <f t="shared" si="182"/>
        <v>-427</v>
      </c>
      <c r="W353" s="149" t="s">
        <v>89</v>
      </c>
    </row>
    <row r="354" spans="1:23" s="81" customFormat="1" ht="17.25" customHeight="1">
      <c r="A354" s="80"/>
      <c r="B354" s="2130"/>
      <c r="C354" s="2085"/>
      <c r="D354" s="1999"/>
      <c r="E354" s="2000"/>
      <c r="F354" s="499" t="s">
        <v>71</v>
      </c>
      <c r="G354" s="59">
        <f t="shared" ref="G354:R357" si="185">G266-G145</f>
        <v>0</v>
      </c>
      <c r="H354" s="468">
        <f t="shared" si="185"/>
        <v>0</v>
      </c>
      <c r="I354" s="468">
        <f t="shared" si="185"/>
        <v>0</v>
      </c>
      <c r="J354" s="468">
        <f t="shared" si="185"/>
        <v>0</v>
      </c>
      <c r="K354" s="468">
        <f t="shared" si="185"/>
        <v>0</v>
      </c>
      <c r="L354" s="57">
        <f t="shared" si="185"/>
        <v>0</v>
      </c>
      <c r="M354" s="56">
        <f t="shared" si="185"/>
        <v>0</v>
      </c>
      <c r="N354" s="468">
        <f t="shared" si="185"/>
        <v>0</v>
      </c>
      <c r="O354" s="468">
        <f t="shared" si="185"/>
        <v>0</v>
      </c>
      <c r="P354" s="468">
        <f t="shared" si="185"/>
        <v>0</v>
      </c>
      <c r="Q354" s="468">
        <f t="shared" si="185"/>
        <v>0</v>
      </c>
      <c r="R354" s="57">
        <f t="shared" si="185"/>
        <v>0</v>
      </c>
      <c r="S354" s="936">
        <f t="shared" si="167"/>
        <v>0</v>
      </c>
      <c r="T354" s="468">
        <f t="shared" si="181"/>
        <v>0</v>
      </c>
      <c r="U354" s="468">
        <f t="shared" si="182"/>
        <v>0</v>
      </c>
      <c r="W354" s="149" t="s">
        <v>89</v>
      </c>
    </row>
    <row r="355" spans="1:23" s="81" customFormat="1" ht="17.25" customHeight="1">
      <c r="A355" s="80"/>
      <c r="B355" s="2130"/>
      <c r="C355" s="2085"/>
      <c r="D355" s="1999"/>
      <c r="E355" s="2000"/>
      <c r="F355" s="499" t="s">
        <v>164</v>
      </c>
      <c r="G355" s="59">
        <f t="shared" si="185"/>
        <v>-315</v>
      </c>
      <c r="H355" s="468">
        <f t="shared" si="185"/>
        <v>-630</v>
      </c>
      <c r="I355" s="468">
        <f t="shared" si="185"/>
        <v>-643</v>
      </c>
      <c r="J355" s="468">
        <f t="shared" si="185"/>
        <v>-418</v>
      </c>
      <c r="K355" s="468">
        <f t="shared" si="185"/>
        <v>-423</v>
      </c>
      <c r="L355" s="57">
        <f t="shared" si="185"/>
        <v>-428</v>
      </c>
      <c r="M355" s="56">
        <f t="shared" si="185"/>
        <v>-428</v>
      </c>
      <c r="N355" s="468">
        <f t="shared" si="185"/>
        <v>-428</v>
      </c>
      <c r="O355" s="468">
        <f t="shared" si="185"/>
        <v>-428</v>
      </c>
      <c r="P355" s="468">
        <f t="shared" si="185"/>
        <v>-428</v>
      </c>
      <c r="Q355" s="468">
        <f t="shared" si="185"/>
        <v>-428</v>
      </c>
      <c r="R355" s="57">
        <f t="shared" si="185"/>
        <v>-428</v>
      </c>
      <c r="S355" s="936">
        <f t="shared" si="167"/>
        <v>-428</v>
      </c>
      <c r="T355" s="468">
        <f t="shared" si="181"/>
        <v>0</v>
      </c>
      <c r="U355" s="468">
        <f t="shared" si="182"/>
        <v>-428</v>
      </c>
      <c r="W355" s="149" t="s">
        <v>89</v>
      </c>
    </row>
    <row r="356" spans="1:23" s="81" customFormat="1" ht="17.25" customHeight="1">
      <c r="A356" s="80"/>
      <c r="B356" s="2130"/>
      <c r="C356" s="2085"/>
      <c r="D356" s="1999"/>
      <c r="E356" s="2000"/>
      <c r="F356" s="546" t="s">
        <v>73</v>
      </c>
      <c r="G356" s="547">
        <f t="shared" si="185"/>
        <v>-3</v>
      </c>
      <c r="H356" s="548">
        <f t="shared" si="185"/>
        <v>-6</v>
      </c>
      <c r="I356" s="548">
        <f t="shared" si="185"/>
        <v>-6</v>
      </c>
      <c r="J356" s="548">
        <f t="shared" si="185"/>
        <v>-4</v>
      </c>
      <c r="K356" s="548">
        <f t="shared" si="185"/>
        <v>-4</v>
      </c>
      <c r="L356" s="549">
        <f t="shared" si="185"/>
        <v>1</v>
      </c>
      <c r="M356" s="547">
        <f t="shared" si="185"/>
        <v>1</v>
      </c>
      <c r="N356" s="548">
        <f t="shared" si="185"/>
        <v>1</v>
      </c>
      <c r="O356" s="548">
        <f t="shared" si="185"/>
        <v>1</v>
      </c>
      <c r="P356" s="548">
        <f t="shared" si="185"/>
        <v>1</v>
      </c>
      <c r="Q356" s="548">
        <f t="shared" si="185"/>
        <v>1</v>
      </c>
      <c r="R356" s="549">
        <f t="shared" si="185"/>
        <v>1</v>
      </c>
      <c r="S356" s="550">
        <f t="shared" si="167"/>
        <v>1</v>
      </c>
      <c r="T356" s="548">
        <f t="shared" si="181"/>
        <v>0</v>
      </c>
      <c r="U356" s="548">
        <f t="shared" si="182"/>
        <v>1</v>
      </c>
      <c r="W356" s="149" t="s">
        <v>89</v>
      </c>
    </row>
    <row r="357" spans="1:23" s="81" customFormat="1" ht="17.25" customHeight="1">
      <c r="A357" s="80"/>
      <c r="B357" s="2130"/>
      <c r="C357" s="2085"/>
      <c r="D357" s="1999"/>
      <c r="E357" s="2000"/>
      <c r="F357" s="551" t="s">
        <v>135</v>
      </c>
      <c r="G357" s="552">
        <f t="shared" si="185"/>
        <v>-9.433962264150943E-3</v>
      </c>
      <c r="H357" s="553">
        <f t="shared" si="185"/>
        <v>-9.433962264150943E-3</v>
      </c>
      <c r="I357" s="553">
        <f t="shared" si="185"/>
        <v>4.0210330961954963E-4</v>
      </c>
      <c r="J357" s="553">
        <f t="shared" si="185"/>
        <v>-2.219755826859092E-5</v>
      </c>
      <c r="K357" s="553">
        <f t="shared" si="185"/>
        <v>2.4335242297895618E-5</v>
      </c>
      <c r="L357" s="554">
        <f t="shared" si="185"/>
        <v>3.3952072159300836E-3</v>
      </c>
      <c r="M357" s="552">
        <f t="shared" si="185"/>
        <v>3.3952072159300836E-3</v>
      </c>
      <c r="N357" s="553">
        <f t="shared" si="185"/>
        <v>3.3952072159300836E-3</v>
      </c>
      <c r="O357" s="553">
        <f t="shared" si="185"/>
        <v>3.3952072159300836E-3</v>
      </c>
      <c r="P357" s="553">
        <f t="shared" si="185"/>
        <v>3.3952072159300836E-3</v>
      </c>
      <c r="Q357" s="553">
        <f t="shared" si="185"/>
        <v>3.3952072159300836E-3</v>
      </c>
      <c r="R357" s="554">
        <f t="shared" si="185"/>
        <v>3.3952072159300836E-3</v>
      </c>
      <c r="S357" s="555">
        <f t="shared" si="167"/>
        <v>3.3952072159300836E-3</v>
      </c>
      <c r="T357" s="553">
        <f t="shared" si="181"/>
        <v>0</v>
      </c>
      <c r="U357" s="553">
        <f t="shared" si="182"/>
        <v>3.3952072159300836E-3</v>
      </c>
      <c r="W357" s="149" t="s">
        <v>348</v>
      </c>
    </row>
    <row r="358" spans="1:23" s="81" customFormat="1" ht="17.25" customHeight="1">
      <c r="A358" s="80"/>
      <c r="B358" s="2130"/>
      <c r="C358" s="2085"/>
      <c r="D358" s="1999"/>
      <c r="E358" s="2000"/>
      <c r="F358" s="499" t="s">
        <v>165</v>
      </c>
      <c r="G358" s="59">
        <f>G270</f>
        <v>0</v>
      </c>
      <c r="H358" s="60">
        <f t="shared" ref="H358:R358" si="186">H270</f>
        <v>0</v>
      </c>
      <c r="I358" s="60">
        <f t="shared" si="186"/>
        <v>0</v>
      </c>
      <c r="J358" s="60">
        <f t="shared" si="186"/>
        <v>0</v>
      </c>
      <c r="K358" s="60">
        <f t="shared" si="186"/>
        <v>0</v>
      </c>
      <c r="L358" s="61">
        <f t="shared" si="186"/>
        <v>5</v>
      </c>
      <c r="M358" s="59">
        <f t="shared" si="186"/>
        <v>5</v>
      </c>
      <c r="N358" s="60">
        <f t="shared" si="186"/>
        <v>5</v>
      </c>
      <c r="O358" s="60">
        <f t="shared" si="186"/>
        <v>5</v>
      </c>
      <c r="P358" s="60">
        <f t="shared" si="186"/>
        <v>5</v>
      </c>
      <c r="Q358" s="60">
        <f t="shared" si="186"/>
        <v>5</v>
      </c>
      <c r="R358" s="61">
        <f t="shared" si="186"/>
        <v>5</v>
      </c>
      <c r="S358" s="348">
        <f t="shared" si="167"/>
        <v>5</v>
      </c>
      <c r="T358" s="60">
        <f t="shared" si="181"/>
        <v>0</v>
      </c>
      <c r="U358" s="60">
        <f t="shared" si="182"/>
        <v>5</v>
      </c>
      <c r="W358" s="149" t="s">
        <v>89</v>
      </c>
    </row>
    <row r="359" spans="1:23" s="81" customFormat="1" ht="17.25" customHeight="1">
      <c r="A359" s="80"/>
      <c r="B359" s="2130"/>
      <c r="C359" s="2085"/>
      <c r="D359" s="1999"/>
      <c r="E359" s="2000"/>
      <c r="F359" s="346" t="s">
        <v>166</v>
      </c>
      <c r="G359" s="175">
        <f>G271-G147</f>
        <v>-3</v>
      </c>
      <c r="H359" s="176">
        <f t="shared" ref="H359:R361" si="187">H271-H147</f>
        <v>-6</v>
      </c>
      <c r="I359" s="176">
        <f t="shared" si="187"/>
        <v>-6</v>
      </c>
      <c r="J359" s="176">
        <f t="shared" si="187"/>
        <v>-4</v>
      </c>
      <c r="K359" s="176">
        <f t="shared" si="187"/>
        <v>-4</v>
      </c>
      <c r="L359" s="177">
        <f t="shared" si="187"/>
        <v>-4</v>
      </c>
      <c r="M359" s="175">
        <f t="shared" si="187"/>
        <v>-4</v>
      </c>
      <c r="N359" s="176">
        <f t="shared" si="187"/>
        <v>-4</v>
      </c>
      <c r="O359" s="176">
        <f t="shared" si="187"/>
        <v>-4</v>
      </c>
      <c r="P359" s="176">
        <f t="shared" si="187"/>
        <v>-4</v>
      </c>
      <c r="Q359" s="176">
        <f t="shared" si="187"/>
        <v>-4</v>
      </c>
      <c r="R359" s="177">
        <f t="shared" si="187"/>
        <v>-4</v>
      </c>
      <c r="S359" s="347">
        <f t="shared" si="167"/>
        <v>-4</v>
      </c>
      <c r="T359" s="176">
        <f t="shared" si="181"/>
        <v>0</v>
      </c>
      <c r="U359" s="176">
        <f t="shared" si="182"/>
        <v>-4</v>
      </c>
      <c r="W359" s="149" t="s">
        <v>89</v>
      </c>
    </row>
    <row r="360" spans="1:23" s="81" customFormat="1" ht="17.25" customHeight="1">
      <c r="A360" s="80"/>
      <c r="B360" s="2130"/>
      <c r="C360" s="2085"/>
      <c r="D360" s="1999"/>
      <c r="E360" s="2086"/>
      <c r="F360" s="346" t="s">
        <v>167</v>
      </c>
      <c r="G360" s="556">
        <f>G272-G148</f>
        <v>-9.433962264150943E-3</v>
      </c>
      <c r="H360" s="557">
        <f t="shared" si="187"/>
        <v>-9.433962264150943E-3</v>
      </c>
      <c r="I360" s="557">
        <f t="shared" si="187"/>
        <v>4.0210330961954963E-4</v>
      </c>
      <c r="J360" s="557">
        <f t="shared" si="187"/>
        <v>-2.219755826859092E-5</v>
      </c>
      <c r="K360" s="557">
        <f t="shared" si="187"/>
        <v>2.4335242297895618E-5</v>
      </c>
      <c r="L360" s="558">
        <f t="shared" si="187"/>
        <v>1.9109984329813631E-5</v>
      </c>
      <c r="M360" s="556">
        <f t="shared" si="187"/>
        <v>1.9109984329813631E-5</v>
      </c>
      <c r="N360" s="557">
        <f t="shared" si="187"/>
        <v>1.9109984329813631E-5</v>
      </c>
      <c r="O360" s="557">
        <f t="shared" si="187"/>
        <v>1.9109984329813631E-5</v>
      </c>
      <c r="P360" s="557">
        <f t="shared" si="187"/>
        <v>1.9109984329813631E-5</v>
      </c>
      <c r="Q360" s="557">
        <f t="shared" si="187"/>
        <v>1.9109984329813631E-5</v>
      </c>
      <c r="R360" s="558">
        <f t="shared" si="187"/>
        <v>1.9109984329813631E-5</v>
      </c>
      <c r="S360" s="937">
        <f t="shared" si="167"/>
        <v>1.9109984329813631E-5</v>
      </c>
      <c r="T360" s="557">
        <f t="shared" si="181"/>
        <v>0</v>
      </c>
      <c r="U360" s="557">
        <f t="shared" si="182"/>
        <v>1.9109984329813631E-5</v>
      </c>
      <c r="W360" s="149" t="s">
        <v>348</v>
      </c>
    </row>
    <row r="361" spans="1:23" s="81" customFormat="1" ht="17.25" customHeight="1">
      <c r="A361" s="80"/>
      <c r="B361" s="2130"/>
      <c r="C361" s="2085"/>
      <c r="D361" s="2088" t="s">
        <v>21</v>
      </c>
      <c r="E361" s="2090" t="s">
        <v>74</v>
      </c>
      <c r="F361" s="498" t="s">
        <v>67</v>
      </c>
      <c r="G361" s="59">
        <f>G273-G149</f>
        <v>11</v>
      </c>
      <c r="H361" s="60">
        <f t="shared" si="187"/>
        <v>841</v>
      </c>
      <c r="I361" s="60">
        <f t="shared" si="187"/>
        <v>-472</v>
      </c>
      <c r="J361" s="60">
        <f t="shared" si="187"/>
        <v>-15263</v>
      </c>
      <c r="K361" s="60">
        <f t="shared" si="187"/>
        <v>-14484</v>
      </c>
      <c r="L361" s="61">
        <f t="shared" si="187"/>
        <v>6348</v>
      </c>
      <c r="M361" s="59">
        <f t="shared" si="187"/>
        <v>12623</v>
      </c>
      <c r="N361" s="60">
        <f t="shared" si="187"/>
        <v>14313</v>
      </c>
      <c r="O361" s="60">
        <f t="shared" si="187"/>
        <v>19663</v>
      </c>
      <c r="P361" s="60">
        <f t="shared" si="187"/>
        <v>-7787</v>
      </c>
      <c r="Q361" s="60">
        <f t="shared" si="187"/>
        <v>-14757</v>
      </c>
      <c r="R361" s="61">
        <f t="shared" si="187"/>
        <v>-7538</v>
      </c>
      <c r="S361" s="348">
        <f t="shared" si="167"/>
        <v>6348</v>
      </c>
      <c r="T361" s="60">
        <f t="shared" si="181"/>
        <v>-13886</v>
      </c>
      <c r="U361" s="60">
        <f t="shared" si="182"/>
        <v>-7538</v>
      </c>
      <c r="W361" s="149" t="s">
        <v>89</v>
      </c>
    </row>
    <row r="362" spans="1:23" s="81" customFormat="1" ht="17.25" customHeight="1">
      <c r="A362" s="80"/>
      <c r="B362" s="2130"/>
      <c r="C362" s="2085"/>
      <c r="D362" s="2089"/>
      <c r="E362" s="2091"/>
      <c r="F362" s="499" t="s">
        <v>71</v>
      </c>
      <c r="G362" s="56">
        <f t="shared" ref="G362:R365" si="188">G274-G150</f>
        <v>0</v>
      </c>
      <c r="H362" s="468">
        <f t="shared" si="188"/>
        <v>156</v>
      </c>
      <c r="I362" s="468">
        <f t="shared" si="188"/>
        <v>375</v>
      </c>
      <c r="J362" s="468">
        <f t="shared" si="188"/>
        <v>-4374</v>
      </c>
      <c r="K362" s="468">
        <f t="shared" si="188"/>
        <v>-4876</v>
      </c>
      <c r="L362" s="57">
        <f t="shared" si="188"/>
        <v>7755</v>
      </c>
      <c r="M362" s="56">
        <f t="shared" si="188"/>
        <v>3286</v>
      </c>
      <c r="N362" s="468">
        <f t="shared" si="188"/>
        <v>3844</v>
      </c>
      <c r="O362" s="468">
        <f t="shared" si="188"/>
        <v>3884</v>
      </c>
      <c r="P362" s="468">
        <f t="shared" si="188"/>
        <v>-36090</v>
      </c>
      <c r="Q362" s="468">
        <f t="shared" si="188"/>
        <v>-41376</v>
      </c>
      <c r="R362" s="57">
        <f t="shared" si="188"/>
        <v>-33130</v>
      </c>
      <c r="S362" s="936">
        <f t="shared" si="167"/>
        <v>7755</v>
      </c>
      <c r="T362" s="468">
        <f t="shared" si="181"/>
        <v>-40885</v>
      </c>
      <c r="U362" s="468">
        <f t="shared" si="182"/>
        <v>-33130</v>
      </c>
      <c r="W362" s="149" t="s">
        <v>89</v>
      </c>
    </row>
    <row r="363" spans="1:23" s="81" customFormat="1" ht="17.25" customHeight="1">
      <c r="A363" s="80"/>
      <c r="B363" s="2130"/>
      <c r="C363" s="2085"/>
      <c r="D363" s="2089"/>
      <c r="E363" s="2091"/>
      <c r="F363" s="499" t="s">
        <v>164</v>
      </c>
      <c r="G363" s="56">
        <f t="shared" si="188"/>
        <v>-7</v>
      </c>
      <c r="H363" s="468">
        <f t="shared" si="188"/>
        <v>54</v>
      </c>
      <c r="I363" s="468">
        <f t="shared" si="188"/>
        <v>-1524</v>
      </c>
      <c r="J363" s="468">
        <f t="shared" si="188"/>
        <v>-10242</v>
      </c>
      <c r="K363" s="468">
        <f t="shared" si="188"/>
        <v>-11279</v>
      </c>
      <c r="L363" s="57">
        <f t="shared" si="188"/>
        <v>-11802</v>
      </c>
      <c r="M363" s="56">
        <f t="shared" si="188"/>
        <v>-28756</v>
      </c>
      <c r="N363" s="468">
        <f t="shared" si="188"/>
        <v>-30967</v>
      </c>
      <c r="O363" s="468">
        <f t="shared" si="188"/>
        <v>-35841</v>
      </c>
      <c r="P363" s="468">
        <f t="shared" si="188"/>
        <v>-49452</v>
      </c>
      <c r="Q363" s="468">
        <f t="shared" si="188"/>
        <v>-54369</v>
      </c>
      <c r="R363" s="57">
        <f t="shared" si="188"/>
        <v>-74249</v>
      </c>
      <c r="S363" s="936">
        <f t="shared" si="167"/>
        <v>-11802</v>
      </c>
      <c r="T363" s="468">
        <f t="shared" si="181"/>
        <v>-62447</v>
      </c>
      <c r="U363" s="468">
        <f t="shared" si="182"/>
        <v>-74249</v>
      </c>
      <c r="W363" s="149" t="s">
        <v>89</v>
      </c>
    </row>
    <row r="364" spans="1:23" s="81" customFormat="1" ht="17.25" customHeight="1">
      <c r="A364" s="80"/>
      <c r="B364" s="2130"/>
      <c r="C364" s="2085"/>
      <c r="D364" s="2089"/>
      <c r="E364" s="2091"/>
      <c r="F364" s="546" t="s">
        <v>73</v>
      </c>
      <c r="G364" s="547">
        <f t="shared" si="188"/>
        <v>18</v>
      </c>
      <c r="H364" s="548">
        <f t="shared" si="188"/>
        <v>631</v>
      </c>
      <c r="I364" s="548">
        <f t="shared" si="188"/>
        <v>677</v>
      </c>
      <c r="J364" s="548">
        <f t="shared" si="188"/>
        <v>-647</v>
      </c>
      <c r="K364" s="548">
        <f t="shared" si="188"/>
        <v>1671</v>
      </c>
      <c r="L364" s="549">
        <f t="shared" si="188"/>
        <v>10395</v>
      </c>
      <c r="M364" s="547">
        <f t="shared" si="188"/>
        <v>38093</v>
      </c>
      <c r="N364" s="548">
        <f t="shared" si="188"/>
        <v>41436</v>
      </c>
      <c r="O364" s="548">
        <f t="shared" si="188"/>
        <v>51620</v>
      </c>
      <c r="P364" s="548">
        <f t="shared" si="188"/>
        <v>77755</v>
      </c>
      <c r="Q364" s="548">
        <f t="shared" si="188"/>
        <v>80988</v>
      </c>
      <c r="R364" s="549">
        <f t="shared" si="188"/>
        <v>99841</v>
      </c>
      <c r="S364" s="550">
        <f t="shared" si="167"/>
        <v>10395</v>
      </c>
      <c r="T364" s="548">
        <f t="shared" si="181"/>
        <v>89446</v>
      </c>
      <c r="U364" s="548">
        <f t="shared" si="182"/>
        <v>99841</v>
      </c>
      <c r="W364" s="149" t="s">
        <v>89</v>
      </c>
    </row>
    <row r="365" spans="1:23" s="81" customFormat="1" ht="17.25" customHeight="1">
      <c r="A365" s="80"/>
      <c r="B365" s="2130"/>
      <c r="C365" s="2085"/>
      <c r="D365" s="2089"/>
      <c r="E365" s="2091"/>
      <c r="F365" s="551" t="s">
        <v>135</v>
      </c>
      <c r="G365" s="552">
        <f t="shared" si="188"/>
        <v>3.6166549953314669E-2</v>
      </c>
      <c r="H365" s="553">
        <f t="shared" si="188"/>
        <v>7.4966857140930349E-2</v>
      </c>
      <c r="I365" s="553">
        <f t="shared" si="188"/>
        <v>5.4669931010074752E-2</v>
      </c>
      <c r="J365" s="553">
        <f t="shared" si="188"/>
        <v>8.1307816431327395E-2</v>
      </c>
      <c r="K365" s="553">
        <f t="shared" si="188"/>
        <v>0.13156098393289201</v>
      </c>
      <c r="L365" s="554">
        <f t="shared" si="188"/>
        <v>8.0870277288641546E-2</v>
      </c>
      <c r="M365" s="552">
        <f t="shared" si="188"/>
        <v>0.17005887688900784</v>
      </c>
      <c r="N365" s="553">
        <f t="shared" si="188"/>
        <v>0.18074376695721359</v>
      </c>
      <c r="O365" s="553">
        <f t="shared" si="188"/>
        <v>0.20918313202897876</v>
      </c>
      <c r="P365" s="553">
        <f t="shared" si="188"/>
        <v>0.28194017555966472</v>
      </c>
      <c r="Q365" s="553">
        <f t="shared" si="188"/>
        <v>0.2890307102010079</v>
      </c>
      <c r="R365" s="554">
        <f t="shared" si="188"/>
        <v>0.29243887832389703</v>
      </c>
      <c r="S365" s="555">
        <f t="shared" si="167"/>
        <v>8.0870277288641546E-2</v>
      </c>
      <c r="T365" s="553">
        <f t="shared" si="181"/>
        <v>0.21156860103525549</v>
      </c>
      <c r="U365" s="553">
        <f t="shared" si="182"/>
        <v>0.29243887832389703</v>
      </c>
      <c r="W365" s="149" t="s">
        <v>346</v>
      </c>
    </row>
    <row r="366" spans="1:23" s="81" customFormat="1" ht="17.25" customHeight="1">
      <c r="A366" s="80"/>
      <c r="B366" s="2130"/>
      <c r="C366" s="2085"/>
      <c r="D366" s="2089"/>
      <c r="E366" s="2091"/>
      <c r="F366" s="499" t="s">
        <v>165</v>
      </c>
      <c r="G366" s="59">
        <f>G278</f>
        <v>0</v>
      </c>
      <c r="H366" s="60">
        <f t="shared" ref="H366:R366" si="189">H278</f>
        <v>0</v>
      </c>
      <c r="I366" s="60">
        <f t="shared" si="189"/>
        <v>0</v>
      </c>
      <c r="J366" s="60">
        <f t="shared" si="189"/>
        <v>0</v>
      </c>
      <c r="K366" s="60">
        <f t="shared" si="189"/>
        <v>0</v>
      </c>
      <c r="L366" s="61">
        <f t="shared" si="189"/>
        <v>6032.5999705839095</v>
      </c>
      <c r="M366" s="59">
        <f t="shared" si="189"/>
        <v>32415.035158206214</v>
      </c>
      <c r="N366" s="60">
        <f t="shared" si="189"/>
        <v>35585.413729634784</v>
      </c>
      <c r="O366" s="60">
        <f t="shared" si="189"/>
        <v>45052.633465138344</v>
      </c>
      <c r="P366" s="60">
        <f t="shared" si="189"/>
        <v>74639.907620676444</v>
      </c>
      <c r="Q366" s="60">
        <f t="shared" si="189"/>
        <v>78501.941917919219</v>
      </c>
      <c r="R366" s="61">
        <f t="shared" si="189"/>
        <v>94958.887606895601</v>
      </c>
      <c r="S366" s="348">
        <f t="shared" si="167"/>
        <v>6032.5999705839095</v>
      </c>
      <c r="T366" s="60">
        <f t="shared" si="181"/>
        <v>88926.287636311696</v>
      </c>
      <c r="U366" s="60">
        <f t="shared" si="182"/>
        <v>94958.887606895601</v>
      </c>
      <c r="W366" s="149" t="s">
        <v>89</v>
      </c>
    </row>
    <row r="367" spans="1:23" s="81" customFormat="1" ht="17.25" customHeight="1">
      <c r="A367" s="80"/>
      <c r="B367" s="2130"/>
      <c r="C367" s="2085"/>
      <c r="D367" s="2089"/>
      <c r="E367" s="2091"/>
      <c r="F367" s="346" t="s">
        <v>166</v>
      </c>
      <c r="G367" s="175">
        <f>G279-G152</f>
        <v>18</v>
      </c>
      <c r="H367" s="176">
        <f t="shared" ref="H367:R369" si="190">H279-H152</f>
        <v>631</v>
      </c>
      <c r="I367" s="176">
        <f t="shared" si="190"/>
        <v>677</v>
      </c>
      <c r="J367" s="176">
        <f t="shared" si="190"/>
        <v>-647</v>
      </c>
      <c r="K367" s="176">
        <f t="shared" si="190"/>
        <v>1671</v>
      </c>
      <c r="L367" s="177">
        <f t="shared" si="190"/>
        <v>4362.4000294160905</v>
      </c>
      <c r="M367" s="175">
        <f t="shared" si="190"/>
        <v>5677.964841793786</v>
      </c>
      <c r="N367" s="176">
        <f t="shared" si="190"/>
        <v>5850.5862703652165</v>
      </c>
      <c r="O367" s="176">
        <f t="shared" si="190"/>
        <v>6567.366534861656</v>
      </c>
      <c r="P367" s="176">
        <f t="shared" si="190"/>
        <v>3115.0923793235561</v>
      </c>
      <c r="Q367" s="176">
        <f t="shared" si="190"/>
        <v>2486.0580820807809</v>
      </c>
      <c r="R367" s="177">
        <f t="shared" si="190"/>
        <v>4882.1123931043985</v>
      </c>
      <c r="S367" s="347">
        <f t="shared" si="167"/>
        <v>4362.4000294160905</v>
      </c>
      <c r="T367" s="176">
        <f t="shared" si="181"/>
        <v>519.71236368830796</v>
      </c>
      <c r="U367" s="176">
        <f t="shared" si="182"/>
        <v>4882.1123931043985</v>
      </c>
      <c r="W367" s="149" t="s">
        <v>89</v>
      </c>
    </row>
    <row r="368" spans="1:23" s="81" customFormat="1" ht="17.25" customHeight="1">
      <c r="A368" s="80"/>
      <c r="B368" s="2130"/>
      <c r="C368" s="2085"/>
      <c r="D368" s="2089"/>
      <c r="E368" s="2092"/>
      <c r="F368" s="346" t="s">
        <v>167</v>
      </c>
      <c r="G368" s="556">
        <f>G280-G153</f>
        <v>3.6166549953314669E-2</v>
      </c>
      <c r="H368" s="557">
        <f t="shared" si="190"/>
        <v>7.4966857140930349E-2</v>
      </c>
      <c r="I368" s="557">
        <f t="shared" si="190"/>
        <v>5.4669931010074752E-2</v>
      </c>
      <c r="J368" s="557">
        <f t="shared" si="190"/>
        <v>8.1307816431327395E-2</v>
      </c>
      <c r="K368" s="557">
        <f t="shared" si="190"/>
        <v>0.13156098393289201</v>
      </c>
      <c r="L368" s="558">
        <f t="shared" si="190"/>
        <v>2.9668878806334398E-2</v>
      </c>
      <c r="M368" s="556">
        <f t="shared" si="190"/>
        <v>1.6781080236828616E-2</v>
      </c>
      <c r="N368" s="557">
        <f t="shared" si="190"/>
        <v>1.5972833491601474E-2</v>
      </c>
      <c r="O368" s="557">
        <f t="shared" si="190"/>
        <v>1.4275806169302324E-2</v>
      </c>
      <c r="P368" s="557">
        <f t="shared" si="190"/>
        <v>1.5444266831497161E-2</v>
      </c>
      <c r="Q368" s="557">
        <f t="shared" si="190"/>
        <v>1.6434646189676466E-2</v>
      </c>
      <c r="R368" s="558">
        <f t="shared" si="190"/>
        <v>1.7989639869063184E-2</v>
      </c>
      <c r="S368" s="937">
        <f t="shared" si="167"/>
        <v>2.9668878806334398E-2</v>
      </c>
      <c r="T368" s="557">
        <f t="shared" si="181"/>
        <v>-1.1679238937271214E-2</v>
      </c>
      <c r="U368" s="557">
        <f t="shared" si="182"/>
        <v>1.7989639869063184E-2</v>
      </c>
      <c r="W368" s="149" t="s">
        <v>348</v>
      </c>
    </row>
    <row r="369" spans="1:23" s="81" customFormat="1" ht="17.25" customHeight="1">
      <c r="A369" s="80"/>
      <c r="B369" s="2130"/>
      <c r="C369" s="2085"/>
      <c r="D369" s="2089"/>
      <c r="E369" s="2090" t="s">
        <v>75</v>
      </c>
      <c r="F369" s="498" t="s">
        <v>67</v>
      </c>
      <c r="G369" s="59">
        <f>G281-G154</f>
        <v>-14042</v>
      </c>
      <c r="H369" s="60">
        <f t="shared" si="190"/>
        <v>-27942</v>
      </c>
      <c r="I369" s="60">
        <f t="shared" si="190"/>
        <v>-34403</v>
      </c>
      <c r="J369" s="60">
        <f t="shared" si="190"/>
        <v>-44180</v>
      </c>
      <c r="K369" s="60">
        <f t="shared" si="190"/>
        <v>-61130</v>
      </c>
      <c r="L369" s="61">
        <f t="shared" si="190"/>
        <v>-24050</v>
      </c>
      <c r="M369" s="59">
        <f t="shared" si="190"/>
        <v>-33006</v>
      </c>
      <c r="N369" s="60">
        <f t="shared" si="190"/>
        <v>-40066</v>
      </c>
      <c r="O369" s="60">
        <f t="shared" si="190"/>
        <v>-41116</v>
      </c>
      <c r="P369" s="60">
        <f t="shared" si="190"/>
        <v>-56676</v>
      </c>
      <c r="Q369" s="60">
        <f t="shared" si="190"/>
        <v>-75476</v>
      </c>
      <c r="R369" s="61">
        <f t="shared" si="190"/>
        <v>-49256</v>
      </c>
      <c r="S369" s="348">
        <f t="shared" si="167"/>
        <v>-24050</v>
      </c>
      <c r="T369" s="60">
        <f t="shared" si="181"/>
        <v>-25206</v>
      </c>
      <c r="U369" s="60">
        <f t="shared" si="182"/>
        <v>-49256</v>
      </c>
      <c r="W369" s="149" t="s">
        <v>89</v>
      </c>
    </row>
    <row r="370" spans="1:23" s="81" customFormat="1" ht="17.25" customHeight="1">
      <c r="A370" s="80"/>
      <c r="B370" s="2130"/>
      <c r="C370" s="2085"/>
      <c r="D370" s="2089"/>
      <c r="E370" s="2091"/>
      <c r="F370" s="499" t="s">
        <v>71</v>
      </c>
      <c r="G370" s="56">
        <f t="shared" ref="G370:R373" si="191">G282-G155</f>
        <v>-9522</v>
      </c>
      <c r="H370" s="468">
        <f t="shared" si="191"/>
        <v>-19346</v>
      </c>
      <c r="I370" s="468">
        <f t="shared" si="191"/>
        <v>-24634</v>
      </c>
      <c r="J370" s="468">
        <f t="shared" si="191"/>
        <v>-31542</v>
      </c>
      <c r="K370" s="468">
        <f t="shared" si="191"/>
        <v>-41435</v>
      </c>
      <c r="L370" s="57">
        <f t="shared" si="191"/>
        <v>-13922</v>
      </c>
      <c r="M370" s="56">
        <f t="shared" si="191"/>
        <v>-20777</v>
      </c>
      <c r="N370" s="468">
        <f t="shared" si="191"/>
        <v>-29309</v>
      </c>
      <c r="O370" s="468">
        <f t="shared" si="191"/>
        <v>-32814</v>
      </c>
      <c r="P370" s="468">
        <f t="shared" si="191"/>
        <v>-42844</v>
      </c>
      <c r="Q370" s="468">
        <f t="shared" si="191"/>
        <v>-54329</v>
      </c>
      <c r="R370" s="57">
        <f t="shared" si="191"/>
        <v>-45249</v>
      </c>
      <c r="S370" s="936">
        <f t="shared" si="167"/>
        <v>-13922</v>
      </c>
      <c r="T370" s="468">
        <f t="shared" si="181"/>
        <v>-31327</v>
      </c>
      <c r="U370" s="468">
        <f t="shared" si="182"/>
        <v>-45249</v>
      </c>
      <c r="W370" s="149" t="s">
        <v>89</v>
      </c>
    </row>
    <row r="371" spans="1:23" s="81" customFormat="1" ht="17.25" customHeight="1">
      <c r="A371" s="80"/>
      <c r="B371" s="2130"/>
      <c r="C371" s="2085"/>
      <c r="D371" s="2089"/>
      <c r="E371" s="2091"/>
      <c r="F371" s="499" t="s">
        <v>164</v>
      </c>
      <c r="G371" s="56">
        <f t="shared" si="191"/>
        <v>-1691</v>
      </c>
      <c r="H371" s="468">
        <f t="shared" si="191"/>
        <v>-3651</v>
      </c>
      <c r="I371" s="468">
        <f t="shared" si="191"/>
        <v>-3695</v>
      </c>
      <c r="J371" s="468">
        <f t="shared" si="191"/>
        <v>-4585</v>
      </c>
      <c r="K371" s="468">
        <f t="shared" si="191"/>
        <v>-7720</v>
      </c>
      <c r="L371" s="57">
        <f t="shared" si="191"/>
        <v>2762</v>
      </c>
      <c r="M371" s="56">
        <f t="shared" si="191"/>
        <v>1906</v>
      </c>
      <c r="N371" s="468">
        <f t="shared" si="191"/>
        <v>-2498</v>
      </c>
      <c r="O371" s="468">
        <f t="shared" si="191"/>
        <v>-6258</v>
      </c>
      <c r="P371" s="468">
        <f t="shared" si="191"/>
        <v>-13250</v>
      </c>
      <c r="Q371" s="468">
        <f t="shared" si="191"/>
        <v>-17912</v>
      </c>
      <c r="R371" s="57">
        <f t="shared" si="191"/>
        <v>-16250</v>
      </c>
      <c r="S371" s="936">
        <f t="shared" si="167"/>
        <v>2762</v>
      </c>
      <c r="T371" s="468">
        <f t="shared" si="181"/>
        <v>-19012</v>
      </c>
      <c r="U371" s="468">
        <f t="shared" si="182"/>
        <v>-16250</v>
      </c>
      <c r="W371" s="149" t="s">
        <v>89</v>
      </c>
    </row>
    <row r="372" spans="1:23" s="81" customFormat="1" ht="17.25" customHeight="1">
      <c r="A372" s="80"/>
      <c r="B372" s="2130"/>
      <c r="C372" s="2085"/>
      <c r="D372" s="2089"/>
      <c r="E372" s="2091"/>
      <c r="F372" s="546" t="s">
        <v>73</v>
      </c>
      <c r="G372" s="547">
        <f t="shared" si="191"/>
        <v>-2829</v>
      </c>
      <c r="H372" s="548">
        <f t="shared" si="191"/>
        <v>-4945</v>
      </c>
      <c r="I372" s="548">
        <f t="shared" si="191"/>
        <v>-6074</v>
      </c>
      <c r="J372" s="548">
        <f t="shared" si="191"/>
        <v>-8053</v>
      </c>
      <c r="K372" s="548">
        <f t="shared" si="191"/>
        <v>-11975</v>
      </c>
      <c r="L372" s="549">
        <f t="shared" si="191"/>
        <v>-12890</v>
      </c>
      <c r="M372" s="547">
        <f t="shared" si="191"/>
        <v>-14135</v>
      </c>
      <c r="N372" s="548">
        <f t="shared" si="191"/>
        <v>-8259</v>
      </c>
      <c r="O372" s="548">
        <f t="shared" si="191"/>
        <v>-2044</v>
      </c>
      <c r="P372" s="548">
        <f t="shared" si="191"/>
        <v>-582</v>
      </c>
      <c r="Q372" s="548">
        <f t="shared" si="191"/>
        <v>-3235</v>
      </c>
      <c r="R372" s="549">
        <f t="shared" si="191"/>
        <v>12243</v>
      </c>
      <c r="S372" s="550">
        <f t="shared" si="167"/>
        <v>-12890</v>
      </c>
      <c r="T372" s="548">
        <f t="shared" si="181"/>
        <v>25133</v>
      </c>
      <c r="U372" s="548">
        <f t="shared" si="182"/>
        <v>12243</v>
      </c>
      <c r="W372" s="149" t="s">
        <v>89</v>
      </c>
    </row>
    <row r="373" spans="1:23" s="81" customFormat="1" ht="17.25" customHeight="1">
      <c r="A373" s="80"/>
      <c r="B373" s="2130"/>
      <c r="C373" s="2085"/>
      <c r="D373" s="2089"/>
      <c r="E373" s="2091"/>
      <c r="F373" s="551" t="s">
        <v>135</v>
      </c>
      <c r="G373" s="552">
        <f t="shared" si="191"/>
        <v>-0.18976150213654722</v>
      </c>
      <c r="H373" s="553">
        <f t="shared" si="191"/>
        <v>-6.5167869036725237E-2</v>
      </c>
      <c r="I373" s="553">
        <f t="shared" si="191"/>
        <v>-3.5401158325057469E-2</v>
      </c>
      <c r="J373" s="553">
        <f t="shared" si="191"/>
        <v>-3.724829256648729E-2</v>
      </c>
      <c r="K373" s="553">
        <f t="shared" si="191"/>
        <v>-5.5506668749890825E-2</v>
      </c>
      <c r="L373" s="554">
        <f t="shared" si="191"/>
        <v>-8.3906607587417623E-2</v>
      </c>
      <c r="M373" s="552">
        <f t="shared" si="191"/>
        <v>-6.6736699678382957E-2</v>
      </c>
      <c r="N373" s="553">
        <f t="shared" si="191"/>
        <v>-7.1835742762867971E-3</v>
      </c>
      <c r="O373" s="553">
        <f t="shared" si="191"/>
        <v>3.6066528794236857E-2</v>
      </c>
      <c r="P373" s="553">
        <f t="shared" si="191"/>
        <v>6.0125278496159562E-2</v>
      </c>
      <c r="Q373" s="553">
        <f t="shared" si="191"/>
        <v>6.2940706401165503E-2</v>
      </c>
      <c r="R373" s="554">
        <f t="shared" si="191"/>
        <v>0.10667159732532897</v>
      </c>
      <c r="S373" s="555">
        <f t="shared" si="167"/>
        <v>-8.3906607587417623E-2</v>
      </c>
      <c r="T373" s="553">
        <f t="shared" si="181"/>
        <v>0.19057820491274657</v>
      </c>
      <c r="U373" s="553">
        <f t="shared" si="182"/>
        <v>0.10667159732532897</v>
      </c>
      <c r="W373" s="149" t="s">
        <v>348</v>
      </c>
    </row>
    <row r="374" spans="1:23" s="81" customFormat="1" ht="17.25" customHeight="1">
      <c r="A374" s="80"/>
      <c r="B374" s="2130"/>
      <c r="C374" s="2085"/>
      <c r="D374" s="2089"/>
      <c r="E374" s="2091"/>
      <c r="F374" s="499" t="s">
        <v>165</v>
      </c>
      <c r="G374" s="59">
        <f>G286</f>
        <v>0</v>
      </c>
      <c r="H374" s="60">
        <f t="shared" ref="H374:R374" si="192">H286</f>
        <v>0</v>
      </c>
      <c r="I374" s="60">
        <f t="shared" si="192"/>
        <v>0</v>
      </c>
      <c r="J374" s="60">
        <f t="shared" si="192"/>
        <v>0</v>
      </c>
      <c r="K374" s="60">
        <f t="shared" si="192"/>
        <v>0</v>
      </c>
      <c r="L374" s="61">
        <f t="shared" si="192"/>
        <v>0</v>
      </c>
      <c r="M374" s="59">
        <f t="shared" si="192"/>
        <v>41.45351846008225</v>
      </c>
      <c r="N374" s="60">
        <f t="shared" si="192"/>
        <v>7031.580569810003</v>
      </c>
      <c r="O374" s="60">
        <f t="shared" si="192"/>
        <v>13391.700940180373</v>
      </c>
      <c r="P374" s="60">
        <f t="shared" si="192"/>
        <v>17244.086933665716</v>
      </c>
      <c r="Q374" s="60">
        <f t="shared" si="192"/>
        <v>17244.086933665716</v>
      </c>
      <c r="R374" s="61">
        <f t="shared" si="192"/>
        <v>28438.195308049952</v>
      </c>
      <c r="S374" s="348">
        <f t="shared" si="167"/>
        <v>0</v>
      </c>
      <c r="T374" s="60">
        <f t="shared" si="181"/>
        <v>28438.195308049952</v>
      </c>
      <c r="U374" s="60">
        <f t="shared" si="182"/>
        <v>28438.195308049952</v>
      </c>
      <c r="W374" s="149" t="s">
        <v>89</v>
      </c>
    </row>
    <row r="375" spans="1:23" s="81" customFormat="1" ht="17.25" customHeight="1">
      <c r="A375" s="80"/>
      <c r="B375" s="2130"/>
      <c r="C375" s="2085"/>
      <c r="D375" s="2089"/>
      <c r="E375" s="2091"/>
      <c r="F375" s="346" t="s">
        <v>166</v>
      </c>
      <c r="G375" s="175">
        <f>G287-G157</f>
        <v>-2829</v>
      </c>
      <c r="H375" s="176">
        <f t="shared" ref="H375:R377" si="193">H287-H157</f>
        <v>-4945</v>
      </c>
      <c r="I375" s="176">
        <f t="shared" si="193"/>
        <v>-6074</v>
      </c>
      <c r="J375" s="176">
        <f t="shared" si="193"/>
        <v>-8053</v>
      </c>
      <c r="K375" s="176">
        <f t="shared" si="193"/>
        <v>-11975</v>
      </c>
      <c r="L375" s="177">
        <f t="shared" si="193"/>
        <v>-12890</v>
      </c>
      <c r="M375" s="175">
        <f t="shared" si="193"/>
        <v>-14176.453518460083</v>
      </c>
      <c r="N375" s="176">
        <f t="shared" si="193"/>
        <v>-15290.580569810003</v>
      </c>
      <c r="O375" s="176">
        <f t="shared" si="193"/>
        <v>-15435.700940180373</v>
      </c>
      <c r="P375" s="176">
        <f t="shared" si="193"/>
        <v>-17826.086933665716</v>
      </c>
      <c r="Q375" s="176">
        <f t="shared" si="193"/>
        <v>-20479.086933665716</v>
      </c>
      <c r="R375" s="177">
        <f t="shared" si="193"/>
        <v>-16195.195308049952</v>
      </c>
      <c r="S375" s="347">
        <f t="shared" si="167"/>
        <v>-12890</v>
      </c>
      <c r="T375" s="176">
        <f t="shared" si="181"/>
        <v>-3305.1953080499516</v>
      </c>
      <c r="U375" s="176">
        <f t="shared" si="182"/>
        <v>-16195.195308049952</v>
      </c>
      <c r="W375" s="149" t="s">
        <v>89</v>
      </c>
    </row>
    <row r="376" spans="1:23" s="81" customFormat="1" ht="17.25" customHeight="1">
      <c r="A376" s="80"/>
      <c r="B376" s="2130"/>
      <c r="C376" s="2085"/>
      <c r="D376" s="2089"/>
      <c r="E376" s="2092"/>
      <c r="F376" s="346" t="s">
        <v>167</v>
      </c>
      <c r="G376" s="556">
        <f>G288-G158</f>
        <v>-0.18976150213654722</v>
      </c>
      <c r="H376" s="557">
        <f t="shared" si="193"/>
        <v>-6.5167869036725237E-2</v>
      </c>
      <c r="I376" s="557">
        <f t="shared" si="193"/>
        <v>-3.5401158325057469E-2</v>
      </c>
      <c r="J376" s="557">
        <f t="shared" si="193"/>
        <v>-3.724829256648729E-2</v>
      </c>
      <c r="K376" s="557">
        <f t="shared" si="193"/>
        <v>-5.5506668749890825E-2</v>
      </c>
      <c r="L376" s="558">
        <f t="shared" si="193"/>
        <v>-8.3906607587417623E-2</v>
      </c>
      <c r="M376" s="556">
        <f t="shared" si="193"/>
        <v>-6.7082027678483619E-2</v>
      </c>
      <c r="N376" s="557">
        <f t="shared" si="193"/>
        <v>-6.0505233851250242E-2</v>
      </c>
      <c r="O376" s="557">
        <f t="shared" si="193"/>
        <v>-5.5020465173838268E-2</v>
      </c>
      <c r="P376" s="557">
        <f t="shared" si="193"/>
        <v>-5.0398862059699678E-2</v>
      </c>
      <c r="Q376" s="557">
        <f t="shared" si="193"/>
        <v>-4.7583434154693738E-2</v>
      </c>
      <c r="R376" s="558">
        <f t="shared" si="193"/>
        <v>-3.9599614673631794E-2</v>
      </c>
      <c r="S376" s="937">
        <f t="shared" si="167"/>
        <v>-8.3906607587417623E-2</v>
      </c>
      <c r="T376" s="557">
        <f t="shared" si="181"/>
        <v>4.4306992913785828E-2</v>
      </c>
      <c r="U376" s="557">
        <f t="shared" si="182"/>
        <v>-3.9599614673631794E-2</v>
      </c>
      <c r="W376" s="149" t="s">
        <v>348</v>
      </c>
    </row>
    <row r="377" spans="1:23" s="81" customFormat="1" ht="17.25" customHeight="1">
      <c r="A377" s="80"/>
      <c r="B377" s="2130"/>
      <c r="C377" s="2085"/>
      <c r="D377" s="2089"/>
      <c r="E377" s="2090" t="s">
        <v>83</v>
      </c>
      <c r="F377" s="498" t="s">
        <v>67</v>
      </c>
      <c r="G377" s="59">
        <f>G289-G159</f>
        <v>172</v>
      </c>
      <c r="H377" s="60">
        <f t="shared" si="193"/>
        <v>6537</v>
      </c>
      <c r="I377" s="60">
        <f t="shared" si="193"/>
        <v>13828</v>
      </c>
      <c r="J377" s="60">
        <f t="shared" si="193"/>
        <v>14158</v>
      </c>
      <c r="K377" s="60">
        <f t="shared" si="193"/>
        <v>14521</v>
      </c>
      <c r="L377" s="61">
        <f t="shared" si="193"/>
        <v>21871</v>
      </c>
      <c r="M377" s="59">
        <f t="shared" si="193"/>
        <v>26286</v>
      </c>
      <c r="N377" s="60">
        <f t="shared" si="193"/>
        <v>22956</v>
      </c>
      <c r="O377" s="60">
        <f t="shared" si="193"/>
        <v>24073</v>
      </c>
      <c r="P377" s="60">
        <f t="shared" si="193"/>
        <v>24073</v>
      </c>
      <c r="Q377" s="60">
        <f t="shared" si="193"/>
        <v>24073</v>
      </c>
      <c r="R377" s="61">
        <f t="shared" si="193"/>
        <v>14203</v>
      </c>
      <c r="S377" s="348">
        <f t="shared" si="167"/>
        <v>21871</v>
      </c>
      <c r="T377" s="60">
        <f t="shared" si="181"/>
        <v>-7668</v>
      </c>
      <c r="U377" s="60">
        <f t="shared" si="182"/>
        <v>14203</v>
      </c>
      <c r="W377" s="149" t="s">
        <v>89</v>
      </c>
    </row>
    <row r="378" spans="1:23" s="81" customFormat="1" ht="17.25" customHeight="1">
      <c r="A378" s="80"/>
      <c r="B378" s="2130"/>
      <c r="C378" s="2085"/>
      <c r="D378" s="2089"/>
      <c r="E378" s="2091"/>
      <c r="F378" s="499" t="s">
        <v>71</v>
      </c>
      <c r="G378" s="56">
        <f t="shared" ref="G378:R381" si="194">G290-G160</f>
        <v>-2204</v>
      </c>
      <c r="H378" s="468">
        <f t="shared" si="194"/>
        <v>-1448</v>
      </c>
      <c r="I378" s="468">
        <f t="shared" si="194"/>
        <v>10493</v>
      </c>
      <c r="J378" s="468">
        <f t="shared" si="194"/>
        <v>10493</v>
      </c>
      <c r="K378" s="468">
        <f t="shared" si="194"/>
        <v>10493</v>
      </c>
      <c r="L378" s="57">
        <f t="shared" si="194"/>
        <v>13509</v>
      </c>
      <c r="M378" s="56">
        <f t="shared" si="194"/>
        <v>13541</v>
      </c>
      <c r="N378" s="468">
        <f t="shared" si="194"/>
        <v>11981</v>
      </c>
      <c r="O378" s="468">
        <f t="shared" si="194"/>
        <v>11981</v>
      </c>
      <c r="P378" s="468">
        <f t="shared" si="194"/>
        <v>11987</v>
      </c>
      <c r="Q378" s="468">
        <f t="shared" si="194"/>
        <v>11987</v>
      </c>
      <c r="R378" s="57">
        <f t="shared" si="194"/>
        <v>10313</v>
      </c>
      <c r="S378" s="936">
        <f t="shared" si="167"/>
        <v>13509</v>
      </c>
      <c r="T378" s="468">
        <f t="shared" si="181"/>
        <v>-3196</v>
      </c>
      <c r="U378" s="468">
        <f t="shared" si="182"/>
        <v>10313</v>
      </c>
      <c r="W378" s="149" t="s">
        <v>89</v>
      </c>
    </row>
    <row r="379" spans="1:23" s="81" customFormat="1" ht="17.25" customHeight="1">
      <c r="A379" s="80"/>
      <c r="B379" s="2130"/>
      <c r="C379" s="2085"/>
      <c r="D379" s="2089"/>
      <c r="E379" s="2091"/>
      <c r="F379" s="499" t="s">
        <v>164</v>
      </c>
      <c r="G379" s="56">
        <f t="shared" si="194"/>
        <v>-1877</v>
      </c>
      <c r="H379" s="468">
        <f t="shared" si="194"/>
        <v>2030</v>
      </c>
      <c r="I379" s="468">
        <f t="shared" si="194"/>
        <v>-5223</v>
      </c>
      <c r="J379" s="468">
        <f t="shared" si="194"/>
        <v>-5009</v>
      </c>
      <c r="K379" s="468">
        <f t="shared" si="194"/>
        <v>-4751</v>
      </c>
      <c r="L379" s="57">
        <f t="shared" si="194"/>
        <v>-4005</v>
      </c>
      <c r="M379" s="56">
        <f t="shared" si="194"/>
        <v>-3925</v>
      </c>
      <c r="N379" s="468">
        <f t="shared" si="194"/>
        <v>-5153</v>
      </c>
      <c r="O379" s="468">
        <f t="shared" si="194"/>
        <v>-5153</v>
      </c>
      <c r="P379" s="468">
        <f t="shared" si="194"/>
        <v>-6374</v>
      </c>
      <c r="Q379" s="468">
        <f t="shared" si="194"/>
        <v>-6374</v>
      </c>
      <c r="R379" s="57">
        <f t="shared" si="194"/>
        <v>-11351</v>
      </c>
      <c r="S379" s="936">
        <f t="shared" si="167"/>
        <v>-4005</v>
      </c>
      <c r="T379" s="468">
        <f t="shared" si="181"/>
        <v>-7346</v>
      </c>
      <c r="U379" s="468">
        <f t="shared" si="182"/>
        <v>-11351</v>
      </c>
      <c r="W379" s="149" t="s">
        <v>89</v>
      </c>
    </row>
    <row r="380" spans="1:23" s="81" customFormat="1" ht="17.25" customHeight="1">
      <c r="A380" s="80"/>
      <c r="B380" s="2130"/>
      <c r="C380" s="2085"/>
      <c r="D380" s="2089"/>
      <c r="E380" s="2091"/>
      <c r="F380" s="546" t="s">
        <v>73</v>
      </c>
      <c r="G380" s="547">
        <f t="shared" si="194"/>
        <v>4253</v>
      </c>
      <c r="H380" s="548">
        <f t="shared" si="194"/>
        <v>5955</v>
      </c>
      <c r="I380" s="548">
        <f t="shared" si="194"/>
        <v>8558</v>
      </c>
      <c r="J380" s="548">
        <f t="shared" si="194"/>
        <v>8674</v>
      </c>
      <c r="K380" s="548">
        <f t="shared" si="194"/>
        <v>8779</v>
      </c>
      <c r="L380" s="549">
        <f t="shared" si="194"/>
        <v>12367</v>
      </c>
      <c r="M380" s="547">
        <f t="shared" si="194"/>
        <v>16670</v>
      </c>
      <c r="N380" s="548">
        <f t="shared" si="194"/>
        <v>16128</v>
      </c>
      <c r="O380" s="548">
        <f t="shared" si="194"/>
        <v>17245</v>
      </c>
      <c r="P380" s="548">
        <f t="shared" si="194"/>
        <v>18460</v>
      </c>
      <c r="Q380" s="548">
        <f t="shared" si="194"/>
        <v>18460</v>
      </c>
      <c r="R380" s="549">
        <f t="shared" si="194"/>
        <v>15241</v>
      </c>
      <c r="S380" s="550">
        <f t="shared" si="167"/>
        <v>12367</v>
      </c>
      <c r="T380" s="548">
        <f t="shared" si="181"/>
        <v>2874</v>
      </c>
      <c r="U380" s="548">
        <f t="shared" si="182"/>
        <v>15241</v>
      </c>
      <c r="W380" s="149" t="s">
        <v>89</v>
      </c>
    </row>
    <row r="381" spans="1:23" s="81" customFormat="1" ht="17.25" customHeight="1">
      <c r="A381" s="80"/>
      <c r="B381" s="2130"/>
      <c r="C381" s="2085"/>
      <c r="D381" s="2089"/>
      <c r="E381" s="2091"/>
      <c r="F381" s="551" t="s">
        <v>135</v>
      </c>
      <c r="G381" s="552">
        <f t="shared" si="194"/>
        <v>0.1107832440788229</v>
      </c>
      <c r="H381" s="553">
        <f t="shared" si="194"/>
        <v>0.11031143233978236</v>
      </c>
      <c r="I381" s="553">
        <f t="shared" si="194"/>
        <v>5.9563175911919009E-2</v>
      </c>
      <c r="J381" s="553">
        <f t="shared" si="194"/>
        <v>5.9958196682143777E-2</v>
      </c>
      <c r="K381" s="553">
        <f t="shared" si="194"/>
        <v>6.0176530459778305E-2</v>
      </c>
      <c r="L381" s="554">
        <f t="shared" si="194"/>
        <v>6.6740408073609092E-2</v>
      </c>
      <c r="M381" s="552">
        <f t="shared" si="194"/>
        <v>9.0838727718687534E-2</v>
      </c>
      <c r="N381" s="553">
        <f t="shared" si="194"/>
        <v>9.0811142839931969E-2</v>
      </c>
      <c r="O381" s="553">
        <f t="shared" si="194"/>
        <v>9.6868917145716049E-2</v>
      </c>
      <c r="P381" s="553">
        <f t="shared" si="194"/>
        <v>0.10298327278698874</v>
      </c>
      <c r="Q381" s="553">
        <f t="shared" si="194"/>
        <v>0.10298327278698874</v>
      </c>
      <c r="R381" s="554">
        <f t="shared" si="194"/>
        <v>9.0345268502009246E-2</v>
      </c>
      <c r="S381" s="555">
        <f t="shared" si="167"/>
        <v>6.6740408073609092E-2</v>
      </c>
      <c r="T381" s="553">
        <f t="shared" si="181"/>
        <v>2.3604860428400154E-2</v>
      </c>
      <c r="U381" s="553">
        <f t="shared" si="182"/>
        <v>9.0345268502009246E-2</v>
      </c>
      <c r="W381" s="149" t="s">
        <v>348</v>
      </c>
    </row>
    <row r="382" spans="1:23" s="81" customFormat="1" ht="17.25" customHeight="1">
      <c r="A382" s="80"/>
      <c r="B382" s="2130"/>
      <c r="C382" s="2085"/>
      <c r="D382" s="2089"/>
      <c r="E382" s="2091"/>
      <c r="F382" s="499" t="s">
        <v>165</v>
      </c>
      <c r="G382" s="59">
        <f>G294</f>
        <v>0</v>
      </c>
      <c r="H382" s="60">
        <f t="shared" ref="H382:R382" si="195">H294</f>
        <v>0</v>
      </c>
      <c r="I382" s="60">
        <f t="shared" si="195"/>
        <v>0</v>
      </c>
      <c r="J382" s="60">
        <f t="shared" si="195"/>
        <v>0</v>
      </c>
      <c r="K382" s="60">
        <f t="shared" si="195"/>
        <v>0</v>
      </c>
      <c r="L382" s="61">
        <f t="shared" si="195"/>
        <v>2531.7519747235388</v>
      </c>
      <c r="M382" s="59">
        <f t="shared" si="195"/>
        <v>6834.7519747235383</v>
      </c>
      <c r="N382" s="60">
        <f t="shared" si="195"/>
        <v>6834.7519747235383</v>
      </c>
      <c r="O382" s="60">
        <f t="shared" si="195"/>
        <v>7951.7519747235383</v>
      </c>
      <c r="P382" s="60">
        <f t="shared" si="195"/>
        <v>9166.7519747235383</v>
      </c>
      <c r="Q382" s="60">
        <f t="shared" si="195"/>
        <v>9166.7519747235383</v>
      </c>
      <c r="R382" s="61">
        <f t="shared" si="195"/>
        <v>9166.7519747235383</v>
      </c>
      <c r="S382" s="348">
        <f t="shared" si="167"/>
        <v>2531.7519747235388</v>
      </c>
      <c r="T382" s="60">
        <f t="shared" si="181"/>
        <v>6635</v>
      </c>
      <c r="U382" s="60">
        <f t="shared" si="182"/>
        <v>9166.7519747235383</v>
      </c>
      <c r="W382" s="149" t="s">
        <v>89</v>
      </c>
    </row>
    <row r="383" spans="1:23" s="81" customFormat="1" ht="17.25" customHeight="1">
      <c r="A383" s="80"/>
      <c r="B383" s="2130"/>
      <c r="C383" s="2085"/>
      <c r="D383" s="2089"/>
      <c r="E383" s="2091"/>
      <c r="F383" s="346" t="s">
        <v>166</v>
      </c>
      <c r="G383" s="175">
        <f>G295-G162</f>
        <v>4253</v>
      </c>
      <c r="H383" s="176">
        <f t="shared" ref="H383:R384" si="196">H295-H162</f>
        <v>5955</v>
      </c>
      <c r="I383" s="176">
        <f t="shared" si="196"/>
        <v>8558</v>
      </c>
      <c r="J383" s="176">
        <f t="shared" si="196"/>
        <v>8674</v>
      </c>
      <c r="K383" s="176">
        <f t="shared" si="196"/>
        <v>8779</v>
      </c>
      <c r="L383" s="177">
        <f t="shared" si="196"/>
        <v>9835.2480252764617</v>
      </c>
      <c r="M383" s="175">
        <f t="shared" si="196"/>
        <v>9835.2480252764617</v>
      </c>
      <c r="N383" s="176">
        <f t="shared" si="196"/>
        <v>9293.2480252764617</v>
      </c>
      <c r="O383" s="176">
        <f t="shared" si="196"/>
        <v>9293.2480252764617</v>
      </c>
      <c r="P383" s="176">
        <f t="shared" si="196"/>
        <v>9293.2480252764617</v>
      </c>
      <c r="Q383" s="176">
        <f t="shared" si="196"/>
        <v>9293.2480252764617</v>
      </c>
      <c r="R383" s="177">
        <f t="shared" si="196"/>
        <v>6074.2480252764617</v>
      </c>
      <c r="S383" s="347">
        <f t="shared" si="167"/>
        <v>9835.2480252764617</v>
      </c>
      <c r="T383" s="176">
        <f t="shared" si="181"/>
        <v>-3761</v>
      </c>
      <c r="U383" s="176">
        <f t="shared" si="182"/>
        <v>6074.2480252764617</v>
      </c>
      <c r="W383" s="149" t="s">
        <v>89</v>
      </c>
    </row>
    <row r="384" spans="1:23" s="81" customFormat="1" ht="17.25" customHeight="1">
      <c r="A384" s="80"/>
      <c r="B384" s="2130"/>
      <c r="C384" s="2085"/>
      <c r="D384" s="2089"/>
      <c r="E384" s="2092"/>
      <c r="F384" s="346" t="s">
        <v>167</v>
      </c>
      <c r="G384" s="556">
        <f>G296-G163</f>
        <v>0.1107832440788229</v>
      </c>
      <c r="H384" s="557">
        <f t="shared" si="196"/>
        <v>0.11031143233978236</v>
      </c>
      <c r="I384" s="557">
        <f t="shared" si="196"/>
        <v>5.9563175911919009E-2</v>
      </c>
      <c r="J384" s="557">
        <f t="shared" si="196"/>
        <v>5.9958196682143777E-2</v>
      </c>
      <c r="K384" s="557">
        <f t="shared" si="196"/>
        <v>6.0176530459778305E-2</v>
      </c>
      <c r="L384" s="558">
        <f t="shared" si="196"/>
        <v>4.7599765191015497E-2</v>
      </c>
      <c r="M384" s="556">
        <f t="shared" si="196"/>
        <v>4.0835421054336102E-2</v>
      </c>
      <c r="N384" s="557">
        <f t="shared" si="196"/>
        <v>4.0807836175580536E-2</v>
      </c>
      <c r="O384" s="557">
        <f t="shared" si="196"/>
        <v>3.91651518087964E-2</v>
      </c>
      <c r="P384" s="557">
        <f t="shared" si="196"/>
        <v>3.7949169399877136E-2</v>
      </c>
      <c r="Q384" s="557">
        <f t="shared" si="196"/>
        <v>3.7949169399877136E-2</v>
      </c>
      <c r="R384" s="558">
        <f t="shared" si="196"/>
        <v>2.5311165114897644E-2</v>
      </c>
      <c r="S384" s="937">
        <f t="shared" si="167"/>
        <v>4.7599765191015497E-2</v>
      </c>
      <c r="T384" s="557">
        <f t="shared" si="181"/>
        <v>-2.2288600076117854E-2</v>
      </c>
      <c r="U384" s="557">
        <f t="shared" si="182"/>
        <v>2.5311165114897644E-2</v>
      </c>
      <c r="W384" s="149" t="s">
        <v>346</v>
      </c>
    </row>
    <row r="385" spans="1:23" s="81" customFormat="1" ht="17.25" customHeight="1">
      <c r="A385" s="80"/>
      <c r="B385" s="2130"/>
      <c r="C385" s="2085"/>
      <c r="D385" s="2089"/>
      <c r="E385" s="2087" t="s">
        <v>82</v>
      </c>
      <c r="F385" s="498" t="s">
        <v>67</v>
      </c>
      <c r="G385" s="59">
        <f>G297</f>
        <v>0</v>
      </c>
      <c r="H385" s="60">
        <f t="shared" ref="H385:R385" si="197">H297</f>
        <v>0</v>
      </c>
      <c r="I385" s="60">
        <f t="shared" si="197"/>
        <v>0</v>
      </c>
      <c r="J385" s="60">
        <f t="shared" si="197"/>
        <v>0</v>
      </c>
      <c r="K385" s="60">
        <f t="shared" si="197"/>
        <v>0</v>
      </c>
      <c r="L385" s="61">
        <f t="shared" si="197"/>
        <v>0</v>
      </c>
      <c r="M385" s="59">
        <f t="shared" si="197"/>
        <v>0</v>
      </c>
      <c r="N385" s="60">
        <f t="shared" si="197"/>
        <v>144</v>
      </c>
      <c r="O385" s="60">
        <f t="shared" si="197"/>
        <v>144</v>
      </c>
      <c r="P385" s="60">
        <f t="shared" si="197"/>
        <v>144</v>
      </c>
      <c r="Q385" s="60">
        <f t="shared" si="197"/>
        <v>144</v>
      </c>
      <c r="R385" s="61">
        <f t="shared" si="197"/>
        <v>144</v>
      </c>
      <c r="S385" s="348">
        <f t="shared" si="167"/>
        <v>0</v>
      </c>
      <c r="T385" s="60">
        <f t="shared" si="181"/>
        <v>144</v>
      </c>
      <c r="U385" s="60">
        <f t="shared" si="182"/>
        <v>144</v>
      </c>
      <c r="W385" s="149" t="s">
        <v>89</v>
      </c>
    </row>
    <row r="386" spans="1:23" s="81" customFormat="1" ht="17.25" customHeight="1">
      <c r="A386" s="80"/>
      <c r="B386" s="2130"/>
      <c r="C386" s="2085"/>
      <c r="D386" s="2089"/>
      <c r="E386" s="2000"/>
      <c r="F386" s="499" t="s">
        <v>71</v>
      </c>
      <c r="G386" s="56">
        <f t="shared" ref="G386:R392" si="198">G298</f>
        <v>0</v>
      </c>
      <c r="H386" s="468">
        <f t="shared" si="198"/>
        <v>0</v>
      </c>
      <c r="I386" s="468">
        <f t="shared" si="198"/>
        <v>0</v>
      </c>
      <c r="J386" s="468">
        <f t="shared" si="198"/>
        <v>0</v>
      </c>
      <c r="K386" s="468">
        <f t="shared" si="198"/>
        <v>0</v>
      </c>
      <c r="L386" s="57">
        <f t="shared" si="198"/>
        <v>0</v>
      </c>
      <c r="M386" s="56">
        <f t="shared" si="198"/>
        <v>0</v>
      </c>
      <c r="N386" s="468">
        <f t="shared" si="198"/>
        <v>100.8</v>
      </c>
      <c r="O386" s="468">
        <f t="shared" si="198"/>
        <v>100.8</v>
      </c>
      <c r="P386" s="468">
        <f t="shared" si="198"/>
        <v>100.8</v>
      </c>
      <c r="Q386" s="468">
        <f t="shared" si="198"/>
        <v>100.8</v>
      </c>
      <c r="R386" s="57">
        <f t="shared" si="198"/>
        <v>100.8</v>
      </c>
      <c r="S386" s="936">
        <f t="shared" ref="S386:S449" si="199">L386</f>
        <v>0</v>
      </c>
      <c r="T386" s="468">
        <f t="shared" si="181"/>
        <v>100.8</v>
      </c>
      <c r="U386" s="468">
        <f t="shared" si="182"/>
        <v>100.8</v>
      </c>
      <c r="W386" s="149" t="s">
        <v>89</v>
      </c>
    </row>
    <row r="387" spans="1:23" s="81" customFormat="1" ht="17.25" customHeight="1">
      <c r="A387" s="80"/>
      <c r="B387" s="2130"/>
      <c r="C387" s="2085"/>
      <c r="D387" s="2089"/>
      <c r="E387" s="2000"/>
      <c r="F387" s="499" t="s">
        <v>164</v>
      </c>
      <c r="G387" s="56">
        <f t="shared" si="198"/>
        <v>0</v>
      </c>
      <c r="H387" s="468">
        <f t="shared" si="198"/>
        <v>0</v>
      </c>
      <c r="I387" s="468">
        <f t="shared" si="198"/>
        <v>0</v>
      </c>
      <c r="J387" s="468">
        <f t="shared" si="198"/>
        <v>0</v>
      </c>
      <c r="K387" s="468">
        <f t="shared" si="198"/>
        <v>0</v>
      </c>
      <c r="L387" s="57">
        <f t="shared" si="198"/>
        <v>0</v>
      </c>
      <c r="M387" s="56">
        <f t="shared" si="198"/>
        <v>0</v>
      </c>
      <c r="N387" s="468">
        <f t="shared" si="198"/>
        <v>0</v>
      </c>
      <c r="O387" s="468">
        <f t="shared" si="198"/>
        <v>0</v>
      </c>
      <c r="P387" s="468">
        <f t="shared" si="198"/>
        <v>0</v>
      </c>
      <c r="Q387" s="468">
        <f t="shared" si="198"/>
        <v>0</v>
      </c>
      <c r="R387" s="57">
        <f t="shared" si="198"/>
        <v>0</v>
      </c>
      <c r="S387" s="936">
        <f t="shared" si="199"/>
        <v>0</v>
      </c>
      <c r="T387" s="468">
        <f t="shared" si="181"/>
        <v>0</v>
      </c>
      <c r="U387" s="468">
        <f t="shared" si="182"/>
        <v>0</v>
      </c>
      <c r="W387" s="149" t="s">
        <v>89</v>
      </c>
    </row>
    <row r="388" spans="1:23" s="81" customFormat="1" ht="17.25" customHeight="1">
      <c r="A388" s="80"/>
      <c r="B388" s="2130"/>
      <c r="C388" s="2085"/>
      <c r="D388" s="2089"/>
      <c r="E388" s="2000"/>
      <c r="F388" s="546" t="s">
        <v>73</v>
      </c>
      <c r="G388" s="547">
        <f t="shared" si="198"/>
        <v>0</v>
      </c>
      <c r="H388" s="548">
        <f t="shared" si="198"/>
        <v>0</v>
      </c>
      <c r="I388" s="548">
        <f t="shared" si="198"/>
        <v>0</v>
      </c>
      <c r="J388" s="548">
        <f t="shared" si="198"/>
        <v>0</v>
      </c>
      <c r="K388" s="548">
        <f t="shared" si="198"/>
        <v>0</v>
      </c>
      <c r="L388" s="549">
        <f t="shared" si="198"/>
        <v>0</v>
      </c>
      <c r="M388" s="547">
        <f t="shared" si="198"/>
        <v>0</v>
      </c>
      <c r="N388" s="548">
        <f t="shared" si="198"/>
        <v>43.2</v>
      </c>
      <c r="O388" s="548">
        <f t="shared" si="198"/>
        <v>43.2</v>
      </c>
      <c r="P388" s="548">
        <f t="shared" si="198"/>
        <v>43.2</v>
      </c>
      <c r="Q388" s="548">
        <f t="shared" si="198"/>
        <v>43.2</v>
      </c>
      <c r="R388" s="549">
        <f t="shared" si="198"/>
        <v>43.2</v>
      </c>
      <c r="S388" s="550">
        <f t="shared" si="199"/>
        <v>0</v>
      </c>
      <c r="T388" s="548">
        <f t="shared" si="181"/>
        <v>43.2</v>
      </c>
      <c r="U388" s="548">
        <f t="shared" si="182"/>
        <v>43.2</v>
      </c>
      <c r="W388" s="149" t="s">
        <v>89</v>
      </c>
    </row>
    <row r="389" spans="1:23" s="81" customFormat="1" ht="17.25" customHeight="1" thickBot="1">
      <c r="A389" s="80"/>
      <c r="B389" s="2130"/>
      <c r="C389" s="2085"/>
      <c r="D389" s="2089"/>
      <c r="E389" s="2000"/>
      <c r="F389" s="551" t="s">
        <v>135</v>
      </c>
      <c r="G389" s="552">
        <f t="shared" si="198"/>
        <v>0</v>
      </c>
      <c r="H389" s="553">
        <f t="shared" si="198"/>
        <v>0</v>
      </c>
      <c r="I389" s="553">
        <f t="shared" si="198"/>
        <v>0</v>
      </c>
      <c r="J389" s="553">
        <f t="shared" si="198"/>
        <v>0</v>
      </c>
      <c r="K389" s="553">
        <f t="shared" si="198"/>
        <v>0</v>
      </c>
      <c r="L389" s="554">
        <f t="shared" si="198"/>
        <v>0</v>
      </c>
      <c r="M389" s="552">
        <f t="shared" si="198"/>
        <v>0</v>
      </c>
      <c r="N389" s="553">
        <f t="shared" si="198"/>
        <v>0.30000000000000004</v>
      </c>
      <c r="O389" s="553">
        <f t="shared" si="198"/>
        <v>0.30000000000000004</v>
      </c>
      <c r="P389" s="553">
        <f t="shared" si="198"/>
        <v>0.30000000000000004</v>
      </c>
      <c r="Q389" s="553">
        <f t="shared" si="198"/>
        <v>0.30000000000000004</v>
      </c>
      <c r="R389" s="554">
        <f t="shared" si="198"/>
        <v>0.30000000000000004</v>
      </c>
      <c r="S389" s="555">
        <f t="shared" si="199"/>
        <v>0</v>
      </c>
      <c r="T389" s="553">
        <f t="shared" si="181"/>
        <v>0.30000000000000004</v>
      </c>
      <c r="U389" s="553">
        <f t="shared" si="182"/>
        <v>0.30000000000000004</v>
      </c>
      <c r="V389" s="254"/>
      <c r="W389" s="149" t="s">
        <v>348</v>
      </c>
    </row>
    <row r="390" spans="1:23" s="81" customFormat="1" ht="17.25" customHeight="1">
      <c r="A390" s="80"/>
      <c r="B390" s="2130"/>
      <c r="C390" s="2085"/>
      <c r="D390" s="2089"/>
      <c r="E390" s="2000"/>
      <c r="F390" s="499" t="s">
        <v>165</v>
      </c>
      <c r="G390" s="59">
        <f t="shared" si="198"/>
        <v>0</v>
      </c>
      <c r="H390" s="60">
        <f t="shared" si="198"/>
        <v>0</v>
      </c>
      <c r="I390" s="60">
        <f t="shared" si="198"/>
        <v>0</v>
      </c>
      <c r="J390" s="60">
        <f t="shared" si="198"/>
        <v>0</v>
      </c>
      <c r="K390" s="60">
        <f t="shared" si="198"/>
        <v>0</v>
      </c>
      <c r="L390" s="61">
        <f t="shared" si="198"/>
        <v>0</v>
      </c>
      <c r="M390" s="59">
        <f t="shared" si="198"/>
        <v>0</v>
      </c>
      <c r="N390" s="60">
        <f t="shared" si="198"/>
        <v>20.475595553202758</v>
      </c>
      <c r="O390" s="60">
        <f t="shared" si="198"/>
        <v>20.475595553202758</v>
      </c>
      <c r="P390" s="60">
        <f t="shared" si="198"/>
        <v>20.475595553202758</v>
      </c>
      <c r="Q390" s="60">
        <f t="shared" si="198"/>
        <v>20.475595553202758</v>
      </c>
      <c r="R390" s="61">
        <f t="shared" si="198"/>
        <v>20.475595553202758</v>
      </c>
      <c r="S390" s="348">
        <f t="shared" si="199"/>
        <v>0</v>
      </c>
      <c r="T390" s="60">
        <f t="shared" si="181"/>
        <v>20.475595553202758</v>
      </c>
      <c r="U390" s="60">
        <f t="shared" si="182"/>
        <v>20.475595553202758</v>
      </c>
      <c r="W390" s="149" t="s">
        <v>89</v>
      </c>
    </row>
    <row r="391" spans="1:23" s="81" customFormat="1" ht="17.25" customHeight="1">
      <c r="A391" s="80"/>
      <c r="B391" s="2130"/>
      <c r="C391" s="2085"/>
      <c r="D391" s="2089"/>
      <c r="E391" s="2000"/>
      <c r="F391" s="346" t="s">
        <v>166</v>
      </c>
      <c r="G391" s="175">
        <f t="shared" si="198"/>
        <v>0</v>
      </c>
      <c r="H391" s="176">
        <f t="shared" si="198"/>
        <v>0</v>
      </c>
      <c r="I391" s="176">
        <f t="shared" si="198"/>
        <v>0</v>
      </c>
      <c r="J391" s="176">
        <f t="shared" si="198"/>
        <v>0</v>
      </c>
      <c r="K391" s="176">
        <f t="shared" si="198"/>
        <v>0</v>
      </c>
      <c r="L391" s="177">
        <f t="shared" si="198"/>
        <v>0</v>
      </c>
      <c r="M391" s="175">
        <f t="shared" si="198"/>
        <v>0</v>
      </c>
      <c r="N391" s="176">
        <f t="shared" si="198"/>
        <v>22.724404446797244</v>
      </c>
      <c r="O391" s="176">
        <f t="shared" si="198"/>
        <v>22.724404446797244</v>
      </c>
      <c r="P391" s="176">
        <f t="shared" si="198"/>
        <v>22.724404446797244</v>
      </c>
      <c r="Q391" s="176">
        <f t="shared" si="198"/>
        <v>22.724404446797244</v>
      </c>
      <c r="R391" s="177">
        <f t="shared" si="198"/>
        <v>22.724404446797244</v>
      </c>
      <c r="S391" s="347">
        <f t="shared" si="199"/>
        <v>0</v>
      </c>
      <c r="T391" s="176">
        <f t="shared" si="181"/>
        <v>22.724404446797244</v>
      </c>
      <c r="U391" s="176">
        <f t="shared" si="182"/>
        <v>22.724404446797244</v>
      </c>
      <c r="W391" s="149" t="s">
        <v>89</v>
      </c>
    </row>
    <row r="392" spans="1:23" s="81" customFormat="1" ht="17.25" customHeight="1">
      <c r="A392" s="80"/>
      <c r="B392" s="2130"/>
      <c r="C392" s="2132"/>
      <c r="D392" s="1998"/>
      <c r="E392" s="2086"/>
      <c r="F392" s="346" t="s">
        <v>167</v>
      </c>
      <c r="G392" s="472">
        <f t="shared" si="198"/>
        <v>0</v>
      </c>
      <c r="H392" s="470">
        <f t="shared" si="198"/>
        <v>0</v>
      </c>
      <c r="I392" s="470">
        <f t="shared" si="198"/>
        <v>0</v>
      </c>
      <c r="J392" s="470">
        <f t="shared" si="198"/>
        <v>0</v>
      </c>
      <c r="K392" s="470">
        <f t="shared" si="198"/>
        <v>0</v>
      </c>
      <c r="L392" s="471">
        <f t="shared" si="198"/>
        <v>0</v>
      </c>
      <c r="M392" s="472">
        <f t="shared" si="198"/>
        <v>0</v>
      </c>
      <c r="N392" s="470">
        <f t="shared" si="198"/>
        <v>0.15780836421386976</v>
      </c>
      <c r="O392" s="470">
        <f t="shared" si="198"/>
        <v>0.15780836421386976</v>
      </c>
      <c r="P392" s="470">
        <f t="shared" si="198"/>
        <v>0.15780836421386976</v>
      </c>
      <c r="Q392" s="470">
        <f t="shared" si="198"/>
        <v>0.15780836421386976</v>
      </c>
      <c r="R392" s="471">
        <f t="shared" si="198"/>
        <v>0.15780836421386976</v>
      </c>
      <c r="S392" s="500">
        <f t="shared" si="199"/>
        <v>0</v>
      </c>
      <c r="T392" s="470">
        <f t="shared" si="181"/>
        <v>0.15780836421386976</v>
      </c>
      <c r="U392" s="470">
        <f t="shared" si="182"/>
        <v>0.15780836421386976</v>
      </c>
      <c r="W392" s="149" t="s">
        <v>346</v>
      </c>
    </row>
    <row r="393" spans="1:23" s="81" customFormat="1" ht="17.25" customHeight="1">
      <c r="A393" s="80"/>
      <c r="B393" s="2130"/>
      <c r="C393" s="2133" t="s">
        <v>168</v>
      </c>
      <c r="D393" s="2134"/>
      <c r="E393" s="2134"/>
      <c r="F393" s="2134"/>
      <c r="G393" s="1080">
        <f>G305-G164</f>
        <v>-14177</v>
      </c>
      <c r="H393" s="1081">
        <f t="shared" ref="H393:R393" si="200">H305-H164</f>
        <v>-21200</v>
      </c>
      <c r="I393" s="1081">
        <f t="shared" si="200"/>
        <v>-21696</v>
      </c>
      <c r="J393" s="1081">
        <f t="shared" si="200"/>
        <v>-45707</v>
      </c>
      <c r="K393" s="1081">
        <f t="shared" si="200"/>
        <v>-61520</v>
      </c>
      <c r="L393" s="1082">
        <f t="shared" si="200"/>
        <v>3742</v>
      </c>
      <c r="M393" s="1080">
        <f t="shared" si="200"/>
        <v>5476</v>
      </c>
      <c r="N393" s="1081">
        <f t="shared" si="200"/>
        <v>-3080</v>
      </c>
      <c r="O393" s="1081">
        <f t="shared" si="200"/>
        <v>2337</v>
      </c>
      <c r="P393" s="1081">
        <f t="shared" si="200"/>
        <v>-40673</v>
      </c>
      <c r="Q393" s="1081">
        <f t="shared" si="200"/>
        <v>-66443</v>
      </c>
      <c r="R393" s="1082">
        <f t="shared" si="200"/>
        <v>-42874</v>
      </c>
      <c r="S393" s="1083">
        <f t="shared" si="199"/>
        <v>3742</v>
      </c>
      <c r="T393" s="1081">
        <f t="shared" si="181"/>
        <v>-46616</v>
      </c>
      <c r="U393" s="1081">
        <f t="shared" si="182"/>
        <v>-42874</v>
      </c>
      <c r="W393" s="153" t="s">
        <v>89</v>
      </c>
    </row>
    <row r="394" spans="1:23" s="81" customFormat="1" ht="17.25" customHeight="1">
      <c r="A394" s="80"/>
      <c r="B394" s="2130"/>
      <c r="C394" s="2133" t="s">
        <v>169</v>
      </c>
      <c r="D394" s="2134"/>
      <c r="E394" s="2134"/>
      <c r="F394" s="2134"/>
      <c r="G394" s="1084">
        <f t="shared" ref="G394:R397" si="201">G306-G165</f>
        <v>-11725</v>
      </c>
      <c r="H394" s="1085">
        <f t="shared" si="201"/>
        <v>-20637</v>
      </c>
      <c r="I394" s="1085">
        <f t="shared" si="201"/>
        <v>-13765</v>
      </c>
      <c r="J394" s="1085">
        <f t="shared" si="201"/>
        <v>-25422</v>
      </c>
      <c r="K394" s="1085">
        <f t="shared" si="201"/>
        <v>-35817</v>
      </c>
      <c r="L394" s="1086">
        <f t="shared" si="201"/>
        <v>7343</v>
      </c>
      <c r="M394" s="1084">
        <f t="shared" si="201"/>
        <v>-3949</v>
      </c>
      <c r="N394" s="1085">
        <f t="shared" si="201"/>
        <v>-13382.200000000012</v>
      </c>
      <c r="O394" s="1085">
        <f t="shared" si="201"/>
        <v>-16847.200000000012</v>
      </c>
      <c r="P394" s="1085">
        <f t="shared" si="201"/>
        <v>-66845.200000000012</v>
      </c>
      <c r="Q394" s="1085">
        <f t="shared" si="201"/>
        <v>-83616.200000000012</v>
      </c>
      <c r="R394" s="1086">
        <f t="shared" si="201"/>
        <v>-67964.200000000012</v>
      </c>
      <c r="S394" s="1087">
        <f t="shared" si="199"/>
        <v>7343</v>
      </c>
      <c r="T394" s="1085">
        <f t="shared" si="181"/>
        <v>-75307.200000000012</v>
      </c>
      <c r="U394" s="1085">
        <f t="shared" si="182"/>
        <v>-67964.200000000012</v>
      </c>
      <c r="W394" s="153" t="s">
        <v>89</v>
      </c>
    </row>
    <row r="395" spans="1:23" s="81" customFormat="1" ht="17.25" customHeight="1">
      <c r="A395" s="80"/>
      <c r="B395" s="2130"/>
      <c r="C395" s="2135" t="s">
        <v>170</v>
      </c>
      <c r="D395" s="2136"/>
      <c r="E395" s="2136"/>
      <c r="F395" s="2136"/>
      <c r="G395" s="1084">
        <f t="shared" si="201"/>
        <v>-2489</v>
      </c>
      <c r="H395" s="1431">
        <f t="shared" si="201"/>
        <v>-1421</v>
      </c>
      <c r="I395" s="1431">
        <f t="shared" si="201"/>
        <v>-7096</v>
      </c>
      <c r="J395" s="1431">
        <f t="shared" si="201"/>
        <v>-15593</v>
      </c>
      <c r="K395" s="1431">
        <f t="shared" si="201"/>
        <v>-19720</v>
      </c>
      <c r="L395" s="1088">
        <f t="shared" si="201"/>
        <v>-9029</v>
      </c>
      <c r="M395" s="1089">
        <f t="shared" si="201"/>
        <v>-31369</v>
      </c>
      <c r="N395" s="1431">
        <f t="shared" si="201"/>
        <v>-43521</v>
      </c>
      <c r="O395" s="1431">
        <f t="shared" si="201"/>
        <v>-56193</v>
      </c>
      <c r="P395" s="1431">
        <f t="shared" si="201"/>
        <v>-82673</v>
      </c>
      <c r="Q395" s="1431">
        <f t="shared" si="201"/>
        <v>-96857</v>
      </c>
      <c r="R395" s="1088">
        <f t="shared" si="201"/>
        <v>-125880</v>
      </c>
      <c r="S395" s="1090">
        <f t="shared" si="199"/>
        <v>-9029</v>
      </c>
      <c r="T395" s="1431">
        <f t="shared" si="181"/>
        <v>-116851</v>
      </c>
      <c r="U395" s="1431">
        <f t="shared" si="182"/>
        <v>-125880</v>
      </c>
      <c r="V395" s="1053"/>
      <c r="W395" s="224" t="s">
        <v>89</v>
      </c>
    </row>
    <row r="396" spans="1:23" s="81" customFormat="1" ht="17.25" customHeight="1">
      <c r="A396" s="80"/>
      <c r="B396" s="2130"/>
      <c r="C396" s="1911" t="s">
        <v>171</v>
      </c>
      <c r="D396" s="1912"/>
      <c r="E396" s="1912"/>
      <c r="F396" s="1912"/>
      <c r="G396" s="1091">
        <f t="shared" si="201"/>
        <v>37</v>
      </c>
      <c r="H396" s="1432">
        <f t="shared" si="201"/>
        <v>858</v>
      </c>
      <c r="I396" s="1432">
        <f t="shared" si="201"/>
        <v>-835</v>
      </c>
      <c r="J396" s="1432">
        <f t="shared" si="201"/>
        <v>-4692</v>
      </c>
      <c r="K396" s="1432">
        <f t="shared" si="201"/>
        <v>-5983</v>
      </c>
      <c r="L396" s="1092">
        <f t="shared" si="201"/>
        <v>5428</v>
      </c>
      <c r="M396" s="1091">
        <f t="shared" si="201"/>
        <v>40794</v>
      </c>
      <c r="N396" s="1432">
        <f t="shared" si="201"/>
        <v>53823.200000000012</v>
      </c>
      <c r="O396" s="1432">
        <f t="shared" si="201"/>
        <v>75377.200000000012</v>
      </c>
      <c r="P396" s="1432">
        <f t="shared" si="201"/>
        <v>108845.20000000001</v>
      </c>
      <c r="Q396" s="1432">
        <f t="shared" si="201"/>
        <v>114030.20000000001</v>
      </c>
      <c r="R396" s="1092">
        <f t="shared" si="201"/>
        <v>150970.20000000001</v>
      </c>
      <c r="S396" s="1093">
        <f t="shared" si="199"/>
        <v>5428</v>
      </c>
      <c r="T396" s="1432">
        <f t="shared" si="181"/>
        <v>145542.20000000001</v>
      </c>
      <c r="U396" s="1432">
        <f t="shared" si="182"/>
        <v>150970.20000000001</v>
      </c>
      <c r="V396" s="1053"/>
      <c r="W396" s="232" t="s">
        <v>89</v>
      </c>
    </row>
    <row r="397" spans="1:23" s="81" customFormat="1" ht="17.25" customHeight="1">
      <c r="A397" s="80"/>
      <c r="B397" s="2130"/>
      <c r="C397" s="2137" t="s">
        <v>172</v>
      </c>
      <c r="D397" s="2138"/>
      <c r="E397" s="2138"/>
      <c r="F397" s="2139"/>
      <c r="G397" s="1094">
        <f t="shared" si="201"/>
        <v>4.9064356471189841E-2</v>
      </c>
      <c r="H397" s="1433">
        <f t="shared" si="201"/>
        <v>5.8598522036072576E-2</v>
      </c>
      <c r="I397" s="1433">
        <f t="shared" si="201"/>
        <v>1.7818469756681554E-2</v>
      </c>
      <c r="J397" s="1433">
        <f t="shared" si="201"/>
        <v>1.5450213641833244E-2</v>
      </c>
      <c r="K397" s="1433">
        <f t="shared" si="201"/>
        <v>2.1939207038156522E-2</v>
      </c>
      <c r="L397" s="1095">
        <f t="shared" si="201"/>
        <v>1.2796982595149831E-2</v>
      </c>
      <c r="M397" s="1094">
        <f t="shared" si="201"/>
        <v>7.9227898950788356E-2</v>
      </c>
      <c r="N397" s="1433">
        <f t="shared" si="201"/>
        <v>0.10354359511513309</v>
      </c>
      <c r="O397" s="1433">
        <f t="shared" si="201"/>
        <v>0.13365697642850954</v>
      </c>
      <c r="P397" s="1433">
        <f t="shared" si="201"/>
        <v>0.18388366918222912</v>
      </c>
      <c r="Q397" s="1433">
        <f t="shared" si="201"/>
        <v>0.19441923774707492</v>
      </c>
      <c r="R397" s="1095">
        <f t="shared" si="201"/>
        <v>0.2128257741815712</v>
      </c>
      <c r="S397" s="1096">
        <f t="shared" si="199"/>
        <v>1.2796982595149831E-2</v>
      </c>
      <c r="T397" s="1433">
        <f t="shared" si="181"/>
        <v>0.20002879158642137</v>
      </c>
      <c r="U397" s="1433">
        <f t="shared" si="182"/>
        <v>0.2128257741815712</v>
      </c>
      <c r="V397" s="1053"/>
      <c r="W397" s="149" t="s">
        <v>355</v>
      </c>
    </row>
    <row r="398" spans="1:23" s="81" customFormat="1" ht="17.25" customHeight="1">
      <c r="A398" s="80"/>
      <c r="B398" s="2130"/>
      <c r="C398" s="2137" t="s">
        <v>173</v>
      </c>
      <c r="D398" s="2138"/>
      <c r="E398" s="2138"/>
      <c r="F398" s="2139"/>
      <c r="G398" s="1091">
        <f>G310</f>
        <v>0</v>
      </c>
      <c r="H398" s="1432">
        <f t="shared" ref="H398:R398" si="202">H310</f>
        <v>0</v>
      </c>
      <c r="I398" s="1432">
        <f t="shared" si="202"/>
        <v>0</v>
      </c>
      <c r="J398" s="1432">
        <f t="shared" si="202"/>
        <v>0</v>
      </c>
      <c r="K398" s="1432">
        <f t="shared" si="202"/>
        <v>0</v>
      </c>
      <c r="L398" s="1092">
        <f t="shared" si="202"/>
        <v>8578.3519453074477</v>
      </c>
      <c r="M398" s="1091">
        <f t="shared" si="202"/>
        <v>43915.240651389831</v>
      </c>
      <c r="N398" s="1432">
        <f t="shared" si="202"/>
        <v>58405.221869721528</v>
      </c>
      <c r="O398" s="1432">
        <f t="shared" si="202"/>
        <v>79387.561975595454</v>
      </c>
      <c r="P398" s="1432">
        <f t="shared" si="202"/>
        <v>118698.2221246189</v>
      </c>
      <c r="Q398" s="1432">
        <f t="shared" si="202"/>
        <v>127165.25642186168</v>
      </c>
      <c r="R398" s="1092">
        <f t="shared" si="202"/>
        <v>160644.31048522229</v>
      </c>
      <c r="S398" s="1093">
        <f t="shared" si="199"/>
        <v>8578.3519453074477</v>
      </c>
      <c r="T398" s="1432">
        <f t="shared" si="181"/>
        <v>152065.95853991483</v>
      </c>
      <c r="U398" s="1432">
        <f t="shared" si="182"/>
        <v>160644.31048522229</v>
      </c>
      <c r="V398" s="1053"/>
      <c r="W398" s="153" t="s">
        <v>89</v>
      </c>
    </row>
    <row r="399" spans="1:23" s="81" customFormat="1" ht="17.25" customHeight="1">
      <c r="A399" s="80"/>
      <c r="B399" s="2130"/>
      <c r="C399" s="2140" t="s">
        <v>174</v>
      </c>
      <c r="D399" s="2141"/>
      <c r="E399" s="2141"/>
      <c r="F399" s="2142"/>
      <c r="G399" s="1097">
        <f>G311-G167</f>
        <v>37</v>
      </c>
      <c r="H399" s="1434">
        <f t="shared" ref="H399:R401" si="203">H311-H167</f>
        <v>858</v>
      </c>
      <c r="I399" s="1434">
        <f t="shared" si="203"/>
        <v>-835</v>
      </c>
      <c r="J399" s="1434">
        <f t="shared" si="203"/>
        <v>-4692</v>
      </c>
      <c r="K399" s="1434">
        <f t="shared" si="203"/>
        <v>-5983</v>
      </c>
      <c r="L399" s="1098">
        <f t="shared" si="203"/>
        <v>-3150.3519453074477</v>
      </c>
      <c r="M399" s="1097">
        <f t="shared" si="203"/>
        <v>-3121.2406513898313</v>
      </c>
      <c r="N399" s="1434">
        <f t="shared" si="203"/>
        <v>-4582.0218697215169</v>
      </c>
      <c r="O399" s="1434">
        <f t="shared" si="203"/>
        <v>-4010.3619755954423</v>
      </c>
      <c r="P399" s="1434">
        <f t="shared" si="203"/>
        <v>-9853.0221246188885</v>
      </c>
      <c r="Q399" s="1434">
        <f t="shared" si="203"/>
        <v>-13135.056421861664</v>
      </c>
      <c r="R399" s="1098">
        <f t="shared" si="203"/>
        <v>-9674.1104852222779</v>
      </c>
      <c r="S399" s="1099">
        <f t="shared" si="199"/>
        <v>-3150.3519453074477</v>
      </c>
      <c r="T399" s="1434">
        <f t="shared" si="181"/>
        <v>-6523.7585399148302</v>
      </c>
      <c r="U399" s="1434">
        <f t="shared" si="182"/>
        <v>-9674.1104852222779</v>
      </c>
      <c r="V399" s="1053"/>
      <c r="W399" s="232" t="s">
        <v>89</v>
      </c>
    </row>
    <row r="400" spans="1:23" s="81" customFormat="1" ht="17.25" customHeight="1" thickBot="1">
      <c r="A400" s="80"/>
      <c r="B400" s="2130"/>
      <c r="C400" s="2143" t="s">
        <v>175</v>
      </c>
      <c r="D400" s="2144"/>
      <c r="E400" s="2144"/>
      <c r="F400" s="2145"/>
      <c r="G400" s="1100">
        <f>G312-G168</f>
        <v>4.9064356471189841E-2</v>
      </c>
      <c r="H400" s="1101">
        <f t="shared" si="203"/>
        <v>5.8598522036072576E-2</v>
      </c>
      <c r="I400" s="1101">
        <f t="shared" si="203"/>
        <v>1.7818469756681554E-2</v>
      </c>
      <c r="J400" s="1101">
        <f t="shared" si="203"/>
        <v>1.5450213641833244E-2</v>
      </c>
      <c r="K400" s="1101">
        <f t="shared" si="203"/>
        <v>2.1939207038156522E-2</v>
      </c>
      <c r="L400" s="1102">
        <f t="shared" si="203"/>
        <v>-9.9599829453190514E-3</v>
      </c>
      <c r="M400" s="1100">
        <f t="shared" si="203"/>
        <v>-8.0372785322561369E-3</v>
      </c>
      <c r="N400" s="1101">
        <f t="shared" si="203"/>
        <v>-7.7466308366496706E-3</v>
      </c>
      <c r="O400" s="1101">
        <f t="shared" si="203"/>
        <v>-7.8402091821365705E-3</v>
      </c>
      <c r="P400" s="1101">
        <f t="shared" si="203"/>
        <v>-5.2457998047242826E-3</v>
      </c>
      <c r="Q400" s="1101">
        <f t="shared" si="203"/>
        <v>-3.991569892988267E-3</v>
      </c>
      <c r="R400" s="1102">
        <f t="shared" si="203"/>
        <v>-3.0748455016589293E-3</v>
      </c>
      <c r="S400" s="1103">
        <f t="shared" si="199"/>
        <v>-9.9599829453190514E-3</v>
      </c>
      <c r="T400" s="1101">
        <f t="shared" si="181"/>
        <v>6.885137443660122E-3</v>
      </c>
      <c r="U400" s="1101">
        <f t="shared" si="182"/>
        <v>-3.0748455016589293E-3</v>
      </c>
      <c r="V400" s="567"/>
      <c r="W400" s="155" t="s">
        <v>153</v>
      </c>
    </row>
    <row r="401" spans="1:23" s="81" customFormat="1" ht="17.25" customHeight="1">
      <c r="A401" s="80"/>
      <c r="B401" s="2130"/>
      <c r="C401" s="2059" t="s">
        <v>307</v>
      </c>
      <c r="D401" s="2012" t="s">
        <v>55</v>
      </c>
      <c r="E401" s="2013"/>
      <c r="F401" s="2014"/>
      <c r="G401" s="187">
        <f>G313-G169</f>
        <v>0</v>
      </c>
      <c r="H401" s="188">
        <f t="shared" si="203"/>
        <v>0</v>
      </c>
      <c r="I401" s="188">
        <f t="shared" si="203"/>
        <v>0</v>
      </c>
      <c r="J401" s="188">
        <f t="shared" si="203"/>
        <v>0</v>
      </c>
      <c r="K401" s="188">
        <f t="shared" si="203"/>
        <v>0</v>
      </c>
      <c r="L401" s="189">
        <f t="shared" si="203"/>
        <v>0</v>
      </c>
      <c r="M401" s="187">
        <f t="shared" si="203"/>
        <v>0</v>
      </c>
      <c r="N401" s="188">
        <f t="shared" si="203"/>
        <v>0</v>
      </c>
      <c r="O401" s="188">
        <f t="shared" si="203"/>
        <v>0</v>
      </c>
      <c r="P401" s="188">
        <f t="shared" si="203"/>
        <v>0</v>
      </c>
      <c r="Q401" s="188">
        <f t="shared" si="203"/>
        <v>0</v>
      </c>
      <c r="R401" s="189">
        <f t="shared" si="203"/>
        <v>0</v>
      </c>
      <c r="S401" s="182">
        <f t="shared" si="199"/>
        <v>0</v>
      </c>
      <c r="T401" s="180">
        <f t="shared" si="181"/>
        <v>0</v>
      </c>
      <c r="U401" s="180">
        <f t="shared" si="182"/>
        <v>0</v>
      </c>
      <c r="W401" s="158" t="s">
        <v>351</v>
      </c>
    </row>
    <row r="402" spans="1:23" s="81" customFormat="1" ht="17.25" customHeight="1">
      <c r="A402" s="80"/>
      <c r="B402" s="2130"/>
      <c r="C402" s="2059"/>
      <c r="D402" s="1913" t="s">
        <v>156</v>
      </c>
      <c r="E402" s="1916" t="s">
        <v>157</v>
      </c>
      <c r="F402" s="211" t="s">
        <v>119</v>
      </c>
      <c r="G402" s="482">
        <f t="shared" ref="G402:R406" si="204">G314-G170</f>
        <v>222.38095238095241</v>
      </c>
      <c r="H402" s="483">
        <f t="shared" si="204"/>
        <v>123.17460317460313</v>
      </c>
      <c r="I402" s="483">
        <f t="shared" si="204"/>
        <v>633.17460317460313</v>
      </c>
      <c r="J402" s="483">
        <f t="shared" si="204"/>
        <v>739.84126984126942</v>
      </c>
      <c r="K402" s="483">
        <f t="shared" si="204"/>
        <v>706.82539682539664</v>
      </c>
      <c r="L402" s="484">
        <f t="shared" si="204"/>
        <v>705.39682539682553</v>
      </c>
      <c r="M402" s="10">
        <f t="shared" si="204"/>
        <v>-26.349206349205815</v>
      </c>
      <c r="N402" s="483">
        <f t="shared" si="204"/>
        <v>-710.31746031746025</v>
      </c>
      <c r="O402" s="483">
        <f t="shared" si="204"/>
        <v>-1351.269841269841</v>
      </c>
      <c r="P402" s="483">
        <f t="shared" si="204"/>
        <v>-2090.3174603174602</v>
      </c>
      <c r="Q402" s="483">
        <f t="shared" si="204"/>
        <v>-2821.269841269841</v>
      </c>
      <c r="R402" s="11">
        <f t="shared" si="204"/>
        <v>-3746.3492063492058</v>
      </c>
      <c r="S402" s="484">
        <f t="shared" si="199"/>
        <v>705.39682539682553</v>
      </c>
      <c r="T402" s="483">
        <f t="shared" si="181"/>
        <v>-4451.7460317460318</v>
      </c>
      <c r="U402" s="483">
        <f t="shared" si="182"/>
        <v>-3746.3492063492058</v>
      </c>
      <c r="W402" s="149" t="s">
        <v>356</v>
      </c>
    </row>
    <row r="403" spans="1:23" s="81" customFormat="1" ht="17.25" customHeight="1">
      <c r="A403" s="80"/>
      <c r="B403" s="2130"/>
      <c r="C403" s="2059"/>
      <c r="D403" s="1914"/>
      <c r="E403" s="1917"/>
      <c r="F403" s="211" t="s">
        <v>158</v>
      </c>
      <c r="G403" s="87">
        <f t="shared" si="204"/>
        <v>-50</v>
      </c>
      <c r="H403" s="3">
        <f t="shared" si="204"/>
        <v>-100</v>
      </c>
      <c r="I403" s="3">
        <f t="shared" si="204"/>
        <v>-102.06349206349206</v>
      </c>
      <c r="J403" s="483">
        <f t="shared" si="204"/>
        <v>-66.349206349206355</v>
      </c>
      <c r="K403" s="3">
        <f t="shared" si="204"/>
        <v>-67.142857142857167</v>
      </c>
      <c r="L403" s="5">
        <f t="shared" si="204"/>
        <v>-67.936507936507951</v>
      </c>
      <c r="M403" s="2">
        <f t="shared" si="204"/>
        <v>-67.936507936507951</v>
      </c>
      <c r="N403" s="3">
        <f t="shared" si="204"/>
        <v>-67.936507936507951</v>
      </c>
      <c r="O403" s="3">
        <f t="shared" si="204"/>
        <v>-67.936507936507951</v>
      </c>
      <c r="P403" s="3">
        <f t="shared" si="204"/>
        <v>-67.936507936507951</v>
      </c>
      <c r="Q403" s="3">
        <f t="shared" si="204"/>
        <v>-67.936507936507951</v>
      </c>
      <c r="R403" s="4">
        <f t="shared" si="204"/>
        <v>-67.936507936507951</v>
      </c>
      <c r="S403" s="5">
        <f t="shared" si="199"/>
        <v>-67.936507936507951</v>
      </c>
      <c r="T403" s="3">
        <f t="shared" si="181"/>
        <v>0</v>
      </c>
      <c r="U403" s="3">
        <f t="shared" si="182"/>
        <v>-67.936507936507951</v>
      </c>
      <c r="W403" s="149" t="s">
        <v>351</v>
      </c>
    </row>
    <row r="404" spans="1:23" s="81" customFormat="1" ht="17.25" customHeight="1">
      <c r="A404" s="80"/>
      <c r="B404" s="2130"/>
      <c r="C404" s="2059"/>
      <c r="D404" s="1914"/>
      <c r="E404" s="1917"/>
      <c r="F404" s="211" t="s">
        <v>86</v>
      </c>
      <c r="G404" s="87">
        <f t="shared" si="204"/>
        <v>-1.1111111111111143</v>
      </c>
      <c r="H404" s="3">
        <f t="shared" si="204"/>
        <v>8.5714285714286689</v>
      </c>
      <c r="I404" s="3">
        <f t="shared" si="204"/>
        <v>-241.9047619047617</v>
      </c>
      <c r="J404" s="3">
        <f t="shared" si="204"/>
        <v>-1625.7142857142853</v>
      </c>
      <c r="K404" s="3">
        <f t="shared" si="204"/>
        <v>-1790.3174603174602</v>
      </c>
      <c r="L404" s="5">
        <f t="shared" si="204"/>
        <v>-1873.3333333333339</v>
      </c>
      <c r="M404" s="2">
        <f t="shared" si="204"/>
        <v>-4564.4444444444443</v>
      </c>
      <c r="N404" s="3">
        <f t="shared" si="204"/>
        <v>-4915.396825396826</v>
      </c>
      <c r="O404" s="3">
        <f t="shared" si="204"/>
        <v>-5689.0476190476202</v>
      </c>
      <c r="P404" s="3">
        <f t="shared" si="204"/>
        <v>-7849.523809523811</v>
      </c>
      <c r="Q404" s="3">
        <f t="shared" si="204"/>
        <v>-8630.0000000000018</v>
      </c>
      <c r="R404" s="4">
        <f t="shared" si="204"/>
        <v>-11785.555555555558</v>
      </c>
      <c r="S404" s="5">
        <f t="shared" si="199"/>
        <v>-1873.3333333333339</v>
      </c>
      <c r="T404" s="3">
        <f t="shared" si="181"/>
        <v>-9912.2222222222244</v>
      </c>
      <c r="U404" s="3">
        <f t="shared" si="182"/>
        <v>-11785.555555555558</v>
      </c>
      <c r="W404" s="149" t="s">
        <v>351</v>
      </c>
    </row>
    <row r="405" spans="1:23" s="81" customFormat="1" ht="17.25" customHeight="1">
      <c r="A405" s="80"/>
      <c r="B405" s="2130"/>
      <c r="C405" s="2059"/>
      <c r="D405" s="1914"/>
      <c r="E405" s="1917"/>
      <c r="F405" s="211" t="s">
        <v>84</v>
      </c>
      <c r="G405" s="87">
        <f t="shared" si="204"/>
        <v>-268.41269841269843</v>
      </c>
      <c r="H405" s="3">
        <f t="shared" si="204"/>
        <v>-579.52380952380952</v>
      </c>
      <c r="I405" s="3">
        <f t="shared" si="204"/>
        <v>-586.50793650793651</v>
      </c>
      <c r="J405" s="3">
        <f t="shared" si="204"/>
        <v>-727.77777777777783</v>
      </c>
      <c r="K405" s="3">
        <f t="shared" si="204"/>
        <v>-1225.3968253968253</v>
      </c>
      <c r="L405" s="5">
        <f t="shared" si="204"/>
        <v>438.41269841269877</v>
      </c>
      <c r="M405" s="2">
        <f t="shared" si="204"/>
        <v>302.53968253968287</v>
      </c>
      <c r="N405" s="3">
        <f t="shared" si="204"/>
        <v>-396.50793650793639</v>
      </c>
      <c r="O405" s="3">
        <f t="shared" si="204"/>
        <v>-993.33333333333303</v>
      </c>
      <c r="P405" s="3">
        <f t="shared" si="204"/>
        <v>-2103.1746031746025</v>
      </c>
      <c r="Q405" s="3">
        <f t="shared" si="204"/>
        <v>-2843.1746031746025</v>
      </c>
      <c r="R405" s="4">
        <f t="shared" si="204"/>
        <v>-2579.3650793650795</v>
      </c>
      <c r="S405" s="5">
        <f t="shared" si="199"/>
        <v>438.41269841269877</v>
      </c>
      <c r="T405" s="3">
        <f t="shared" si="181"/>
        <v>-3017.7777777777783</v>
      </c>
      <c r="U405" s="3">
        <f t="shared" si="182"/>
        <v>-2579.3650793650795</v>
      </c>
      <c r="W405" s="149" t="s">
        <v>350</v>
      </c>
    </row>
    <row r="406" spans="1:23" s="81" customFormat="1" ht="17.25" customHeight="1">
      <c r="A406" s="80"/>
      <c r="B406" s="2130"/>
      <c r="C406" s="2059"/>
      <c r="D406" s="1914"/>
      <c r="E406" s="1917"/>
      <c r="F406" s="211" t="s">
        <v>85</v>
      </c>
      <c r="G406" s="87">
        <f t="shared" si="204"/>
        <v>-297.93650793650795</v>
      </c>
      <c r="H406" s="3">
        <f t="shared" si="204"/>
        <v>322.22222222222217</v>
      </c>
      <c r="I406" s="3">
        <f t="shared" si="204"/>
        <v>-829.04761904761835</v>
      </c>
      <c r="J406" s="3">
        <f t="shared" si="204"/>
        <v>-795.07936507936483</v>
      </c>
      <c r="K406" s="3">
        <f t="shared" si="204"/>
        <v>-754.1269841269841</v>
      </c>
      <c r="L406" s="5">
        <f t="shared" si="204"/>
        <v>-635.71428571428532</v>
      </c>
      <c r="M406" s="2">
        <f t="shared" si="204"/>
        <v>-623.01587301587278</v>
      </c>
      <c r="N406" s="3">
        <f t="shared" si="204"/>
        <v>-817.93650793650795</v>
      </c>
      <c r="O406" s="3">
        <f t="shared" si="204"/>
        <v>-817.93650793650795</v>
      </c>
      <c r="P406" s="3">
        <f t="shared" si="204"/>
        <v>-1011.7460317460318</v>
      </c>
      <c r="Q406" s="3">
        <f t="shared" si="204"/>
        <v>-1011.7460317460318</v>
      </c>
      <c r="R406" s="4">
        <f t="shared" si="204"/>
        <v>-1801.7460317460318</v>
      </c>
      <c r="S406" s="5">
        <f t="shared" si="199"/>
        <v>-635.71428571428532</v>
      </c>
      <c r="T406" s="3">
        <f t="shared" si="181"/>
        <v>-1166.0317460317465</v>
      </c>
      <c r="U406" s="3">
        <f t="shared" si="182"/>
        <v>-1801.7460317460318</v>
      </c>
      <c r="W406" s="149" t="s">
        <v>351</v>
      </c>
    </row>
    <row r="407" spans="1:23" s="81" customFormat="1" ht="17.25" customHeight="1">
      <c r="A407" s="80"/>
      <c r="B407" s="2130"/>
      <c r="C407" s="2059"/>
      <c r="D407" s="1914"/>
      <c r="E407" s="1918"/>
      <c r="F407" s="211" t="s">
        <v>176</v>
      </c>
      <c r="G407" s="87">
        <f>G319</f>
        <v>0</v>
      </c>
      <c r="H407" s="3">
        <f t="shared" ref="H407:R407" si="205">H319</f>
        <v>0</v>
      </c>
      <c r="I407" s="3">
        <f t="shared" si="205"/>
        <v>0</v>
      </c>
      <c r="J407" s="3">
        <f t="shared" si="205"/>
        <v>0</v>
      </c>
      <c r="K407" s="3">
        <f t="shared" si="205"/>
        <v>0</v>
      </c>
      <c r="L407" s="5">
        <f t="shared" si="205"/>
        <v>1361.6431659218172</v>
      </c>
      <c r="M407" s="2">
        <f t="shared" si="205"/>
        <v>6970.6731192682273</v>
      </c>
      <c r="N407" s="3">
        <f t="shared" si="205"/>
        <v>9270.6701380510367</v>
      </c>
      <c r="O407" s="3">
        <f t="shared" si="205"/>
        <v>12601.20031358658</v>
      </c>
      <c r="P407" s="3">
        <f t="shared" si="205"/>
        <v>18840.987638828399</v>
      </c>
      <c r="Q407" s="3">
        <f t="shared" si="205"/>
        <v>20184.961336803441</v>
      </c>
      <c r="R407" s="4">
        <f t="shared" si="205"/>
        <v>25499.096902416237</v>
      </c>
      <c r="S407" s="5">
        <f t="shared" si="199"/>
        <v>1361.6431659218172</v>
      </c>
      <c r="T407" s="3">
        <f t="shared" si="181"/>
        <v>24137.453736494419</v>
      </c>
      <c r="U407" s="3">
        <f t="shared" si="182"/>
        <v>25499.096902416237</v>
      </c>
      <c r="W407" s="149" t="s">
        <v>350</v>
      </c>
    </row>
    <row r="408" spans="1:23" s="81" customFormat="1" ht="17.25" customHeight="1">
      <c r="A408" s="80"/>
      <c r="B408" s="2130"/>
      <c r="C408" s="2059"/>
      <c r="D408" s="1914"/>
      <c r="E408" s="1916" t="s">
        <v>127</v>
      </c>
      <c r="F408" s="211" t="s">
        <v>159</v>
      </c>
      <c r="G408" s="2">
        <f>G320-G175</f>
        <v>-967.5</v>
      </c>
      <c r="H408" s="3">
        <f t="shared" ref="H408:R409" si="206">H320-H175</f>
        <v>-1592.3333333333335</v>
      </c>
      <c r="I408" s="3">
        <f t="shared" si="206"/>
        <v>-2596</v>
      </c>
      <c r="J408" s="3">
        <f t="shared" si="206"/>
        <v>-3107.666666666667</v>
      </c>
      <c r="K408" s="3">
        <f t="shared" si="206"/>
        <v>-3353.166666666667</v>
      </c>
      <c r="L408" s="4">
        <f t="shared" si="206"/>
        <v>-7097</v>
      </c>
      <c r="M408" s="2">
        <f t="shared" si="206"/>
        <v>-10192.833333333332</v>
      </c>
      <c r="N408" s="3">
        <f t="shared" si="206"/>
        <v>-10344.499999999998</v>
      </c>
      <c r="O408" s="3">
        <f t="shared" si="206"/>
        <v>-10538.666666666664</v>
      </c>
      <c r="P408" s="3">
        <f t="shared" si="206"/>
        <v>-11056.83333333333</v>
      </c>
      <c r="Q408" s="3">
        <f t="shared" si="206"/>
        <v>-11118.166666666664</v>
      </c>
      <c r="R408" s="4">
        <f t="shared" si="206"/>
        <v>-11869.999999999998</v>
      </c>
      <c r="S408" s="5">
        <f t="shared" si="199"/>
        <v>-7097</v>
      </c>
      <c r="T408" s="3">
        <f t="shared" si="181"/>
        <v>-4772.9999999999982</v>
      </c>
      <c r="U408" s="3">
        <f t="shared" si="182"/>
        <v>-11869.999999999998</v>
      </c>
      <c r="W408" s="149" t="s">
        <v>350</v>
      </c>
    </row>
    <row r="409" spans="1:23" s="81" customFormat="1" ht="17.25" customHeight="1">
      <c r="A409" s="80"/>
      <c r="B409" s="2130"/>
      <c r="C409" s="2059"/>
      <c r="D409" s="1914"/>
      <c r="E409" s="1918"/>
      <c r="F409" s="211" t="s">
        <v>160</v>
      </c>
      <c r="G409" s="2">
        <f>G321-G176</f>
        <v>2103.833333333333</v>
      </c>
      <c r="H409" s="3">
        <f t="shared" si="206"/>
        <v>2891.1666666666665</v>
      </c>
      <c r="I409" s="3">
        <f t="shared" si="206"/>
        <v>4757.333333333333</v>
      </c>
      <c r="J409" s="3">
        <f t="shared" si="206"/>
        <v>6284.1666666666661</v>
      </c>
      <c r="K409" s="3">
        <f t="shared" si="206"/>
        <v>7680.833333333333</v>
      </c>
      <c r="L409" s="4">
        <f t="shared" si="206"/>
        <v>9562.6666666666661</v>
      </c>
      <c r="M409" s="2">
        <f t="shared" si="206"/>
        <v>12527.166666666666</v>
      </c>
      <c r="N409" s="3">
        <f t="shared" si="206"/>
        <v>10706.166666666666</v>
      </c>
      <c r="O409" s="3">
        <f t="shared" si="206"/>
        <v>9593.1666666666661</v>
      </c>
      <c r="P409" s="3">
        <f t="shared" si="206"/>
        <v>11087.166666666666</v>
      </c>
      <c r="Q409" s="3">
        <f t="shared" si="206"/>
        <v>9697.1666666666661</v>
      </c>
      <c r="R409" s="4">
        <f t="shared" si="206"/>
        <v>10947.166666666666</v>
      </c>
      <c r="S409" s="5">
        <f t="shared" si="199"/>
        <v>9562.6666666666661</v>
      </c>
      <c r="T409" s="3">
        <f t="shared" si="181"/>
        <v>1384.5</v>
      </c>
      <c r="U409" s="3">
        <f t="shared" si="182"/>
        <v>10947.166666666666</v>
      </c>
      <c r="W409" s="149" t="s">
        <v>351</v>
      </c>
    </row>
    <row r="410" spans="1:23" s="81" customFormat="1" ht="17.25" customHeight="1">
      <c r="A410" s="80"/>
      <c r="B410" s="2130"/>
      <c r="C410" s="2059"/>
      <c r="D410" s="1914"/>
      <c r="E410" s="729"/>
      <c r="F410" s="1449" t="s">
        <v>200</v>
      </c>
      <c r="G410" s="2">
        <f>G322</f>
        <v>0</v>
      </c>
      <c r="H410" s="3">
        <f t="shared" ref="H410:R410" si="207">H322</f>
        <v>0</v>
      </c>
      <c r="I410" s="3">
        <f t="shared" si="207"/>
        <v>0</v>
      </c>
      <c r="J410" s="3">
        <f t="shared" si="207"/>
        <v>0</v>
      </c>
      <c r="K410" s="3">
        <f t="shared" si="207"/>
        <v>0</v>
      </c>
      <c r="L410" s="4">
        <f t="shared" si="207"/>
        <v>-1196.6272929059432</v>
      </c>
      <c r="M410" s="2">
        <f t="shared" si="207"/>
        <v>-3128.292166887275</v>
      </c>
      <c r="N410" s="3">
        <f t="shared" si="207"/>
        <v>-1526.7336301145278</v>
      </c>
      <c r="O410" s="3">
        <f t="shared" si="207"/>
        <v>-1538.6685675548351</v>
      </c>
      <c r="P410" s="3">
        <f t="shared" si="207"/>
        <v>-4551.1146229553815</v>
      </c>
      <c r="Q410" s="3">
        <f t="shared" si="207"/>
        <v>-2192.3264161685197</v>
      </c>
      <c r="R410" s="4">
        <f t="shared" si="207"/>
        <v>-3397.8032516225862</v>
      </c>
      <c r="S410" s="5">
        <f t="shared" si="199"/>
        <v>-1196.6272929059432</v>
      </c>
      <c r="T410" s="3">
        <f t="shared" ref="T410:T473" si="208">U410-S410</f>
        <v>-2201.175958716643</v>
      </c>
      <c r="U410" s="3">
        <f t="shared" ref="U410:U473" si="209">R410</f>
        <v>-3397.8032516225862</v>
      </c>
      <c r="W410" s="149" t="s">
        <v>356</v>
      </c>
    </row>
    <row r="411" spans="1:23" s="81" customFormat="1" ht="17.25" customHeight="1">
      <c r="A411" s="80"/>
      <c r="B411" s="2130"/>
      <c r="C411" s="2059"/>
      <c r="D411" s="1915"/>
      <c r="E411" s="1919" t="s">
        <v>106</v>
      </c>
      <c r="F411" s="1920"/>
      <c r="G411" s="332">
        <f>G323-G177</f>
        <v>741.2539682539682</v>
      </c>
      <c r="H411" s="333">
        <f t="shared" ref="H411:R411" si="210">H323-H177</f>
        <v>1073.2777777777765</v>
      </c>
      <c r="I411" s="333">
        <f t="shared" si="210"/>
        <v>1034.9841269841272</v>
      </c>
      <c r="J411" s="333">
        <f t="shared" si="210"/>
        <v>701.42063492063244</v>
      </c>
      <c r="K411" s="333">
        <f t="shared" si="210"/>
        <v>1197.5079365079328</v>
      </c>
      <c r="L411" s="334">
        <f t="shared" si="210"/>
        <v>1197.5079365079437</v>
      </c>
      <c r="M411" s="332">
        <f t="shared" si="210"/>
        <v>1197.5079365079437</v>
      </c>
      <c r="N411" s="333">
        <f t="shared" si="210"/>
        <v>1197.5079365079364</v>
      </c>
      <c r="O411" s="333">
        <f t="shared" si="210"/>
        <v>1197.50793650794</v>
      </c>
      <c r="P411" s="333">
        <f t="shared" si="210"/>
        <v>1197.5079365079437</v>
      </c>
      <c r="Q411" s="333">
        <f t="shared" si="210"/>
        <v>1197.5079365079364</v>
      </c>
      <c r="R411" s="334">
        <f t="shared" si="210"/>
        <v>1197.5079365079291</v>
      </c>
      <c r="S411" s="335">
        <f t="shared" si="199"/>
        <v>1197.5079365079437</v>
      </c>
      <c r="T411" s="333">
        <f t="shared" si="208"/>
        <v>-1.4551915228366852E-11</v>
      </c>
      <c r="U411" s="333">
        <f t="shared" si="209"/>
        <v>1197.5079365079291</v>
      </c>
      <c r="W411" s="149" t="s">
        <v>356</v>
      </c>
    </row>
    <row r="412" spans="1:23" s="81" customFormat="1" ht="17.25" customHeight="1">
      <c r="A412" s="80"/>
      <c r="B412" s="2130"/>
      <c r="C412" s="2059"/>
      <c r="D412" s="1921" t="s">
        <v>105</v>
      </c>
      <c r="E412" s="1922"/>
      <c r="F412" s="212" t="s">
        <v>94</v>
      </c>
      <c r="G412" s="2">
        <f t="shared" ref="G412:R417" si="211">G324-G178</f>
        <v>-593.6</v>
      </c>
      <c r="H412" s="3">
        <f t="shared" si="211"/>
        <v>-1157.8000000000002</v>
      </c>
      <c r="I412" s="3">
        <f t="shared" si="211"/>
        <v>-1762.7000000000003</v>
      </c>
      <c r="J412" s="3">
        <f t="shared" si="211"/>
        <v>-2220.6500000000005</v>
      </c>
      <c r="K412" s="3">
        <f t="shared" si="211"/>
        <v>-2739.9500000000007</v>
      </c>
      <c r="L412" s="4">
        <f t="shared" si="211"/>
        <v>-3274.0500000000011</v>
      </c>
      <c r="M412" s="2">
        <f t="shared" si="211"/>
        <v>-4615.0000000000009</v>
      </c>
      <c r="N412" s="3">
        <f t="shared" si="211"/>
        <v>-5574.0000000000009</v>
      </c>
      <c r="O412" s="3">
        <f t="shared" si="211"/>
        <v>-6693.0000000000009</v>
      </c>
      <c r="P412" s="3">
        <f t="shared" si="211"/>
        <v>-7690.0000000000009</v>
      </c>
      <c r="Q412" s="3">
        <f t="shared" si="211"/>
        <v>-8648</v>
      </c>
      <c r="R412" s="4">
        <f t="shared" si="211"/>
        <v>-9893</v>
      </c>
      <c r="S412" s="5">
        <f t="shared" si="199"/>
        <v>-3274.0500000000011</v>
      </c>
      <c r="T412" s="3">
        <f t="shared" si="208"/>
        <v>-6618.9499999999989</v>
      </c>
      <c r="U412" s="3">
        <f t="shared" si="209"/>
        <v>-9893</v>
      </c>
      <c r="W412" s="149" t="s">
        <v>350</v>
      </c>
    </row>
    <row r="413" spans="1:23" s="81" customFormat="1" ht="17.25" customHeight="1">
      <c r="A413" s="80"/>
      <c r="B413" s="2130"/>
      <c r="C413" s="2059"/>
      <c r="D413" s="1923"/>
      <c r="E413" s="1924"/>
      <c r="F413" s="211" t="s">
        <v>95</v>
      </c>
      <c r="G413" s="6">
        <f t="shared" si="211"/>
        <v>-62.100000000000023</v>
      </c>
      <c r="H413" s="7">
        <f t="shared" si="211"/>
        <v>55.799999999999955</v>
      </c>
      <c r="I413" s="7">
        <f t="shared" si="211"/>
        <v>214.5</v>
      </c>
      <c r="J413" s="7">
        <f t="shared" si="211"/>
        <v>528.09999999999991</v>
      </c>
      <c r="K413" s="7">
        <f t="shared" si="211"/>
        <v>429</v>
      </c>
      <c r="L413" s="8">
        <f t="shared" si="211"/>
        <v>259.09999999999991</v>
      </c>
      <c r="M413" s="6">
        <f t="shared" si="211"/>
        <v>-136.90000000000009</v>
      </c>
      <c r="N413" s="7">
        <f t="shared" si="211"/>
        <v>-570.90000000000009</v>
      </c>
      <c r="O413" s="7">
        <f t="shared" si="211"/>
        <v>-978.90000000000009</v>
      </c>
      <c r="P413" s="7">
        <f t="shared" si="211"/>
        <v>-1346.9</v>
      </c>
      <c r="Q413" s="7">
        <f t="shared" si="211"/>
        <v>-1766.9</v>
      </c>
      <c r="R413" s="8">
        <f t="shared" si="211"/>
        <v>-2186.9</v>
      </c>
      <c r="S413" s="9">
        <f t="shared" si="199"/>
        <v>259.09999999999991</v>
      </c>
      <c r="T413" s="7">
        <f t="shared" si="208"/>
        <v>-2446</v>
      </c>
      <c r="U413" s="7">
        <f t="shared" si="209"/>
        <v>-2186.9</v>
      </c>
      <c r="W413" s="149" t="s">
        <v>351</v>
      </c>
    </row>
    <row r="414" spans="1:23" s="81" customFormat="1" ht="17.25" customHeight="1">
      <c r="A414" s="80"/>
      <c r="B414" s="2130"/>
      <c r="C414" s="2059"/>
      <c r="D414" s="1925"/>
      <c r="E414" s="1926"/>
      <c r="F414" s="331" t="s">
        <v>107</v>
      </c>
      <c r="G414" s="352">
        <f t="shared" si="211"/>
        <v>-655.7</v>
      </c>
      <c r="H414" s="503">
        <f t="shared" si="211"/>
        <v>-1102</v>
      </c>
      <c r="I414" s="503">
        <f t="shared" si="211"/>
        <v>-1548.2000000000003</v>
      </c>
      <c r="J414" s="503">
        <f t="shared" si="211"/>
        <v>-1692.5500000000011</v>
      </c>
      <c r="K414" s="503">
        <f t="shared" si="211"/>
        <v>-2310.9500000000007</v>
      </c>
      <c r="L414" s="353">
        <f t="shared" si="211"/>
        <v>-3014.9500000000007</v>
      </c>
      <c r="M414" s="352">
        <f t="shared" si="211"/>
        <v>-4751.9000000000015</v>
      </c>
      <c r="N414" s="503">
        <f t="shared" si="211"/>
        <v>-6144.9000000000015</v>
      </c>
      <c r="O414" s="503">
        <f t="shared" si="211"/>
        <v>-7671.9000000000015</v>
      </c>
      <c r="P414" s="503">
        <f t="shared" si="211"/>
        <v>-9036.9000000000015</v>
      </c>
      <c r="Q414" s="503">
        <f t="shared" si="211"/>
        <v>-10414.900000000001</v>
      </c>
      <c r="R414" s="353">
        <f t="shared" si="211"/>
        <v>-12079.900000000001</v>
      </c>
      <c r="S414" s="504">
        <f t="shared" si="199"/>
        <v>-3014.9500000000007</v>
      </c>
      <c r="T414" s="503">
        <f t="shared" si="208"/>
        <v>-9064.9500000000007</v>
      </c>
      <c r="U414" s="503">
        <f t="shared" si="209"/>
        <v>-12079.900000000001</v>
      </c>
      <c r="W414" s="149" t="s">
        <v>353</v>
      </c>
    </row>
    <row r="415" spans="1:23" s="81" customFormat="1" ht="17.25" customHeight="1">
      <c r="A415" s="80"/>
      <c r="B415" s="2130"/>
      <c r="C415" s="2059"/>
      <c r="D415" s="1927" t="s">
        <v>56</v>
      </c>
      <c r="E415" s="1928"/>
      <c r="F415" s="1929"/>
      <c r="G415" s="183">
        <f t="shared" si="211"/>
        <v>85.553968253968378</v>
      </c>
      <c r="H415" s="184">
        <f t="shared" si="211"/>
        <v>-28.722222222222626</v>
      </c>
      <c r="I415" s="184">
        <f t="shared" si="211"/>
        <v>-513.21587301587351</v>
      </c>
      <c r="J415" s="184">
        <f t="shared" si="211"/>
        <v>-991.12936507937047</v>
      </c>
      <c r="K415" s="184">
        <f t="shared" si="211"/>
        <v>-1113.442063492068</v>
      </c>
      <c r="L415" s="185">
        <f t="shared" si="211"/>
        <v>-1817.4420634920571</v>
      </c>
      <c r="M415" s="183">
        <f t="shared" si="211"/>
        <v>-3554.3920634920578</v>
      </c>
      <c r="N415" s="184">
        <f t="shared" si="211"/>
        <v>-4947.3920634920651</v>
      </c>
      <c r="O415" s="184">
        <f t="shared" si="211"/>
        <v>-6474.3920634920651</v>
      </c>
      <c r="P415" s="184">
        <f t="shared" si="211"/>
        <v>-7839.3920634920578</v>
      </c>
      <c r="Q415" s="184">
        <f t="shared" si="211"/>
        <v>-9217.3920634920651</v>
      </c>
      <c r="R415" s="185">
        <f t="shared" si="211"/>
        <v>-10882.392063492072</v>
      </c>
      <c r="S415" s="186">
        <f t="shared" si="199"/>
        <v>-1817.4420634920571</v>
      </c>
      <c r="T415" s="184">
        <f t="shared" si="208"/>
        <v>-9064.9500000000153</v>
      </c>
      <c r="U415" s="184">
        <f t="shared" si="209"/>
        <v>-10882.392063492072</v>
      </c>
      <c r="W415" s="149" t="s">
        <v>350</v>
      </c>
    </row>
    <row r="416" spans="1:23" s="81" customFormat="1" ht="17.25" customHeight="1">
      <c r="A416" s="80"/>
      <c r="B416" s="2130"/>
      <c r="C416" s="2059"/>
      <c r="D416" s="1930" t="s">
        <v>57</v>
      </c>
      <c r="E416" s="1931"/>
      <c r="F416" s="1932"/>
      <c r="G416" s="944">
        <f t="shared" si="211"/>
        <v>741.2539682539682</v>
      </c>
      <c r="H416" s="1430">
        <f t="shared" si="211"/>
        <v>1073.2777777777769</v>
      </c>
      <c r="I416" s="1430">
        <f t="shared" si="211"/>
        <v>1034.9841269841245</v>
      </c>
      <c r="J416" s="1430">
        <f t="shared" si="211"/>
        <v>701.42063492063153</v>
      </c>
      <c r="K416" s="1430">
        <f t="shared" si="211"/>
        <v>1197.5079365079309</v>
      </c>
      <c r="L416" s="245">
        <f t="shared" si="211"/>
        <v>1197.5079365079332</v>
      </c>
      <c r="M416" s="944">
        <f t="shared" si="211"/>
        <v>1197.5079365079332</v>
      </c>
      <c r="N416" s="1430">
        <f t="shared" si="211"/>
        <v>1197.5079365079318</v>
      </c>
      <c r="O416" s="1430">
        <f t="shared" si="211"/>
        <v>1197.5079365079328</v>
      </c>
      <c r="P416" s="1430">
        <f t="shared" si="211"/>
        <v>1197.5079365079309</v>
      </c>
      <c r="Q416" s="1430">
        <f t="shared" si="211"/>
        <v>1197.50793650793</v>
      </c>
      <c r="R416" s="245">
        <f t="shared" si="211"/>
        <v>1197.5079365079346</v>
      </c>
      <c r="S416" s="246">
        <f t="shared" si="199"/>
        <v>1197.5079365079332</v>
      </c>
      <c r="T416" s="1430">
        <f t="shared" si="208"/>
        <v>0</v>
      </c>
      <c r="U416" s="1430">
        <f t="shared" si="209"/>
        <v>1197.5079365079346</v>
      </c>
      <c r="W416" s="149" t="s">
        <v>353</v>
      </c>
    </row>
    <row r="417" spans="1:23" s="81" customFormat="1" ht="17.25" customHeight="1" thickBot="1">
      <c r="A417" s="80"/>
      <c r="B417" s="2130"/>
      <c r="C417" s="2143" t="s">
        <v>99</v>
      </c>
      <c r="D417" s="2144"/>
      <c r="E417" s="2144"/>
      <c r="F417" s="2145"/>
      <c r="G417" s="1104">
        <f>G329-G183</f>
        <v>4669.8999999999996</v>
      </c>
      <c r="H417" s="1105">
        <f t="shared" si="211"/>
        <v>6761.6499999999951</v>
      </c>
      <c r="I417" s="1105">
        <f t="shared" si="211"/>
        <v>6520.3999999999842</v>
      </c>
      <c r="J417" s="1105">
        <f t="shared" si="211"/>
        <v>4418.9499999999771</v>
      </c>
      <c r="K417" s="1105">
        <f t="shared" si="211"/>
        <v>7544.2999999999629</v>
      </c>
      <c r="L417" s="1106">
        <f t="shared" si="211"/>
        <v>7544.2999999999774</v>
      </c>
      <c r="M417" s="1104">
        <f t="shared" si="211"/>
        <v>7544.2999999999811</v>
      </c>
      <c r="N417" s="1105">
        <f t="shared" si="211"/>
        <v>7544.2999999999702</v>
      </c>
      <c r="O417" s="1105">
        <f t="shared" si="211"/>
        <v>7544.2999999999738</v>
      </c>
      <c r="P417" s="1105">
        <f t="shared" si="211"/>
        <v>7544.2999999999665</v>
      </c>
      <c r="Q417" s="1105">
        <f t="shared" si="211"/>
        <v>7544.2999999999593</v>
      </c>
      <c r="R417" s="1106">
        <f t="shared" si="211"/>
        <v>7544.2999999999811</v>
      </c>
      <c r="S417" s="1107">
        <f t="shared" si="199"/>
        <v>7544.2999999999774</v>
      </c>
      <c r="T417" s="1105">
        <f t="shared" si="208"/>
        <v>0</v>
      </c>
      <c r="U417" s="1105">
        <f t="shared" si="209"/>
        <v>7544.2999999999811</v>
      </c>
      <c r="V417" s="225"/>
      <c r="W417" s="155" t="s">
        <v>89</v>
      </c>
    </row>
    <row r="418" spans="1:23" s="81" customFormat="1" ht="17.25" customHeight="1">
      <c r="A418" s="80"/>
      <c r="B418" s="2130"/>
      <c r="C418" s="1936" t="s">
        <v>101</v>
      </c>
      <c r="D418" s="1938" t="s">
        <v>27</v>
      </c>
      <c r="E418" s="1939"/>
      <c r="F418" s="1940"/>
      <c r="G418" s="220">
        <f t="shared" ref="G418:R429" si="212">G330-G184</f>
        <v>-792</v>
      </c>
      <c r="H418" s="221">
        <f t="shared" si="212"/>
        <v>-1224</v>
      </c>
      <c r="I418" s="221">
        <f t="shared" si="212"/>
        <v>-2808</v>
      </c>
      <c r="J418" s="221">
        <f t="shared" si="212"/>
        <v>-4875</v>
      </c>
      <c r="K418" s="221">
        <f t="shared" si="212"/>
        <v>-6290</v>
      </c>
      <c r="L418" s="222">
        <f t="shared" si="212"/>
        <v>-6290</v>
      </c>
      <c r="M418" s="220">
        <f t="shared" si="212"/>
        <v>-6290</v>
      </c>
      <c r="N418" s="221">
        <f t="shared" si="212"/>
        <v>-6290</v>
      </c>
      <c r="O418" s="221">
        <f t="shared" si="212"/>
        <v>-6290</v>
      </c>
      <c r="P418" s="221">
        <f t="shared" si="212"/>
        <v>-6290</v>
      </c>
      <c r="Q418" s="221">
        <f t="shared" si="212"/>
        <v>-6290</v>
      </c>
      <c r="R418" s="222">
        <f t="shared" si="212"/>
        <v>-6290</v>
      </c>
      <c r="S418" s="223">
        <f t="shared" si="199"/>
        <v>-6290</v>
      </c>
      <c r="T418" s="221">
        <f t="shared" si="208"/>
        <v>0</v>
      </c>
      <c r="U418" s="221">
        <f t="shared" si="209"/>
        <v>-6290</v>
      </c>
      <c r="W418" s="233" t="s">
        <v>89</v>
      </c>
    </row>
    <row r="419" spans="1:23" s="81" customFormat="1" ht="17.25" customHeight="1">
      <c r="A419" s="80"/>
      <c r="B419" s="2130"/>
      <c r="C419" s="1936"/>
      <c r="D419" s="1941" t="s">
        <v>28</v>
      </c>
      <c r="E419" s="1942"/>
      <c r="F419" s="1943"/>
      <c r="G419" s="63">
        <f t="shared" si="212"/>
        <v>404</v>
      </c>
      <c r="H419" s="490">
        <f t="shared" si="212"/>
        <v>-45</v>
      </c>
      <c r="I419" s="490">
        <f t="shared" si="212"/>
        <v>-1077</v>
      </c>
      <c r="J419" s="490">
        <f t="shared" si="212"/>
        <v>-1906</v>
      </c>
      <c r="K419" s="490">
        <f t="shared" si="212"/>
        <v>-2377</v>
      </c>
      <c r="L419" s="64">
        <f t="shared" si="212"/>
        <v>-2377</v>
      </c>
      <c r="M419" s="63">
        <f t="shared" si="212"/>
        <v>-2377</v>
      </c>
      <c r="N419" s="490">
        <f t="shared" si="212"/>
        <v>-2377</v>
      </c>
      <c r="O419" s="490">
        <f t="shared" si="212"/>
        <v>-2377</v>
      </c>
      <c r="P419" s="490">
        <f t="shared" si="212"/>
        <v>-2377</v>
      </c>
      <c r="Q419" s="490">
        <f t="shared" si="212"/>
        <v>-2377</v>
      </c>
      <c r="R419" s="64">
        <f t="shared" si="212"/>
        <v>-2377</v>
      </c>
      <c r="S419" s="65">
        <f t="shared" si="199"/>
        <v>-2377</v>
      </c>
      <c r="T419" s="490">
        <f t="shared" si="208"/>
        <v>0</v>
      </c>
      <c r="U419" s="490">
        <f t="shared" si="209"/>
        <v>-2377</v>
      </c>
      <c r="W419" s="154" t="s">
        <v>89</v>
      </c>
    </row>
    <row r="420" spans="1:23" s="81" customFormat="1" ht="17.25" customHeight="1">
      <c r="A420" s="80"/>
      <c r="B420" s="2130"/>
      <c r="C420" s="1936"/>
      <c r="D420" s="1941" t="s">
        <v>31</v>
      </c>
      <c r="E420" s="1942"/>
      <c r="F420" s="1943"/>
      <c r="G420" s="945">
        <f t="shared" si="212"/>
        <v>-43</v>
      </c>
      <c r="H420" s="1423">
        <f t="shared" si="212"/>
        <v>-160</v>
      </c>
      <c r="I420" s="1423">
        <f t="shared" si="212"/>
        <v>-654</v>
      </c>
      <c r="J420" s="1423">
        <f t="shared" si="212"/>
        <v>-761</v>
      </c>
      <c r="K420" s="1423">
        <f t="shared" si="212"/>
        <v>-853</v>
      </c>
      <c r="L420" s="66">
        <f t="shared" si="212"/>
        <v>-853</v>
      </c>
      <c r="M420" s="945">
        <f t="shared" si="212"/>
        <v>-853</v>
      </c>
      <c r="N420" s="1423">
        <f t="shared" si="212"/>
        <v>-853</v>
      </c>
      <c r="O420" s="1423">
        <f t="shared" si="212"/>
        <v>-853</v>
      </c>
      <c r="P420" s="1423">
        <f t="shared" si="212"/>
        <v>-853</v>
      </c>
      <c r="Q420" s="1423">
        <f t="shared" si="212"/>
        <v>-853</v>
      </c>
      <c r="R420" s="66">
        <f t="shared" si="212"/>
        <v>-853</v>
      </c>
      <c r="S420" s="67">
        <f t="shared" si="199"/>
        <v>-853</v>
      </c>
      <c r="T420" s="1423">
        <f t="shared" si="208"/>
        <v>0</v>
      </c>
      <c r="U420" s="1423">
        <f t="shared" si="209"/>
        <v>-853</v>
      </c>
      <c r="W420" s="154" t="s">
        <v>89</v>
      </c>
    </row>
    <row r="421" spans="1:23" s="81" customFormat="1" ht="17.25" customHeight="1">
      <c r="A421" s="80"/>
      <c r="B421" s="2130"/>
      <c r="C421" s="1936"/>
      <c r="D421" s="1941" t="s">
        <v>17</v>
      </c>
      <c r="E421" s="1942"/>
      <c r="F421" s="1943"/>
      <c r="G421" s="945">
        <f t="shared" si="212"/>
        <v>0</v>
      </c>
      <c r="H421" s="1423">
        <f t="shared" si="212"/>
        <v>0</v>
      </c>
      <c r="I421" s="1423">
        <f t="shared" si="212"/>
        <v>720</v>
      </c>
      <c r="J421" s="1423">
        <f t="shared" si="212"/>
        <v>720</v>
      </c>
      <c r="K421" s="1423">
        <f t="shared" si="212"/>
        <v>720</v>
      </c>
      <c r="L421" s="66">
        <f t="shared" si="212"/>
        <v>720</v>
      </c>
      <c r="M421" s="945">
        <f t="shared" si="212"/>
        <v>720</v>
      </c>
      <c r="N421" s="1423">
        <f t="shared" si="212"/>
        <v>720</v>
      </c>
      <c r="O421" s="1423">
        <f t="shared" si="212"/>
        <v>720</v>
      </c>
      <c r="P421" s="1423">
        <f t="shared" si="212"/>
        <v>720</v>
      </c>
      <c r="Q421" s="1423">
        <f t="shared" si="212"/>
        <v>720</v>
      </c>
      <c r="R421" s="66">
        <f t="shared" si="212"/>
        <v>720</v>
      </c>
      <c r="S421" s="67">
        <f t="shared" si="199"/>
        <v>720</v>
      </c>
      <c r="T421" s="1423">
        <f t="shared" si="208"/>
        <v>0</v>
      </c>
      <c r="U421" s="1423">
        <f t="shared" si="209"/>
        <v>720</v>
      </c>
      <c r="W421" s="154" t="s">
        <v>89</v>
      </c>
    </row>
    <row r="422" spans="1:23" s="81" customFormat="1" ht="17.25" customHeight="1">
      <c r="A422" s="80"/>
      <c r="B422" s="2130"/>
      <c r="C422" s="1936"/>
      <c r="D422" s="1941" t="s">
        <v>15</v>
      </c>
      <c r="E422" s="1942"/>
      <c r="F422" s="1943"/>
      <c r="G422" s="63">
        <f t="shared" si="212"/>
        <v>-32</v>
      </c>
      <c r="H422" s="490">
        <f t="shared" si="212"/>
        <v>-64</v>
      </c>
      <c r="I422" s="490">
        <f t="shared" si="212"/>
        <v>-96</v>
      </c>
      <c r="J422" s="490">
        <f t="shared" si="212"/>
        <v>-128</v>
      </c>
      <c r="K422" s="490">
        <f t="shared" si="212"/>
        <v>-101</v>
      </c>
      <c r="L422" s="64">
        <f t="shared" si="212"/>
        <v>-101</v>
      </c>
      <c r="M422" s="63">
        <f t="shared" si="212"/>
        <v>-101</v>
      </c>
      <c r="N422" s="490">
        <f t="shared" si="212"/>
        <v>-101</v>
      </c>
      <c r="O422" s="490">
        <f t="shared" si="212"/>
        <v>-101</v>
      </c>
      <c r="P422" s="490">
        <f t="shared" si="212"/>
        <v>-101</v>
      </c>
      <c r="Q422" s="490">
        <f t="shared" si="212"/>
        <v>-101</v>
      </c>
      <c r="R422" s="64">
        <f t="shared" si="212"/>
        <v>-101</v>
      </c>
      <c r="S422" s="65">
        <f t="shared" si="199"/>
        <v>-101</v>
      </c>
      <c r="T422" s="490">
        <f t="shared" si="208"/>
        <v>0</v>
      </c>
      <c r="U422" s="490">
        <f t="shared" si="209"/>
        <v>-101</v>
      </c>
      <c r="W422" s="154" t="s">
        <v>89</v>
      </c>
    </row>
    <row r="423" spans="1:23" s="81" customFormat="1" ht="17.25" customHeight="1">
      <c r="A423" s="80"/>
      <c r="B423" s="2130"/>
      <c r="C423" s="1936"/>
      <c r="D423" s="1941" t="s">
        <v>60</v>
      </c>
      <c r="E423" s="1942"/>
      <c r="F423" s="1943"/>
      <c r="G423" s="247">
        <f t="shared" si="212"/>
        <v>0</v>
      </c>
      <c r="H423" s="506">
        <f t="shared" si="212"/>
        <v>0</v>
      </c>
      <c r="I423" s="506">
        <f t="shared" si="212"/>
        <v>0</v>
      </c>
      <c r="J423" s="506">
        <f t="shared" si="212"/>
        <v>0</v>
      </c>
      <c r="K423" s="506">
        <f t="shared" si="212"/>
        <v>0</v>
      </c>
      <c r="L423" s="248">
        <f t="shared" si="212"/>
        <v>0</v>
      </c>
      <c r="M423" s="247">
        <f t="shared" si="212"/>
        <v>0</v>
      </c>
      <c r="N423" s="506">
        <f t="shared" si="212"/>
        <v>0</v>
      </c>
      <c r="O423" s="506">
        <f t="shared" si="212"/>
        <v>0</v>
      </c>
      <c r="P423" s="506">
        <f t="shared" si="212"/>
        <v>0</v>
      </c>
      <c r="Q423" s="506">
        <f t="shared" si="212"/>
        <v>0</v>
      </c>
      <c r="R423" s="248">
        <f t="shared" si="212"/>
        <v>0</v>
      </c>
      <c r="S423" s="249">
        <f t="shared" si="199"/>
        <v>0</v>
      </c>
      <c r="T423" s="506">
        <f t="shared" si="208"/>
        <v>0</v>
      </c>
      <c r="U423" s="506">
        <f t="shared" si="209"/>
        <v>0</v>
      </c>
      <c r="W423" s="154" t="s">
        <v>89</v>
      </c>
    </row>
    <row r="424" spans="1:23" s="81" customFormat="1" ht="17.25" customHeight="1" thickBot="1">
      <c r="A424" s="80"/>
      <c r="B424" s="2130"/>
      <c r="C424" s="1937"/>
      <c r="D424" s="2110" t="s">
        <v>96</v>
      </c>
      <c r="E424" s="2111"/>
      <c r="F424" s="2112"/>
      <c r="G424" s="250">
        <f>G336-G190</f>
        <v>-463</v>
      </c>
      <c r="H424" s="251">
        <f t="shared" si="212"/>
        <v>-1493</v>
      </c>
      <c r="I424" s="251">
        <f t="shared" si="212"/>
        <v>-3915</v>
      </c>
      <c r="J424" s="251">
        <f t="shared" si="212"/>
        <v>-6950</v>
      </c>
      <c r="K424" s="251">
        <f t="shared" si="212"/>
        <v>-8901</v>
      </c>
      <c r="L424" s="252">
        <f t="shared" si="212"/>
        <v>-8901</v>
      </c>
      <c r="M424" s="250">
        <f t="shared" si="212"/>
        <v>-8901</v>
      </c>
      <c r="N424" s="251">
        <f t="shared" si="212"/>
        <v>-8901</v>
      </c>
      <c r="O424" s="251">
        <f t="shared" si="212"/>
        <v>-8901</v>
      </c>
      <c r="P424" s="251">
        <f t="shared" si="212"/>
        <v>-8901</v>
      </c>
      <c r="Q424" s="251">
        <f t="shared" si="212"/>
        <v>-8901</v>
      </c>
      <c r="R424" s="252">
        <f t="shared" si="212"/>
        <v>-8901</v>
      </c>
      <c r="S424" s="253">
        <f t="shared" si="199"/>
        <v>-8901</v>
      </c>
      <c r="T424" s="251">
        <f t="shared" si="208"/>
        <v>0</v>
      </c>
      <c r="U424" s="251">
        <f t="shared" si="209"/>
        <v>-8901</v>
      </c>
      <c r="W424" s="255" t="s">
        <v>89</v>
      </c>
    </row>
    <row r="425" spans="1:23" s="81" customFormat="1" ht="17.25" customHeight="1" thickBot="1">
      <c r="A425" s="80"/>
      <c r="B425" s="2130"/>
      <c r="C425" s="2146" t="s">
        <v>97</v>
      </c>
      <c r="D425" s="2147"/>
      <c r="E425" s="2147"/>
      <c r="F425" s="2148"/>
      <c r="G425" s="1108">
        <f t="shared" si="212"/>
        <v>463</v>
      </c>
      <c r="H425" s="1109">
        <f t="shared" si="212"/>
        <v>1493</v>
      </c>
      <c r="I425" s="1109">
        <f t="shared" si="212"/>
        <v>3915</v>
      </c>
      <c r="J425" s="1109">
        <f t="shared" si="212"/>
        <v>6950</v>
      </c>
      <c r="K425" s="1109">
        <f t="shared" si="212"/>
        <v>8901</v>
      </c>
      <c r="L425" s="1110">
        <f t="shared" si="212"/>
        <v>8901</v>
      </c>
      <c r="M425" s="1108">
        <f t="shared" si="212"/>
        <v>8901</v>
      </c>
      <c r="N425" s="1109">
        <f t="shared" si="212"/>
        <v>8901</v>
      </c>
      <c r="O425" s="1109">
        <f t="shared" si="212"/>
        <v>8901</v>
      </c>
      <c r="P425" s="1109">
        <f t="shared" si="212"/>
        <v>8901</v>
      </c>
      <c r="Q425" s="1109">
        <f t="shared" si="212"/>
        <v>8901</v>
      </c>
      <c r="R425" s="1110">
        <f t="shared" si="212"/>
        <v>8901</v>
      </c>
      <c r="S425" s="1111">
        <f t="shared" si="199"/>
        <v>8901</v>
      </c>
      <c r="T425" s="1109">
        <f t="shared" si="208"/>
        <v>0</v>
      </c>
      <c r="U425" s="1109">
        <f t="shared" si="209"/>
        <v>8901</v>
      </c>
      <c r="V425" s="225"/>
      <c r="W425" s="240" t="s">
        <v>89</v>
      </c>
    </row>
    <row r="426" spans="1:23" s="81" customFormat="1" ht="17.25" customHeight="1">
      <c r="A426" s="80"/>
      <c r="B426" s="2130"/>
      <c r="C426" s="2149" t="s">
        <v>189</v>
      </c>
      <c r="D426" s="2150"/>
      <c r="E426" s="2151"/>
      <c r="F426" s="566" t="s">
        <v>190</v>
      </c>
      <c r="G426" s="1112">
        <f t="shared" si="212"/>
        <v>0</v>
      </c>
      <c r="H426" s="1113">
        <f t="shared" si="212"/>
        <v>0</v>
      </c>
      <c r="I426" s="1113">
        <f t="shared" si="212"/>
        <v>0</v>
      </c>
      <c r="J426" s="1113">
        <f t="shared" si="212"/>
        <v>-694.5</v>
      </c>
      <c r="K426" s="1113">
        <f t="shared" si="212"/>
        <v>-1749.5</v>
      </c>
      <c r="L426" s="1114">
        <f t="shared" si="212"/>
        <v>-3261.5</v>
      </c>
      <c r="M426" s="1115">
        <f t="shared" si="212"/>
        <v>-3333.5</v>
      </c>
      <c r="N426" s="1113">
        <f t="shared" si="212"/>
        <v>-3333.5</v>
      </c>
      <c r="O426" s="1113">
        <f t="shared" si="212"/>
        <v>-3405.5</v>
      </c>
      <c r="P426" s="1113">
        <f t="shared" si="212"/>
        <v>-3405.5</v>
      </c>
      <c r="Q426" s="1113">
        <f t="shared" si="212"/>
        <v>-3477.5</v>
      </c>
      <c r="R426" s="1116">
        <f t="shared" si="212"/>
        <v>-3477.5</v>
      </c>
      <c r="S426" s="1117">
        <f t="shared" si="199"/>
        <v>-3261.5</v>
      </c>
      <c r="T426" s="1113">
        <f t="shared" si="208"/>
        <v>-216</v>
      </c>
      <c r="U426" s="1113">
        <f t="shared" si="209"/>
        <v>-3477.5</v>
      </c>
      <c r="V426" s="668"/>
      <c r="W426" s="148" t="s">
        <v>88</v>
      </c>
    </row>
    <row r="427" spans="1:23" s="81" customFormat="1" ht="17.25" customHeight="1">
      <c r="A427" s="80"/>
      <c r="B427" s="2130"/>
      <c r="C427" s="2152"/>
      <c r="D427" s="1923"/>
      <c r="E427" s="1924"/>
      <c r="F427" s="140" t="s">
        <v>191</v>
      </c>
      <c r="G427" s="1118">
        <f t="shared" si="212"/>
        <v>-792</v>
      </c>
      <c r="H427" s="1119">
        <f t="shared" si="212"/>
        <v>-1368</v>
      </c>
      <c r="I427" s="1119">
        <f t="shared" si="212"/>
        <v>-2952</v>
      </c>
      <c r="J427" s="1119">
        <f t="shared" si="212"/>
        <v>-4194</v>
      </c>
      <c r="K427" s="1119">
        <f t="shared" si="212"/>
        <v>-4770</v>
      </c>
      <c r="L427" s="1120">
        <f t="shared" si="212"/>
        <v>-4770</v>
      </c>
      <c r="M427" s="1121">
        <f t="shared" si="212"/>
        <v>-4770</v>
      </c>
      <c r="N427" s="1119">
        <f t="shared" si="212"/>
        <v>-4770</v>
      </c>
      <c r="O427" s="1119">
        <f t="shared" si="212"/>
        <v>-4770</v>
      </c>
      <c r="P427" s="1119">
        <f t="shared" si="212"/>
        <v>-4770</v>
      </c>
      <c r="Q427" s="1119">
        <f t="shared" si="212"/>
        <v>-4770</v>
      </c>
      <c r="R427" s="1122">
        <f t="shared" si="212"/>
        <v>-4770</v>
      </c>
      <c r="S427" s="1123">
        <f t="shared" si="199"/>
        <v>-4770</v>
      </c>
      <c r="T427" s="1119">
        <f t="shared" si="208"/>
        <v>0</v>
      </c>
      <c r="U427" s="1119">
        <f t="shared" si="209"/>
        <v>-4770</v>
      </c>
      <c r="V427" s="1053"/>
      <c r="W427" s="149" t="s">
        <v>88</v>
      </c>
    </row>
    <row r="428" spans="1:23" s="81" customFormat="1" ht="17.25" customHeight="1" thickBot="1">
      <c r="A428" s="80"/>
      <c r="B428" s="2130"/>
      <c r="C428" s="2153"/>
      <c r="D428" s="2154"/>
      <c r="E428" s="2155"/>
      <c r="F428" s="1124" t="s">
        <v>192</v>
      </c>
      <c r="G428" s="1125">
        <f>G340-G194</f>
        <v>0</v>
      </c>
      <c r="H428" s="1126">
        <f t="shared" si="212"/>
        <v>144</v>
      </c>
      <c r="I428" s="1126">
        <f t="shared" si="212"/>
        <v>144</v>
      </c>
      <c r="J428" s="1126">
        <f t="shared" si="212"/>
        <v>13.5</v>
      </c>
      <c r="K428" s="1126">
        <f t="shared" si="212"/>
        <v>229.5</v>
      </c>
      <c r="L428" s="1127">
        <f t="shared" si="212"/>
        <v>1741.5</v>
      </c>
      <c r="M428" s="1128">
        <f t="shared" si="212"/>
        <v>1813.5</v>
      </c>
      <c r="N428" s="1126">
        <f t="shared" si="212"/>
        <v>1813.5</v>
      </c>
      <c r="O428" s="1126">
        <f t="shared" si="212"/>
        <v>1885.5</v>
      </c>
      <c r="P428" s="1126">
        <f t="shared" si="212"/>
        <v>1885.5</v>
      </c>
      <c r="Q428" s="1126">
        <f t="shared" si="212"/>
        <v>1957.5</v>
      </c>
      <c r="R428" s="1129">
        <f t="shared" si="212"/>
        <v>1957.5</v>
      </c>
      <c r="S428" s="1130">
        <f t="shared" si="199"/>
        <v>1741.5</v>
      </c>
      <c r="T428" s="1126">
        <f t="shared" si="208"/>
        <v>216</v>
      </c>
      <c r="U428" s="1126">
        <f t="shared" si="209"/>
        <v>1957.5</v>
      </c>
      <c r="V428" s="225"/>
      <c r="W428" s="155" t="s">
        <v>88</v>
      </c>
    </row>
    <row r="429" spans="1:23" s="81" customFormat="1" ht="17.25" customHeight="1" thickBot="1">
      <c r="A429" s="80"/>
      <c r="B429" s="2130"/>
      <c r="C429" s="2156" t="s">
        <v>193</v>
      </c>
      <c r="D429" s="2157"/>
      <c r="E429" s="2158"/>
      <c r="F429" s="1131" t="s">
        <v>194</v>
      </c>
      <c r="G429" s="1132">
        <f>G341-G195</f>
        <v>135.57046979865765</v>
      </c>
      <c r="H429" s="1133">
        <f t="shared" si="212"/>
        <v>-15.100671140939767</v>
      </c>
      <c r="I429" s="1133">
        <f t="shared" si="212"/>
        <v>-361.40939597315446</v>
      </c>
      <c r="J429" s="1133">
        <f t="shared" si="212"/>
        <v>-639.59731543624184</v>
      </c>
      <c r="K429" s="1133">
        <f t="shared" si="212"/>
        <v>-797.65100671140976</v>
      </c>
      <c r="L429" s="1134">
        <f t="shared" si="212"/>
        <v>-797.65100671140954</v>
      </c>
      <c r="M429" s="1132">
        <f t="shared" si="212"/>
        <v>-797.65100671140954</v>
      </c>
      <c r="N429" s="1133">
        <f t="shared" si="212"/>
        <v>-797.65100671140954</v>
      </c>
      <c r="O429" s="1133">
        <f t="shared" si="212"/>
        <v>-797.65100671140954</v>
      </c>
      <c r="P429" s="1133">
        <f t="shared" si="212"/>
        <v>-797.65100671140954</v>
      </c>
      <c r="Q429" s="1133">
        <f t="shared" si="212"/>
        <v>-797.65100671140954</v>
      </c>
      <c r="R429" s="1134">
        <f t="shared" si="212"/>
        <v>-797.65100671140954</v>
      </c>
      <c r="S429" s="1135">
        <f t="shared" si="199"/>
        <v>-797.65100671140954</v>
      </c>
      <c r="T429" s="1133">
        <f t="shared" si="208"/>
        <v>0</v>
      </c>
      <c r="U429" s="1133">
        <f t="shared" si="209"/>
        <v>-797.65100671140954</v>
      </c>
      <c r="V429" s="254"/>
      <c r="W429" s="234" t="s">
        <v>353</v>
      </c>
    </row>
    <row r="430" spans="1:23" s="81" customFormat="1" ht="17.25" customHeight="1" thickBot="1">
      <c r="A430" s="80"/>
      <c r="B430" s="2130"/>
      <c r="C430" s="2146" t="s">
        <v>177</v>
      </c>
      <c r="D430" s="2147"/>
      <c r="E430" s="2147"/>
      <c r="F430" s="2148"/>
      <c r="G430" s="1108"/>
      <c r="H430" s="1109"/>
      <c r="I430" s="1109"/>
      <c r="J430" s="1109"/>
      <c r="K430" s="1109"/>
      <c r="L430" s="1110"/>
      <c r="M430" s="1108"/>
      <c r="N430" s="1109"/>
      <c r="O430" s="1109"/>
      <c r="P430" s="1109"/>
      <c r="Q430" s="1109"/>
      <c r="R430" s="1110"/>
      <c r="S430" s="1111">
        <f t="shared" si="199"/>
        <v>0</v>
      </c>
      <c r="T430" s="1109">
        <f t="shared" si="208"/>
        <v>0</v>
      </c>
      <c r="U430" s="1109">
        <f t="shared" si="209"/>
        <v>0</v>
      </c>
      <c r="V430" s="239"/>
      <c r="W430" s="240" t="s">
        <v>89</v>
      </c>
    </row>
    <row r="431" spans="1:23" s="81" customFormat="1" ht="17.25" customHeight="1" thickBot="1">
      <c r="A431" s="80"/>
      <c r="B431" s="2130"/>
      <c r="C431" s="2146" t="s">
        <v>178</v>
      </c>
      <c r="D431" s="2147"/>
      <c r="E431" s="2147"/>
      <c r="F431" s="2148"/>
      <c r="G431" s="1108">
        <f>G343-G196</f>
        <v>-340.89999999999964</v>
      </c>
      <c r="H431" s="1109">
        <f t="shared" ref="H431:R432" si="213">H343-H196</f>
        <v>-397.64999999999509</v>
      </c>
      <c r="I431" s="1109">
        <f t="shared" si="213"/>
        <v>-657.39999999998417</v>
      </c>
      <c r="J431" s="1109">
        <f t="shared" si="213"/>
        <v>-961.94999999997708</v>
      </c>
      <c r="K431" s="1109">
        <f t="shared" si="213"/>
        <v>-1305.2999999999629</v>
      </c>
      <c r="L431" s="1110">
        <f t="shared" si="213"/>
        <v>-746.6999999999789</v>
      </c>
      <c r="M431" s="1108">
        <f t="shared" si="213"/>
        <v>-707.29999999999563</v>
      </c>
      <c r="N431" s="1109">
        <f t="shared" si="213"/>
        <v>-115.49999999999636</v>
      </c>
      <c r="O431" s="1109">
        <f t="shared" si="213"/>
        <v>274.64999999999418</v>
      </c>
      <c r="P431" s="1109">
        <f t="shared" si="213"/>
        <v>-18.099999999998545</v>
      </c>
      <c r="Q431" s="1109">
        <f t="shared" si="213"/>
        <v>417.30000000001746</v>
      </c>
      <c r="R431" s="1110">
        <f t="shared" si="213"/>
        <v>184.84999999998399</v>
      </c>
      <c r="S431" s="1111">
        <f t="shared" si="199"/>
        <v>-746.6999999999789</v>
      </c>
      <c r="T431" s="1109">
        <f t="shared" si="208"/>
        <v>931.54999999996289</v>
      </c>
      <c r="U431" s="1109">
        <f t="shared" si="209"/>
        <v>184.84999999998399</v>
      </c>
      <c r="V431" s="239"/>
      <c r="W431" s="240" t="s">
        <v>89</v>
      </c>
    </row>
    <row r="432" spans="1:23" s="81" customFormat="1" ht="17.25" customHeight="1" thickBot="1">
      <c r="A432" s="80"/>
      <c r="B432" s="2131"/>
      <c r="C432" s="2159" t="s">
        <v>179</v>
      </c>
      <c r="D432" s="2160"/>
      <c r="E432" s="2160"/>
      <c r="F432" s="2161"/>
      <c r="G432" s="1136">
        <f>G344-G197</f>
        <v>4829</v>
      </c>
      <c r="H432" s="1137">
        <f t="shared" si="213"/>
        <v>8715</v>
      </c>
      <c r="I432" s="1137">
        <f t="shared" si="213"/>
        <v>8943</v>
      </c>
      <c r="J432" s="1137">
        <f t="shared" si="213"/>
        <v>5715</v>
      </c>
      <c r="K432" s="1137">
        <f t="shared" si="213"/>
        <v>9157</v>
      </c>
      <c r="L432" s="1138">
        <f t="shared" si="213"/>
        <v>12548.248054692551</v>
      </c>
      <c r="M432" s="1136">
        <f t="shared" si="213"/>
        <v>12616.759348610154</v>
      </c>
      <c r="N432" s="1137">
        <f t="shared" si="213"/>
        <v>11747.778130278457</v>
      </c>
      <c r="O432" s="1137">
        <f t="shared" si="213"/>
        <v>12709.588024404526</v>
      </c>
      <c r="P432" s="1137">
        <f t="shared" si="213"/>
        <v>6574.1778753810795</v>
      </c>
      <c r="Q432" s="1137">
        <f t="shared" si="213"/>
        <v>3727.543578138313</v>
      </c>
      <c r="R432" s="1138">
        <f t="shared" si="213"/>
        <v>6956.0395147776871</v>
      </c>
      <c r="S432" s="1139">
        <f t="shared" si="199"/>
        <v>12548.248054692551</v>
      </c>
      <c r="T432" s="1137">
        <f t="shared" si="208"/>
        <v>-5592.2085399148636</v>
      </c>
      <c r="U432" s="1137">
        <f t="shared" si="209"/>
        <v>6956.0395147776871</v>
      </c>
      <c r="W432" s="234" t="s">
        <v>89</v>
      </c>
    </row>
    <row r="433" spans="1:23" s="81" customFormat="1" ht="17.25" customHeight="1">
      <c r="A433" s="80"/>
      <c r="B433" s="2162" t="s">
        <v>301</v>
      </c>
      <c r="C433" s="2085" t="s">
        <v>76</v>
      </c>
      <c r="D433" s="1998" t="s">
        <v>19</v>
      </c>
      <c r="E433" s="2000" t="s">
        <v>120</v>
      </c>
      <c r="F433" s="498" t="s">
        <v>67</v>
      </c>
      <c r="G433" s="137">
        <f>G257-G198</f>
        <v>0</v>
      </c>
      <c r="H433" s="138">
        <f t="shared" ref="H433:R437" si="214">H257-H198</f>
        <v>0</v>
      </c>
      <c r="I433" s="138">
        <f t="shared" si="214"/>
        <v>0</v>
      </c>
      <c r="J433" s="138">
        <f t="shared" si="214"/>
        <v>0</v>
      </c>
      <c r="K433" s="138">
        <f t="shared" si="214"/>
        <v>0</v>
      </c>
      <c r="L433" s="139">
        <f t="shared" si="214"/>
        <v>0</v>
      </c>
      <c r="M433" s="137">
        <f t="shared" si="214"/>
        <v>0</v>
      </c>
      <c r="N433" s="138">
        <f t="shared" si="214"/>
        <v>0</v>
      </c>
      <c r="O433" s="138">
        <f t="shared" si="214"/>
        <v>0</v>
      </c>
      <c r="P433" s="138">
        <f t="shared" si="214"/>
        <v>0</v>
      </c>
      <c r="Q433" s="138">
        <f t="shared" si="214"/>
        <v>0</v>
      </c>
      <c r="R433" s="139">
        <f t="shared" si="214"/>
        <v>0</v>
      </c>
      <c r="S433" s="545">
        <f t="shared" si="199"/>
        <v>0</v>
      </c>
      <c r="T433" s="138">
        <f t="shared" si="208"/>
        <v>0</v>
      </c>
      <c r="U433" s="138">
        <f t="shared" si="209"/>
        <v>0</v>
      </c>
      <c r="W433" s="148" t="s">
        <v>88</v>
      </c>
    </row>
    <row r="434" spans="1:23" s="81" customFormat="1" ht="17.25" customHeight="1">
      <c r="A434" s="80"/>
      <c r="B434" s="2163"/>
      <c r="C434" s="2085"/>
      <c r="D434" s="1999"/>
      <c r="E434" s="2000"/>
      <c r="F434" s="499" t="s">
        <v>71</v>
      </c>
      <c r="G434" s="56">
        <f t="shared" ref="G434:G437" si="215">G258-G199</f>
        <v>1</v>
      </c>
      <c r="H434" s="468">
        <f t="shared" si="214"/>
        <v>1</v>
      </c>
      <c r="I434" s="468">
        <f t="shared" si="214"/>
        <v>1</v>
      </c>
      <c r="J434" s="468">
        <f t="shared" si="214"/>
        <v>1</v>
      </c>
      <c r="K434" s="468">
        <f t="shared" si="214"/>
        <v>1</v>
      </c>
      <c r="L434" s="57">
        <f t="shared" si="214"/>
        <v>1</v>
      </c>
      <c r="M434" s="56">
        <f t="shared" si="214"/>
        <v>1</v>
      </c>
      <c r="N434" s="468">
        <f t="shared" si="214"/>
        <v>1</v>
      </c>
      <c r="O434" s="468">
        <f t="shared" si="214"/>
        <v>1</v>
      </c>
      <c r="P434" s="468">
        <f t="shared" si="214"/>
        <v>1</v>
      </c>
      <c r="Q434" s="468">
        <f t="shared" si="214"/>
        <v>1</v>
      </c>
      <c r="R434" s="57">
        <f t="shared" si="214"/>
        <v>1</v>
      </c>
      <c r="S434" s="936">
        <f t="shared" si="199"/>
        <v>1</v>
      </c>
      <c r="T434" s="468">
        <f t="shared" si="208"/>
        <v>0</v>
      </c>
      <c r="U434" s="468">
        <f t="shared" si="209"/>
        <v>1</v>
      </c>
      <c r="W434" s="149" t="s">
        <v>88</v>
      </c>
    </row>
    <row r="435" spans="1:23" s="81" customFormat="1" ht="17.25" customHeight="1">
      <c r="A435" s="80"/>
      <c r="B435" s="2163"/>
      <c r="C435" s="2085"/>
      <c r="D435" s="1999"/>
      <c r="E435" s="2000"/>
      <c r="F435" s="499" t="s">
        <v>164</v>
      </c>
      <c r="G435" s="56">
        <f t="shared" si="215"/>
        <v>1401</v>
      </c>
      <c r="H435" s="468">
        <f t="shared" si="214"/>
        <v>776</v>
      </c>
      <c r="I435" s="468">
        <f t="shared" si="214"/>
        <v>3989</v>
      </c>
      <c r="J435" s="468">
        <f t="shared" si="214"/>
        <v>4661</v>
      </c>
      <c r="K435" s="468">
        <f t="shared" si="214"/>
        <v>4453</v>
      </c>
      <c r="L435" s="57">
        <f t="shared" si="214"/>
        <v>4444</v>
      </c>
      <c r="M435" s="56">
        <f t="shared" si="214"/>
        <v>-166</v>
      </c>
      <c r="N435" s="468">
        <f t="shared" si="214"/>
        <v>-4475</v>
      </c>
      <c r="O435" s="468">
        <f t="shared" si="214"/>
        <v>-8513</v>
      </c>
      <c r="P435" s="468">
        <f t="shared" si="214"/>
        <v>-13169</v>
      </c>
      <c r="Q435" s="468">
        <f t="shared" si="214"/>
        <v>-17774</v>
      </c>
      <c r="R435" s="57">
        <f t="shared" si="214"/>
        <v>-23602</v>
      </c>
      <c r="S435" s="936">
        <f t="shared" si="199"/>
        <v>4444</v>
      </c>
      <c r="T435" s="468">
        <f t="shared" si="208"/>
        <v>-28046</v>
      </c>
      <c r="U435" s="468">
        <f t="shared" si="209"/>
        <v>-23602</v>
      </c>
      <c r="W435" s="149" t="s">
        <v>89</v>
      </c>
    </row>
    <row r="436" spans="1:23" s="81" customFormat="1" ht="17.25" customHeight="1">
      <c r="A436" s="80"/>
      <c r="B436" s="2163"/>
      <c r="C436" s="2085"/>
      <c r="D436" s="1999"/>
      <c r="E436" s="2000"/>
      <c r="F436" s="546" t="s">
        <v>73</v>
      </c>
      <c r="G436" s="547">
        <f t="shared" si="215"/>
        <v>-1402</v>
      </c>
      <c r="H436" s="548">
        <f t="shared" si="214"/>
        <v>-777</v>
      </c>
      <c r="I436" s="548">
        <f t="shared" si="214"/>
        <v>-3990</v>
      </c>
      <c r="J436" s="548">
        <f t="shared" si="214"/>
        <v>-4662</v>
      </c>
      <c r="K436" s="548">
        <f t="shared" si="214"/>
        <v>-4454</v>
      </c>
      <c r="L436" s="549">
        <f t="shared" si="214"/>
        <v>-4445</v>
      </c>
      <c r="M436" s="547">
        <f t="shared" si="214"/>
        <v>165</v>
      </c>
      <c r="N436" s="548">
        <f t="shared" si="214"/>
        <v>4474</v>
      </c>
      <c r="O436" s="548">
        <f t="shared" si="214"/>
        <v>8512</v>
      </c>
      <c r="P436" s="548">
        <f t="shared" si="214"/>
        <v>13168</v>
      </c>
      <c r="Q436" s="548">
        <f t="shared" si="214"/>
        <v>17773</v>
      </c>
      <c r="R436" s="549">
        <f t="shared" si="214"/>
        <v>23601</v>
      </c>
      <c r="S436" s="550">
        <f t="shared" si="199"/>
        <v>-4445</v>
      </c>
      <c r="T436" s="548">
        <f t="shared" si="208"/>
        <v>28046</v>
      </c>
      <c r="U436" s="548">
        <f t="shared" si="209"/>
        <v>23601</v>
      </c>
      <c r="V436" s="345"/>
      <c r="W436" s="149" t="s">
        <v>89</v>
      </c>
    </row>
    <row r="437" spans="1:23" s="81" customFormat="1" ht="17.25" customHeight="1">
      <c r="A437" s="80"/>
      <c r="B437" s="2163"/>
      <c r="C437" s="2085"/>
      <c r="D437" s="1999"/>
      <c r="E437" s="2000"/>
      <c r="F437" s="551" t="s">
        <v>135</v>
      </c>
      <c r="G437" s="552">
        <f t="shared" si="215"/>
        <v>-0.24783454127629487</v>
      </c>
      <c r="H437" s="553">
        <f t="shared" si="214"/>
        <v>-6.9679849340866296E-2</v>
      </c>
      <c r="I437" s="553">
        <f t="shared" si="214"/>
        <v>-0.28177966101694918</v>
      </c>
      <c r="J437" s="553">
        <f t="shared" si="214"/>
        <v>-0.22914721061685916</v>
      </c>
      <c r="K437" s="553">
        <f t="shared" si="214"/>
        <v>-0.1858388617682647</v>
      </c>
      <c r="L437" s="554">
        <f t="shared" si="214"/>
        <v>-0.15832591273374891</v>
      </c>
      <c r="M437" s="552">
        <f t="shared" si="214"/>
        <v>4.9177396280400548E-3</v>
      </c>
      <c r="N437" s="553">
        <f t="shared" si="214"/>
        <v>0.11575679172056921</v>
      </c>
      <c r="O437" s="553">
        <f t="shared" si="214"/>
        <v>0.19587628865979381</v>
      </c>
      <c r="P437" s="553">
        <f t="shared" si="214"/>
        <v>0.26914665304036789</v>
      </c>
      <c r="Q437" s="553">
        <f t="shared" si="214"/>
        <v>0.32706427927347675</v>
      </c>
      <c r="R437" s="554">
        <f t="shared" si="214"/>
        <v>0.38646449098560642</v>
      </c>
      <c r="S437" s="555">
        <f t="shared" si="199"/>
        <v>-0.15832591273374891</v>
      </c>
      <c r="T437" s="553">
        <f t="shared" si="208"/>
        <v>0.54479040371935539</v>
      </c>
      <c r="U437" s="553">
        <f t="shared" si="209"/>
        <v>0.38646449098560642</v>
      </c>
      <c r="W437" s="149" t="s">
        <v>346</v>
      </c>
    </row>
    <row r="438" spans="1:23" s="81" customFormat="1" ht="17.25" customHeight="1">
      <c r="A438" s="80"/>
      <c r="B438" s="2163"/>
      <c r="C438" s="2085"/>
      <c r="D438" s="1999"/>
      <c r="E438" s="2000"/>
      <c r="F438" s="499" t="s">
        <v>165</v>
      </c>
      <c r="G438" s="59">
        <f>G262</f>
        <v>0</v>
      </c>
      <c r="H438" s="60">
        <f t="shared" ref="H438:R438" si="216">H262</f>
        <v>0</v>
      </c>
      <c r="I438" s="60">
        <f t="shared" si="216"/>
        <v>0</v>
      </c>
      <c r="J438" s="60">
        <f t="shared" si="216"/>
        <v>0</v>
      </c>
      <c r="K438" s="60">
        <f t="shared" si="216"/>
        <v>0</v>
      </c>
      <c r="L438" s="61">
        <f t="shared" si="216"/>
        <v>9</v>
      </c>
      <c r="M438" s="59">
        <f t="shared" si="216"/>
        <v>4619</v>
      </c>
      <c r="N438" s="60">
        <f t="shared" si="216"/>
        <v>8928</v>
      </c>
      <c r="O438" s="60">
        <f t="shared" si="216"/>
        <v>12966</v>
      </c>
      <c r="P438" s="60">
        <f t="shared" si="216"/>
        <v>17622</v>
      </c>
      <c r="Q438" s="60">
        <f t="shared" si="216"/>
        <v>22227</v>
      </c>
      <c r="R438" s="61">
        <f t="shared" si="216"/>
        <v>28055</v>
      </c>
      <c r="S438" s="348">
        <f t="shared" si="199"/>
        <v>9</v>
      </c>
      <c r="T438" s="60">
        <f t="shared" si="208"/>
        <v>28046</v>
      </c>
      <c r="U438" s="60">
        <f t="shared" si="209"/>
        <v>28055</v>
      </c>
      <c r="W438" s="149" t="s">
        <v>89</v>
      </c>
    </row>
    <row r="439" spans="1:23" s="81" customFormat="1" ht="17.25" customHeight="1">
      <c r="A439" s="80"/>
      <c r="B439" s="2163"/>
      <c r="C439" s="2085"/>
      <c r="D439" s="1999"/>
      <c r="E439" s="2000"/>
      <c r="F439" s="346" t="s">
        <v>166</v>
      </c>
      <c r="G439" s="175">
        <f>G263-G201</f>
        <v>-1402</v>
      </c>
      <c r="H439" s="176">
        <f t="shared" ref="H439:R445" si="217">H263-H201</f>
        <v>-777</v>
      </c>
      <c r="I439" s="176">
        <f t="shared" si="217"/>
        <v>-3990</v>
      </c>
      <c r="J439" s="176">
        <f t="shared" si="217"/>
        <v>-4662</v>
      </c>
      <c r="K439" s="176">
        <f t="shared" si="217"/>
        <v>-4454</v>
      </c>
      <c r="L439" s="177">
        <f t="shared" si="217"/>
        <v>-4454</v>
      </c>
      <c r="M439" s="175">
        <f t="shared" si="217"/>
        <v>-4454</v>
      </c>
      <c r="N439" s="176">
        <f t="shared" si="217"/>
        <v>-4454</v>
      </c>
      <c r="O439" s="176">
        <f t="shared" si="217"/>
        <v>-4454</v>
      </c>
      <c r="P439" s="176">
        <f t="shared" si="217"/>
        <v>-4454</v>
      </c>
      <c r="Q439" s="176">
        <f t="shared" si="217"/>
        <v>-4454</v>
      </c>
      <c r="R439" s="177">
        <f t="shared" si="217"/>
        <v>-4454</v>
      </c>
      <c r="S439" s="347">
        <f t="shared" si="199"/>
        <v>-4454</v>
      </c>
      <c r="T439" s="176">
        <f t="shared" si="208"/>
        <v>0</v>
      </c>
      <c r="U439" s="176">
        <f t="shared" si="209"/>
        <v>-4454</v>
      </c>
      <c r="W439" s="149" t="s">
        <v>89</v>
      </c>
    </row>
    <row r="440" spans="1:23" s="81" customFormat="1" ht="17.25" customHeight="1">
      <c r="A440" s="80"/>
      <c r="B440" s="2163"/>
      <c r="C440" s="2085"/>
      <c r="D440" s="1999"/>
      <c r="E440" s="2086"/>
      <c r="F440" s="346" t="s">
        <v>167</v>
      </c>
      <c r="G440" s="556">
        <f>G264-G202</f>
        <v>-0.24783454127629487</v>
      </c>
      <c r="H440" s="557">
        <f t="shared" si="217"/>
        <v>-6.9679849340866296E-2</v>
      </c>
      <c r="I440" s="557">
        <f t="shared" si="217"/>
        <v>-0.28177966101694918</v>
      </c>
      <c r="J440" s="557">
        <f t="shared" si="217"/>
        <v>-0.22914721061685916</v>
      </c>
      <c r="K440" s="557">
        <f t="shared" si="217"/>
        <v>-0.1858388617682647</v>
      </c>
      <c r="L440" s="558">
        <f t="shared" si="217"/>
        <v>-0.15864648263579698</v>
      </c>
      <c r="M440" s="556">
        <f t="shared" si="217"/>
        <v>-0.13274916547448737</v>
      </c>
      <c r="N440" s="557">
        <f t="shared" si="217"/>
        <v>-0.11523932729624838</v>
      </c>
      <c r="O440" s="557">
        <f t="shared" si="217"/>
        <v>-0.10249447717231223</v>
      </c>
      <c r="P440" s="557">
        <f t="shared" si="217"/>
        <v>-9.1037301992846209E-2</v>
      </c>
      <c r="Q440" s="557">
        <f t="shared" si="217"/>
        <v>-8.1963894665169956E-2</v>
      </c>
      <c r="R440" s="558">
        <f t="shared" si="217"/>
        <v>-7.2933894447264558E-2</v>
      </c>
      <c r="S440" s="937">
        <f t="shared" si="199"/>
        <v>-0.15864648263579698</v>
      </c>
      <c r="T440" s="557">
        <f t="shared" si="208"/>
        <v>8.5712588188532418E-2</v>
      </c>
      <c r="U440" s="557">
        <f t="shared" si="209"/>
        <v>-7.2933894447264558E-2</v>
      </c>
      <c r="W440" s="149" t="s">
        <v>348</v>
      </c>
    </row>
    <row r="441" spans="1:23" s="81" customFormat="1" ht="17.25" customHeight="1">
      <c r="A441" s="80"/>
      <c r="B441" s="2163"/>
      <c r="C441" s="2085"/>
      <c r="D441" s="1999"/>
      <c r="E441" s="2087" t="s">
        <v>121</v>
      </c>
      <c r="F441" s="498" t="s">
        <v>67</v>
      </c>
      <c r="G441" s="59">
        <f>G265-G203</f>
        <v>-318</v>
      </c>
      <c r="H441" s="60">
        <f t="shared" si="217"/>
        <v>-636</v>
      </c>
      <c r="I441" s="60">
        <f t="shared" si="217"/>
        <v>-649</v>
      </c>
      <c r="J441" s="60">
        <f t="shared" si="217"/>
        <v>-422</v>
      </c>
      <c r="K441" s="60">
        <f t="shared" si="217"/>
        <v>-427</v>
      </c>
      <c r="L441" s="61">
        <f t="shared" si="217"/>
        <v>-427</v>
      </c>
      <c r="M441" s="59">
        <f t="shared" si="217"/>
        <v>-427</v>
      </c>
      <c r="N441" s="60">
        <f t="shared" si="217"/>
        <v>-427</v>
      </c>
      <c r="O441" s="60">
        <f t="shared" si="217"/>
        <v>-427</v>
      </c>
      <c r="P441" s="60">
        <f t="shared" si="217"/>
        <v>-427</v>
      </c>
      <c r="Q441" s="60">
        <f t="shared" si="217"/>
        <v>-427</v>
      </c>
      <c r="R441" s="61">
        <f t="shared" si="217"/>
        <v>-427</v>
      </c>
      <c r="S441" s="348">
        <f t="shared" si="199"/>
        <v>-427</v>
      </c>
      <c r="T441" s="60">
        <f t="shared" si="208"/>
        <v>0</v>
      </c>
      <c r="U441" s="60">
        <f t="shared" si="209"/>
        <v>-427</v>
      </c>
      <c r="W441" s="149" t="s">
        <v>89</v>
      </c>
    </row>
    <row r="442" spans="1:23" s="81" customFormat="1" ht="17.25" customHeight="1">
      <c r="A442" s="80"/>
      <c r="B442" s="2163"/>
      <c r="C442" s="2085"/>
      <c r="D442" s="1999"/>
      <c r="E442" s="2000"/>
      <c r="F442" s="499" t="s">
        <v>71</v>
      </c>
      <c r="G442" s="56">
        <f t="shared" ref="G442:G445" si="218">G266-G204</f>
        <v>0</v>
      </c>
      <c r="H442" s="468">
        <f t="shared" si="217"/>
        <v>0</v>
      </c>
      <c r="I442" s="468">
        <f t="shared" si="217"/>
        <v>0</v>
      </c>
      <c r="J442" s="468">
        <f t="shared" si="217"/>
        <v>0</v>
      </c>
      <c r="K442" s="468">
        <f t="shared" si="217"/>
        <v>0</v>
      </c>
      <c r="L442" s="57">
        <f t="shared" si="217"/>
        <v>0</v>
      </c>
      <c r="M442" s="56">
        <f t="shared" si="217"/>
        <v>0</v>
      </c>
      <c r="N442" s="468">
        <f t="shared" si="217"/>
        <v>0</v>
      </c>
      <c r="O442" s="468">
        <f t="shared" si="217"/>
        <v>0</v>
      </c>
      <c r="P442" s="468">
        <f t="shared" si="217"/>
        <v>0</v>
      </c>
      <c r="Q442" s="468">
        <f t="shared" si="217"/>
        <v>0</v>
      </c>
      <c r="R442" s="57">
        <f t="shared" si="217"/>
        <v>0</v>
      </c>
      <c r="S442" s="936">
        <f t="shared" si="199"/>
        <v>0</v>
      </c>
      <c r="T442" s="468">
        <f t="shared" si="208"/>
        <v>0</v>
      </c>
      <c r="U442" s="468">
        <f t="shared" si="209"/>
        <v>0</v>
      </c>
      <c r="W442" s="149" t="s">
        <v>89</v>
      </c>
    </row>
    <row r="443" spans="1:23" s="81" customFormat="1" ht="17.25" customHeight="1">
      <c r="A443" s="80"/>
      <c r="B443" s="2163"/>
      <c r="C443" s="2085"/>
      <c r="D443" s="1999"/>
      <c r="E443" s="2000"/>
      <c r="F443" s="499" t="s">
        <v>164</v>
      </c>
      <c r="G443" s="56">
        <f t="shared" si="218"/>
        <v>-315</v>
      </c>
      <c r="H443" s="468">
        <f t="shared" si="217"/>
        <v>-630</v>
      </c>
      <c r="I443" s="468">
        <f t="shared" si="217"/>
        <v>-643</v>
      </c>
      <c r="J443" s="468">
        <f t="shared" si="217"/>
        <v>-418</v>
      </c>
      <c r="K443" s="468">
        <f t="shared" si="217"/>
        <v>-423</v>
      </c>
      <c r="L443" s="57">
        <f t="shared" si="217"/>
        <v>-428</v>
      </c>
      <c r="M443" s="56">
        <f t="shared" si="217"/>
        <v>-428</v>
      </c>
      <c r="N443" s="468">
        <f t="shared" si="217"/>
        <v>-428</v>
      </c>
      <c r="O443" s="468">
        <f t="shared" si="217"/>
        <v>-428</v>
      </c>
      <c r="P443" s="468">
        <f t="shared" si="217"/>
        <v>-428</v>
      </c>
      <c r="Q443" s="468">
        <f t="shared" si="217"/>
        <v>-428</v>
      </c>
      <c r="R443" s="57">
        <f t="shared" si="217"/>
        <v>-428</v>
      </c>
      <c r="S443" s="936">
        <f t="shared" si="199"/>
        <v>-428</v>
      </c>
      <c r="T443" s="468">
        <f t="shared" si="208"/>
        <v>0</v>
      </c>
      <c r="U443" s="468">
        <f t="shared" si="209"/>
        <v>-428</v>
      </c>
      <c r="W443" s="149" t="s">
        <v>89</v>
      </c>
    </row>
    <row r="444" spans="1:23" s="81" customFormat="1" ht="17.25" customHeight="1">
      <c r="A444" s="80"/>
      <c r="B444" s="2163"/>
      <c r="C444" s="2085"/>
      <c r="D444" s="1999"/>
      <c r="E444" s="2000"/>
      <c r="F444" s="546" t="s">
        <v>73</v>
      </c>
      <c r="G444" s="547">
        <f t="shared" si="218"/>
        <v>-3</v>
      </c>
      <c r="H444" s="548">
        <f t="shared" si="217"/>
        <v>-6</v>
      </c>
      <c r="I444" s="548">
        <f t="shared" si="217"/>
        <v>-6</v>
      </c>
      <c r="J444" s="548">
        <f t="shared" si="217"/>
        <v>-4</v>
      </c>
      <c r="K444" s="548">
        <f t="shared" si="217"/>
        <v>-4</v>
      </c>
      <c r="L444" s="549">
        <f t="shared" si="217"/>
        <v>1</v>
      </c>
      <c r="M444" s="547">
        <f t="shared" si="217"/>
        <v>1</v>
      </c>
      <c r="N444" s="548">
        <f t="shared" si="217"/>
        <v>1</v>
      </c>
      <c r="O444" s="548">
        <f t="shared" si="217"/>
        <v>1</v>
      </c>
      <c r="P444" s="548">
        <f t="shared" si="217"/>
        <v>1</v>
      </c>
      <c r="Q444" s="548">
        <f t="shared" si="217"/>
        <v>1</v>
      </c>
      <c r="R444" s="549">
        <f t="shared" si="217"/>
        <v>1</v>
      </c>
      <c r="S444" s="550">
        <f t="shared" si="199"/>
        <v>1</v>
      </c>
      <c r="T444" s="548">
        <f t="shared" si="208"/>
        <v>0</v>
      </c>
      <c r="U444" s="548">
        <f t="shared" si="209"/>
        <v>1</v>
      </c>
      <c r="W444" s="149" t="s">
        <v>89</v>
      </c>
    </row>
    <row r="445" spans="1:23" s="81" customFormat="1" ht="17.25" customHeight="1">
      <c r="A445" s="80"/>
      <c r="B445" s="2163"/>
      <c r="C445" s="2085"/>
      <c r="D445" s="1999"/>
      <c r="E445" s="2000"/>
      <c r="F445" s="551" t="s">
        <v>135</v>
      </c>
      <c r="G445" s="552">
        <f t="shared" si="218"/>
        <v>-9.433962264150943E-3</v>
      </c>
      <c r="H445" s="553">
        <f t="shared" si="217"/>
        <v>-9.433962264150943E-3</v>
      </c>
      <c r="I445" s="553">
        <f t="shared" si="217"/>
        <v>4.0210330961954963E-4</v>
      </c>
      <c r="J445" s="553">
        <f t="shared" si="217"/>
        <v>-2.219755826859092E-5</v>
      </c>
      <c r="K445" s="553">
        <f t="shared" si="217"/>
        <v>2.4335242297895618E-5</v>
      </c>
      <c r="L445" s="554">
        <f t="shared" si="217"/>
        <v>3.3952072159300836E-3</v>
      </c>
      <c r="M445" s="552">
        <f t="shared" si="217"/>
        <v>3.3952072159300836E-3</v>
      </c>
      <c r="N445" s="553">
        <f t="shared" si="217"/>
        <v>3.3952072159300836E-3</v>
      </c>
      <c r="O445" s="553">
        <f t="shared" si="217"/>
        <v>3.3952072159300836E-3</v>
      </c>
      <c r="P445" s="553">
        <f t="shared" si="217"/>
        <v>3.3952072159300836E-3</v>
      </c>
      <c r="Q445" s="553">
        <f t="shared" si="217"/>
        <v>3.3952072159300836E-3</v>
      </c>
      <c r="R445" s="554">
        <f t="shared" si="217"/>
        <v>3.3952072159300836E-3</v>
      </c>
      <c r="S445" s="555">
        <f t="shared" si="199"/>
        <v>3.3952072159300836E-3</v>
      </c>
      <c r="T445" s="553">
        <f t="shared" si="208"/>
        <v>0</v>
      </c>
      <c r="U445" s="553">
        <f t="shared" si="209"/>
        <v>3.3952072159300836E-3</v>
      </c>
      <c r="W445" s="149" t="s">
        <v>348</v>
      </c>
    </row>
    <row r="446" spans="1:23" s="81" customFormat="1" ht="17.25" customHeight="1">
      <c r="A446" s="80"/>
      <c r="B446" s="2163"/>
      <c r="C446" s="2085"/>
      <c r="D446" s="1999"/>
      <c r="E446" s="2000"/>
      <c r="F446" s="499" t="s">
        <v>165</v>
      </c>
      <c r="G446" s="59">
        <f>G270</f>
        <v>0</v>
      </c>
      <c r="H446" s="60">
        <f t="shared" ref="H446:R446" si="219">H270</f>
        <v>0</v>
      </c>
      <c r="I446" s="60">
        <f t="shared" si="219"/>
        <v>0</v>
      </c>
      <c r="J446" s="60">
        <f t="shared" si="219"/>
        <v>0</v>
      </c>
      <c r="K446" s="60">
        <f t="shared" si="219"/>
        <v>0</v>
      </c>
      <c r="L446" s="61">
        <f t="shared" si="219"/>
        <v>5</v>
      </c>
      <c r="M446" s="59">
        <f t="shared" si="219"/>
        <v>5</v>
      </c>
      <c r="N446" s="60">
        <f t="shared" si="219"/>
        <v>5</v>
      </c>
      <c r="O446" s="60">
        <f t="shared" si="219"/>
        <v>5</v>
      </c>
      <c r="P446" s="60">
        <f t="shared" si="219"/>
        <v>5</v>
      </c>
      <c r="Q446" s="60">
        <f t="shared" si="219"/>
        <v>5</v>
      </c>
      <c r="R446" s="61">
        <f t="shared" si="219"/>
        <v>5</v>
      </c>
      <c r="S446" s="348">
        <f t="shared" si="199"/>
        <v>5</v>
      </c>
      <c r="T446" s="60">
        <f t="shared" si="208"/>
        <v>0</v>
      </c>
      <c r="U446" s="60">
        <f t="shared" si="209"/>
        <v>5</v>
      </c>
      <c r="W446" s="149" t="s">
        <v>89</v>
      </c>
    </row>
    <row r="447" spans="1:23" s="81" customFormat="1" ht="17.25" customHeight="1">
      <c r="A447" s="80"/>
      <c r="B447" s="2163"/>
      <c r="C447" s="2085"/>
      <c r="D447" s="1999"/>
      <c r="E447" s="2000"/>
      <c r="F447" s="346" t="s">
        <v>166</v>
      </c>
      <c r="G447" s="175">
        <f>G271-G206</f>
        <v>-3</v>
      </c>
      <c r="H447" s="176">
        <f t="shared" ref="H447:R449" si="220">H271-H206</f>
        <v>-6</v>
      </c>
      <c r="I447" s="176">
        <f t="shared" si="220"/>
        <v>-6</v>
      </c>
      <c r="J447" s="176">
        <f t="shared" si="220"/>
        <v>-4</v>
      </c>
      <c r="K447" s="176">
        <f t="shared" si="220"/>
        <v>-4</v>
      </c>
      <c r="L447" s="177">
        <f t="shared" si="220"/>
        <v>-4</v>
      </c>
      <c r="M447" s="175">
        <f t="shared" si="220"/>
        <v>-4</v>
      </c>
      <c r="N447" s="176">
        <f t="shared" si="220"/>
        <v>-4</v>
      </c>
      <c r="O447" s="176">
        <f t="shared" si="220"/>
        <v>-4</v>
      </c>
      <c r="P447" s="176">
        <f t="shared" si="220"/>
        <v>-4</v>
      </c>
      <c r="Q447" s="176">
        <f t="shared" si="220"/>
        <v>-4</v>
      </c>
      <c r="R447" s="177">
        <f t="shared" si="220"/>
        <v>-4</v>
      </c>
      <c r="S447" s="347">
        <f t="shared" si="199"/>
        <v>-4</v>
      </c>
      <c r="T447" s="176">
        <f t="shared" si="208"/>
        <v>0</v>
      </c>
      <c r="U447" s="176">
        <f t="shared" si="209"/>
        <v>-4</v>
      </c>
      <c r="W447" s="149" t="s">
        <v>89</v>
      </c>
    </row>
    <row r="448" spans="1:23" s="81" customFormat="1" ht="17.25" customHeight="1">
      <c r="A448" s="80"/>
      <c r="B448" s="2163"/>
      <c r="C448" s="2085"/>
      <c r="D448" s="1999"/>
      <c r="E448" s="2086"/>
      <c r="F448" s="346" t="s">
        <v>167</v>
      </c>
      <c r="G448" s="556">
        <f>G272-G207</f>
        <v>-9.433962264150943E-3</v>
      </c>
      <c r="H448" s="557">
        <f t="shared" si="220"/>
        <v>-9.433962264150943E-3</v>
      </c>
      <c r="I448" s="557">
        <f t="shared" si="220"/>
        <v>4.0210330961954963E-4</v>
      </c>
      <c r="J448" s="557">
        <f t="shared" si="220"/>
        <v>-2.219755826859092E-5</v>
      </c>
      <c r="K448" s="557">
        <f t="shared" si="220"/>
        <v>2.4335242297895618E-5</v>
      </c>
      <c r="L448" s="558">
        <f t="shared" si="220"/>
        <v>1.9109984329813631E-5</v>
      </c>
      <c r="M448" s="556">
        <f t="shared" si="220"/>
        <v>1.9109984329813631E-5</v>
      </c>
      <c r="N448" s="557">
        <f t="shared" si="220"/>
        <v>1.9109984329813631E-5</v>
      </c>
      <c r="O448" s="557">
        <f t="shared" si="220"/>
        <v>1.9109984329813631E-5</v>
      </c>
      <c r="P448" s="557">
        <f t="shared" si="220"/>
        <v>1.9109984329813631E-5</v>
      </c>
      <c r="Q448" s="557">
        <f t="shared" si="220"/>
        <v>1.9109984329813631E-5</v>
      </c>
      <c r="R448" s="558">
        <f t="shared" si="220"/>
        <v>1.9109984329813631E-5</v>
      </c>
      <c r="S448" s="937">
        <f t="shared" si="199"/>
        <v>1.9109984329813631E-5</v>
      </c>
      <c r="T448" s="557">
        <f t="shared" si="208"/>
        <v>0</v>
      </c>
      <c r="U448" s="557">
        <f t="shared" si="209"/>
        <v>1.9109984329813631E-5</v>
      </c>
      <c r="W448" s="149" t="s">
        <v>348</v>
      </c>
    </row>
    <row r="449" spans="1:23" s="81" customFormat="1" ht="17.25" customHeight="1">
      <c r="A449" s="80"/>
      <c r="B449" s="2163"/>
      <c r="C449" s="2085"/>
      <c r="D449" s="2088" t="s">
        <v>21</v>
      </c>
      <c r="E449" s="2090" t="s">
        <v>74</v>
      </c>
      <c r="F449" s="498" t="s">
        <v>67</v>
      </c>
      <c r="G449" s="59">
        <f>G273-G208</f>
        <v>11</v>
      </c>
      <c r="H449" s="60">
        <f t="shared" si="220"/>
        <v>841</v>
      </c>
      <c r="I449" s="60">
        <f t="shared" si="220"/>
        <v>-472</v>
      </c>
      <c r="J449" s="60">
        <f t="shared" si="220"/>
        <v>-15263</v>
      </c>
      <c r="K449" s="60">
        <f t="shared" si="220"/>
        <v>-14484</v>
      </c>
      <c r="L449" s="61">
        <f t="shared" si="220"/>
        <v>6348</v>
      </c>
      <c r="M449" s="59">
        <f t="shared" si="220"/>
        <v>12623</v>
      </c>
      <c r="N449" s="60">
        <f t="shared" si="220"/>
        <v>14313</v>
      </c>
      <c r="O449" s="60">
        <f t="shared" si="220"/>
        <v>19663</v>
      </c>
      <c r="P449" s="60">
        <f t="shared" si="220"/>
        <v>-7787</v>
      </c>
      <c r="Q449" s="60">
        <f t="shared" si="220"/>
        <v>-14757</v>
      </c>
      <c r="R449" s="61">
        <f t="shared" si="220"/>
        <v>-7538</v>
      </c>
      <c r="S449" s="348">
        <f t="shared" si="199"/>
        <v>6348</v>
      </c>
      <c r="T449" s="60">
        <f t="shared" si="208"/>
        <v>-13886</v>
      </c>
      <c r="U449" s="60">
        <f t="shared" si="209"/>
        <v>-7538</v>
      </c>
      <c r="W449" s="149" t="s">
        <v>89</v>
      </c>
    </row>
    <row r="450" spans="1:23" s="81" customFormat="1" ht="17.25" customHeight="1">
      <c r="A450" s="80"/>
      <c r="B450" s="2163"/>
      <c r="C450" s="2085"/>
      <c r="D450" s="2089"/>
      <c r="E450" s="2091"/>
      <c r="F450" s="499" t="s">
        <v>71</v>
      </c>
      <c r="G450" s="56">
        <f t="shared" ref="G450:R453" si="221">G274-G209</f>
        <v>0</v>
      </c>
      <c r="H450" s="468">
        <f t="shared" si="221"/>
        <v>156</v>
      </c>
      <c r="I450" s="468">
        <f t="shared" si="221"/>
        <v>375</v>
      </c>
      <c r="J450" s="468">
        <f t="shared" si="221"/>
        <v>-4374</v>
      </c>
      <c r="K450" s="468">
        <f t="shared" si="221"/>
        <v>-4876</v>
      </c>
      <c r="L450" s="57">
        <f t="shared" si="221"/>
        <v>7755</v>
      </c>
      <c r="M450" s="56">
        <f t="shared" si="221"/>
        <v>3286</v>
      </c>
      <c r="N450" s="468">
        <f t="shared" si="221"/>
        <v>3844</v>
      </c>
      <c r="O450" s="468">
        <f t="shared" si="221"/>
        <v>3884</v>
      </c>
      <c r="P450" s="468">
        <f t="shared" si="221"/>
        <v>-36090</v>
      </c>
      <c r="Q450" s="468">
        <f t="shared" si="221"/>
        <v>-41376</v>
      </c>
      <c r="R450" s="57">
        <f t="shared" si="221"/>
        <v>-33130</v>
      </c>
      <c r="S450" s="936">
        <f t="shared" ref="S450:S512" si="222">L450</f>
        <v>7755</v>
      </c>
      <c r="T450" s="468">
        <f t="shared" si="208"/>
        <v>-40885</v>
      </c>
      <c r="U450" s="468">
        <f t="shared" si="209"/>
        <v>-33130</v>
      </c>
      <c r="W450" s="149" t="s">
        <v>89</v>
      </c>
    </row>
    <row r="451" spans="1:23" s="81" customFormat="1" ht="17.25" customHeight="1">
      <c r="A451" s="80"/>
      <c r="B451" s="2163"/>
      <c r="C451" s="2085"/>
      <c r="D451" s="2089"/>
      <c r="E451" s="2091"/>
      <c r="F451" s="499" t="s">
        <v>164</v>
      </c>
      <c r="G451" s="56">
        <f t="shared" si="221"/>
        <v>-7</v>
      </c>
      <c r="H451" s="468">
        <f t="shared" si="221"/>
        <v>54</v>
      </c>
      <c r="I451" s="468">
        <f t="shared" si="221"/>
        <v>-1524</v>
      </c>
      <c r="J451" s="468">
        <f t="shared" si="221"/>
        <v>-10242</v>
      </c>
      <c r="K451" s="468">
        <f t="shared" si="221"/>
        <v>-11279</v>
      </c>
      <c r="L451" s="57">
        <f t="shared" si="221"/>
        <v>-11802</v>
      </c>
      <c r="M451" s="56">
        <f t="shared" si="221"/>
        <v>-28756</v>
      </c>
      <c r="N451" s="468">
        <f t="shared" si="221"/>
        <v>-30967</v>
      </c>
      <c r="O451" s="468">
        <f t="shared" si="221"/>
        <v>-35841</v>
      </c>
      <c r="P451" s="468">
        <f t="shared" si="221"/>
        <v>-49452</v>
      </c>
      <c r="Q451" s="468">
        <f t="shared" si="221"/>
        <v>-54369</v>
      </c>
      <c r="R451" s="57">
        <f t="shared" si="221"/>
        <v>-74249</v>
      </c>
      <c r="S451" s="936">
        <f t="shared" si="222"/>
        <v>-11802</v>
      </c>
      <c r="T451" s="468">
        <f t="shared" si="208"/>
        <v>-62447</v>
      </c>
      <c r="U451" s="468">
        <f t="shared" si="209"/>
        <v>-74249</v>
      </c>
      <c r="W451" s="149" t="s">
        <v>89</v>
      </c>
    </row>
    <row r="452" spans="1:23" s="81" customFormat="1" ht="17.25" customHeight="1">
      <c r="A452" s="80"/>
      <c r="B452" s="2163"/>
      <c r="C452" s="2085"/>
      <c r="D452" s="2089"/>
      <c r="E452" s="2091"/>
      <c r="F452" s="546" t="s">
        <v>73</v>
      </c>
      <c r="G452" s="547">
        <f t="shared" si="221"/>
        <v>18</v>
      </c>
      <c r="H452" s="548">
        <f t="shared" si="221"/>
        <v>631</v>
      </c>
      <c r="I452" s="548">
        <f t="shared" si="221"/>
        <v>677</v>
      </c>
      <c r="J452" s="548">
        <f t="shared" si="221"/>
        <v>-647</v>
      </c>
      <c r="K452" s="548">
        <f t="shared" si="221"/>
        <v>1671</v>
      </c>
      <c r="L452" s="549">
        <f t="shared" si="221"/>
        <v>10395</v>
      </c>
      <c r="M452" s="547">
        <f t="shared" si="221"/>
        <v>38093</v>
      </c>
      <c r="N452" s="548">
        <f t="shared" si="221"/>
        <v>41436</v>
      </c>
      <c r="O452" s="548">
        <f t="shared" si="221"/>
        <v>51620</v>
      </c>
      <c r="P452" s="548">
        <f t="shared" si="221"/>
        <v>77755</v>
      </c>
      <c r="Q452" s="548">
        <f t="shared" si="221"/>
        <v>80988</v>
      </c>
      <c r="R452" s="549">
        <f t="shared" si="221"/>
        <v>99841</v>
      </c>
      <c r="S452" s="550">
        <f t="shared" si="222"/>
        <v>10395</v>
      </c>
      <c r="T452" s="548">
        <f t="shared" si="208"/>
        <v>89446</v>
      </c>
      <c r="U452" s="548">
        <f t="shared" si="209"/>
        <v>99841</v>
      </c>
      <c r="W452" s="149" t="s">
        <v>89</v>
      </c>
    </row>
    <row r="453" spans="1:23" s="81" customFormat="1" ht="17.25" customHeight="1">
      <c r="A453" s="80"/>
      <c r="B453" s="2163"/>
      <c r="C453" s="2085"/>
      <c r="D453" s="2089"/>
      <c r="E453" s="2091"/>
      <c r="F453" s="551" t="s">
        <v>135</v>
      </c>
      <c r="G453" s="552">
        <f t="shared" si="221"/>
        <v>3.6166549953314669E-2</v>
      </c>
      <c r="H453" s="553">
        <f t="shared" si="221"/>
        <v>7.4966857140930349E-2</v>
      </c>
      <c r="I453" s="553">
        <f t="shared" si="221"/>
        <v>5.4669931010074752E-2</v>
      </c>
      <c r="J453" s="553">
        <f t="shared" si="221"/>
        <v>8.1307816431327395E-2</v>
      </c>
      <c r="K453" s="553">
        <f t="shared" si="221"/>
        <v>0.13156098393289201</v>
      </c>
      <c r="L453" s="554">
        <f t="shared" si="221"/>
        <v>8.0870277288641546E-2</v>
      </c>
      <c r="M453" s="552">
        <f t="shared" si="221"/>
        <v>0.17005887688900784</v>
      </c>
      <c r="N453" s="553">
        <f t="shared" si="221"/>
        <v>0.18074376695721359</v>
      </c>
      <c r="O453" s="553">
        <f t="shared" si="221"/>
        <v>0.20918313202897876</v>
      </c>
      <c r="P453" s="553">
        <f t="shared" si="221"/>
        <v>0.28194017555966472</v>
      </c>
      <c r="Q453" s="553">
        <f t="shared" si="221"/>
        <v>0.2890307102010079</v>
      </c>
      <c r="R453" s="554">
        <f t="shared" si="221"/>
        <v>0.29243887832389703</v>
      </c>
      <c r="S453" s="555">
        <f t="shared" si="222"/>
        <v>8.0870277288641546E-2</v>
      </c>
      <c r="T453" s="553">
        <f t="shared" si="208"/>
        <v>0.21156860103525549</v>
      </c>
      <c r="U453" s="553">
        <f t="shared" si="209"/>
        <v>0.29243887832389703</v>
      </c>
      <c r="W453" s="149" t="s">
        <v>357</v>
      </c>
    </row>
    <row r="454" spans="1:23" s="81" customFormat="1" ht="17.25" customHeight="1">
      <c r="A454" s="80"/>
      <c r="B454" s="2163"/>
      <c r="C454" s="2085"/>
      <c r="D454" s="2089"/>
      <c r="E454" s="2091"/>
      <c r="F454" s="499" t="s">
        <v>165</v>
      </c>
      <c r="G454" s="59">
        <f>G278</f>
        <v>0</v>
      </c>
      <c r="H454" s="60">
        <f t="shared" ref="H454:R454" si="223">H278</f>
        <v>0</v>
      </c>
      <c r="I454" s="60">
        <f t="shared" si="223"/>
        <v>0</v>
      </c>
      <c r="J454" s="60">
        <f t="shared" si="223"/>
        <v>0</v>
      </c>
      <c r="K454" s="60">
        <f t="shared" si="223"/>
        <v>0</v>
      </c>
      <c r="L454" s="61">
        <f t="shared" si="223"/>
        <v>6032.5999705839095</v>
      </c>
      <c r="M454" s="59">
        <f t="shared" si="223"/>
        <v>32415.035158206214</v>
      </c>
      <c r="N454" s="60">
        <f t="shared" si="223"/>
        <v>35585.413729634784</v>
      </c>
      <c r="O454" s="60">
        <f t="shared" si="223"/>
        <v>45052.633465138344</v>
      </c>
      <c r="P454" s="60">
        <f t="shared" si="223"/>
        <v>74639.907620676444</v>
      </c>
      <c r="Q454" s="60">
        <f t="shared" si="223"/>
        <v>78501.941917919219</v>
      </c>
      <c r="R454" s="61">
        <f t="shared" si="223"/>
        <v>94958.887606895601</v>
      </c>
      <c r="S454" s="348">
        <f t="shared" si="222"/>
        <v>6032.5999705839095</v>
      </c>
      <c r="T454" s="60">
        <f t="shared" si="208"/>
        <v>88926.287636311696</v>
      </c>
      <c r="U454" s="60">
        <f t="shared" si="209"/>
        <v>94958.887606895601</v>
      </c>
      <c r="W454" s="149" t="s">
        <v>89</v>
      </c>
    </row>
    <row r="455" spans="1:23" s="81" customFormat="1" ht="17.25" customHeight="1">
      <c r="A455" s="80"/>
      <c r="B455" s="2163"/>
      <c r="C455" s="2085"/>
      <c r="D455" s="2089"/>
      <c r="E455" s="2091"/>
      <c r="F455" s="346" t="s">
        <v>166</v>
      </c>
      <c r="G455" s="175">
        <f>G279-G211</f>
        <v>18</v>
      </c>
      <c r="H455" s="176">
        <f t="shared" ref="H455:R457" si="224">H279-H211</f>
        <v>631</v>
      </c>
      <c r="I455" s="176">
        <f t="shared" si="224"/>
        <v>677</v>
      </c>
      <c r="J455" s="176">
        <f t="shared" si="224"/>
        <v>-647</v>
      </c>
      <c r="K455" s="176">
        <f t="shared" si="224"/>
        <v>1671</v>
      </c>
      <c r="L455" s="177">
        <f t="shared" si="224"/>
        <v>4362.4000294160905</v>
      </c>
      <c r="M455" s="175">
        <f t="shared" si="224"/>
        <v>5677.964841793786</v>
      </c>
      <c r="N455" s="176">
        <f t="shared" si="224"/>
        <v>5850.5862703652165</v>
      </c>
      <c r="O455" s="176">
        <f t="shared" si="224"/>
        <v>6567.366534861656</v>
      </c>
      <c r="P455" s="176">
        <f t="shared" si="224"/>
        <v>3115.0923793235561</v>
      </c>
      <c r="Q455" s="176">
        <f t="shared" si="224"/>
        <v>2486.0580820807809</v>
      </c>
      <c r="R455" s="177">
        <f t="shared" si="224"/>
        <v>4882.1123931043985</v>
      </c>
      <c r="S455" s="347">
        <f t="shared" si="222"/>
        <v>4362.4000294160905</v>
      </c>
      <c r="T455" s="176">
        <f t="shared" si="208"/>
        <v>519.71236368830796</v>
      </c>
      <c r="U455" s="176">
        <f t="shared" si="209"/>
        <v>4882.1123931043985</v>
      </c>
      <c r="W455" s="149" t="s">
        <v>89</v>
      </c>
    </row>
    <row r="456" spans="1:23" s="81" customFormat="1" ht="17.25" customHeight="1">
      <c r="A456" s="80"/>
      <c r="B456" s="2163"/>
      <c r="C456" s="2085"/>
      <c r="D456" s="2089"/>
      <c r="E456" s="2092"/>
      <c r="F456" s="346" t="s">
        <v>167</v>
      </c>
      <c r="G456" s="556">
        <f>G280-G212</f>
        <v>3.6166549953314669E-2</v>
      </c>
      <c r="H456" s="557">
        <f t="shared" si="224"/>
        <v>7.4966857140930349E-2</v>
      </c>
      <c r="I456" s="557">
        <f t="shared" si="224"/>
        <v>5.4669931010074752E-2</v>
      </c>
      <c r="J456" s="557">
        <f t="shared" si="224"/>
        <v>8.1307816431327395E-2</v>
      </c>
      <c r="K456" s="557">
        <f t="shared" si="224"/>
        <v>0.13156098393289201</v>
      </c>
      <c r="L456" s="558">
        <f t="shared" si="224"/>
        <v>2.9668878806334398E-2</v>
      </c>
      <c r="M456" s="556">
        <f t="shared" si="224"/>
        <v>1.6781080236828616E-2</v>
      </c>
      <c r="N456" s="557">
        <f t="shared" si="224"/>
        <v>1.5972833491601474E-2</v>
      </c>
      <c r="O456" s="557">
        <f t="shared" si="224"/>
        <v>1.4275806169302324E-2</v>
      </c>
      <c r="P456" s="557">
        <f t="shared" si="224"/>
        <v>1.5444266831497161E-2</v>
      </c>
      <c r="Q456" s="557">
        <f t="shared" si="224"/>
        <v>1.6434646189676466E-2</v>
      </c>
      <c r="R456" s="558">
        <f t="shared" si="224"/>
        <v>1.7989639869063184E-2</v>
      </c>
      <c r="S456" s="937">
        <f t="shared" si="222"/>
        <v>2.9668878806334398E-2</v>
      </c>
      <c r="T456" s="557">
        <f t="shared" si="208"/>
        <v>-1.1679238937271214E-2</v>
      </c>
      <c r="U456" s="557">
        <f t="shared" si="209"/>
        <v>1.7989639869063184E-2</v>
      </c>
      <c r="W456" s="149" t="s">
        <v>352</v>
      </c>
    </row>
    <row r="457" spans="1:23" s="81" customFormat="1" ht="17.25" customHeight="1">
      <c r="A457" s="80"/>
      <c r="B457" s="2163"/>
      <c r="C457" s="2085"/>
      <c r="D457" s="2089"/>
      <c r="E457" s="2090" t="s">
        <v>75</v>
      </c>
      <c r="F457" s="498" t="s">
        <v>67</v>
      </c>
      <c r="G457" s="59">
        <f>G281-G213</f>
        <v>-14042</v>
      </c>
      <c r="H457" s="60">
        <f t="shared" si="224"/>
        <v>-27942</v>
      </c>
      <c r="I457" s="60">
        <f t="shared" si="224"/>
        <v>-34403</v>
      </c>
      <c r="J457" s="60">
        <f t="shared" si="224"/>
        <v>-44180</v>
      </c>
      <c r="K457" s="60">
        <f t="shared" si="224"/>
        <v>-61130</v>
      </c>
      <c r="L457" s="61">
        <f t="shared" si="224"/>
        <v>-24050</v>
      </c>
      <c r="M457" s="59">
        <f t="shared" si="224"/>
        <v>-33006</v>
      </c>
      <c r="N457" s="60">
        <f t="shared" si="224"/>
        <v>-40066</v>
      </c>
      <c r="O457" s="60">
        <f t="shared" si="224"/>
        <v>-41116</v>
      </c>
      <c r="P457" s="60">
        <f t="shared" si="224"/>
        <v>-56676</v>
      </c>
      <c r="Q457" s="60">
        <f t="shared" si="224"/>
        <v>-75476</v>
      </c>
      <c r="R457" s="61">
        <f t="shared" si="224"/>
        <v>-49256</v>
      </c>
      <c r="S457" s="348">
        <f t="shared" si="222"/>
        <v>-24050</v>
      </c>
      <c r="T457" s="60">
        <f t="shared" si="208"/>
        <v>-25206</v>
      </c>
      <c r="U457" s="60">
        <f t="shared" si="209"/>
        <v>-49256</v>
      </c>
      <c r="W457" s="149" t="s">
        <v>89</v>
      </c>
    </row>
    <row r="458" spans="1:23" s="81" customFormat="1" ht="17.25" customHeight="1">
      <c r="A458" s="80"/>
      <c r="B458" s="2163"/>
      <c r="C458" s="2085"/>
      <c r="D458" s="2089"/>
      <c r="E458" s="2091"/>
      <c r="F458" s="499" t="s">
        <v>71</v>
      </c>
      <c r="G458" s="56">
        <f t="shared" ref="G458:R461" si="225">G282-G214</f>
        <v>-9522</v>
      </c>
      <c r="H458" s="468">
        <f t="shared" si="225"/>
        <v>-19346</v>
      </c>
      <c r="I458" s="468">
        <f t="shared" si="225"/>
        <v>-24634</v>
      </c>
      <c r="J458" s="468">
        <f t="shared" si="225"/>
        <v>-31542</v>
      </c>
      <c r="K458" s="468">
        <f t="shared" si="225"/>
        <v>-41435</v>
      </c>
      <c r="L458" s="57">
        <f t="shared" si="225"/>
        <v>-13922</v>
      </c>
      <c r="M458" s="56">
        <f t="shared" si="225"/>
        <v>-20777</v>
      </c>
      <c r="N458" s="468">
        <f t="shared" si="225"/>
        <v>-29309</v>
      </c>
      <c r="O458" s="468">
        <f t="shared" si="225"/>
        <v>-32814</v>
      </c>
      <c r="P458" s="468">
        <f t="shared" si="225"/>
        <v>-42844</v>
      </c>
      <c r="Q458" s="468">
        <f t="shared" si="225"/>
        <v>-54329</v>
      </c>
      <c r="R458" s="57">
        <f t="shared" si="225"/>
        <v>-45249</v>
      </c>
      <c r="S458" s="936">
        <f t="shared" si="222"/>
        <v>-13922</v>
      </c>
      <c r="T458" s="468">
        <f t="shared" si="208"/>
        <v>-31327</v>
      </c>
      <c r="U458" s="468">
        <f t="shared" si="209"/>
        <v>-45249</v>
      </c>
      <c r="W458" s="149" t="s">
        <v>89</v>
      </c>
    </row>
    <row r="459" spans="1:23" s="81" customFormat="1" ht="17.25" customHeight="1">
      <c r="A459" s="80"/>
      <c r="B459" s="2163"/>
      <c r="C459" s="2085"/>
      <c r="D459" s="2089"/>
      <c r="E459" s="2091"/>
      <c r="F459" s="499" t="s">
        <v>164</v>
      </c>
      <c r="G459" s="56">
        <f t="shared" si="225"/>
        <v>-1691</v>
      </c>
      <c r="H459" s="468">
        <f t="shared" si="225"/>
        <v>-3651</v>
      </c>
      <c r="I459" s="468">
        <f t="shared" si="225"/>
        <v>-3695</v>
      </c>
      <c r="J459" s="468">
        <f t="shared" si="225"/>
        <v>-4585</v>
      </c>
      <c r="K459" s="468">
        <f t="shared" si="225"/>
        <v>-7720</v>
      </c>
      <c r="L459" s="57">
        <f t="shared" si="225"/>
        <v>2762</v>
      </c>
      <c r="M459" s="56">
        <f t="shared" si="225"/>
        <v>1906</v>
      </c>
      <c r="N459" s="468">
        <f t="shared" si="225"/>
        <v>-2498</v>
      </c>
      <c r="O459" s="468">
        <f t="shared" si="225"/>
        <v>-6258</v>
      </c>
      <c r="P459" s="468">
        <f t="shared" si="225"/>
        <v>-13250</v>
      </c>
      <c r="Q459" s="468">
        <f t="shared" si="225"/>
        <v>-17912</v>
      </c>
      <c r="R459" s="57">
        <f t="shared" si="225"/>
        <v>-16250</v>
      </c>
      <c r="S459" s="936">
        <f t="shared" si="222"/>
        <v>2762</v>
      </c>
      <c r="T459" s="468">
        <f t="shared" si="208"/>
        <v>-19012</v>
      </c>
      <c r="U459" s="468">
        <f t="shared" si="209"/>
        <v>-16250</v>
      </c>
      <c r="W459" s="149" t="s">
        <v>89</v>
      </c>
    </row>
    <row r="460" spans="1:23" s="81" customFormat="1" ht="17.25" customHeight="1">
      <c r="A460" s="80"/>
      <c r="B460" s="2163"/>
      <c r="C460" s="2085"/>
      <c r="D460" s="2089"/>
      <c r="E460" s="2091"/>
      <c r="F460" s="546" t="s">
        <v>73</v>
      </c>
      <c r="G460" s="547">
        <f t="shared" si="225"/>
        <v>-2829</v>
      </c>
      <c r="H460" s="548">
        <f t="shared" si="225"/>
        <v>-4945</v>
      </c>
      <c r="I460" s="548">
        <f t="shared" si="225"/>
        <v>-6074</v>
      </c>
      <c r="J460" s="548">
        <f t="shared" si="225"/>
        <v>-8053</v>
      </c>
      <c r="K460" s="548">
        <f t="shared" si="225"/>
        <v>-11975</v>
      </c>
      <c r="L460" s="549">
        <f t="shared" si="225"/>
        <v>-12890</v>
      </c>
      <c r="M460" s="547">
        <f t="shared" si="225"/>
        <v>-14135</v>
      </c>
      <c r="N460" s="548">
        <f t="shared" si="225"/>
        <v>-8259</v>
      </c>
      <c r="O460" s="548">
        <f t="shared" si="225"/>
        <v>-2044</v>
      </c>
      <c r="P460" s="548">
        <f t="shared" si="225"/>
        <v>-582</v>
      </c>
      <c r="Q460" s="548">
        <f t="shared" si="225"/>
        <v>-3235</v>
      </c>
      <c r="R460" s="549">
        <f t="shared" si="225"/>
        <v>12243</v>
      </c>
      <c r="S460" s="550">
        <f t="shared" si="222"/>
        <v>-12890</v>
      </c>
      <c r="T460" s="548">
        <f t="shared" si="208"/>
        <v>25133</v>
      </c>
      <c r="U460" s="548">
        <f t="shared" si="209"/>
        <v>12243</v>
      </c>
      <c r="W460" s="149" t="s">
        <v>89</v>
      </c>
    </row>
    <row r="461" spans="1:23" s="81" customFormat="1" ht="17.25" customHeight="1">
      <c r="A461" s="80"/>
      <c r="B461" s="2163"/>
      <c r="C461" s="2085"/>
      <c r="D461" s="2089"/>
      <c r="E461" s="2091"/>
      <c r="F461" s="551" t="s">
        <v>135</v>
      </c>
      <c r="G461" s="552">
        <f t="shared" si="225"/>
        <v>-0.18976150213654722</v>
      </c>
      <c r="H461" s="553">
        <f t="shared" si="225"/>
        <v>-6.5167869036725237E-2</v>
      </c>
      <c r="I461" s="553">
        <f t="shared" si="225"/>
        <v>-3.5401158325057469E-2</v>
      </c>
      <c r="J461" s="553">
        <f t="shared" si="225"/>
        <v>-3.724829256648729E-2</v>
      </c>
      <c r="K461" s="553">
        <f t="shared" si="225"/>
        <v>-5.5506668749890825E-2</v>
      </c>
      <c r="L461" s="554">
        <f t="shared" si="225"/>
        <v>-8.3906607587417623E-2</v>
      </c>
      <c r="M461" s="552">
        <f t="shared" si="225"/>
        <v>-6.6736699678382957E-2</v>
      </c>
      <c r="N461" s="553">
        <f t="shared" si="225"/>
        <v>-7.1835742762867971E-3</v>
      </c>
      <c r="O461" s="553">
        <f t="shared" si="225"/>
        <v>3.6066528794236857E-2</v>
      </c>
      <c r="P461" s="553">
        <f t="shared" si="225"/>
        <v>6.0125278496159562E-2</v>
      </c>
      <c r="Q461" s="553">
        <f t="shared" si="225"/>
        <v>6.2940706401165503E-2</v>
      </c>
      <c r="R461" s="554">
        <f t="shared" si="225"/>
        <v>0.10667159732532897</v>
      </c>
      <c r="S461" s="555">
        <f t="shared" si="222"/>
        <v>-8.3906607587417623E-2</v>
      </c>
      <c r="T461" s="553">
        <f t="shared" si="208"/>
        <v>0.19057820491274657</v>
      </c>
      <c r="U461" s="553">
        <f t="shared" si="209"/>
        <v>0.10667159732532897</v>
      </c>
      <c r="W461" s="149" t="s">
        <v>352</v>
      </c>
    </row>
    <row r="462" spans="1:23" s="81" customFormat="1" ht="17.25" customHeight="1">
      <c r="A462" s="80"/>
      <c r="B462" s="2163"/>
      <c r="C462" s="2085"/>
      <c r="D462" s="2089"/>
      <c r="E462" s="2091"/>
      <c r="F462" s="499" t="s">
        <v>165</v>
      </c>
      <c r="G462" s="59">
        <f>G286</f>
        <v>0</v>
      </c>
      <c r="H462" s="60">
        <f t="shared" ref="H462:R462" si="226">H286</f>
        <v>0</v>
      </c>
      <c r="I462" s="60">
        <f t="shared" si="226"/>
        <v>0</v>
      </c>
      <c r="J462" s="60">
        <f t="shared" si="226"/>
        <v>0</v>
      </c>
      <c r="K462" s="60">
        <f t="shared" si="226"/>
        <v>0</v>
      </c>
      <c r="L462" s="61">
        <f t="shared" si="226"/>
        <v>0</v>
      </c>
      <c r="M462" s="59">
        <f t="shared" si="226"/>
        <v>41.45351846008225</v>
      </c>
      <c r="N462" s="60">
        <f t="shared" si="226"/>
        <v>7031.580569810003</v>
      </c>
      <c r="O462" s="60">
        <f t="shared" si="226"/>
        <v>13391.700940180373</v>
      </c>
      <c r="P462" s="60">
        <f t="shared" si="226"/>
        <v>17244.086933665716</v>
      </c>
      <c r="Q462" s="60">
        <f t="shared" si="226"/>
        <v>17244.086933665716</v>
      </c>
      <c r="R462" s="61">
        <f t="shared" si="226"/>
        <v>28438.195308049952</v>
      </c>
      <c r="S462" s="348">
        <f t="shared" si="222"/>
        <v>0</v>
      </c>
      <c r="T462" s="60">
        <f t="shared" si="208"/>
        <v>28438.195308049952</v>
      </c>
      <c r="U462" s="60">
        <f t="shared" si="209"/>
        <v>28438.195308049952</v>
      </c>
      <c r="W462" s="149" t="s">
        <v>89</v>
      </c>
    </row>
    <row r="463" spans="1:23" s="81" customFormat="1" ht="17.25" customHeight="1">
      <c r="A463" s="80"/>
      <c r="B463" s="2163"/>
      <c r="C463" s="2085"/>
      <c r="D463" s="2089"/>
      <c r="E463" s="2091"/>
      <c r="F463" s="346" t="s">
        <v>166</v>
      </c>
      <c r="G463" s="175">
        <f>G287-G216</f>
        <v>-2829</v>
      </c>
      <c r="H463" s="176">
        <f t="shared" ref="H463:R465" si="227">H287-H216</f>
        <v>-4945</v>
      </c>
      <c r="I463" s="176">
        <f t="shared" si="227"/>
        <v>-6074</v>
      </c>
      <c r="J463" s="176">
        <f t="shared" si="227"/>
        <v>-8053</v>
      </c>
      <c r="K463" s="176">
        <f t="shared" si="227"/>
        <v>-11975</v>
      </c>
      <c r="L463" s="177">
        <f t="shared" si="227"/>
        <v>-12890</v>
      </c>
      <c r="M463" s="175">
        <f t="shared" si="227"/>
        <v>-14176.453518460083</v>
      </c>
      <c r="N463" s="176">
        <f t="shared" si="227"/>
        <v>-15290.580569810003</v>
      </c>
      <c r="O463" s="176">
        <f t="shared" si="227"/>
        <v>-15435.700940180373</v>
      </c>
      <c r="P463" s="176">
        <f t="shared" si="227"/>
        <v>-17826.086933665716</v>
      </c>
      <c r="Q463" s="176">
        <f t="shared" si="227"/>
        <v>-20479.086933665716</v>
      </c>
      <c r="R463" s="177">
        <f t="shared" si="227"/>
        <v>-16195.195308049952</v>
      </c>
      <c r="S463" s="347">
        <f t="shared" si="222"/>
        <v>-12890</v>
      </c>
      <c r="T463" s="176">
        <f t="shared" si="208"/>
        <v>-3305.1953080499516</v>
      </c>
      <c r="U463" s="176">
        <f t="shared" si="209"/>
        <v>-16195.195308049952</v>
      </c>
      <c r="W463" s="149" t="s">
        <v>89</v>
      </c>
    </row>
    <row r="464" spans="1:23" s="81" customFormat="1" ht="17.25" customHeight="1">
      <c r="A464" s="80"/>
      <c r="B464" s="2163"/>
      <c r="C464" s="2085"/>
      <c r="D464" s="2089"/>
      <c r="E464" s="2092"/>
      <c r="F464" s="346" t="s">
        <v>167</v>
      </c>
      <c r="G464" s="556">
        <f>G288-G217</f>
        <v>-0.18976150213654722</v>
      </c>
      <c r="H464" s="557">
        <f t="shared" si="227"/>
        <v>-6.5167869036725237E-2</v>
      </c>
      <c r="I464" s="557">
        <f t="shared" si="227"/>
        <v>-3.5401158325057469E-2</v>
      </c>
      <c r="J464" s="557">
        <f t="shared" si="227"/>
        <v>-3.724829256648729E-2</v>
      </c>
      <c r="K464" s="557">
        <f t="shared" si="227"/>
        <v>-5.5506668749890825E-2</v>
      </c>
      <c r="L464" s="558">
        <f t="shared" si="227"/>
        <v>-8.3906607587417623E-2</v>
      </c>
      <c r="M464" s="556">
        <f t="shared" si="227"/>
        <v>-6.7082027678483619E-2</v>
      </c>
      <c r="N464" s="557">
        <f t="shared" si="227"/>
        <v>-6.0505233851250242E-2</v>
      </c>
      <c r="O464" s="557">
        <f t="shared" si="227"/>
        <v>-5.5020465173838268E-2</v>
      </c>
      <c r="P464" s="557">
        <f t="shared" si="227"/>
        <v>-5.0398862059699678E-2</v>
      </c>
      <c r="Q464" s="557">
        <f t="shared" si="227"/>
        <v>-4.7583434154693738E-2</v>
      </c>
      <c r="R464" s="558">
        <f t="shared" si="227"/>
        <v>-3.9599614673631794E-2</v>
      </c>
      <c r="S464" s="937">
        <f t="shared" si="222"/>
        <v>-8.3906607587417623E-2</v>
      </c>
      <c r="T464" s="557">
        <f t="shared" si="208"/>
        <v>4.4306992913785828E-2</v>
      </c>
      <c r="U464" s="557">
        <f t="shared" si="209"/>
        <v>-3.9599614673631794E-2</v>
      </c>
      <c r="W464" s="149" t="s">
        <v>346</v>
      </c>
    </row>
    <row r="465" spans="1:23" s="81" customFormat="1" ht="17.25" customHeight="1">
      <c r="A465" s="80"/>
      <c r="B465" s="2163"/>
      <c r="C465" s="2085"/>
      <c r="D465" s="2089"/>
      <c r="E465" s="2090" t="s">
        <v>83</v>
      </c>
      <c r="F465" s="498" t="s">
        <v>67</v>
      </c>
      <c r="G465" s="59">
        <f>G289-G218</f>
        <v>172</v>
      </c>
      <c r="H465" s="60">
        <f t="shared" si="227"/>
        <v>6537</v>
      </c>
      <c r="I465" s="60">
        <f t="shared" si="227"/>
        <v>13828</v>
      </c>
      <c r="J465" s="60">
        <f t="shared" si="227"/>
        <v>14158</v>
      </c>
      <c r="K465" s="60">
        <f t="shared" si="227"/>
        <v>14521</v>
      </c>
      <c r="L465" s="61">
        <f t="shared" si="227"/>
        <v>21871</v>
      </c>
      <c r="M465" s="59">
        <f t="shared" si="227"/>
        <v>26286</v>
      </c>
      <c r="N465" s="60">
        <f t="shared" si="227"/>
        <v>22956</v>
      </c>
      <c r="O465" s="60">
        <f t="shared" si="227"/>
        <v>24073</v>
      </c>
      <c r="P465" s="60">
        <f t="shared" si="227"/>
        <v>24073</v>
      </c>
      <c r="Q465" s="60">
        <f t="shared" si="227"/>
        <v>24073</v>
      </c>
      <c r="R465" s="61">
        <f t="shared" si="227"/>
        <v>14203</v>
      </c>
      <c r="S465" s="348">
        <f t="shared" si="222"/>
        <v>21871</v>
      </c>
      <c r="T465" s="60">
        <f t="shared" si="208"/>
        <v>-7668</v>
      </c>
      <c r="U465" s="60">
        <f t="shared" si="209"/>
        <v>14203</v>
      </c>
      <c r="W465" s="149" t="s">
        <v>89</v>
      </c>
    </row>
    <row r="466" spans="1:23" s="81" customFormat="1" ht="17.25" customHeight="1">
      <c r="A466" s="80"/>
      <c r="B466" s="2163"/>
      <c r="C466" s="2085"/>
      <c r="D466" s="2089"/>
      <c r="E466" s="2091"/>
      <c r="F466" s="499" t="s">
        <v>71</v>
      </c>
      <c r="G466" s="56">
        <f t="shared" ref="G466:R469" si="228">G290-G219</f>
        <v>-2204</v>
      </c>
      <c r="H466" s="468">
        <f t="shared" si="228"/>
        <v>-1448</v>
      </c>
      <c r="I466" s="468">
        <f t="shared" si="228"/>
        <v>10493</v>
      </c>
      <c r="J466" s="468">
        <f t="shared" si="228"/>
        <v>10493</v>
      </c>
      <c r="K466" s="468">
        <f t="shared" si="228"/>
        <v>10493</v>
      </c>
      <c r="L466" s="57">
        <f t="shared" si="228"/>
        <v>13509</v>
      </c>
      <c r="M466" s="56">
        <f t="shared" si="228"/>
        <v>13541</v>
      </c>
      <c r="N466" s="468">
        <f t="shared" si="228"/>
        <v>11981</v>
      </c>
      <c r="O466" s="468">
        <f t="shared" si="228"/>
        <v>11981</v>
      </c>
      <c r="P466" s="468">
        <f t="shared" si="228"/>
        <v>11987</v>
      </c>
      <c r="Q466" s="468">
        <f t="shared" si="228"/>
        <v>11987</v>
      </c>
      <c r="R466" s="57">
        <f t="shared" si="228"/>
        <v>10313</v>
      </c>
      <c r="S466" s="936">
        <f t="shared" si="222"/>
        <v>13509</v>
      </c>
      <c r="T466" s="468">
        <f t="shared" si="208"/>
        <v>-3196</v>
      </c>
      <c r="U466" s="468">
        <f t="shared" si="209"/>
        <v>10313</v>
      </c>
      <c r="W466" s="149" t="s">
        <v>89</v>
      </c>
    </row>
    <row r="467" spans="1:23" s="81" customFormat="1" ht="17.25" customHeight="1">
      <c r="A467" s="80"/>
      <c r="B467" s="2163"/>
      <c r="C467" s="2085"/>
      <c r="D467" s="2089"/>
      <c r="E467" s="2091"/>
      <c r="F467" s="499" t="s">
        <v>164</v>
      </c>
      <c r="G467" s="56">
        <f t="shared" si="228"/>
        <v>-1877</v>
      </c>
      <c r="H467" s="468">
        <f t="shared" si="228"/>
        <v>2030</v>
      </c>
      <c r="I467" s="468">
        <f t="shared" si="228"/>
        <v>-5223</v>
      </c>
      <c r="J467" s="468">
        <f t="shared" si="228"/>
        <v>-5009</v>
      </c>
      <c r="K467" s="468">
        <f t="shared" si="228"/>
        <v>-4751</v>
      </c>
      <c r="L467" s="57">
        <f t="shared" si="228"/>
        <v>-4005</v>
      </c>
      <c r="M467" s="56">
        <f t="shared" si="228"/>
        <v>-3925</v>
      </c>
      <c r="N467" s="468">
        <f t="shared" si="228"/>
        <v>-5153</v>
      </c>
      <c r="O467" s="468">
        <f t="shared" si="228"/>
        <v>-5153</v>
      </c>
      <c r="P467" s="468">
        <f t="shared" si="228"/>
        <v>-6374</v>
      </c>
      <c r="Q467" s="468">
        <f t="shared" si="228"/>
        <v>-6374</v>
      </c>
      <c r="R467" s="57">
        <f t="shared" si="228"/>
        <v>-11351</v>
      </c>
      <c r="S467" s="936">
        <f t="shared" si="222"/>
        <v>-4005</v>
      </c>
      <c r="T467" s="468">
        <f t="shared" si="208"/>
        <v>-7346</v>
      </c>
      <c r="U467" s="468">
        <f t="shared" si="209"/>
        <v>-11351</v>
      </c>
      <c r="W467" s="149" t="s">
        <v>89</v>
      </c>
    </row>
    <row r="468" spans="1:23" s="81" customFormat="1" ht="17.25" customHeight="1">
      <c r="A468" s="80"/>
      <c r="B468" s="2163"/>
      <c r="C468" s="2085"/>
      <c r="D468" s="2089"/>
      <c r="E468" s="2091"/>
      <c r="F468" s="546" t="s">
        <v>73</v>
      </c>
      <c r="G468" s="547">
        <f t="shared" si="228"/>
        <v>4253</v>
      </c>
      <c r="H468" s="548">
        <f t="shared" si="228"/>
        <v>5955</v>
      </c>
      <c r="I468" s="548">
        <f t="shared" si="228"/>
        <v>8558</v>
      </c>
      <c r="J468" s="548">
        <f t="shared" si="228"/>
        <v>8674</v>
      </c>
      <c r="K468" s="548">
        <f t="shared" si="228"/>
        <v>8779</v>
      </c>
      <c r="L468" s="549">
        <f t="shared" si="228"/>
        <v>12367</v>
      </c>
      <c r="M468" s="547">
        <f t="shared" si="228"/>
        <v>16670</v>
      </c>
      <c r="N468" s="548">
        <f t="shared" si="228"/>
        <v>16128</v>
      </c>
      <c r="O468" s="548">
        <f t="shared" si="228"/>
        <v>17245</v>
      </c>
      <c r="P468" s="548">
        <f t="shared" si="228"/>
        <v>18460</v>
      </c>
      <c r="Q468" s="548">
        <f t="shared" si="228"/>
        <v>18460</v>
      </c>
      <c r="R468" s="549">
        <f t="shared" si="228"/>
        <v>15241</v>
      </c>
      <c r="S468" s="550">
        <f t="shared" si="222"/>
        <v>12367</v>
      </c>
      <c r="T468" s="548">
        <f t="shared" si="208"/>
        <v>2874</v>
      </c>
      <c r="U468" s="548">
        <f t="shared" si="209"/>
        <v>15241</v>
      </c>
      <c r="W468" s="149" t="s">
        <v>89</v>
      </c>
    </row>
    <row r="469" spans="1:23" s="81" customFormat="1" ht="17.25" customHeight="1">
      <c r="A469" s="80"/>
      <c r="B469" s="2163"/>
      <c r="C469" s="2085"/>
      <c r="D469" s="2089"/>
      <c r="E469" s="2091"/>
      <c r="F469" s="551" t="s">
        <v>135</v>
      </c>
      <c r="G469" s="552">
        <f t="shared" si="228"/>
        <v>0.1107832440788229</v>
      </c>
      <c r="H469" s="553">
        <f t="shared" si="228"/>
        <v>0.11031143233978236</v>
      </c>
      <c r="I469" s="553">
        <f t="shared" si="228"/>
        <v>5.9563175911919009E-2</v>
      </c>
      <c r="J469" s="553">
        <f t="shared" si="228"/>
        <v>5.9958196682143777E-2</v>
      </c>
      <c r="K469" s="553">
        <f t="shared" si="228"/>
        <v>6.0176530459778305E-2</v>
      </c>
      <c r="L469" s="554">
        <f t="shared" si="228"/>
        <v>6.6740408073609092E-2</v>
      </c>
      <c r="M469" s="552">
        <f t="shared" si="228"/>
        <v>9.0838727718687534E-2</v>
      </c>
      <c r="N469" s="553">
        <f t="shared" si="228"/>
        <v>9.0811142839931969E-2</v>
      </c>
      <c r="O469" s="553">
        <f t="shared" si="228"/>
        <v>9.6868917145716049E-2</v>
      </c>
      <c r="P469" s="553">
        <f t="shared" si="228"/>
        <v>0.10298327278698874</v>
      </c>
      <c r="Q469" s="553">
        <f t="shared" si="228"/>
        <v>0.10298327278698874</v>
      </c>
      <c r="R469" s="554">
        <f t="shared" si="228"/>
        <v>9.0345268502009246E-2</v>
      </c>
      <c r="S469" s="555">
        <f t="shared" si="222"/>
        <v>6.6740408073609092E-2</v>
      </c>
      <c r="T469" s="553">
        <f t="shared" si="208"/>
        <v>2.3604860428400154E-2</v>
      </c>
      <c r="U469" s="553">
        <f t="shared" si="209"/>
        <v>9.0345268502009246E-2</v>
      </c>
      <c r="W469" s="149" t="s">
        <v>348</v>
      </c>
    </row>
    <row r="470" spans="1:23" s="81" customFormat="1" ht="17.25" customHeight="1">
      <c r="A470" s="80"/>
      <c r="B470" s="2163"/>
      <c r="C470" s="2085"/>
      <c r="D470" s="2089"/>
      <c r="E470" s="2091"/>
      <c r="F470" s="499" t="s">
        <v>165</v>
      </c>
      <c r="G470" s="59">
        <f>G302</f>
        <v>0</v>
      </c>
      <c r="H470" s="60">
        <f t="shared" ref="H470:R470" si="229">H302</f>
        <v>0</v>
      </c>
      <c r="I470" s="60">
        <f t="shared" si="229"/>
        <v>0</v>
      </c>
      <c r="J470" s="60">
        <f t="shared" si="229"/>
        <v>0</v>
      </c>
      <c r="K470" s="60">
        <f t="shared" si="229"/>
        <v>0</v>
      </c>
      <c r="L470" s="61">
        <f t="shared" si="229"/>
        <v>0</v>
      </c>
      <c r="M470" s="59">
        <f t="shared" si="229"/>
        <v>0</v>
      </c>
      <c r="N470" s="60">
        <f t="shared" si="229"/>
        <v>20.475595553202758</v>
      </c>
      <c r="O470" s="60">
        <f t="shared" si="229"/>
        <v>20.475595553202758</v>
      </c>
      <c r="P470" s="60">
        <f t="shared" si="229"/>
        <v>20.475595553202758</v>
      </c>
      <c r="Q470" s="60">
        <f t="shared" si="229"/>
        <v>20.475595553202758</v>
      </c>
      <c r="R470" s="61">
        <f t="shared" si="229"/>
        <v>20.475595553202758</v>
      </c>
      <c r="S470" s="348">
        <f t="shared" si="222"/>
        <v>0</v>
      </c>
      <c r="T470" s="60">
        <f t="shared" si="208"/>
        <v>20.475595553202758</v>
      </c>
      <c r="U470" s="60">
        <f t="shared" si="209"/>
        <v>20.475595553202758</v>
      </c>
      <c r="W470" s="149" t="s">
        <v>89</v>
      </c>
    </row>
    <row r="471" spans="1:23" s="81" customFormat="1" ht="17.25" customHeight="1">
      <c r="A471" s="80"/>
      <c r="B471" s="2163"/>
      <c r="C471" s="2085"/>
      <c r="D471" s="2089"/>
      <c r="E471" s="2091"/>
      <c r="F471" s="346" t="s">
        <v>166</v>
      </c>
      <c r="G471" s="175">
        <f>G295-G221</f>
        <v>4253</v>
      </c>
      <c r="H471" s="176">
        <f t="shared" ref="H471:R472" si="230">H295-H221</f>
        <v>5955</v>
      </c>
      <c r="I471" s="176">
        <f t="shared" si="230"/>
        <v>8558</v>
      </c>
      <c r="J471" s="176">
        <f t="shared" si="230"/>
        <v>8674</v>
      </c>
      <c r="K471" s="176">
        <f t="shared" si="230"/>
        <v>8779</v>
      </c>
      <c r="L471" s="177">
        <f t="shared" si="230"/>
        <v>9835.2480252764617</v>
      </c>
      <c r="M471" s="175">
        <f t="shared" si="230"/>
        <v>9835.2480252764617</v>
      </c>
      <c r="N471" s="176">
        <f t="shared" si="230"/>
        <v>9293.2480252764617</v>
      </c>
      <c r="O471" s="176">
        <f t="shared" si="230"/>
        <v>9293.2480252764617</v>
      </c>
      <c r="P471" s="176">
        <f t="shared" si="230"/>
        <v>9293.2480252764617</v>
      </c>
      <c r="Q471" s="176">
        <f t="shared" si="230"/>
        <v>9293.2480252764617</v>
      </c>
      <c r="R471" s="177">
        <f t="shared" si="230"/>
        <v>6074.2480252764617</v>
      </c>
      <c r="S471" s="347">
        <f t="shared" si="222"/>
        <v>9835.2480252764617</v>
      </c>
      <c r="T471" s="176">
        <f t="shared" si="208"/>
        <v>-3761</v>
      </c>
      <c r="U471" s="176">
        <f t="shared" si="209"/>
        <v>6074.2480252764617</v>
      </c>
      <c r="W471" s="149" t="s">
        <v>89</v>
      </c>
    </row>
    <row r="472" spans="1:23" s="81" customFormat="1" ht="17.25" customHeight="1">
      <c r="A472" s="80"/>
      <c r="B472" s="2163"/>
      <c r="C472" s="2085"/>
      <c r="D472" s="2089"/>
      <c r="E472" s="2092"/>
      <c r="F472" s="346" t="s">
        <v>167</v>
      </c>
      <c r="G472" s="556">
        <f>G296-G222</f>
        <v>0.1107832440788229</v>
      </c>
      <c r="H472" s="557">
        <f t="shared" si="230"/>
        <v>0.11031143233978236</v>
      </c>
      <c r="I472" s="557">
        <f t="shared" si="230"/>
        <v>5.9563175911919009E-2</v>
      </c>
      <c r="J472" s="557">
        <f t="shared" si="230"/>
        <v>5.9958196682143777E-2</v>
      </c>
      <c r="K472" s="557">
        <f t="shared" si="230"/>
        <v>6.0176530459778305E-2</v>
      </c>
      <c r="L472" s="558">
        <f t="shared" si="230"/>
        <v>4.7599765191015497E-2</v>
      </c>
      <c r="M472" s="556">
        <f t="shared" si="230"/>
        <v>4.0835421054336102E-2</v>
      </c>
      <c r="N472" s="557">
        <f t="shared" si="230"/>
        <v>4.0807836175580536E-2</v>
      </c>
      <c r="O472" s="557">
        <f t="shared" si="230"/>
        <v>3.91651518087964E-2</v>
      </c>
      <c r="P472" s="557">
        <f t="shared" si="230"/>
        <v>3.7949169399877136E-2</v>
      </c>
      <c r="Q472" s="557">
        <f t="shared" si="230"/>
        <v>3.7949169399877136E-2</v>
      </c>
      <c r="R472" s="558">
        <f t="shared" si="230"/>
        <v>2.5311165114897644E-2</v>
      </c>
      <c r="S472" s="937">
        <f t="shared" si="222"/>
        <v>4.7599765191015497E-2</v>
      </c>
      <c r="T472" s="557">
        <f t="shared" si="208"/>
        <v>-2.2288600076117854E-2</v>
      </c>
      <c r="U472" s="557">
        <f t="shared" si="209"/>
        <v>2.5311165114897644E-2</v>
      </c>
      <c r="W472" s="149" t="s">
        <v>346</v>
      </c>
    </row>
    <row r="473" spans="1:23" s="81" customFormat="1" ht="17.25" customHeight="1">
      <c r="A473" s="80"/>
      <c r="B473" s="2163"/>
      <c r="C473" s="2085"/>
      <c r="D473" s="2089"/>
      <c r="E473" s="2087" t="s">
        <v>82</v>
      </c>
      <c r="F473" s="498" t="s">
        <v>67</v>
      </c>
      <c r="G473" s="59">
        <f>G297</f>
        <v>0</v>
      </c>
      <c r="H473" s="60">
        <f t="shared" ref="H473:R473" si="231">H297</f>
        <v>0</v>
      </c>
      <c r="I473" s="60">
        <f t="shared" si="231"/>
        <v>0</v>
      </c>
      <c r="J473" s="60">
        <f t="shared" si="231"/>
        <v>0</v>
      </c>
      <c r="K473" s="60">
        <f t="shared" si="231"/>
        <v>0</v>
      </c>
      <c r="L473" s="61">
        <f t="shared" si="231"/>
        <v>0</v>
      </c>
      <c r="M473" s="59">
        <f t="shared" si="231"/>
        <v>0</v>
      </c>
      <c r="N473" s="60">
        <f t="shared" si="231"/>
        <v>144</v>
      </c>
      <c r="O473" s="60">
        <f t="shared" si="231"/>
        <v>144</v>
      </c>
      <c r="P473" s="60">
        <f t="shared" si="231"/>
        <v>144</v>
      </c>
      <c r="Q473" s="60">
        <f t="shared" si="231"/>
        <v>144</v>
      </c>
      <c r="R473" s="61">
        <f t="shared" si="231"/>
        <v>144</v>
      </c>
      <c r="S473" s="348">
        <f t="shared" si="222"/>
        <v>0</v>
      </c>
      <c r="T473" s="60">
        <f t="shared" si="208"/>
        <v>144</v>
      </c>
      <c r="U473" s="60">
        <f t="shared" si="209"/>
        <v>144</v>
      </c>
      <c r="W473" s="149" t="s">
        <v>89</v>
      </c>
    </row>
    <row r="474" spans="1:23" s="81" customFormat="1" ht="17.25" customHeight="1">
      <c r="A474" s="80"/>
      <c r="B474" s="2163"/>
      <c r="C474" s="2085"/>
      <c r="D474" s="2089"/>
      <c r="E474" s="2000"/>
      <c r="F474" s="499" t="s">
        <v>71</v>
      </c>
      <c r="G474" s="56">
        <f t="shared" ref="G474:R480" si="232">G298</f>
        <v>0</v>
      </c>
      <c r="H474" s="468">
        <f t="shared" si="232"/>
        <v>0</v>
      </c>
      <c r="I474" s="468">
        <f t="shared" si="232"/>
        <v>0</v>
      </c>
      <c r="J474" s="468">
        <f t="shared" si="232"/>
        <v>0</v>
      </c>
      <c r="K474" s="468">
        <f t="shared" si="232"/>
        <v>0</v>
      </c>
      <c r="L474" s="57">
        <f t="shared" si="232"/>
        <v>0</v>
      </c>
      <c r="M474" s="56">
        <f t="shared" si="232"/>
        <v>0</v>
      </c>
      <c r="N474" s="468">
        <f t="shared" si="232"/>
        <v>100.8</v>
      </c>
      <c r="O474" s="468">
        <f t="shared" si="232"/>
        <v>100.8</v>
      </c>
      <c r="P474" s="468">
        <f t="shared" si="232"/>
        <v>100.8</v>
      </c>
      <c r="Q474" s="468">
        <f t="shared" si="232"/>
        <v>100.8</v>
      </c>
      <c r="R474" s="57">
        <f t="shared" si="232"/>
        <v>100.8</v>
      </c>
      <c r="S474" s="936">
        <f t="shared" si="222"/>
        <v>0</v>
      </c>
      <c r="T474" s="468">
        <f t="shared" ref="T474:T520" si="233">U474-S474</f>
        <v>100.8</v>
      </c>
      <c r="U474" s="468">
        <f t="shared" ref="U474:U520" si="234">R474</f>
        <v>100.8</v>
      </c>
      <c r="W474" s="149" t="s">
        <v>89</v>
      </c>
    </row>
    <row r="475" spans="1:23" s="81" customFormat="1" ht="17.25" customHeight="1">
      <c r="A475" s="80"/>
      <c r="B475" s="2163"/>
      <c r="C475" s="2085"/>
      <c r="D475" s="2089"/>
      <c r="E475" s="2000"/>
      <c r="F475" s="499" t="s">
        <v>164</v>
      </c>
      <c r="G475" s="56">
        <f t="shared" si="232"/>
        <v>0</v>
      </c>
      <c r="H475" s="468">
        <f t="shared" si="232"/>
        <v>0</v>
      </c>
      <c r="I475" s="468">
        <f t="shared" si="232"/>
        <v>0</v>
      </c>
      <c r="J475" s="468">
        <f t="shared" si="232"/>
        <v>0</v>
      </c>
      <c r="K475" s="468">
        <f t="shared" si="232"/>
        <v>0</v>
      </c>
      <c r="L475" s="57">
        <f t="shared" si="232"/>
        <v>0</v>
      </c>
      <c r="M475" s="56">
        <f t="shared" si="232"/>
        <v>0</v>
      </c>
      <c r="N475" s="468">
        <f t="shared" si="232"/>
        <v>0</v>
      </c>
      <c r="O475" s="468">
        <f t="shared" si="232"/>
        <v>0</v>
      </c>
      <c r="P475" s="468">
        <f t="shared" si="232"/>
        <v>0</v>
      </c>
      <c r="Q475" s="468">
        <f t="shared" si="232"/>
        <v>0</v>
      </c>
      <c r="R475" s="57">
        <f t="shared" si="232"/>
        <v>0</v>
      </c>
      <c r="S475" s="936">
        <f t="shared" si="222"/>
        <v>0</v>
      </c>
      <c r="T475" s="468">
        <f t="shared" si="233"/>
        <v>0</v>
      </c>
      <c r="U475" s="468">
        <f t="shared" si="234"/>
        <v>0</v>
      </c>
      <c r="W475" s="149" t="s">
        <v>89</v>
      </c>
    </row>
    <row r="476" spans="1:23" s="81" customFormat="1" ht="17.25" customHeight="1">
      <c r="A476" s="80"/>
      <c r="B476" s="2163"/>
      <c r="C476" s="2085"/>
      <c r="D476" s="2089"/>
      <c r="E476" s="2000"/>
      <c r="F476" s="546" t="s">
        <v>73</v>
      </c>
      <c r="G476" s="547">
        <f t="shared" si="232"/>
        <v>0</v>
      </c>
      <c r="H476" s="548">
        <f t="shared" si="232"/>
        <v>0</v>
      </c>
      <c r="I476" s="548">
        <f t="shared" si="232"/>
        <v>0</v>
      </c>
      <c r="J476" s="548">
        <f t="shared" si="232"/>
        <v>0</v>
      </c>
      <c r="K476" s="548">
        <f t="shared" si="232"/>
        <v>0</v>
      </c>
      <c r="L476" s="549">
        <f t="shared" si="232"/>
        <v>0</v>
      </c>
      <c r="M476" s="547">
        <f t="shared" si="232"/>
        <v>0</v>
      </c>
      <c r="N476" s="548">
        <f t="shared" si="232"/>
        <v>43.2</v>
      </c>
      <c r="O476" s="548">
        <f t="shared" si="232"/>
        <v>43.2</v>
      </c>
      <c r="P476" s="548">
        <f t="shared" si="232"/>
        <v>43.2</v>
      </c>
      <c r="Q476" s="548">
        <f t="shared" si="232"/>
        <v>43.2</v>
      </c>
      <c r="R476" s="549">
        <f t="shared" si="232"/>
        <v>43.2</v>
      </c>
      <c r="S476" s="550">
        <f t="shared" si="222"/>
        <v>0</v>
      </c>
      <c r="T476" s="548">
        <f t="shared" si="233"/>
        <v>43.2</v>
      </c>
      <c r="U476" s="548">
        <f t="shared" si="234"/>
        <v>43.2</v>
      </c>
      <c r="W476" s="149" t="s">
        <v>89</v>
      </c>
    </row>
    <row r="477" spans="1:23" s="81" customFormat="1" ht="17.25" customHeight="1">
      <c r="A477" s="80"/>
      <c r="B477" s="2163"/>
      <c r="C477" s="2085"/>
      <c r="D477" s="2089"/>
      <c r="E477" s="2000"/>
      <c r="F477" s="551" t="s">
        <v>135</v>
      </c>
      <c r="G477" s="552">
        <f t="shared" si="232"/>
        <v>0</v>
      </c>
      <c r="H477" s="553">
        <f t="shared" si="232"/>
        <v>0</v>
      </c>
      <c r="I477" s="553">
        <f t="shared" si="232"/>
        <v>0</v>
      </c>
      <c r="J477" s="553">
        <f t="shared" si="232"/>
        <v>0</v>
      </c>
      <c r="K477" s="553">
        <f t="shared" si="232"/>
        <v>0</v>
      </c>
      <c r="L477" s="554">
        <f t="shared" si="232"/>
        <v>0</v>
      </c>
      <c r="M477" s="552">
        <f t="shared" si="232"/>
        <v>0</v>
      </c>
      <c r="N477" s="553">
        <f t="shared" si="232"/>
        <v>0.30000000000000004</v>
      </c>
      <c r="O477" s="553">
        <f t="shared" si="232"/>
        <v>0.30000000000000004</v>
      </c>
      <c r="P477" s="553">
        <f t="shared" si="232"/>
        <v>0.30000000000000004</v>
      </c>
      <c r="Q477" s="553">
        <f t="shared" si="232"/>
        <v>0.30000000000000004</v>
      </c>
      <c r="R477" s="554">
        <f t="shared" si="232"/>
        <v>0.30000000000000004</v>
      </c>
      <c r="S477" s="555">
        <f t="shared" si="222"/>
        <v>0</v>
      </c>
      <c r="T477" s="553">
        <f t="shared" si="233"/>
        <v>0.30000000000000004</v>
      </c>
      <c r="U477" s="553">
        <f t="shared" si="234"/>
        <v>0.30000000000000004</v>
      </c>
      <c r="W477" s="149" t="s">
        <v>346</v>
      </c>
    </row>
    <row r="478" spans="1:23" s="81" customFormat="1" ht="17.25" customHeight="1">
      <c r="A478" s="80"/>
      <c r="B478" s="2163"/>
      <c r="C478" s="2085"/>
      <c r="D478" s="2089"/>
      <c r="E478" s="2000"/>
      <c r="F478" s="499" t="s">
        <v>165</v>
      </c>
      <c r="G478" s="59">
        <f t="shared" si="232"/>
        <v>0</v>
      </c>
      <c r="H478" s="60">
        <f t="shared" si="232"/>
        <v>0</v>
      </c>
      <c r="I478" s="60">
        <f t="shared" si="232"/>
        <v>0</v>
      </c>
      <c r="J478" s="60">
        <f t="shared" si="232"/>
        <v>0</v>
      </c>
      <c r="K478" s="60">
        <f t="shared" si="232"/>
        <v>0</v>
      </c>
      <c r="L478" s="61">
        <f t="shared" si="232"/>
        <v>0</v>
      </c>
      <c r="M478" s="59">
        <f t="shared" si="232"/>
        <v>0</v>
      </c>
      <c r="N478" s="60">
        <f t="shared" si="232"/>
        <v>20.475595553202758</v>
      </c>
      <c r="O478" s="60">
        <f t="shared" si="232"/>
        <v>20.475595553202758</v>
      </c>
      <c r="P478" s="60">
        <f t="shared" si="232"/>
        <v>20.475595553202758</v>
      </c>
      <c r="Q478" s="60">
        <f t="shared" si="232"/>
        <v>20.475595553202758</v>
      </c>
      <c r="R478" s="61">
        <f t="shared" si="232"/>
        <v>20.475595553202758</v>
      </c>
      <c r="S478" s="348">
        <f t="shared" si="222"/>
        <v>0</v>
      </c>
      <c r="T478" s="60">
        <f t="shared" si="233"/>
        <v>20.475595553202758</v>
      </c>
      <c r="U478" s="60">
        <f t="shared" si="234"/>
        <v>20.475595553202758</v>
      </c>
      <c r="W478" s="149" t="s">
        <v>89</v>
      </c>
    </row>
    <row r="479" spans="1:23" s="81" customFormat="1" ht="17.25" customHeight="1">
      <c r="A479" s="80"/>
      <c r="B479" s="2163"/>
      <c r="C479" s="2085"/>
      <c r="D479" s="2089"/>
      <c r="E479" s="2000"/>
      <c r="F479" s="346" t="s">
        <v>166</v>
      </c>
      <c r="G479" s="175">
        <f t="shared" si="232"/>
        <v>0</v>
      </c>
      <c r="H479" s="176">
        <f t="shared" si="232"/>
        <v>0</v>
      </c>
      <c r="I479" s="176">
        <f t="shared" si="232"/>
        <v>0</v>
      </c>
      <c r="J479" s="176">
        <f t="shared" si="232"/>
        <v>0</v>
      </c>
      <c r="K479" s="176">
        <f t="shared" si="232"/>
        <v>0</v>
      </c>
      <c r="L479" s="177">
        <f t="shared" si="232"/>
        <v>0</v>
      </c>
      <c r="M479" s="175">
        <f t="shared" si="232"/>
        <v>0</v>
      </c>
      <c r="N479" s="176">
        <f t="shared" si="232"/>
        <v>22.724404446797244</v>
      </c>
      <c r="O479" s="176">
        <f t="shared" si="232"/>
        <v>22.724404446797244</v>
      </c>
      <c r="P479" s="176">
        <f t="shared" si="232"/>
        <v>22.724404446797244</v>
      </c>
      <c r="Q479" s="176">
        <f t="shared" si="232"/>
        <v>22.724404446797244</v>
      </c>
      <c r="R479" s="177">
        <f t="shared" si="232"/>
        <v>22.724404446797244</v>
      </c>
      <c r="S479" s="347">
        <f t="shared" si="222"/>
        <v>0</v>
      </c>
      <c r="T479" s="176">
        <f t="shared" si="233"/>
        <v>22.724404446797244</v>
      </c>
      <c r="U479" s="176">
        <f t="shared" si="234"/>
        <v>22.724404446797244</v>
      </c>
      <c r="W479" s="149" t="s">
        <v>89</v>
      </c>
    </row>
    <row r="480" spans="1:23" s="81" customFormat="1" ht="17.25" customHeight="1" thickBot="1">
      <c r="A480" s="80"/>
      <c r="B480" s="2163"/>
      <c r="C480" s="2085"/>
      <c r="D480" s="2089"/>
      <c r="E480" s="2000"/>
      <c r="F480" s="1067" t="s">
        <v>167</v>
      </c>
      <c r="G480" s="1068">
        <f t="shared" si="232"/>
        <v>0</v>
      </c>
      <c r="H480" s="1069">
        <f t="shared" si="232"/>
        <v>0</v>
      </c>
      <c r="I480" s="1069">
        <f t="shared" si="232"/>
        <v>0</v>
      </c>
      <c r="J480" s="1069">
        <f t="shared" si="232"/>
        <v>0</v>
      </c>
      <c r="K480" s="1069">
        <f t="shared" si="232"/>
        <v>0</v>
      </c>
      <c r="L480" s="1070">
        <f t="shared" si="232"/>
        <v>0</v>
      </c>
      <c r="M480" s="1068">
        <f t="shared" si="232"/>
        <v>0</v>
      </c>
      <c r="N480" s="1069">
        <f t="shared" si="232"/>
        <v>0.15780836421386976</v>
      </c>
      <c r="O480" s="1069">
        <f t="shared" si="232"/>
        <v>0.15780836421386976</v>
      </c>
      <c r="P480" s="1069">
        <f t="shared" si="232"/>
        <v>0.15780836421386976</v>
      </c>
      <c r="Q480" s="1069">
        <f t="shared" si="232"/>
        <v>0.15780836421386976</v>
      </c>
      <c r="R480" s="1070">
        <f t="shared" si="232"/>
        <v>0.15780836421386976</v>
      </c>
      <c r="S480" s="1071">
        <f t="shared" si="222"/>
        <v>0</v>
      </c>
      <c r="T480" s="1069">
        <f t="shared" si="233"/>
        <v>0.15780836421386976</v>
      </c>
      <c r="U480" s="1069">
        <f t="shared" si="234"/>
        <v>0.15780836421386976</v>
      </c>
      <c r="V480" s="254"/>
      <c r="W480" s="149" t="s">
        <v>358</v>
      </c>
    </row>
    <row r="481" spans="1:23" s="81" customFormat="1" ht="17.25" customHeight="1" collapsed="1">
      <c r="A481" s="80"/>
      <c r="B481" s="2163"/>
      <c r="C481" s="2165" t="s">
        <v>168</v>
      </c>
      <c r="D481" s="2166"/>
      <c r="E481" s="2166"/>
      <c r="F481" s="2166"/>
      <c r="G481" s="1140">
        <f>G305-G223</f>
        <v>-14177</v>
      </c>
      <c r="H481" s="1141">
        <f t="shared" ref="H481:R481" si="235">H305-H223</f>
        <v>-21200</v>
      </c>
      <c r="I481" s="1141">
        <f t="shared" si="235"/>
        <v>-21696</v>
      </c>
      <c r="J481" s="1141">
        <f t="shared" si="235"/>
        <v>-45707</v>
      </c>
      <c r="K481" s="1141">
        <f t="shared" si="235"/>
        <v>-61520</v>
      </c>
      <c r="L481" s="1142">
        <f t="shared" si="235"/>
        <v>3742</v>
      </c>
      <c r="M481" s="1140">
        <f t="shared" si="235"/>
        <v>5476</v>
      </c>
      <c r="N481" s="1141">
        <f t="shared" si="235"/>
        <v>-3080</v>
      </c>
      <c r="O481" s="1141">
        <f t="shared" si="235"/>
        <v>2337</v>
      </c>
      <c r="P481" s="1141">
        <f t="shared" si="235"/>
        <v>-40673</v>
      </c>
      <c r="Q481" s="1141">
        <f t="shared" si="235"/>
        <v>-66443</v>
      </c>
      <c r="R481" s="1142">
        <f t="shared" si="235"/>
        <v>-42874</v>
      </c>
      <c r="S481" s="1143">
        <f t="shared" si="222"/>
        <v>3742</v>
      </c>
      <c r="T481" s="1141">
        <f t="shared" si="233"/>
        <v>-46616</v>
      </c>
      <c r="U481" s="1142">
        <f t="shared" si="234"/>
        <v>-42874</v>
      </c>
      <c r="W481" s="153" t="s">
        <v>89</v>
      </c>
    </row>
    <row r="482" spans="1:23" s="81" customFormat="1" ht="17.25" customHeight="1">
      <c r="A482" s="80"/>
      <c r="B482" s="2163"/>
      <c r="C482" s="2167" t="s">
        <v>169</v>
      </c>
      <c r="D482" s="2168"/>
      <c r="E482" s="2168"/>
      <c r="F482" s="2168"/>
      <c r="G482" s="1144">
        <f t="shared" ref="G482:R485" si="236">G306-G224</f>
        <v>-11725</v>
      </c>
      <c r="H482" s="1145">
        <f t="shared" si="236"/>
        <v>-20637</v>
      </c>
      <c r="I482" s="1145">
        <f t="shared" si="236"/>
        <v>-13765</v>
      </c>
      <c r="J482" s="1145">
        <f t="shared" si="236"/>
        <v>-25422</v>
      </c>
      <c r="K482" s="1145">
        <f t="shared" si="236"/>
        <v>-35817</v>
      </c>
      <c r="L482" s="1146">
        <f t="shared" si="236"/>
        <v>7343</v>
      </c>
      <c r="M482" s="1144">
        <f t="shared" si="236"/>
        <v>-3949</v>
      </c>
      <c r="N482" s="1145">
        <f t="shared" si="236"/>
        <v>-13382.200000000012</v>
      </c>
      <c r="O482" s="1145">
        <f t="shared" si="236"/>
        <v>-16847.200000000012</v>
      </c>
      <c r="P482" s="1145">
        <f t="shared" si="236"/>
        <v>-66845.200000000012</v>
      </c>
      <c r="Q482" s="1145">
        <f t="shared" si="236"/>
        <v>-83616.200000000012</v>
      </c>
      <c r="R482" s="1146">
        <f t="shared" si="236"/>
        <v>-67964.200000000012</v>
      </c>
      <c r="S482" s="1147">
        <f t="shared" si="222"/>
        <v>7343</v>
      </c>
      <c r="T482" s="1145">
        <f t="shared" si="233"/>
        <v>-75307.200000000012</v>
      </c>
      <c r="U482" s="1146">
        <f t="shared" si="234"/>
        <v>-67964.200000000012</v>
      </c>
      <c r="W482" s="153" t="s">
        <v>89</v>
      </c>
    </row>
    <row r="483" spans="1:23" s="81" customFormat="1" ht="17.25" customHeight="1">
      <c r="A483" s="80"/>
      <c r="B483" s="2163"/>
      <c r="C483" s="2169" t="s">
        <v>170</v>
      </c>
      <c r="D483" s="2170"/>
      <c r="E483" s="2170"/>
      <c r="F483" s="2170"/>
      <c r="G483" s="1144">
        <f t="shared" si="236"/>
        <v>-2489</v>
      </c>
      <c r="H483" s="1435">
        <f t="shared" si="236"/>
        <v>-1421</v>
      </c>
      <c r="I483" s="1435">
        <f t="shared" si="236"/>
        <v>-7096</v>
      </c>
      <c r="J483" s="1435">
        <f t="shared" si="236"/>
        <v>-15593</v>
      </c>
      <c r="K483" s="1435">
        <f t="shared" si="236"/>
        <v>-19720</v>
      </c>
      <c r="L483" s="1148">
        <f t="shared" si="236"/>
        <v>-9029</v>
      </c>
      <c r="M483" s="1149">
        <f t="shared" si="236"/>
        <v>-31369</v>
      </c>
      <c r="N483" s="1435">
        <f t="shared" si="236"/>
        <v>-43521</v>
      </c>
      <c r="O483" s="1435">
        <f t="shared" si="236"/>
        <v>-56193</v>
      </c>
      <c r="P483" s="1435">
        <f t="shared" si="236"/>
        <v>-82673</v>
      </c>
      <c r="Q483" s="1435">
        <f t="shared" si="236"/>
        <v>-96857</v>
      </c>
      <c r="R483" s="1148">
        <f t="shared" si="236"/>
        <v>-125880</v>
      </c>
      <c r="S483" s="1150">
        <f t="shared" si="222"/>
        <v>-9029</v>
      </c>
      <c r="T483" s="1435">
        <f t="shared" si="233"/>
        <v>-116851</v>
      </c>
      <c r="U483" s="1148">
        <f t="shared" si="234"/>
        <v>-125880</v>
      </c>
      <c r="V483" s="1053"/>
      <c r="W483" s="224" t="s">
        <v>89</v>
      </c>
    </row>
    <row r="484" spans="1:23" s="81" customFormat="1" ht="17.25" customHeight="1">
      <c r="A484" s="80"/>
      <c r="B484" s="2163"/>
      <c r="C484" s="2171" t="s">
        <v>171</v>
      </c>
      <c r="D484" s="2172"/>
      <c r="E484" s="2172"/>
      <c r="F484" s="2172"/>
      <c r="G484" s="1151">
        <f t="shared" si="236"/>
        <v>37</v>
      </c>
      <c r="H484" s="1436">
        <f t="shared" si="236"/>
        <v>858</v>
      </c>
      <c r="I484" s="1436">
        <f t="shared" si="236"/>
        <v>-835</v>
      </c>
      <c r="J484" s="1436">
        <f t="shared" si="236"/>
        <v>-4692</v>
      </c>
      <c r="K484" s="1436">
        <f t="shared" si="236"/>
        <v>-5983</v>
      </c>
      <c r="L484" s="1152">
        <f t="shared" si="236"/>
        <v>5428</v>
      </c>
      <c r="M484" s="1151">
        <f t="shared" si="236"/>
        <v>40794</v>
      </c>
      <c r="N484" s="1436">
        <f t="shared" si="236"/>
        <v>53823.200000000012</v>
      </c>
      <c r="O484" s="1436">
        <f t="shared" si="236"/>
        <v>75377.200000000012</v>
      </c>
      <c r="P484" s="1436">
        <f t="shared" si="236"/>
        <v>108845.20000000001</v>
      </c>
      <c r="Q484" s="1436">
        <f t="shared" si="236"/>
        <v>114030.20000000001</v>
      </c>
      <c r="R484" s="1152">
        <f t="shared" si="236"/>
        <v>150970.20000000001</v>
      </c>
      <c r="S484" s="1153">
        <f t="shared" si="222"/>
        <v>5428</v>
      </c>
      <c r="T484" s="1436">
        <f t="shared" si="233"/>
        <v>145542.20000000001</v>
      </c>
      <c r="U484" s="1152">
        <f t="shared" si="234"/>
        <v>150970.20000000001</v>
      </c>
      <c r="V484" s="1053"/>
      <c r="W484" s="232" t="s">
        <v>89</v>
      </c>
    </row>
    <row r="485" spans="1:23" s="81" customFormat="1" ht="17.25" customHeight="1" thickBot="1">
      <c r="A485" s="80"/>
      <c r="B485" s="2163"/>
      <c r="C485" s="2173" t="s">
        <v>172</v>
      </c>
      <c r="D485" s="2174"/>
      <c r="E485" s="2174"/>
      <c r="F485" s="2175"/>
      <c r="G485" s="1154">
        <f t="shared" si="236"/>
        <v>4.9064356471189841E-2</v>
      </c>
      <c r="H485" s="1437">
        <f t="shared" si="236"/>
        <v>5.8598522036072576E-2</v>
      </c>
      <c r="I485" s="1437">
        <f t="shared" si="236"/>
        <v>1.7818469756681554E-2</v>
      </c>
      <c r="J485" s="1437">
        <f t="shared" si="236"/>
        <v>1.5450213641833244E-2</v>
      </c>
      <c r="K485" s="1437">
        <f t="shared" si="236"/>
        <v>2.1939207038156522E-2</v>
      </c>
      <c r="L485" s="1155">
        <f t="shared" si="236"/>
        <v>1.2796982595149831E-2</v>
      </c>
      <c r="M485" s="1154">
        <f t="shared" si="236"/>
        <v>7.9227898950788356E-2</v>
      </c>
      <c r="N485" s="1437">
        <f t="shared" si="236"/>
        <v>0.10354359511513309</v>
      </c>
      <c r="O485" s="1437">
        <f t="shared" si="236"/>
        <v>0.13365697642850954</v>
      </c>
      <c r="P485" s="1437">
        <f t="shared" si="236"/>
        <v>0.18388366918222912</v>
      </c>
      <c r="Q485" s="1437">
        <f t="shared" si="236"/>
        <v>0.19441923774707492</v>
      </c>
      <c r="R485" s="1155">
        <f t="shared" si="236"/>
        <v>0.2128257741815712</v>
      </c>
      <c r="S485" s="1156">
        <f t="shared" si="222"/>
        <v>1.2796982595149831E-2</v>
      </c>
      <c r="T485" s="1437">
        <f t="shared" si="233"/>
        <v>0.20002879158642137</v>
      </c>
      <c r="U485" s="1155">
        <f t="shared" si="234"/>
        <v>0.2128257741815712</v>
      </c>
      <c r="V485" s="567"/>
      <c r="W485" s="149" t="s">
        <v>346</v>
      </c>
    </row>
    <row r="486" spans="1:23" s="81" customFormat="1" ht="17.25" customHeight="1">
      <c r="A486" s="80"/>
      <c r="B486" s="2163"/>
      <c r="C486" s="2173" t="s">
        <v>173</v>
      </c>
      <c r="D486" s="2174"/>
      <c r="E486" s="2174"/>
      <c r="F486" s="2175"/>
      <c r="G486" s="1151">
        <f>G310</f>
        <v>0</v>
      </c>
      <c r="H486" s="1436">
        <f t="shared" ref="H486:R486" si="237">H310</f>
        <v>0</v>
      </c>
      <c r="I486" s="1436">
        <f t="shared" si="237"/>
        <v>0</v>
      </c>
      <c r="J486" s="1436">
        <f t="shared" si="237"/>
        <v>0</v>
      </c>
      <c r="K486" s="1436">
        <f t="shared" si="237"/>
        <v>0</v>
      </c>
      <c r="L486" s="1152">
        <f t="shared" si="237"/>
        <v>8578.3519453074477</v>
      </c>
      <c r="M486" s="1151">
        <f t="shared" si="237"/>
        <v>43915.240651389831</v>
      </c>
      <c r="N486" s="1436">
        <f t="shared" si="237"/>
        <v>58405.221869721528</v>
      </c>
      <c r="O486" s="1436">
        <f t="shared" si="237"/>
        <v>79387.561975595454</v>
      </c>
      <c r="P486" s="1436">
        <f t="shared" si="237"/>
        <v>118698.2221246189</v>
      </c>
      <c r="Q486" s="1436">
        <f t="shared" si="237"/>
        <v>127165.25642186168</v>
      </c>
      <c r="R486" s="1152">
        <f t="shared" si="237"/>
        <v>160644.31048522229</v>
      </c>
      <c r="S486" s="1153">
        <f t="shared" si="222"/>
        <v>8578.3519453074477</v>
      </c>
      <c r="T486" s="1436">
        <f t="shared" si="233"/>
        <v>152065.95853991483</v>
      </c>
      <c r="U486" s="1152">
        <f t="shared" si="234"/>
        <v>160644.31048522229</v>
      </c>
      <c r="V486" s="1157"/>
      <c r="W486" s="153" t="s">
        <v>89</v>
      </c>
    </row>
    <row r="487" spans="1:23" s="81" customFormat="1" ht="17.25" customHeight="1">
      <c r="A487" s="80"/>
      <c r="B487" s="2163"/>
      <c r="C487" s="2173" t="s">
        <v>174</v>
      </c>
      <c r="D487" s="2174"/>
      <c r="E487" s="2174"/>
      <c r="F487" s="2175"/>
      <c r="G487" s="1151">
        <f>G311-G226</f>
        <v>37</v>
      </c>
      <c r="H487" s="1436">
        <f t="shared" ref="H487:R489" si="238">H311-H226</f>
        <v>858</v>
      </c>
      <c r="I487" s="1436">
        <f t="shared" si="238"/>
        <v>-835</v>
      </c>
      <c r="J487" s="1436">
        <f t="shared" si="238"/>
        <v>-4692</v>
      </c>
      <c r="K487" s="1436">
        <f t="shared" si="238"/>
        <v>-5983</v>
      </c>
      <c r="L487" s="1152">
        <f t="shared" si="238"/>
        <v>-3150.3519453074477</v>
      </c>
      <c r="M487" s="1151">
        <f t="shared" si="238"/>
        <v>-3121.2406513898313</v>
      </c>
      <c r="N487" s="1436">
        <f t="shared" si="238"/>
        <v>-4582.0218697215169</v>
      </c>
      <c r="O487" s="1436">
        <f t="shared" si="238"/>
        <v>-4010.3619755954423</v>
      </c>
      <c r="P487" s="1436">
        <f t="shared" si="238"/>
        <v>-9853.0221246188885</v>
      </c>
      <c r="Q487" s="1436">
        <f t="shared" si="238"/>
        <v>-13135.056421861664</v>
      </c>
      <c r="R487" s="1152">
        <f t="shared" si="238"/>
        <v>-9674.1104852222779</v>
      </c>
      <c r="S487" s="1153">
        <f t="shared" si="222"/>
        <v>-3150.3519453074477</v>
      </c>
      <c r="T487" s="1436">
        <f t="shared" si="233"/>
        <v>-6523.7585399148302</v>
      </c>
      <c r="U487" s="1152">
        <f t="shared" si="234"/>
        <v>-9674.1104852222779</v>
      </c>
      <c r="V487" s="1157"/>
      <c r="W487" s="232" t="s">
        <v>89</v>
      </c>
    </row>
    <row r="488" spans="1:23" s="81" customFormat="1" ht="17.25" customHeight="1" thickBot="1">
      <c r="A488" s="80"/>
      <c r="B488" s="2163"/>
      <c r="C488" s="2176" t="s">
        <v>175</v>
      </c>
      <c r="D488" s="2177"/>
      <c r="E488" s="2177"/>
      <c r="F488" s="2178"/>
      <c r="G488" s="508">
        <f>G312-G227</f>
        <v>4.9064356471189841E-2</v>
      </c>
      <c r="H488" s="507">
        <f t="shared" si="238"/>
        <v>5.8598522036072576E-2</v>
      </c>
      <c r="I488" s="507">
        <f t="shared" si="238"/>
        <v>1.7818469756681554E-2</v>
      </c>
      <c r="J488" s="507">
        <f t="shared" si="238"/>
        <v>1.5450213641833244E-2</v>
      </c>
      <c r="K488" s="507">
        <f t="shared" si="238"/>
        <v>2.1939207038156522E-2</v>
      </c>
      <c r="L488" s="509">
        <f t="shared" si="238"/>
        <v>-9.9599829453190514E-3</v>
      </c>
      <c r="M488" s="508">
        <f t="shared" si="238"/>
        <v>-8.0372785322561369E-3</v>
      </c>
      <c r="N488" s="507">
        <f t="shared" si="238"/>
        <v>-7.7466308366496706E-3</v>
      </c>
      <c r="O488" s="507">
        <f t="shared" si="238"/>
        <v>-7.8402091821365705E-3</v>
      </c>
      <c r="P488" s="507">
        <f t="shared" si="238"/>
        <v>-5.2457998047242826E-3</v>
      </c>
      <c r="Q488" s="507">
        <f t="shared" si="238"/>
        <v>-3.991569892988267E-3</v>
      </c>
      <c r="R488" s="509">
        <f t="shared" si="238"/>
        <v>-3.0748455016589293E-3</v>
      </c>
      <c r="S488" s="510">
        <f t="shared" si="222"/>
        <v>-9.9599829453190514E-3</v>
      </c>
      <c r="T488" s="507">
        <f t="shared" si="233"/>
        <v>6.885137443660122E-3</v>
      </c>
      <c r="U488" s="509">
        <f t="shared" si="234"/>
        <v>-3.0748455016589293E-3</v>
      </c>
      <c r="V488" s="1157"/>
      <c r="W488" s="155" t="s">
        <v>153</v>
      </c>
    </row>
    <row r="489" spans="1:23" s="81" customFormat="1" ht="17.25" customHeight="1">
      <c r="A489" s="80"/>
      <c r="B489" s="2163"/>
      <c r="C489" s="2059" t="s">
        <v>307</v>
      </c>
      <c r="D489" s="2012" t="s">
        <v>55</v>
      </c>
      <c r="E489" s="2013"/>
      <c r="F489" s="2014"/>
      <c r="G489" s="187">
        <f>G313-G228</f>
        <v>0</v>
      </c>
      <c r="H489" s="188">
        <f t="shared" si="238"/>
        <v>0</v>
      </c>
      <c r="I489" s="188">
        <f t="shared" si="238"/>
        <v>0</v>
      </c>
      <c r="J489" s="188">
        <f t="shared" si="238"/>
        <v>0</v>
      </c>
      <c r="K489" s="188">
        <f t="shared" si="238"/>
        <v>0</v>
      </c>
      <c r="L489" s="189">
        <f t="shared" si="238"/>
        <v>0</v>
      </c>
      <c r="M489" s="187">
        <f t="shared" si="238"/>
        <v>0</v>
      </c>
      <c r="N489" s="188">
        <f t="shared" si="238"/>
        <v>0</v>
      </c>
      <c r="O489" s="188">
        <f t="shared" si="238"/>
        <v>0</v>
      </c>
      <c r="P489" s="188">
        <f t="shared" si="238"/>
        <v>0</v>
      </c>
      <c r="Q489" s="188">
        <f t="shared" si="238"/>
        <v>0</v>
      </c>
      <c r="R489" s="189">
        <f t="shared" si="238"/>
        <v>0</v>
      </c>
      <c r="S489" s="182">
        <f t="shared" si="222"/>
        <v>0</v>
      </c>
      <c r="T489" s="180">
        <f t="shared" si="233"/>
        <v>0</v>
      </c>
      <c r="U489" s="180">
        <f t="shared" si="234"/>
        <v>0</v>
      </c>
      <c r="W489" s="158" t="s">
        <v>359</v>
      </c>
    </row>
    <row r="490" spans="1:23" s="81" customFormat="1" ht="17.25" customHeight="1">
      <c r="A490" s="80"/>
      <c r="B490" s="2163"/>
      <c r="C490" s="2059"/>
      <c r="D490" s="1913" t="s">
        <v>156</v>
      </c>
      <c r="E490" s="1916" t="s">
        <v>157</v>
      </c>
      <c r="F490" s="211" t="s">
        <v>119</v>
      </c>
      <c r="G490" s="482">
        <f t="shared" ref="G490:R494" si="239">G314-G229</f>
        <v>222.38095238095241</v>
      </c>
      <c r="H490" s="483">
        <f t="shared" si="239"/>
        <v>123.17460317460313</v>
      </c>
      <c r="I490" s="483">
        <f t="shared" si="239"/>
        <v>633.17460317460313</v>
      </c>
      <c r="J490" s="483">
        <f t="shared" si="239"/>
        <v>739.84126984126942</v>
      </c>
      <c r="K490" s="483">
        <f t="shared" si="239"/>
        <v>706.82539682539664</v>
      </c>
      <c r="L490" s="484">
        <f t="shared" si="239"/>
        <v>705.39682539682553</v>
      </c>
      <c r="M490" s="10">
        <f t="shared" si="239"/>
        <v>-26.349206349205815</v>
      </c>
      <c r="N490" s="483">
        <f t="shared" si="239"/>
        <v>-710.31746031746025</v>
      </c>
      <c r="O490" s="483">
        <f t="shared" si="239"/>
        <v>-1351.269841269841</v>
      </c>
      <c r="P490" s="483">
        <f t="shared" si="239"/>
        <v>-2090.3174603174602</v>
      </c>
      <c r="Q490" s="483">
        <f t="shared" si="239"/>
        <v>-2821.269841269841</v>
      </c>
      <c r="R490" s="11">
        <f t="shared" si="239"/>
        <v>-3746.3492063492058</v>
      </c>
      <c r="S490" s="484">
        <f t="shared" si="222"/>
        <v>705.39682539682553</v>
      </c>
      <c r="T490" s="483">
        <f t="shared" si="233"/>
        <v>-4451.7460317460318</v>
      </c>
      <c r="U490" s="483">
        <f t="shared" si="234"/>
        <v>-3746.3492063492058</v>
      </c>
      <c r="W490" s="149" t="s">
        <v>350</v>
      </c>
    </row>
    <row r="491" spans="1:23" s="81" customFormat="1" ht="17.25" customHeight="1">
      <c r="A491" s="80"/>
      <c r="B491" s="2163"/>
      <c r="C491" s="2059"/>
      <c r="D491" s="1914"/>
      <c r="E491" s="1917"/>
      <c r="F491" s="211" t="s">
        <v>158</v>
      </c>
      <c r="G491" s="87">
        <f t="shared" si="239"/>
        <v>-50</v>
      </c>
      <c r="H491" s="3">
        <f t="shared" si="239"/>
        <v>-100</v>
      </c>
      <c r="I491" s="3">
        <f t="shared" si="239"/>
        <v>-102.06349206349206</v>
      </c>
      <c r="J491" s="483">
        <f t="shared" si="239"/>
        <v>-66.349206349206355</v>
      </c>
      <c r="K491" s="3">
        <f t="shared" si="239"/>
        <v>-67.142857142857167</v>
      </c>
      <c r="L491" s="5">
        <f t="shared" si="239"/>
        <v>-67.936507936507951</v>
      </c>
      <c r="M491" s="2">
        <f t="shared" si="239"/>
        <v>-67.936507936507951</v>
      </c>
      <c r="N491" s="3">
        <f t="shared" si="239"/>
        <v>-67.936507936507951</v>
      </c>
      <c r="O491" s="3">
        <f t="shared" si="239"/>
        <v>-67.936507936507951</v>
      </c>
      <c r="P491" s="3">
        <f t="shared" si="239"/>
        <v>-67.936507936507951</v>
      </c>
      <c r="Q491" s="3">
        <f t="shared" si="239"/>
        <v>-67.936507936507951</v>
      </c>
      <c r="R491" s="4">
        <f t="shared" si="239"/>
        <v>-67.936507936507951</v>
      </c>
      <c r="S491" s="5">
        <f t="shared" si="222"/>
        <v>-67.936507936507951</v>
      </c>
      <c r="T491" s="3">
        <f t="shared" si="233"/>
        <v>0</v>
      </c>
      <c r="U491" s="3">
        <f t="shared" si="234"/>
        <v>-67.936507936507951</v>
      </c>
      <c r="W491" s="149" t="s">
        <v>350</v>
      </c>
    </row>
    <row r="492" spans="1:23" s="81" customFormat="1" ht="17.25" customHeight="1">
      <c r="A492" s="80"/>
      <c r="B492" s="2163"/>
      <c r="C492" s="2059"/>
      <c r="D492" s="1914"/>
      <c r="E492" s="1917"/>
      <c r="F492" s="211" t="s">
        <v>86</v>
      </c>
      <c r="G492" s="87">
        <f t="shared" si="239"/>
        <v>-1.1111111111111143</v>
      </c>
      <c r="H492" s="3">
        <f t="shared" si="239"/>
        <v>8.5714285714286689</v>
      </c>
      <c r="I492" s="3">
        <f t="shared" si="239"/>
        <v>-241.9047619047617</v>
      </c>
      <c r="J492" s="3">
        <f t="shared" si="239"/>
        <v>-1625.7142857142853</v>
      </c>
      <c r="K492" s="3">
        <f t="shared" si="239"/>
        <v>-1790.3174603174602</v>
      </c>
      <c r="L492" s="5">
        <f t="shared" si="239"/>
        <v>-1873.3333333333339</v>
      </c>
      <c r="M492" s="2">
        <f t="shared" si="239"/>
        <v>-4564.4444444444443</v>
      </c>
      <c r="N492" s="3">
        <f t="shared" si="239"/>
        <v>-4915.396825396826</v>
      </c>
      <c r="O492" s="3">
        <f t="shared" si="239"/>
        <v>-5689.0476190476202</v>
      </c>
      <c r="P492" s="3">
        <f t="shared" si="239"/>
        <v>-7849.523809523811</v>
      </c>
      <c r="Q492" s="3">
        <f t="shared" si="239"/>
        <v>-8630.0000000000018</v>
      </c>
      <c r="R492" s="4">
        <f t="shared" si="239"/>
        <v>-11785.555555555558</v>
      </c>
      <c r="S492" s="5">
        <f t="shared" si="222"/>
        <v>-1873.3333333333339</v>
      </c>
      <c r="T492" s="3">
        <f t="shared" si="233"/>
        <v>-9912.2222222222244</v>
      </c>
      <c r="U492" s="3">
        <f t="shared" si="234"/>
        <v>-11785.555555555558</v>
      </c>
      <c r="W492" s="149" t="s">
        <v>350</v>
      </c>
    </row>
    <row r="493" spans="1:23" s="81" customFormat="1" ht="17.25" customHeight="1">
      <c r="A493" s="80"/>
      <c r="B493" s="2163"/>
      <c r="C493" s="2059"/>
      <c r="D493" s="1914"/>
      <c r="E493" s="1917"/>
      <c r="F493" s="211" t="s">
        <v>84</v>
      </c>
      <c r="G493" s="87">
        <f t="shared" si="239"/>
        <v>-268.41269841269843</v>
      </c>
      <c r="H493" s="3">
        <f t="shared" si="239"/>
        <v>-579.52380952380952</v>
      </c>
      <c r="I493" s="3">
        <f t="shared" si="239"/>
        <v>-586.50793650793651</v>
      </c>
      <c r="J493" s="3">
        <f t="shared" si="239"/>
        <v>-727.77777777777783</v>
      </c>
      <c r="K493" s="3">
        <f t="shared" si="239"/>
        <v>-1225.3968253968253</v>
      </c>
      <c r="L493" s="5">
        <f t="shared" si="239"/>
        <v>438.41269841269877</v>
      </c>
      <c r="M493" s="2">
        <f t="shared" si="239"/>
        <v>302.53968253968287</v>
      </c>
      <c r="N493" s="3">
        <f t="shared" si="239"/>
        <v>-396.50793650793639</v>
      </c>
      <c r="O493" s="3">
        <f t="shared" si="239"/>
        <v>-993.33333333333303</v>
      </c>
      <c r="P493" s="3">
        <f t="shared" si="239"/>
        <v>-2103.1746031746025</v>
      </c>
      <c r="Q493" s="3">
        <f t="shared" si="239"/>
        <v>-2843.1746031746025</v>
      </c>
      <c r="R493" s="4">
        <f t="shared" si="239"/>
        <v>-2579.3650793650795</v>
      </c>
      <c r="S493" s="5">
        <f t="shared" si="222"/>
        <v>438.41269841269877</v>
      </c>
      <c r="T493" s="3">
        <f t="shared" si="233"/>
        <v>-3017.7777777777783</v>
      </c>
      <c r="U493" s="3">
        <f t="shared" si="234"/>
        <v>-2579.3650793650795</v>
      </c>
      <c r="W493" s="149" t="s">
        <v>350</v>
      </c>
    </row>
    <row r="494" spans="1:23" s="81" customFormat="1" ht="17.25" customHeight="1">
      <c r="A494" s="80"/>
      <c r="B494" s="2163"/>
      <c r="C494" s="2059"/>
      <c r="D494" s="1914"/>
      <c r="E494" s="1917"/>
      <c r="F494" s="211" t="s">
        <v>85</v>
      </c>
      <c r="G494" s="87">
        <f t="shared" si="239"/>
        <v>-297.93650793650795</v>
      </c>
      <c r="H494" s="3">
        <f t="shared" si="239"/>
        <v>322.22222222222217</v>
      </c>
      <c r="I494" s="3">
        <f t="shared" si="239"/>
        <v>-829.04761904761835</v>
      </c>
      <c r="J494" s="3">
        <f t="shared" si="239"/>
        <v>-795.07936507936483</v>
      </c>
      <c r="K494" s="3">
        <f t="shared" si="239"/>
        <v>-754.1269841269841</v>
      </c>
      <c r="L494" s="5">
        <f t="shared" si="239"/>
        <v>-635.71428571428532</v>
      </c>
      <c r="M494" s="2">
        <f t="shared" si="239"/>
        <v>-623.01587301587278</v>
      </c>
      <c r="N494" s="3">
        <f t="shared" si="239"/>
        <v>-817.93650793650795</v>
      </c>
      <c r="O494" s="3">
        <f t="shared" si="239"/>
        <v>-817.93650793650795</v>
      </c>
      <c r="P494" s="3">
        <f t="shared" si="239"/>
        <v>-1011.7460317460318</v>
      </c>
      <c r="Q494" s="3">
        <f t="shared" si="239"/>
        <v>-1011.7460317460318</v>
      </c>
      <c r="R494" s="4">
        <f t="shared" si="239"/>
        <v>-1801.7460317460318</v>
      </c>
      <c r="S494" s="5">
        <f t="shared" si="222"/>
        <v>-635.71428571428532</v>
      </c>
      <c r="T494" s="3">
        <f t="shared" si="233"/>
        <v>-1166.0317460317465</v>
      </c>
      <c r="U494" s="3">
        <f t="shared" si="234"/>
        <v>-1801.7460317460318</v>
      </c>
      <c r="W494" s="149" t="s">
        <v>350</v>
      </c>
    </row>
    <row r="495" spans="1:23" s="81" customFormat="1" ht="17.25" customHeight="1">
      <c r="A495" s="80"/>
      <c r="B495" s="2163"/>
      <c r="C495" s="2059"/>
      <c r="D495" s="1914"/>
      <c r="E495" s="1918"/>
      <c r="F495" s="211" t="s">
        <v>176</v>
      </c>
      <c r="G495" s="87">
        <f>G319</f>
        <v>0</v>
      </c>
      <c r="H495" s="3">
        <f t="shared" ref="H495:R495" si="240">H319</f>
        <v>0</v>
      </c>
      <c r="I495" s="3">
        <f t="shared" si="240"/>
        <v>0</v>
      </c>
      <c r="J495" s="3">
        <f t="shared" si="240"/>
        <v>0</v>
      </c>
      <c r="K495" s="3">
        <f t="shared" si="240"/>
        <v>0</v>
      </c>
      <c r="L495" s="5">
        <f t="shared" si="240"/>
        <v>1361.6431659218172</v>
      </c>
      <c r="M495" s="2">
        <f t="shared" si="240"/>
        <v>6970.6731192682273</v>
      </c>
      <c r="N495" s="3">
        <f t="shared" si="240"/>
        <v>9270.6701380510367</v>
      </c>
      <c r="O495" s="3">
        <f t="shared" si="240"/>
        <v>12601.20031358658</v>
      </c>
      <c r="P495" s="3">
        <f t="shared" si="240"/>
        <v>18840.987638828399</v>
      </c>
      <c r="Q495" s="3">
        <f t="shared" si="240"/>
        <v>20184.961336803441</v>
      </c>
      <c r="R495" s="4">
        <f t="shared" si="240"/>
        <v>25499.096902416237</v>
      </c>
      <c r="S495" s="5">
        <f t="shared" si="222"/>
        <v>1361.6431659218172</v>
      </c>
      <c r="T495" s="3">
        <f t="shared" si="233"/>
        <v>24137.453736494419</v>
      </c>
      <c r="U495" s="3">
        <f t="shared" si="234"/>
        <v>25499.096902416237</v>
      </c>
      <c r="W495" s="149" t="s">
        <v>350</v>
      </c>
    </row>
    <row r="496" spans="1:23" s="81" customFormat="1" ht="17.25" customHeight="1">
      <c r="A496" s="80"/>
      <c r="B496" s="2163"/>
      <c r="C496" s="2059"/>
      <c r="D496" s="1914"/>
      <c r="E496" s="1916" t="s">
        <v>127</v>
      </c>
      <c r="F496" s="211" t="s">
        <v>159</v>
      </c>
      <c r="G496" s="2">
        <f>G320-G234</f>
        <v>-967.5</v>
      </c>
      <c r="H496" s="3">
        <f t="shared" ref="H496:R497" si="241">H320-H234</f>
        <v>-1592.3333333333335</v>
      </c>
      <c r="I496" s="3">
        <f t="shared" si="241"/>
        <v>-2596</v>
      </c>
      <c r="J496" s="3">
        <f t="shared" si="241"/>
        <v>-3107.666666666667</v>
      </c>
      <c r="K496" s="3">
        <f t="shared" si="241"/>
        <v>-3353.166666666667</v>
      </c>
      <c r="L496" s="4">
        <f t="shared" si="241"/>
        <v>-7097</v>
      </c>
      <c r="M496" s="2">
        <f t="shared" si="241"/>
        <v>-10192.833333333332</v>
      </c>
      <c r="N496" s="3">
        <f t="shared" si="241"/>
        <v>-10344.499999999998</v>
      </c>
      <c r="O496" s="3">
        <f t="shared" si="241"/>
        <v>-10538.666666666664</v>
      </c>
      <c r="P496" s="3">
        <f t="shared" si="241"/>
        <v>-11056.83333333333</v>
      </c>
      <c r="Q496" s="3">
        <f t="shared" si="241"/>
        <v>-11118.166666666664</v>
      </c>
      <c r="R496" s="4">
        <f t="shared" si="241"/>
        <v>-11869.999999999998</v>
      </c>
      <c r="S496" s="5">
        <f t="shared" si="222"/>
        <v>-7097</v>
      </c>
      <c r="T496" s="3">
        <f t="shared" si="233"/>
        <v>-4772.9999999999982</v>
      </c>
      <c r="U496" s="3">
        <f t="shared" si="234"/>
        <v>-11869.999999999998</v>
      </c>
      <c r="W496" s="149" t="s">
        <v>350</v>
      </c>
    </row>
    <row r="497" spans="1:23" s="81" customFormat="1" ht="17.25" customHeight="1">
      <c r="A497" s="80"/>
      <c r="B497" s="2163"/>
      <c r="C497" s="2059"/>
      <c r="D497" s="1914"/>
      <c r="E497" s="1918"/>
      <c r="F497" s="211" t="s">
        <v>160</v>
      </c>
      <c r="G497" s="2">
        <f>G321-G235</f>
        <v>2103.833333333333</v>
      </c>
      <c r="H497" s="3">
        <f t="shared" si="241"/>
        <v>2891.1666666666665</v>
      </c>
      <c r="I497" s="3">
        <f t="shared" si="241"/>
        <v>4757.333333333333</v>
      </c>
      <c r="J497" s="3">
        <f t="shared" si="241"/>
        <v>6284.1666666666661</v>
      </c>
      <c r="K497" s="3">
        <f t="shared" si="241"/>
        <v>7680.833333333333</v>
      </c>
      <c r="L497" s="4">
        <f t="shared" si="241"/>
        <v>9562.6666666666661</v>
      </c>
      <c r="M497" s="2">
        <f t="shared" si="241"/>
        <v>12527.166666666666</v>
      </c>
      <c r="N497" s="3">
        <f t="shared" si="241"/>
        <v>10706.166666666666</v>
      </c>
      <c r="O497" s="3">
        <f t="shared" si="241"/>
        <v>9593.1666666666661</v>
      </c>
      <c r="P497" s="3">
        <f t="shared" si="241"/>
        <v>11087.166666666666</v>
      </c>
      <c r="Q497" s="3">
        <f t="shared" si="241"/>
        <v>9697.1666666666661</v>
      </c>
      <c r="R497" s="4">
        <f t="shared" si="241"/>
        <v>10947.166666666666</v>
      </c>
      <c r="S497" s="5">
        <f t="shared" si="222"/>
        <v>9562.6666666666661</v>
      </c>
      <c r="T497" s="3">
        <f t="shared" si="233"/>
        <v>1384.5</v>
      </c>
      <c r="U497" s="3">
        <f t="shared" si="234"/>
        <v>10947.166666666666</v>
      </c>
      <c r="W497" s="149" t="s">
        <v>359</v>
      </c>
    </row>
    <row r="498" spans="1:23" s="81" customFormat="1" ht="17.25" customHeight="1">
      <c r="A498" s="80"/>
      <c r="B498" s="2163"/>
      <c r="C498" s="2059"/>
      <c r="D498" s="1914"/>
      <c r="E498" s="729"/>
      <c r="F498" s="1449" t="s">
        <v>200</v>
      </c>
      <c r="G498" s="2">
        <f>G322</f>
        <v>0</v>
      </c>
      <c r="H498" s="3">
        <f t="shared" ref="H498:R498" si="242">H322</f>
        <v>0</v>
      </c>
      <c r="I498" s="3">
        <f t="shared" si="242"/>
        <v>0</v>
      </c>
      <c r="J498" s="3">
        <f t="shared" si="242"/>
        <v>0</v>
      </c>
      <c r="K498" s="3">
        <f t="shared" si="242"/>
        <v>0</v>
      </c>
      <c r="L498" s="4">
        <f t="shared" si="242"/>
        <v>-1196.6272929059432</v>
      </c>
      <c r="M498" s="2">
        <f t="shared" si="242"/>
        <v>-3128.292166887275</v>
      </c>
      <c r="N498" s="3">
        <f t="shared" si="242"/>
        <v>-1526.7336301145278</v>
      </c>
      <c r="O498" s="3">
        <f t="shared" si="242"/>
        <v>-1538.6685675548351</v>
      </c>
      <c r="P498" s="3">
        <f t="shared" si="242"/>
        <v>-4551.1146229553815</v>
      </c>
      <c r="Q498" s="3">
        <f t="shared" si="242"/>
        <v>-2192.3264161685197</v>
      </c>
      <c r="R498" s="4">
        <f t="shared" si="242"/>
        <v>-3397.8032516225862</v>
      </c>
      <c r="S498" s="5">
        <f t="shared" si="222"/>
        <v>-1196.6272929059432</v>
      </c>
      <c r="T498" s="3">
        <f t="shared" si="233"/>
        <v>-2201.175958716643</v>
      </c>
      <c r="U498" s="3">
        <f t="shared" si="234"/>
        <v>-3397.8032516225862</v>
      </c>
      <c r="W498" s="149" t="s">
        <v>350</v>
      </c>
    </row>
    <row r="499" spans="1:23" s="81" customFormat="1" ht="17.25" customHeight="1">
      <c r="A499" s="80"/>
      <c r="B499" s="2163"/>
      <c r="C499" s="2059"/>
      <c r="D499" s="1915"/>
      <c r="E499" s="1919" t="s">
        <v>106</v>
      </c>
      <c r="F499" s="1920"/>
      <c r="G499" s="332">
        <f>G323-G236</f>
        <v>741.2539682539682</v>
      </c>
      <c r="H499" s="333">
        <f t="shared" ref="H499:R499" si="243">H323-H236</f>
        <v>1073.2777777777765</v>
      </c>
      <c r="I499" s="333">
        <f t="shared" si="243"/>
        <v>1034.9841269841272</v>
      </c>
      <c r="J499" s="333">
        <f t="shared" si="243"/>
        <v>701.42063492063244</v>
      </c>
      <c r="K499" s="333">
        <f t="shared" si="243"/>
        <v>1197.5079365079328</v>
      </c>
      <c r="L499" s="334">
        <f t="shared" si="243"/>
        <v>1197.5079365079437</v>
      </c>
      <c r="M499" s="332">
        <f t="shared" si="243"/>
        <v>1197.5079365079437</v>
      </c>
      <c r="N499" s="333">
        <f t="shared" si="243"/>
        <v>1197.5079365079364</v>
      </c>
      <c r="O499" s="333">
        <f t="shared" si="243"/>
        <v>1197.50793650794</v>
      </c>
      <c r="P499" s="333">
        <f t="shared" si="243"/>
        <v>1197.5079365079437</v>
      </c>
      <c r="Q499" s="333">
        <f t="shared" si="243"/>
        <v>1197.5079365079364</v>
      </c>
      <c r="R499" s="334">
        <f t="shared" si="243"/>
        <v>1197.5079365079291</v>
      </c>
      <c r="S499" s="335">
        <f t="shared" si="222"/>
        <v>1197.5079365079437</v>
      </c>
      <c r="T499" s="333">
        <f t="shared" si="233"/>
        <v>-1.4551915228366852E-11</v>
      </c>
      <c r="U499" s="333">
        <f t="shared" si="234"/>
        <v>1197.5079365079291</v>
      </c>
      <c r="W499" s="149" t="s">
        <v>350</v>
      </c>
    </row>
    <row r="500" spans="1:23" s="81" customFormat="1" ht="17.25" customHeight="1">
      <c r="A500" s="80"/>
      <c r="B500" s="2163"/>
      <c r="C500" s="2059"/>
      <c r="D500" s="1921" t="s">
        <v>105</v>
      </c>
      <c r="E500" s="1922"/>
      <c r="F500" s="212" t="s">
        <v>94</v>
      </c>
      <c r="G500" s="2">
        <f t="shared" ref="G500:R506" si="244">G324-G237</f>
        <v>-593.6</v>
      </c>
      <c r="H500" s="3">
        <f t="shared" si="244"/>
        <v>-1157.8000000000002</v>
      </c>
      <c r="I500" s="3">
        <f t="shared" si="244"/>
        <v>-1762.7000000000003</v>
      </c>
      <c r="J500" s="3">
        <f t="shared" si="244"/>
        <v>-2220.6500000000005</v>
      </c>
      <c r="K500" s="3">
        <f t="shared" si="244"/>
        <v>-2739.9500000000007</v>
      </c>
      <c r="L500" s="4">
        <f t="shared" si="244"/>
        <v>-3274.0500000000011</v>
      </c>
      <c r="M500" s="2">
        <f t="shared" si="244"/>
        <v>-4615.0000000000009</v>
      </c>
      <c r="N500" s="3">
        <f t="shared" si="244"/>
        <v>-5574.0000000000009</v>
      </c>
      <c r="O500" s="3">
        <f t="shared" si="244"/>
        <v>-6693.0000000000009</v>
      </c>
      <c r="P500" s="3">
        <f t="shared" si="244"/>
        <v>-7690.0000000000009</v>
      </c>
      <c r="Q500" s="3">
        <f t="shared" si="244"/>
        <v>-8648</v>
      </c>
      <c r="R500" s="4">
        <f t="shared" si="244"/>
        <v>-9893</v>
      </c>
      <c r="S500" s="5">
        <f t="shared" si="222"/>
        <v>-3274.0500000000011</v>
      </c>
      <c r="T500" s="3">
        <f t="shared" si="233"/>
        <v>-6618.9499999999989</v>
      </c>
      <c r="U500" s="3">
        <f t="shared" si="234"/>
        <v>-9893</v>
      </c>
      <c r="W500" s="149" t="s">
        <v>350</v>
      </c>
    </row>
    <row r="501" spans="1:23" s="81" customFormat="1" ht="17.25" customHeight="1">
      <c r="A501" s="80"/>
      <c r="B501" s="2163"/>
      <c r="C501" s="2059"/>
      <c r="D501" s="1923"/>
      <c r="E501" s="1924"/>
      <c r="F501" s="211" t="s">
        <v>95</v>
      </c>
      <c r="G501" s="6">
        <f t="shared" si="244"/>
        <v>-62.100000000000023</v>
      </c>
      <c r="H501" s="7">
        <f t="shared" si="244"/>
        <v>55.799999999999955</v>
      </c>
      <c r="I501" s="7">
        <f t="shared" si="244"/>
        <v>214.5</v>
      </c>
      <c r="J501" s="7">
        <f t="shared" si="244"/>
        <v>528.09999999999991</v>
      </c>
      <c r="K501" s="7">
        <f t="shared" si="244"/>
        <v>429</v>
      </c>
      <c r="L501" s="8">
        <f t="shared" si="244"/>
        <v>259.09999999999991</v>
      </c>
      <c r="M501" s="6">
        <f t="shared" si="244"/>
        <v>-136.90000000000009</v>
      </c>
      <c r="N501" s="7">
        <f t="shared" si="244"/>
        <v>-570.90000000000009</v>
      </c>
      <c r="O501" s="7">
        <f t="shared" si="244"/>
        <v>-978.90000000000009</v>
      </c>
      <c r="P501" s="7">
        <f t="shared" si="244"/>
        <v>-1346.9</v>
      </c>
      <c r="Q501" s="7">
        <f t="shared" si="244"/>
        <v>-1766.9</v>
      </c>
      <c r="R501" s="8">
        <f t="shared" si="244"/>
        <v>-2186.9</v>
      </c>
      <c r="S501" s="9">
        <f t="shared" si="222"/>
        <v>259.09999999999991</v>
      </c>
      <c r="T501" s="7">
        <f t="shared" si="233"/>
        <v>-2446</v>
      </c>
      <c r="U501" s="7">
        <f t="shared" si="234"/>
        <v>-2186.9</v>
      </c>
      <c r="W501" s="149" t="s">
        <v>350</v>
      </c>
    </row>
    <row r="502" spans="1:23" s="81" customFormat="1" ht="17.25" customHeight="1">
      <c r="A502" s="80"/>
      <c r="B502" s="2163"/>
      <c r="C502" s="2059"/>
      <c r="D502" s="1925"/>
      <c r="E502" s="1926"/>
      <c r="F502" s="331" t="s">
        <v>107</v>
      </c>
      <c r="G502" s="352">
        <f t="shared" si="244"/>
        <v>-655.7</v>
      </c>
      <c r="H502" s="503">
        <f t="shared" si="244"/>
        <v>-1102</v>
      </c>
      <c r="I502" s="503">
        <f t="shared" si="244"/>
        <v>-1548.2000000000003</v>
      </c>
      <c r="J502" s="503">
        <f t="shared" si="244"/>
        <v>-1692.5500000000011</v>
      </c>
      <c r="K502" s="503">
        <f t="shared" si="244"/>
        <v>-2310.9500000000007</v>
      </c>
      <c r="L502" s="353">
        <f t="shared" si="244"/>
        <v>-3014.9500000000007</v>
      </c>
      <c r="M502" s="352">
        <f t="shared" si="244"/>
        <v>-4751.9000000000015</v>
      </c>
      <c r="N502" s="503">
        <f t="shared" si="244"/>
        <v>-6144.9000000000015</v>
      </c>
      <c r="O502" s="503">
        <f t="shared" si="244"/>
        <v>-7671.9000000000015</v>
      </c>
      <c r="P502" s="503">
        <f t="shared" si="244"/>
        <v>-9036.9000000000015</v>
      </c>
      <c r="Q502" s="503">
        <f t="shared" si="244"/>
        <v>-10414.900000000001</v>
      </c>
      <c r="R502" s="353">
        <f t="shared" si="244"/>
        <v>-12079.900000000001</v>
      </c>
      <c r="S502" s="504">
        <f t="shared" si="222"/>
        <v>-3014.9500000000007</v>
      </c>
      <c r="T502" s="503">
        <f t="shared" si="233"/>
        <v>-9064.9500000000007</v>
      </c>
      <c r="U502" s="503">
        <f t="shared" si="234"/>
        <v>-12079.900000000001</v>
      </c>
      <c r="W502" s="149" t="s">
        <v>350</v>
      </c>
    </row>
    <row r="503" spans="1:23" s="81" customFormat="1" ht="17.25" customHeight="1">
      <c r="A503" s="80"/>
      <c r="B503" s="2163"/>
      <c r="C503" s="2059"/>
      <c r="D503" s="1927" t="s">
        <v>56</v>
      </c>
      <c r="E503" s="1928"/>
      <c r="F503" s="1929"/>
      <c r="G503" s="183">
        <f t="shared" si="244"/>
        <v>85.553968253968378</v>
      </c>
      <c r="H503" s="184">
        <f t="shared" si="244"/>
        <v>-28.722222222222626</v>
      </c>
      <c r="I503" s="184">
        <f t="shared" si="244"/>
        <v>-513.21587301587351</v>
      </c>
      <c r="J503" s="184">
        <f t="shared" si="244"/>
        <v>-991.12936507937047</v>
      </c>
      <c r="K503" s="184">
        <f t="shared" si="244"/>
        <v>-1113.442063492068</v>
      </c>
      <c r="L503" s="185">
        <f t="shared" si="244"/>
        <v>-1817.4420634920571</v>
      </c>
      <c r="M503" s="183">
        <f t="shared" si="244"/>
        <v>-3554.3920634920578</v>
      </c>
      <c r="N503" s="184">
        <f t="shared" si="244"/>
        <v>-4947.3920634920651</v>
      </c>
      <c r="O503" s="184">
        <f t="shared" si="244"/>
        <v>-6474.3920634920651</v>
      </c>
      <c r="P503" s="184">
        <f t="shared" si="244"/>
        <v>-7839.3920634920578</v>
      </c>
      <c r="Q503" s="184">
        <f t="shared" si="244"/>
        <v>-9217.3920634920651</v>
      </c>
      <c r="R503" s="185">
        <f t="shared" si="244"/>
        <v>-10882.392063492072</v>
      </c>
      <c r="S503" s="186">
        <f t="shared" si="222"/>
        <v>-1817.4420634920571</v>
      </c>
      <c r="T503" s="184">
        <f t="shared" si="233"/>
        <v>-9064.9500000000153</v>
      </c>
      <c r="U503" s="184">
        <f t="shared" si="234"/>
        <v>-10882.392063492072</v>
      </c>
      <c r="W503" s="149" t="s">
        <v>359</v>
      </c>
    </row>
    <row r="504" spans="1:23" s="81" customFormat="1" ht="17.25" customHeight="1">
      <c r="A504" s="80"/>
      <c r="B504" s="2163"/>
      <c r="C504" s="2059"/>
      <c r="D504" s="1930" t="s">
        <v>57</v>
      </c>
      <c r="E504" s="1931"/>
      <c r="F504" s="1932"/>
      <c r="G504" s="944">
        <f t="shared" si="244"/>
        <v>741.2539682539682</v>
      </c>
      <c r="H504" s="1430">
        <f t="shared" si="244"/>
        <v>1073.2777777777769</v>
      </c>
      <c r="I504" s="1430">
        <f t="shared" si="244"/>
        <v>1034.9841269841245</v>
      </c>
      <c r="J504" s="1430">
        <f t="shared" si="244"/>
        <v>701.42063492063153</v>
      </c>
      <c r="K504" s="1430">
        <f t="shared" si="244"/>
        <v>1197.5079365079309</v>
      </c>
      <c r="L504" s="245">
        <f t="shared" si="244"/>
        <v>1197.5079365079332</v>
      </c>
      <c r="M504" s="944">
        <f t="shared" si="244"/>
        <v>1197.5079365079332</v>
      </c>
      <c r="N504" s="1430">
        <f t="shared" si="244"/>
        <v>1197.5079365079318</v>
      </c>
      <c r="O504" s="1430">
        <f t="shared" si="244"/>
        <v>1197.5079365079328</v>
      </c>
      <c r="P504" s="1430">
        <f t="shared" si="244"/>
        <v>1197.5079365079309</v>
      </c>
      <c r="Q504" s="1430">
        <f t="shared" si="244"/>
        <v>1197.50793650793</v>
      </c>
      <c r="R504" s="245">
        <f t="shared" si="244"/>
        <v>1197.5079365079346</v>
      </c>
      <c r="S504" s="246">
        <f t="shared" si="222"/>
        <v>1197.5079365079332</v>
      </c>
      <c r="T504" s="1430">
        <f t="shared" si="233"/>
        <v>0</v>
      </c>
      <c r="U504" s="1430">
        <f t="shared" si="234"/>
        <v>1197.5079365079346</v>
      </c>
      <c r="W504" s="149" t="s">
        <v>350</v>
      </c>
    </row>
    <row r="505" spans="1:23" s="81" customFormat="1" ht="17.25" customHeight="1" collapsed="1" thickBot="1">
      <c r="A505" s="80"/>
      <c r="B505" s="2163"/>
      <c r="C505" s="2176" t="s">
        <v>99</v>
      </c>
      <c r="D505" s="2177"/>
      <c r="E505" s="2177"/>
      <c r="F505" s="2178"/>
      <c r="G505" s="226">
        <f>G329-G242</f>
        <v>4669.8999999999996</v>
      </c>
      <c r="H505" s="511">
        <f t="shared" si="244"/>
        <v>6761.6499999999951</v>
      </c>
      <c r="I505" s="511">
        <f t="shared" si="244"/>
        <v>6520.3999999999842</v>
      </c>
      <c r="J505" s="511">
        <f t="shared" si="244"/>
        <v>4418.9499999999771</v>
      </c>
      <c r="K505" s="511">
        <f t="shared" si="244"/>
        <v>7544.2999999999629</v>
      </c>
      <c r="L505" s="227">
        <f t="shared" si="244"/>
        <v>7544.2999999999774</v>
      </c>
      <c r="M505" s="226">
        <f t="shared" si="244"/>
        <v>7544.2999999999811</v>
      </c>
      <c r="N505" s="511">
        <f t="shared" si="244"/>
        <v>7544.2999999999702</v>
      </c>
      <c r="O505" s="511">
        <f t="shared" si="244"/>
        <v>7544.2999999999738</v>
      </c>
      <c r="P505" s="511">
        <f t="shared" si="244"/>
        <v>7544.2999999999665</v>
      </c>
      <c r="Q505" s="511">
        <f t="shared" si="244"/>
        <v>7544.2999999999593</v>
      </c>
      <c r="R505" s="227">
        <f t="shared" si="244"/>
        <v>7544.2999999999811</v>
      </c>
      <c r="S505" s="228">
        <f t="shared" si="222"/>
        <v>7544.2999999999774</v>
      </c>
      <c r="T505" s="511">
        <f t="shared" si="233"/>
        <v>0</v>
      </c>
      <c r="U505" s="511">
        <f t="shared" si="234"/>
        <v>7544.2999999999811</v>
      </c>
      <c r="V505" s="225"/>
      <c r="W505" s="155" t="s">
        <v>89</v>
      </c>
    </row>
    <row r="506" spans="1:23" s="81" customFormat="1" ht="17.25" customHeight="1">
      <c r="A506" s="80"/>
      <c r="B506" s="2163"/>
      <c r="C506" s="1936" t="s">
        <v>101</v>
      </c>
      <c r="D506" s="1938" t="s">
        <v>27</v>
      </c>
      <c r="E506" s="1939"/>
      <c r="F506" s="1940"/>
      <c r="G506" s="220">
        <f>G330-G243</f>
        <v>-792</v>
      </c>
      <c r="H506" s="221">
        <f t="shared" si="244"/>
        <v>-1224</v>
      </c>
      <c r="I506" s="221">
        <f t="shared" si="244"/>
        <v>-2808</v>
      </c>
      <c r="J506" s="221">
        <f t="shared" si="244"/>
        <v>-4875</v>
      </c>
      <c r="K506" s="221">
        <f t="shared" si="244"/>
        <v>-6290</v>
      </c>
      <c r="L506" s="222">
        <f t="shared" si="244"/>
        <v>-6290</v>
      </c>
      <c r="M506" s="220">
        <f t="shared" si="244"/>
        <v>-6290</v>
      </c>
      <c r="N506" s="221">
        <f t="shared" si="244"/>
        <v>-6290</v>
      </c>
      <c r="O506" s="221">
        <f t="shared" si="244"/>
        <v>-6290</v>
      </c>
      <c r="P506" s="221">
        <f t="shared" si="244"/>
        <v>-6290</v>
      </c>
      <c r="Q506" s="221">
        <f t="shared" si="244"/>
        <v>-6290</v>
      </c>
      <c r="R506" s="222">
        <f t="shared" si="244"/>
        <v>-6290</v>
      </c>
      <c r="S506" s="223">
        <f t="shared" si="222"/>
        <v>-6290</v>
      </c>
      <c r="T506" s="221">
        <f t="shared" si="233"/>
        <v>0</v>
      </c>
      <c r="U506" s="221">
        <f t="shared" si="234"/>
        <v>-6290</v>
      </c>
      <c r="W506" s="233" t="s">
        <v>89</v>
      </c>
    </row>
    <row r="507" spans="1:23" s="81" customFormat="1" ht="17.25" customHeight="1">
      <c r="A507" s="80"/>
      <c r="B507" s="2163"/>
      <c r="C507" s="1936"/>
      <c r="D507" s="1941" t="s">
        <v>28</v>
      </c>
      <c r="E507" s="1942"/>
      <c r="F507" s="1943"/>
      <c r="G507" s="63">
        <f t="shared" ref="G507:R513" si="245">G331-G244</f>
        <v>404</v>
      </c>
      <c r="H507" s="490">
        <f t="shared" si="245"/>
        <v>-45</v>
      </c>
      <c r="I507" s="490">
        <f t="shared" si="245"/>
        <v>-1077</v>
      </c>
      <c r="J507" s="490">
        <f t="shared" si="245"/>
        <v>-1906</v>
      </c>
      <c r="K507" s="490">
        <f t="shared" si="245"/>
        <v>-2377</v>
      </c>
      <c r="L507" s="64">
        <f t="shared" si="245"/>
        <v>-2377</v>
      </c>
      <c r="M507" s="63">
        <f t="shared" si="245"/>
        <v>-2377</v>
      </c>
      <c r="N507" s="490">
        <f t="shared" si="245"/>
        <v>-2377</v>
      </c>
      <c r="O507" s="490">
        <f t="shared" si="245"/>
        <v>-2377</v>
      </c>
      <c r="P507" s="490">
        <f t="shared" si="245"/>
        <v>-2377</v>
      </c>
      <c r="Q507" s="490">
        <f t="shared" si="245"/>
        <v>-2377</v>
      </c>
      <c r="R507" s="64">
        <f t="shared" si="245"/>
        <v>-2377</v>
      </c>
      <c r="S507" s="65">
        <f t="shared" si="222"/>
        <v>-2377</v>
      </c>
      <c r="T507" s="490">
        <f t="shared" si="233"/>
        <v>0</v>
      </c>
      <c r="U507" s="490">
        <f t="shared" si="234"/>
        <v>-2377</v>
      </c>
      <c r="W507" s="154" t="s">
        <v>89</v>
      </c>
    </row>
    <row r="508" spans="1:23" s="81" customFormat="1" ht="17.25" customHeight="1">
      <c r="A508" s="80"/>
      <c r="B508" s="2163"/>
      <c r="C508" s="1936"/>
      <c r="D508" s="1941" t="s">
        <v>31</v>
      </c>
      <c r="E508" s="1942"/>
      <c r="F508" s="1943"/>
      <c r="G508" s="945">
        <f t="shared" si="245"/>
        <v>-43</v>
      </c>
      <c r="H508" s="1423">
        <f t="shared" si="245"/>
        <v>-160</v>
      </c>
      <c r="I508" s="1423">
        <f t="shared" si="245"/>
        <v>-654</v>
      </c>
      <c r="J508" s="1423">
        <f t="shared" si="245"/>
        <v>-761</v>
      </c>
      <c r="K508" s="1423">
        <f t="shared" si="245"/>
        <v>-853</v>
      </c>
      <c r="L508" s="66">
        <f t="shared" si="245"/>
        <v>-853</v>
      </c>
      <c r="M508" s="945">
        <f t="shared" si="245"/>
        <v>-853</v>
      </c>
      <c r="N508" s="1423">
        <f t="shared" si="245"/>
        <v>-853</v>
      </c>
      <c r="O508" s="1423">
        <f t="shared" si="245"/>
        <v>-853</v>
      </c>
      <c r="P508" s="1423">
        <f t="shared" si="245"/>
        <v>-853</v>
      </c>
      <c r="Q508" s="1423">
        <f t="shared" si="245"/>
        <v>-853</v>
      </c>
      <c r="R508" s="66">
        <f t="shared" si="245"/>
        <v>-853</v>
      </c>
      <c r="S508" s="67">
        <f t="shared" si="222"/>
        <v>-853</v>
      </c>
      <c r="T508" s="1423">
        <f t="shared" si="233"/>
        <v>0</v>
      </c>
      <c r="U508" s="1423">
        <f t="shared" si="234"/>
        <v>-853</v>
      </c>
      <c r="W508" s="154" t="s">
        <v>89</v>
      </c>
    </row>
    <row r="509" spans="1:23" s="81" customFormat="1" ht="17.25" customHeight="1">
      <c r="A509" s="80"/>
      <c r="B509" s="2163"/>
      <c r="C509" s="1936"/>
      <c r="D509" s="1941" t="s">
        <v>17</v>
      </c>
      <c r="E509" s="1942"/>
      <c r="F509" s="1943"/>
      <c r="G509" s="945">
        <f t="shared" si="245"/>
        <v>0</v>
      </c>
      <c r="H509" s="1423">
        <f t="shared" si="245"/>
        <v>0</v>
      </c>
      <c r="I509" s="1423">
        <f t="shared" si="245"/>
        <v>720</v>
      </c>
      <c r="J509" s="1423">
        <f t="shared" si="245"/>
        <v>720</v>
      </c>
      <c r="K509" s="1423">
        <f t="shared" si="245"/>
        <v>720</v>
      </c>
      <c r="L509" s="66">
        <f t="shared" si="245"/>
        <v>720</v>
      </c>
      <c r="M509" s="945">
        <f t="shared" si="245"/>
        <v>720</v>
      </c>
      <c r="N509" s="1423">
        <f t="shared" si="245"/>
        <v>720</v>
      </c>
      <c r="O509" s="1423">
        <f t="shared" si="245"/>
        <v>720</v>
      </c>
      <c r="P509" s="1423">
        <f t="shared" si="245"/>
        <v>720</v>
      </c>
      <c r="Q509" s="1423">
        <f t="shared" si="245"/>
        <v>720</v>
      </c>
      <c r="R509" s="66">
        <f t="shared" si="245"/>
        <v>720</v>
      </c>
      <c r="S509" s="67">
        <f t="shared" si="222"/>
        <v>720</v>
      </c>
      <c r="T509" s="1423">
        <f t="shared" si="233"/>
        <v>0</v>
      </c>
      <c r="U509" s="1423">
        <f t="shared" si="234"/>
        <v>720</v>
      </c>
      <c r="W509" s="154" t="s">
        <v>89</v>
      </c>
    </row>
    <row r="510" spans="1:23" s="81" customFormat="1" ht="17.25" customHeight="1">
      <c r="A510" s="80"/>
      <c r="B510" s="2163"/>
      <c r="C510" s="1936"/>
      <c r="D510" s="1941" t="s">
        <v>15</v>
      </c>
      <c r="E510" s="1942"/>
      <c r="F510" s="1943"/>
      <c r="G510" s="63">
        <f t="shared" si="245"/>
        <v>-32</v>
      </c>
      <c r="H510" s="490">
        <f t="shared" si="245"/>
        <v>-64</v>
      </c>
      <c r="I510" s="490">
        <f t="shared" si="245"/>
        <v>-96</v>
      </c>
      <c r="J510" s="490">
        <f t="shared" si="245"/>
        <v>-128</v>
      </c>
      <c r="K510" s="490">
        <f t="shared" si="245"/>
        <v>-101</v>
      </c>
      <c r="L510" s="64">
        <f t="shared" si="245"/>
        <v>-101</v>
      </c>
      <c r="M510" s="63">
        <f t="shared" si="245"/>
        <v>-101</v>
      </c>
      <c r="N510" s="490">
        <f t="shared" si="245"/>
        <v>-101</v>
      </c>
      <c r="O510" s="490">
        <f t="shared" si="245"/>
        <v>-101</v>
      </c>
      <c r="P510" s="490">
        <f t="shared" si="245"/>
        <v>-101</v>
      </c>
      <c r="Q510" s="490">
        <f t="shared" si="245"/>
        <v>-101</v>
      </c>
      <c r="R510" s="64">
        <f t="shared" si="245"/>
        <v>-101</v>
      </c>
      <c r="S510" s="65">
        <f t="shared" si="222"/>
        <v>-101</v>
      </c>
      <c r="T510" s="490">
        <f t="shared" si="233"/>
        <v>0</v>
      </c>
      <c r="U510" s="490">
        <f t="shared" si="234"/>
        <v>-101</v>
      </c>
      <c r="W510" s="154" t="s">
        <v>89</v>
      </c>
    </row>
    <row r="511" spans="1:23" s="81" customFormat="1" ht="17.25" customHeight="1">
      <c r="A511" s="80"/>
      <c r="B511" s="2163"/>
      <c r="C511" s="1936"/>
      <c r="D511" s="1941" t="s">
        <v>60</v>
      </c>
      <c r="E511" s="1942"/>
      <c r="F511" s="1943"/>
      <c r="G511" s="247">
        <f t="shared" si="245"/>
        <v>0</v>
      </c>
      <c r="H511" s="506">
        <f t="shared" si="245"/>
        <v>0</v>
      </c>
      <c r="I511" s="506">
        <f t="shared" si="245"/>
        <v>0</v>
      </c>
      <c r="J511" s="506">
        <f t="shared" si="245"/>
        <v>0</v>
      </c>
      <c r="K511" s="506">
        <f t="shared" si="245"/>
        <v>0</v>
      </c>
      <c r="L511" s="248">
        <f t="shared" si="245"/>
        <v>0</v>
      </c>
      <c r="M511" s="247">
        <f t="shared" si="245"/>
        <v>0</v>
      </c>
      <c r="N511" s="506">
        <f t="shared" si="245"/>
        <v>0</v>
      </c>
      <c r="O511" s="506">
        <f t="shared" si="245"/>
        <v>0</v>
      </c>
      <c r="P511" s="506">
        <f t="shared" si="245"/>
        <v>0</v>
      </c>
      <c r="Q511" s="506">
        <f t="shared" si="245"/>
        <v>0</v>
      </c>
      <c r="R511" s="248">
        <f t="shared" si="245"/>
        <v>0</v>
      </c>
      <c r="S511" s="249">
        <f t="shared" si="222"/>
        <v>0</v>
      </c>
      <c r="T511" s="506">
        <f t="shared" si="233"/>
        <v>0</v>
      </c>
      <c r="U511" s="506">
        <f t="shared" si="234"/>
        <v>0</v>
      </c>
      <c r="W511" s="154" t="s">
        <v>89</v>
      </c>
    </row>
    <row r="512" spans="1:23" s="81" customFormat="1" ht="17.25" customHeight="1" thickBot="1">
      <c r="A512" s="80"/>
      <c r="B512" s="2163"/>
      <c r="C512" s="1937"/>
      <c r="D512" s="2110" t="s">
        <v>96</v>
      </c>
      <c r="E512" s="2111"/>
      <c r="F512" s="2112"/>
      <c r="G512" s="250">
        <f t="shared" si="245"/>
        <v>-463</v>
      </c>
      <c r="H512" s="251">
        <f t="shared" si="245"/>
        <v>-1493</v>
      </c>
      <c r="I512" s="251">
        <f t="shared" si="245"/>
        <v>-3915</v>
      </c>
      <c r="J512" s="251">
        <f t="shared" si="245"/>
        <v>-6950</v>
      </c>
      <c r="K512" s="251">
        <f t="shared" si="245"/>
        <v>-8901</v>
      </c>
      <c r="L512" s="252">
        <f t="shared" si="245"/>
        <v>-8901</v>
      </c>
      <c r="M512" s="250">
        <f>M336-M249</f>
        <v>-8901</v>
      </c>
      <c r="N512" s="251">
        <f t="shared" si="245"/>
        <v>-8901</v>
      </c>
      <c r="O512" s="251">
        <f t="shared" si="245"/>
        <v>-8901</v>
      </c>
      <c r="P512" s="251">
        <f t="shared" si="245"/>
        <v>-8901</v>
      </c>
      <c r="Q512" s="251">
        <f t="shared" si="245"/>
        <v>-8901</v>
      </c>
      <c r="R512" s="252">
        <f t="shared" si="245"/>
        <v>-8901</v>
      </c>
      <c r="S512" s="253">
        <f t="shared" si="222"/>
        <v>-8901</v>
      </c>
      <c r="T512" s="251">
        <f t="shared" si="233"/>
        <v>0</v>
      </c>
      <c r="U512" s="251">
        <f t="shared" si="234"/>
        <v>-8901</v>
      </c>
      <c r="W512" s="255" t="s">
        <v>89</v>
      </c>
    </row>
    <row r="513" spans="1:25" s="81" customFormat="1" ht="17.25" customHeight="1" collapsed="1" thickBot="1">
      <c r="A513" s="80"/>
      <c r="B513" s="2163"/>
      <c r="C513" s="2179" t="s">
        <v>97</v>
      </c>
      <c r="D513" s="2180"/>
      <c r="E513" s="2180"/>
      <c r="F513" s="2181"/>
      <c r="G513" s="235">
        <f>G337-G250</f>
        <v>463</v>
      </c>
      <c r="H513" s="236">
        <f t="shared" si="245"/>
        <v>1493</v>
      </c>
      <c r="I513" s="236">
        <f t="shared" si="245"/>
        <v>3915</v>
      </c>
      <c r="J513" s="236">
        <f t="shared" si="245"/>
        <v>6950</v>
      </c>
      <c r="K513" s="236">
        <f t="shared" si="245"/>
        <v>8901</v>
      </c>
      <c r="L513" s="237">
        <f t="shared" si="245"/>
        <v>8901</v>
      </c>
      <c r="M513" s="235">
        <f>M337-M250</f>
        <v>8901</v>
      </c>
      <c r="N513" s="236">
        <f t="shared" si="245"/>
        <v>8901</v>
      </c>
      <c r="O513" s="236">
        <f t="shared" si="245"/>
        <v>8901</v>
      </c>
      <c r="P513" s="236">
        <f t="shared" si="245"/>
        <v>8901</v>
      </c>
      <c r="Q513" s="236">
        <f t="shared" si="245"/>
        <v>8901</v>
      </c>
      <c r="R513" s="237">
        <f t="shared" si="245"/>
        <v>8901</v>
      </c>
      <c r="S513" s="238">
        <f>L513</f>
        <v>8901</v>
      </c>
      <c r="T513" s="236">
        <f t="shared" si="233"/>
        <v>0</v>
      </c>
      <c r="U513" s="236">
        <f t="shared" si="234"/>
        <v>8901</v>
      </c>
      <c r="V513" s="225"/>
      <c r="W513" s="240" t="s">
        <v>89</v>
      </c>
    </row>
    <row r="514" spans="1:25" s="81" customFormat="1" ht="17.25" customHeight="1">
      <c r="A514" s="80"/>
      <c r="B514" s="2163"/>
      <c r="C514" s="2149" t="s">
        <v>189</v>
      </c>
      <c r="D514" s="2150"/>
      <c r="E514" s="2151"/>
      <c r="F514" s="566" t="s">
        <v>190</v>
      </c>
      <c r="G514" s="1112">
        <v>0</v>
      </c>
      <c r="H514" s="1113">
        <v>0</v>
      </c>
      <c r="I514" s="1113">
        <v>0</v>
      </c>
      <c r="J514" s="1113">
        <v>0</v>
      </c>
      <c r="K514" s="1113">
        <v>0</v>
      </c>
      <c r="L514" s="1114">
        <v>0</v>
      </c>
      <c r="M514" s="1115">
        <v>0</v>
      </c>
      <c r="N514" s="1113">
        <v>0</v>
      </c>
      <c r="O514" s="1113">
        <v>0</v>
      </c>
      <c r="P514" s="1113">
        <v>0</v>
      </c>
      <c r="Q514" s="1113">
        <v>0</v>
      </c>
      <c r="R514" s="1116">
        <v>0</v>
      </c>
      <c r="S514" s="1117">
        <f t="shared" ref="S514:S520" si="246">L514</f>
        <v>0</v>
      </c>
      <c r="T514" s="1113">
        <f t="shared" si="233"/>
        <v>0</v>
      </c>
      <c r="U514" s="1113">
        <f t="shared" si="234"/>
        <v>0</v>
      </c>
      <c r="V514" s="668"/>
      <c r="W514" s="148" t="s">
        <v>88</v>
      </c>
    </row>
    <row r="515" spans="1:25" s="81" customFormat="1" ht="17.25" customHeight="1">
      <c r="A515" s="80"/>
      <c r="B515" s="2163"/>
      <c r="C515" s="2152"/>
      <c r="D515" s="1923"/>
      <c r="E515" s="1924"/>
      <c r="F515" s="140" t="s">
        <v>191</v>
      </c>
      <c r="G515" s="1118">
        <v>0</v>
      </c>
      <c r="H515" s="1119">
        <v>0</v>
      </c>
      <c r="I515" s="1119">
        <v>0</v>
      </c>
      <c r="J515" s="1119">
        <v>0</v>
      </c>
      <c r="K515" s="1119">
        <v>0</v>
      </c>
      <c r="L515" s="1120">
        <v>0</v>
      </c>
      <c r="M515" s="1121">
        <v>0</v>
      </c>
      <c r="N515" s="1119">
        <v>0</v>
      </c>
      <c r="O515" s="1119">
        <v>0</v>
      </c>
      <c r="P515" s="1119">
        <v>0</v>
      </c>
      <c r="Q515" s="1119">
        <v>0</v>
      </c>
      <c r="R515" s="1122">
        <v>0</v>
      </c>
      <c r="S515" s="1123">
        <f t="shared" si="246"/>
        <v>0</v>
      </c>
      <c r="T515" s="1119">
        <f t="shared" si="233"/>
        <v>0</v>
      </c>
      <c r="U515" s="1119">
        <f t="shared" si="234"/>
        <v>0</v>
      </c>
      <c r="V515" s="1053"/>
      <c r="W515" s="149" t="s">
        <v>88</v>
      </c>
    </row>
    <row r="516" spans="1:25" s="81" customFormat="1" ht="17.25" customHeight="1" thickBot="1">
      <c r="A516" s="80"/>
      <c r="B516" s="2163"/>
      <c r="C516" s="2153"/>
      <c r="D516" s="2154"/>
      <c r="E516" s="2155"/>
      <c r="F516" s="1124" t="s">
        <v>192</v>
      </c>
      <c r="G516" s="1125">
        <v>0</v>
      </c>
      <c r="H516" s="1126">
        <v>0</v>
      </c>
      <c r="I516" s="1126">
        <v>0</v>
      </c>
      <c r="J516" s="1126">
        <v>0</v>
      </c>
      <c r="K516" s="1126">
        <v>0</v>
      </c>
      <c r="L516" s="1127">
        <v>0</v>
      </c>
      <c r="M516" s="1128">
        <v>0</v>
      </c>
      <c r="N516" s="1126">
        <v>0</v>
      </c>
      <c r="O516" s="1126">
        <v>0</v>
      </c>
      <c r="P516" s="1126">
        <v>0</v>
      </c>
      <c r="Q516" s="1126">
        <v>0</v>
      </c>
      <c r="R516" s="1129">
        <v>0</v>
      </c>
      <c r="S516" s="1130">
        <f t="shared" si="246"/>
        <v>0</v>
      </c>
      <c r="T516" s="1126">
        <f t="shared" si="233"/>
        <v>0</v>
      </c>
      <c r="U516" s="1126">
        <f t="shared" si="234"/>
        <v>0</v>
      </c>
      <c r="V516" s="225"/>
      <c r="W516" s="155" t="s">
        <v>88</v>
      </c>
    </row>
    <row r="517" spans="1:25" s="81" customFormat="1" ht="17.25" customHeight="1" thickBot="1">
      <c r="A517" s="80"/>
      <c r="B517" s="2163"/>
      <c r="C517" s="2156" t="s">
        <v>193</v>
      </c>
      <c r="D517" s="2157"/>
      <c r="E517" s="2158"/>
      <c r="F517" s="1131">
        <v>2920</v>
      </c>
      <c r="G517" s="1132">
        <v>0</v>
      </c>
      <c r="H517" s="1133">
        <v>0</v>
      </c>
      <c r="I517" s="1133">
        <v>0</v>
      </c>
      <c r="J517" s="1133">
        <v>0</v>
      </c>
      <c r="K517" s="1133">
        <v>0</v>
      </c>
      <c r="L517" s="1134">
        <v>0</v>
      </c>
      <c r="M517" s="1132">
        <v>0</v>
      </c>
      <c r="N517" s="1133">
        <v>0</v>
      </c>
      <c r="O517" s="1133">
        <v>0</v>
      </c>
      <c r="P517" s="1133">
        <v>0</v>
      </c>
      <c r="Q517" s="1133">
        <v>0</v>
      </c>
      <c r="R517" s="1134">
        <v>0</v>
      </c>
      <c r="S517" s="1135">
        <f t="shared" si="246"/>
        <v>0</v>
      </c>
      <c r="T517" s="1133">
        <f t="shared" si="233"/>
        <v>0</v>
      </c>
      <c r="U517" s="1133">
        <f t="shared" si="234"/>
        <v>0</v>
      </c>
      <c r="V517" s="254"/>
      <c r="W517" s="234" t="s">
        <v>350</v>
      </c>
    </row>
    <row r="518" spans="1:25" s="81" customFormat="1" ht="17.25" customHeight="1" collapsed="1" thickBot="1">
      <c r="A518" s="80"/>
      <c r="B518" s="2163"/>
      <c r="C518" s="2179" t="s">
        <v>177</v>
      </c>
      <c r="D518" s="2180"/>
      <c r="E518" s="2180"/>
      <c r="F518" s="2181"/>
      <c r="G518" s="235">
        <f>G342</f>
        <v>0</v>
      </c>
      <c r="H518" s="236">
        <f t="shared" ref="H518:R518" si="247">H342</f>
        <v>0</v>
      </c>
      <c r="I518" s="236">
        <f t="shared" si="247"/>
        <v>0</v>
      </c>
      <c r="J518" s="236">
        <f t="shared" si="247"/>
        <v>0</v>
      </c>
      <c r="K518" s="236">
        <f t="shared" si="247"/>
        <v>0</v>
      </c>
      <c r="L518" s="237">
        <f t="shared" si="247"/>
        <v>0</v>
      </c>
      <c r="M518" s="235">
        <f t="shared" si="247"/>
        <v>0</v>
      </c>
      <c r="N518" s="236">
        <f t="shared" si="247"/>
        <v>0</v>
      </c>
      <c r="O518" s="236">
        <f t="shared" si="247"/>
        <v>0</v>
      </c>
      <c r="P518" s="236">
        <f t="shared" si="247"/>
        <v>0</v>
      </c>
      <c r="Q518" s="236">
        <f t="shared" si="247"/>
        <v>0</v>
      </c>
      <c r="R518" s="237">
        <f t="shared" si="247"/>
        <v>0</v>
      </c>
      <c r="S518" s="238">
        <f t="shared" si="246"/>
        <v>0</v>
      </c>
      <c r="T518" s="236">
        <f t="shared" si="233"/>
        <v>0</v>
      </c>
      <c r="U518" s="236">
        <f t="shared" si="234"/>
        <v>0</v>
      </c>
      <c r="V518" s="239"/>
      <c r="W518" s="240" t="s">
        <v>89</v>
      </c>
    </row>
    <row r="519" spans="1:25" s="81" customFormat="1" ht="17.25" customHeight="1" thickBot="1">
      <c r="A519" s="80"/>
      <c r="B519" s="2163"/>
      <c r="C519" s="2179" t="s">
        <v>178</v>
      </c>
      <c r="D519" s="2180"/>
      <c r="E519" s="2180"/>
      <c r="F519" s="2181"/>
      <c r="G519" s="235">
        <f>G343-G255</f>
        <v>-340.89999999999964</v>
      </c>
      <c r="H519" s="236">
        <f t="shared" ref="H519:R520" si="248">H343-H255</f>
        <v>-397.64999999999509</v>
      </c>
      <c r="I519" s="236">
        <f t="shared" si="248"/>
        <v>-657.39999999998417</v>
      </c>
      <c r="J519" s="236">
        <f t="shared" si="248"/>
        <v>-961.94999999997708</v>
      </c>
      <c r="K519" s="236">
        <f t="shared" si="248"/>
        <v>-1305.2999999999629</v>
      </c>
      <c r="L519" s="237">
        <f t="shared" si="248"/>
        <v>-746.6999999999789</v>
      </c>
      <c r="M519" s="235">
        <f t="shared" si="248"/>
        <v>-707.29999999999563</v>
      </c>
      <c r="N519" s="236">
        <f t="shared" si="248"/>
        <v>-115.49999999999636</v>
      </c>
      <c r="O519" s="236">
        <f t="shared" si="248"/>
        <v>274.64999999999418</v>
      </c>
      <c r="P519" s="236">
        <f t="shared" si="248"/>
        <v>-18.099999999998545</v>
      </c>
      <c r="Q519" s="236">
        <f t="shared" si="248"/>
        <v>417.30000000001746</v>
      </c>
      <c r="R519" s="237">
        <f t="shared" si="248"/>
        <v>184.84999999998399</v>
      </c>
      <c r="S519" s="238">
        <f t="shared" si="246"/>
        <v>-746.6999999999789</v>
      </c>
      <c r="T519" s="236">
        <f t="shared" si="233"/>
        <v>931.54999999996289</v>
      </c>
      <c r="U519" s="236">
        <f t="shared" si="234"/>
        <v>184.84999999998399</v>
      </c>
      <c r="V519" s="239"/>
      <c r="W519" s="240" t="s">
        <v>89</v>
      </c>
    </row>
    <row r="520" spans="1:25" s="81" customFormat="1" ht="17.25" customHeight="1" thickBot="1">
      <c r="A520" s="80"/>
      <c r="B520" s="2164"/>
      <c r="C520" s="2182" t="s">
        <v>179</v>
      </c>
      <c r="D520" s="2183"/>
      <c r="E520" s="2183"/>
      <c r="F520" s="2184"/>
      <c r="G520" s="133">
        <f>G344-G256</f>
        <v>4829</v>
      </c>
      <c r="H520" s="134">
        <f t="shared" si="248"/>
        <v>8715</v>
      </c>
      <c r="I520" s="134">
        <f t="shared" si="248"/>
        <v>8943</v>
      </c>
      <c r="J520" s="134">
        <f t="shared" si="248"/>
        <v>5715</v>
      </c>
      <c r="K520" s="134">
        <f t="shared" si="248"/>
        <v>9157</v>
      </c>
      <c r="L520" s="135">
        <f t="shared" si="248"/>
        <v>12548.248054692551</v>
      </c>
      <c r="M520" s="133">
        <f t="shared" si="248"/>
        <v>12616.759348610154</v>
      </c>
      <c r="N520" s="134">
        <f t="shared" si="248"/>
        <v>11747.778130278457</v>
      </c>
      <c r="O520" s="134">
        <f t="shared" si="248"/>
        <v>12709.588024404526</v>
      </c>
      <c r="P520" s="134">
        <f t="shared" si="248"/>
        <v>6574.1778753810795</v>
      </c>
      <c r="Q520" s="134">
        <f t="shared" si="248"/>
        <v>3727.543578138313</v>
      </c>
      <c r="R520" s="135">
        <f t="shared" si="248"/>
        <v>6956.0395147776871</v>
      </c>
      <c r="S520" s="136">
        <f t="shared" si="246"/>
        <v>12548.248054692551</v>
      </c>
      <c r="T520" s="134">
        <f t="shared" si="233"/>
        <v>-5592.2085399148636</v>
      </c>
      <c r="U520" s="134">
        <f t="shared" si="234"/>
        <v>6956.0395147776871</v>
      </c>
      <c r="W520" s="234" t="s">
        <v>89</v>
      </c>
    </row>
    <row r="521" spans="1:25" s="219" customFormat="1" ht="17.25" customHeight="1">
      <c r="A521" s="161"/>
      <c r="B521" s="216"/>
      <c r="C521" s="217"/>
      <c r="D521" s="217"/>
      <c r="E521" s="217"/>
      <c r="F521" s="217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218"/>
      <c r="T521" s="218"/>
      <c r="U521" s="218"/>
      <c r="W521" s="215"/>
    </row>
    <row r="522" spans="1:25" ht="17.25" customHeight="1">
      <c r="B522" s="145" t="s">
        <v>93</v>
      </c>
      <c r="C522" s="78"/>
      <c r="D522" s="78"/>
      <c r="E522" s="162"/>
      <c r="F522" s="77"/>
      <c r="G522" s="144" t="s">
        <v>81</v>
      </c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W522" s="146"/>
      <c r="Y522" s="76"/>
    </row>
    <row r="523" spans="1:25" ht="17.25" customHeight="1" thickBot="1">
      <c r="B523" s="145"/>
      <c r="C523" s="78"/>
      <c r="D523" s="78"/>
      <c r="E523" s="162"/>
      <c r="F523" s="77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W523" s="146"/>
      <c r="Y523" s="76"/>
    </row>
    <row r="524" spans="1:25" ht="17.25" customHeight="1" thickBot="1">
      <c r="B524" s="2185" t="s">
        <v>64</v>
      </c>
      <c r="C524" s="2185"/>
      <c r="D524" s="2185"/>
      <c r="E524" s="2185"/>
      <c r="F524" s="2186"/>
      <c r="G524" s="1158">
        <f>前年実績!F32</f>
        <v>424.04233046251954</v>
      </c>
      <c r="H524" s="1159">
        <f>前年実績!G32</f>
        <v>658.49385180064485</v>
      </c>
      <c r="I524" s="1159">
        <f>前年実績!H32</f>
        <v>934.10723604187706</v>
      </c>
      <c r="J524" s="1159">
        <f>前年実績!I32</f>
        <v>923.3151253306014</v>
      </c>
      <c r="K524" s="1159">
        <f>前年実績!J32</f>
        <v>928.3929003218575</v>
      </c>
      <c r="L524" s="1160">
        <f>前年実績!K32</f>
        <v>1086.1143879074887</v>
      </c>
      <c r="M524" s="1158">
        <f>前年実績!L32</f>
        <v>1053.2346381918621</v>
      </c>
      <c r="N524" s="1159">
        <f>前年実績!M32</f>
        <v>1046.2199442363399</v>
      </c>
      <c r="O524" s="1159">
        <f>前年実績!N32</f>
        <v>1041.6787689593486</v>
      </c>
      <c r="P524" s="1159">
        <f>前年実績!O32</f>
        <v>1058.971953400433</v>
      </c>
      <c r="Q524" s="1159">
        <f>前年実績!P32</f>
        <v>1113.2072209997257</v>
      </c>
      <c r="R524" s="1160">
        <f>前年実績!Q32</f>
        <v>1181.5799712733346</v>
      </c>
      <c r="S524" s="1158">
        <f>前年実績!R32</f>
        <v>1086.1143879074887</v>
      </c>
      <c r="T524" s="1159">
        <f>前年実績!S32</f>
        <v>1273.6537056924692</v>
      </c>
      <c r="U524" s="1160">
        <f>前年実績!T32</f>
        <v>1181.5799712733346</v>
      </c>
      <c r="W524" s="156" t="s">
        <v>88</v>
      </c>
      <c r="Y524" s="76"/>
    </row>
    <row r="525" spans="1:25" ht="17.25" customHeight="1" thickBot="1">
      <c r="B525" s="1451"/>
      <c r="C525" s="1452"/>
      <c r="D525" s="1452"/>
      <c r="E525" s="1452"/>
      <c r="F525" s="86"/>
      <c r="G525" s="110" t="s">
        <v>2</v>
      </c>
      <c r="H525" s="111" t="s">
        <v>3</v>
      </c>
      <c r="I525" s="111" t="s">
        <v>4</v>
      </c>
      <c r="J525" s="111" t="s">
        <v>5</v>
      </c>
      <c r="K525" s="111" t="s">
        <v>6</v>
      </c>
      <c r="L525" s="112" t="s">
        <v>7</v>
      </c>
      <c r="M525" s="110" t="s">
        <v>8</v>
      </c>
      <c r="N525" s="111" t="s">
        <v>9</v>
      </c>
      <c r="O525" s="111" t="s">
        <v>10</v>
      </c>
      <c r="P525" s="111" t="s">
        <v>11</v>
      </c>
      <c r="Q525" s="111" t="s">
        <v>12</v>
      </c>
      <c r="R525" s="112" t="s">
        <v>13</v>
      </c>
      <c r="S525" s="113" t="s">
        <v>42</v>
      </c>
      <c r="T525" s="103" t="s">
        <v>43</v>
      </c>
      <c r="U525" s="113" t="s">
        <v>154</v>
      </c>
      <c r="V525" s="568"/>
      <c r="W525" s="104" t="s">
        <v>87</v>
      </c>
      <c r="Y525" s="76"/>
    </row>
    <row r="526" spans="1:25" s="1" customFormat="1" ht="17.25" hidden="1" customHeight="1" outlineLevel="1">
      <c r="B526" s="2187" t="s">
        <v>18</v>
      </c>
      <c r="C526" s="2190" t="s">
        <v>102</v>
      </c>
      <c r="D526" s="2193" t="s">
        <v>19</v>
      </c>
      <c r="E526" s="2194"/>
      <c r="F526" s="356" t="s">
        <v>119</v>
      </c>
      <c r="G526" s="271">
        <f>'事業報告（単月）'!G526</f>
        <v>5657</v>
      </c>
      <c r="H526" s="272">
        <f>G526+'事業報告（単月）'!H526</f>
        <v>11151</v>
      </c>
      <c r="I526" s="272">
        <f>H526+'事業報告（単月）'!I526</f>
        <v>14160</v>
      </c>
      <c r="J526" s="272">
        <f>I526+'事業報告（単月）'!J526</f>
        <v>20345</v>
      </c>
      <c r="K526" s="272">
        <f>J526+'事業報告（単月）'!K526</f>
        <v>23967</v>
      </c>
      <c r="L526" s="273">
        <f>K526+'事業報告（単月）'!L526</f>
        <v>28075</v>
      </c>
      <c r="M526" s="274">
        <f>L526+'事業報告（単月）'!M526</f>
        <v>33552</v>
      </c>
      <c r="N526" s="272">
        <f>M526+'事業報告（単月）'!N526</f>
        <v>38650</v>
      </c>
      <c r="O526" s="272">
        <f>N526+'事業報告（単月）'!O526</f>
        <v>43456</v>
      </c>
      <c r="P526" s="272">
        <f>O526+'事業報告（単月）'!P526</f>
        <v>48925</v>
      </c>
      <c r="Q526" s="272">
        <f>P526+'事業報告（単月）'!Q526</f>
        <v>54341</v>
      </c>
      <c r="R526" s="273">
        <f>Q526+'事業報告（単月）'!R526</f>
        <v>61069</v>
      </c>
      <c r="S526" s="275">
        <f t="shared" ref="S526:S543" si="249">L526</f>
        <v>28075</v>
      </c>
      <c r="T526" s="276">
        <f t="shared" ref="T526:T543" si="250">U526-S526</f>
        <v>32994</v>
      </c>
      <c r="U526" s="276">
        <f t="shared" ref="U526:U543" si="251">R526</f>
        <v>61069</v>
      </c>
      <c r="W526" s="158" t="s">
        <v>89</v>
      </c>
    </row>
    <row r="527" spans="1:25" s="1" customFormat="1" ht="17.25" hidden="1" customHeight="1" outlineLevel="1">
      <c r="B527" s="2188"/>
      <c r="C527" s="2191"/>
      <c r="D527" s="2195"/>
      <c r="E527" s="2196"/>
      <c r="F527" s="357" t="s">
        <v>118</v>
      </c>
      <c r="G527" s="87">
        <f>'事業報告（単月）'!G527</f>
        <v>318</v>
      </c>
      <c r="H527" s="3">
        <f>G527+'事業報告（単月）'!H527</f>
        <v>636</v>
      </c>
      <c r="I527" s="3">
        <f>H527+'事業報告（単月）'!I527</f>
        <v>954</v>
      </c>
      <c r="J527" s="3">
        <f>I527+'事業報告（単月）'!J527</f>
        <v>1272</v>
      </c>
      <c r="K527" s="3">
        <f>J527+'事業報告（単月）'!K527</f>
        <v>1590</v>
      </c>
      <c r="L527" s="4">
        <f>K527+'事業報告（単月）'!L527</f>
        <v>1908</v>
      </c>
      <c r="M527" s="2">
        <f>L527+'事業報告（単月）'!M527</f>
        <v>1908</v>
      </c>
      <c r="N527" s="3">
        <f>M527+'事業報告（単月）'!N527</f>
        <v>1908</v>
      </c>
      <c r="O527" s="3">
        <f>N527+'事業報告（単月）'!O527</f>
        <v>1908</v>
      </c>
      <c r="P527" s="3">
        <f>O527+'事業報告（単月）'!P527</f>
        <v>1908</v>
      </c>
      <c r="Q527" s="3">
        <f>P527+'事業報告（単月）'!Q527</f>
        <v>1908</v>
      </c>
      <c r="R527" s="4">
        <f>Q527+'事業報告（単月）'!R527</f>
        <v>1908</v>
      </c>
      <c r="S527" s="105">
        <f t="shared" si="249"/>
        <v>1908</v>
      </c>
      <c r="T527" s="106">
        <f t="shared" si="250"/>
        <v>0</v>
      </c>
      <c r="U527" s="106">
        <f t="shared" si="251"/>
        <v>1908</v>
      </c>
      <c r="W527" s="158" t="s">
        <v>89</v>
      </c>
    </row>
    <row r="528" spans="1:25" s="1" customFormat="1" ht="17.25" hidden="1" customHeight="1" outlineLevel="1">
      <c r="B528" s="2188"/>
      <c r="C528" s="2191"/>
      <c r="D528" s="2195" t="s">
        <v>21</v>
      </c>
      <c r="E528" s="2196"/>
      <c r="F528" s="357" t="s">
        <v>86</v>
      </c>
      <c r="G528" s="87">
        <f>'事業報告（単月）'!G528</f>
        <v>448</v>
      </c>
      <c r="H528" s="3">
        <f>G528+'事業報告（単月）'!H528</f>
        <v>5768</v>
      </c>
      <c r="I528" s="3">
        <f>H528+'事業報告（単月）'!I528</f>
        <v>12488</v>
      </c>
      <c r="J528" s="3">
        <f>I528+'事業報告（単月）'!J528</f>
        <v>29199</v>
      </c>
      <c r="K528" s="3">
        <f>J528+'事業報告（単月）'!K528</f>
        <v>35549</v>
      </c>
      <c r="L528" s="4">
        <f>K528+'事業報告（単月）'!L528</f>
        <v>57412</v>
      </c>
      <c r="M528" s="2">
        <f>L528+'事業報告（単月）'!M528</f>
        <v>103635</v>
      </c>
      <c r="N528" s="3">
        <f>M528+'事業報告（単月）'!N528</f>
        <v>106195</v>
      </c>
      <c r="O528" s="3">
        <f>N528+'事業報告（単月）'!O528</f>
        <v>112665</v>
      </c>
      <c r="P528" s="3">
        <f>O528+'事業報告（単月）'!P528</f>
        <v>137775</v>
      </c>
      <c r="Q528" s="3">
        <f>P528+'事業報告（単月）'!Q528</f>
        <v>144245</v>
      </c>
      <c r="R528" s="4">
        <f>Q528+'事業報告（単月）'!R528</f>
        <v>180995</v>
      </c>
      <c r="S528" s="105">
        <f t="shared" si="249"/>
        <v>57412</v>
      </c>
      <c r="T528" s="106">
        <f t="shared" si="250"/>
        <v>123583</v>
      </c>
      <c r="U528" s="106">
        <f t="shared" si="251"/>
        <v>180995</v>
      </c>
      <c r="W528" s="158" t="s">
        <v>89</v>
      </c>
    </row>
    <row r="529" spans="2:23" s="1" customFormat="1" ht="17.25" hidden="1" customHeight="1" outlineLevel="1">
      <c r="B529" s="2188"/>
      <c r="C529" s="2191"/>
      <c r="D529" s="2195"/>
      <c r="E529" s="2196"/>
      <c r="F529" s="357" t="s">
        <v>84</v>
      </c>
      <c r="G529" s="87">
        <f>'事業報告（単月）'!G529</f>
        <v>5557</v>
      </c>
      <c r="H529" s="3">
        <f>G529+'事業報告（単月）'!H529</f>
        <v>12457</v>
      </c>
      <c r="I529" s="3">
        <f>H529+'事業報告（単月）'!I529</f>
        <v>17422</v>
      </c>
      <c r="J529" s="3">
        <f>I529+'事業報告（単月）'!J529</f>
        <v>23549</v>
      </c>
      <c r="K529" s="3">
        <f>J529+'事業報告（単月）'!K529</f>
        <v>31029</v>
      </c>
      <c r="L529" s="4">
        <f>K529+'事業報告（単月）'!L529</f>
        <v>47129</v>
      </c>
      <c r="M529" s="2">
        <f>L529+'事業報告（単月）'!M529</f>
        <v>60879</v>
      </c>
      <c r="N529" s="3">
        <f>M529+'事業報告（単月）'!N529</f>
        <v>69089</v>
      </c>
      <c r="O529" s="3">
        <f>N529+'事業報告（単月）'!O529</f>
        <v>75864</v>
      </c>
      <c r="P529" s="3">
        <f>O529+'事業報告（単月）'!P529</f>
        <v>86794</v>
      </c>
      <c r="Q529" s="3">
        <f>P529+'事業報告（単月）'!Q529</f>
        <v>94109</v>
      </c>
      <c r="R529" s="4">
        <f>Q529+'事業報告（単月）'!R529</f>
        <v>99029</v>
      </c>
      <c r="S529" s="105">
        <f t="shared" si="249"/>
        <v>47129</v>
      </c>
      <c r="T529" s="106">
        <f t="shared" si="250"/>
        <v>51900</v>
      </c>
      <c r="U529" s="106">
        <f t="shared" si="251"/>
        <v>99029</v>
      </c>
      <c r="W529" s="158" t="s">
        <v>89</v>
      </c>
    </row>
    <row r="530" spans="2:23" s="1" customFormat="1" ht="17.25" hidden="1" customHeight="1" outlineLevel="1">
      <c r="B530" s="2188"/>
      <c r="C530" s="2192"/>
      <c r="D530" s="2195"/>
      <c r="E530" s="2196"/>
      <c r="F530" s="357" t="s">
        <v>85</v>
      </c>
      <c r="G530" s="87">
        <f>'事業報告（単月）'!G530</f>
        <v>21961</v>
      </c>
      <c r="H530" s="3">
        <f>G530+'事業報告（単月）'!H530</f>
        <v>21961</v>
      </c>
      <c r="I530" s="3">
        <f>H530+'事業報告（単月）'!I530</f>
        <v>47059</v>
      </c>
      <c r="J530" s="3">
        <f>I530+'事業報告（単月）'!J530</f>
        <v>47059</v>
      </c>
      <c r="K530" s="3">
        <f>J530+'事業報告（単月）'!K530</f>
        <v>47059</v>
      </c>
      <c r="L530" s="4">
        <f>K530+'事業報告（単月）'!L530</f>
        <v>54362</v>
      </c>
      <c r="M530" s="2">
        <f>L530+'事業報告（単月）'!M530</f>
        <v>54362</v>
      </c>
      <c r="N530" s="3">
        <f>M530+'事業報告（単月）'!N530</f>
        <v>56132</v>
      </c>
      <c r="O530" s="3">
        <f>N530+'事業報告（単月）'!O530</f>
        <v>56132</v>
      </c>
      <c r="P530" s="3">
        <f>O530+'事業報告（単月）'!P530</f>
        <v>59282</v>
      </c>
      <c r="Q530" s="3">
        <f>P530+'事業報告（単月）'!Q530</f>
        <v>59282</v>
      </c>
      <c r="R530" s="4">
        <f>Q530+'事業報告（単月）'!R530</f>
        <v>67478</v>
      </c>
      <c r="S530" s="105">
        <f t="shared" si="249"/>
        <v>54362</v>
      </c>
      <c r="T530" s="106">
        <f t="shared" si="250"/>
        <v>13116</v>
      </c>
      <c r="U530" s="106">
        <f t="shared" si="251"/>
        <v>67478</v>
      </c>
      <c r="V530" s="269"/>
      <c r="W530" s="158" t="s">
        <v>89</v>
      </c>
    </row>
    <row r="531" spans="2:23" s="1" customFormat="1" ht="17.25" customHeight="1" collapsed="1">
      <c r="B531" s="2188"/>
      <c r="C531" s="2197" t="s">
        <v>102</v>
      </c>
      <c r="D531" s="2198"/>
      <c r="E531" s="2198"/>
      <c r="F531" s="2199"/>
      <c r="G531" s="512">
        <f>SUM(G526:G530)</f>
        <v>33941</v>
      </c>
      <c r="H531" s="513">
        <f t="shared" ref="H531:R531" si="252">SUM(H526:H530)</f>
        <v>51973</v>
      </c>
      <c r="I531" s="513">
        <f t="shared" si="252"/>
        <v>92083</v>
      </c>
      <c r="J531" s="513">
        <f t="shared" si="252"/>
        <v>121424</v>
      </c>
      <c r="K531" s="513">
        <f t="shared" si="252"/>
        <v>139194</v>
      </c>
      <c r="L531" s="84">
        <f t="shared" si="252"/>
        <v>188886</v>
      </c>
      <c r="M531" s="83">
        <f t="shared" si="252"/>
        <v>254336</v>
      </c>
      <c r="N531" s="513">
        <f t="shared" si="252"/>
        <v>271974</v>
      </c>
      <c r="O531" s="513">
        <f t="shared" si="252"/>
        <v>290025</v>
      </c>
      <c r="P531" s="513">
        <f t="shared" si="252"/>
        <v>334684</v>
      </c>
      <c r="Q531" s="513">
        <f t="shared" si="252"/>
        <v>353885</v>
      </c>
      <c r="R531" s="84">
        <f t="shared" si="252"/>
        <v>410479</v>
      </c>
      <c r="S531" s="514">
        <f t="shared" si="249"/>
        <v>188886</v>
      </c>
      <c r="T531" s="515">
        <f t="shared" si="250"/>
        <v>221593</v>
      </c>
      <c r="U531" s="515">
        <f t="shared" si="251"/>
        <v>410479</v>
      </c>
      <c r="W531" s="158" t="s">
        <v>88</v>
      </c>
    </row>
    <row r="532" spans="2:23" s="1" customFormat="1" ht="17.25" hidden="1" customHeight="1" outlineLevel="1">
      <c r="B532" s="2188"/>
      <c r="C532" s="2200" t="s">
        <v>104</v>
      </c>
      <c r="D532" s="2200" t="s">
        <v>100</v>
      </c>
      <c r="E532" s="2203" t="s">
        <v>19</v>
      </c>
      <c r="F532" s="358" t="s">
        <v>119</v>
      </c>
      <c r="G532" s="482">
        <f>'事業報告（単月）'!G532</f>
        <v>793.96825396825398</v>
      </c>
      <c r="H532" s="483">
        <f>G532+'事業報告（単月）'!H532</f>
        <v>1563.015873015873</v>
      </c>
      <c r="I532" s="483">
        <f>H532+'事業報告（単月）'!I532</f>
        <v>1990.952380952381</v>
      </c>
      <c r="J532" s="483">
        <f>I532+'事業報告（単月）'!J532</f>
        <v>2844.9206349206352</v>
      </c>
      <c r="K532" s="483">
        <f>J532+'事業報告（単月）'!K532</f>
        <v>3347.936507936508</v>
      </c>
      <c r="L532" s="484">
        <f>K532+'事業報告（単月）'!L532</f>
        <v>3931.9047619047619</v>
      </c>
      <c r="M532" s="10">
        <f>L532+'事業報告（単月）'!M532</f>
        <v>4671.9047619047615</v>
      </c>
      <c r="N532" s="483">
        <f>M532+'事業報告（単月）'!N532</f>
        <v>5355.8730158730159</v>
      </c>
      <c r="O532" s="483">
        <f>N532+'事業報告（単月）'!O532</f>
        <v>5996.8253968253966</v>
      </c>
      <c r="P532" s="483">
        <f>O532+'事業報告（単月）'!P532</f>
        <v>6735.8730158730159</v>
      </c>
      <c r="Q532" s="483">
        <f>P532+'事業報告（単月）'!Q532</f>
        <v>7466.8253968253966</v>
      </c>
      <c r="R532" s="11">
        <f>Q532+'事業報告（単月）'!R532</f>
        <v>8391.9047619047615</v>
      </c>
      <c r="S532" s="65">
        <f t="shared" si="249"/>
        <v>3931.9047619047619</v>
      </c>
      <c r="T532" s="490">
        <f t="shared" si="250"/>
        <v>4460</v>
      </c>
      <c r="U532" s="490">
        <f t="shared" si="251"/>
        <v>8391.9047619047615</v>
      </c>
      <c r="W532" s="158" t="s">
        <v>90</v>
      </c>
    </row>
    <row r="533" spans="2:23" s="1" customFormat="1" ht="17.25" hidden="1" customHeight="1" outlineLevel="1">
      <c r="B533" s="2188"/>
      <c r="C533" s="2201"/>
      <c r="D533" s="2201"/>
      <c r="E533" s="2204"/>
      <c r="F533" s="355" t="s">
        <v>118</v>
      </c>
      <c r="G533" s="87">
        <f>'事業報告（単月）'!G533</f>
        <v>50</v>
      </c>
      <c r="H533" s="3">
        <f>G533+'事業報告（単月）'!H533</f>
        <v>100</v>
      </c>
      <c r="I533" s="3">
        <f>H533+'事業報告（単月）'!I533</f>
        <v>150</v>
      </c>
      <c r="J533" s="3">
        <f>I533+'事業報告（単月）'!J533</f>
        <v>200</v>
      </c>
      <c r="K533" s="3">
        <f>J533+'事業報告（単月）'!K533</f>
        <v>250</v>
      </c>
      <c r="L533" s="5">
        <f>K533+'事業報告（単月）'!L533</f>
        <v>300</v>
      </c>
      <c r="M533" s="2">
        <f>L533+'事業報告（単月）'!M533</f>
        <v>300</v>
      </c>
      <c r="N533" s="3">
        <f>M533+'事業報告（単月）'!N533</f>
        <v>300</v>
      </c>
      <c r="O533" s="3">
        <f>N533+'事業報告（単月）'!O533</f>
        <v>300</v>
      </c>
      <c r="P533" s="3">
        <f>O533+'事業報告（単月）'!P533</f>
        <v>300</v>
      </c>
      <c r="Q533" s="3">
        <f>P533+'事業報告（単月）'!Q533</f>
        <v>300</v>
      </c>
      <c r="R533" s="4">
        <f>Q533+'事業報告（単月）'!R533</f>
        <v>300</v>
      </c>
      <c r="S533" s="223">
        <f t="shared" si="249"/>
        <v>300</v>
      </c>
      <c r="T533" s="221">
        <f t="shared" si="250"/>
        <v>0</v>
      </c>
      <c r="U533" s="221">
        <f t="shared" si="251"/>
        <v>300</v>
      </c>
      <c r="W533" s="149" t="s">
        <v>90</v>
      </c>
    </row>
    <row r="534" spans="2:23" s="1" customFormat="1" ht="17.25" hidden="1" customHeight="1" outlineLevel="1">
      <c r="B534" s="2188"/>
      <c r="C534" s="2201"/>
      <c r="D534" s="2201"/>
      <c r="E534" s="2205" t="s">
        <v>21</v>
      </c>
      <c r="F534" s="355" t="s">
        <v>86</v>
      </c>
      <c r="G534" s="87">
        <f>'事業報告（単月）'!G534</f>
        <v>62.063492063492063</v>
      </c>
      <c r="H534" s="3">
        <f>G534+'事業報告（単月）'!H534</f>
        <v>789.99999999999989</v>
      </c>
      <c r="I534" s="3">
        <f>H534+'事業報告（単月）'!I534</f>
        <v>1690.9523809523807</v>
      </c>
      <c r="J534" s="3">
        <f>I534+'事業報告（単月）'!J534</f>
        <v>3784.9206349206347</v>
      </c>
      <c r="K534" s="3">
        <f>J534+'事業報告（単月）'!K534</f>
        <v>4620.9523809523807</v>
      </c>
      <c r="L534" s="5">
        <f>K534+'事業報告（単月）'!L534</f>
        <v>6696.9841269841272</v>
      </c>
      <c r="M534" s="2">
        <f>L534+'事業報告（単月）'!M534</f>
        <v>11126.031746031746</v>
      </c>
      <c r="N534" s="3">
        <f>M534+'事業報告（単月）'!N534</f>
        <v>11486.984126984127</v>
      </c>
      <c r="O534" s="3">
        <f>N534+'事業報告（単月）'!O534</f>
        <v>12304.920634920636</v>
      </c>
      <c r="P534" s="3">
        <f>O534+'事業報告（単月）'!P534</f>
        <v>14765.873015873018</v>
      </c>
      <c r="Q534" s="3">
        <f>P534+'事業報告（単月）'!Q534</f>
        <v>15579.841269841272</v>
      </c>
      <c r="R534" s="4">
        <f>Q534+'事業報告（単月）'!R534</f>
        <v>18736.825396825399</v>
      </c>
      <c r="S534" s="223">
        <f t="shared" si="249"/>
        <v>6696.9841269841272</v>
      </c>
      <c r="T534" s="221">
        <f t="shared" si="250"/>
        <v>12039.841269841272</v>
      </c>
      <c r="U534" s="221">
        <f t="shared" si="251"/>
        <v>18736.825396825399</v>
      </c>
      <c r="W534" s="149" t="s">
        <v>90</v>
      </c>
    </row>
    <row r="535" spans="2:23" s="1" customFormat="1" ht="17.25" hidden="1" customHeight="1" outlineLevel="1">
      <c r="B535" s="2188"/>
      <c r="C535" s="2201"/>
      <c r="D535" s="2201"/>
      <c r="E535" s="2203"/>
      <c r="F535" s="355" t="s">
        <v>84</v>
      </c>
      <c r="G535" s="87">
        <f>'事業報告（単月）'!G535</f>
        <v>439.04761904761904</v>
      </c>
      <c r="H535" s="3">
        <f>G535+'事業報告（単月）'!H535</f>
        <v>1086.984126984127</v>
      </c>
      <c r="I535" s="3">
        <f>H535+'事業報告（単月）'!I535</f>
        <v>1567.936507936508</v>
      </c>
      <c r="J535" s="3">
        <f>I535+'事業報告（単月）'!J535</f>
        <v>2101.9047619047619</v>
      </c>
      <c r="K535" s="3">
        <f>J535+'事業報告（単月）'!K535</f>
        <v>2650.9523809523807</v>
      </c>
      <c r="L535" s="5">
        <f>K535+'事業報告（単月）'!L535</f>
        <v>3696.0317460317456</v>
      </c>
      <c r="M535" s="2">
        <f>L535+'事業報告（単月）'!M535</f>
        <v>5156.0317460317456</v>
      </c>
      <c r="N535" s="3">
        <f>M535+'事業報告（単月）'!N535</f>
        <v>5986.0317460317456</v>
      </c>
      <c r="O535" s="3">
        <f>N535+'事業報告（単月）'!O535</f>
        <v>6706.0317460317456</v>
      </c>
      <c r="P535" s="3">
        <f>O535+'事業報告（単月）'!P535</f>
        <v>7842.0634920634911</v>
      </c>
      <c r="Q535" s="3">
        <f>P535+'事業報告（単月）'!Q535</f>
        <v>8582.0634920634911</v>
      </c>
      <c r="R535" s="4">
        <f>Q535+'事業報告（単月）'!R535</f>
        <v>9047.1428571428569</v>
      </c>
      <c r="S535" s="223">
        <f t="shared" si="249"/>
        <v>3696.0317460317456</v>
      </c>
      <c r="T535" s="221">
        <f t="shared" si="250"/>
        <v>5351.1111111111113</v>
      </c>
      <c r="U535" s="221">
        <f t="shared" si="251"/>
        <v>9047.1428571428569</v>
      </c>
      <c r="W535" s="149" t="s">
        <v>90</v>
      </c>
    </row>
    <row r="536" spans="2:23" s="1" customFormat="1" ht="17.25" hidden="1" customHeight="1" outlineLevel="1">
      <c r="B536" s="2188"/>
      <c r="C536" s="2201"/>
      <c r="D536" s="2201"/>
      <c r="E536" s="2204"/>
      <c r="F536" s="355" t="s">
        <v>85</v>
      </c>
      <c r="G536" s="87">
        <f>'事業報告（単月）'!G536</f>
        <v>2522.063492063492</v>
      </c>
      <c r="H536" s="3">
        <f>G536+'事業報告（単月）'!H536</f>
        <v>2522.063492063492</v>
      </c>
      <c r="I536" s="3">
        <f>H536+'事業報告（単月）'!I536</f>
        <v>5067.1428571428569</v>
      </c>
      <c r="J536" s="3">
        <f>I536+'事業報告（単月）'!J536</f>
        <v>5067.1428571428569</v>
      </c>
      <c r="K536" s="3">
        <f>J536+'事業報告（単月）'!K536</f>
        <v>5067.1428571428569</v>
      </c>
      <c r="L536" s="5">
        <f>K536+'事業報告（単月）'!L536</f>
        <v>5793.1746031746025</v>
      </c>
      <c r="M536" s="2">
        <f>L536+'事業報告（単月）'!M536</f>
        <v>5793.1746031746025</v>
      </c>
      <c r="N536" s="3">
        <f>M536+'事業報告（単月）'!N536</f>
        <v>5988.0952380952376</v>
      </c>
      <c r="O536" s="3">
        <f>N536+'事業報告（単月）'!O536</f>
        <v>5988.0952380952376</v>
      </c>
      <c r="P536" s="3">
        <f>O536+'事業報告（単月）'!P536</f>
        <v>6370.1587301587297</v>
      </c>
      <c r="Q536" s="3">
        <f>P536+'事業報告（単月）'!Q536</f>
        <v>6370.1587301587297</v>
      </c>
      <c r="R536" s="4">
        <f>Q536+'事業報告（単月）'!R536</f>
        <v>7160.1587301587297</v>
      </c>
      <c r="S536" s="223">
        <f t="shared" si="249"/>
        <v>5793.1746031746025</v>
      </c>
      <c r="T536" s="221">
        <f t="shared" si="250"/>
        <v>1366.9841269841272</v>
      </c>
      <c r="U536" s="221">
        <f t="shared" si="251"/>
        <v>7160.1587301587297</v>
      </c>
      <c r="W536" s="158" t="s">
        <v>90</v>
      </c>
    </row>
    <row r="537" spans="2:23" s="1" customFormat="1" ht="17.25" hidden="1" customHeight="1" outlineLevel="1">
      <c r="B537" s="2188"/>
      <c r="C537" s="2201"/>
      <c r="D537" s="2202"/>
      <c r="E537" s="1909" t="s">
        <v>91</v>
      </c>
      <c r="F537" s="1910"/>
      <c r="G537" s="281">
        <f t="shared" ref="G537:R537" si="253">SUM(G532:G536)</f>
        <v>3867.1428571428569</v>
      </c>
      <c r="H537" s="282">
        <f t="shared" si="253"/>
        <v>6062.063492063492</v>
      </c>
      <c r="I537" s="282">
        <f t="shared" si="253"/>
        <v>10466.984126984127</v>
      </c>
      <c r="J537" s="282">
        <f t="shared" si="253"/>
        <v>13998.888888888889</v>
      </c>
      <c r="K537" s="282">
        <f t="shared" si="253"/>
        <v>15936.984126984125</v>
      </c>
      <c r="L537" s="285">
        <f t="shared" si="253"/>
        <v>20418.095238095237</v>
      </c>
      <c r="M537" s="284">
        <f t="shared" si="253"/>
        <v>27047.142857142855</v>
      </c>
      <c r="N537" s="282">
        <f t="shared" si="253"/>
        <v>29116.984126984127</v>
      </c>
      <c r="O537" s="282">
        <f t="shared" si="253"/>
        <v>31295.873015873014</v>
      </c>
      <c r="P537" s="282">
        <f t="shared" si="253"/>
        <v>36013.968253968254</v>
      </c>
      <c r="Q537" s="282">
        <f t="shared" si="253"/>
        <v>38298.888888888891</v>
      </c>
      <c r="R537" s="283">
        <f t="shared" si="253"/>
        <v>43636.031746031746</v>
      </c>
      <c r="S537" s="306">
        <f t="shared" si="249"/>
        <v>20418.095238095237</v>
      </c>
      <c r="T537" s="282">
        <f t="shared" si="250"/>
        <v>23217.936507936509</v>
      </c>
      <c r="U537" s="282">
        <f t="shared" si="251"/>
        <v>43636.031746031746</v>
      </c>
      <c r="W537" s="157" t="s">
        <v>351</v>
      </c>
    </row>
    <row r="538" spans="2:23" s="1" customFormat="1" ht="17.25" hidden="1" customHeight="1" outlineLevel="1">
      <c r="B538" s="2188"/>
      <c r="C538" s="2201"/>
      <c r="D538" s="2200" t="s">
        <v>70</v>
      </c>
      <c r="E538" s="1907" t="s">
        <v>59</v>
      </c>
      <c r="F538" s="1908"/>
      <c r="G538" s="87">
        <f>'事業報告（単月）'!G538</f>
        <v>1485</v>
      </c>
      <c r="H538" s="3">
        <f>G538+'事業報告（単月）'!H538</f>
        <v>2616</v>
      </c>
      <c r="I538" s="3">
        <f>H538+'事業報告（単月）'!I538</f>
        <v>4056</v>
      </c>
      <c r="J538" s="3">
        <f>I538+'事業報告（単月）'!J538</f>
        <v>5507</v>
      </c>
      <c r="K538" s="3">
        <f>J538+'事業報告（単月）'!K538</f>
        <v>6672</v>
      </c>
      <c r="L538" s="5">
        <f>K538+'事業報告（単月）'!L538</f>
        <v>7819</v>
      </c>
      <c r="M538" s="2">
        <f>L538+'事業報告（単月）'!M538</f>
        <v>9197</v>
      </c>
      <c r="N538" s="3">
        <f>M538+'事業報告（単月）'!N538</f>
        <v>10156</v>
      </c>
      <c r="O538" s="3">
        <f>N538+'事業報告（単月）'!O538</f>
        <v>11275</v>
      </c>
      <c r="P538" s="3">
        <f>O538+'事業報告（単月）'!P538</f>
        <v>12272</v>
      </c>
      <c r="Q538" s="3">
        <f>P538+'事業報告（単月）'!Q538</f>
        <v>13230</v>
      </c>
      <c r="R538" s="4">
        <f>Q538+'事業報告（単月）'!R538</f>
        <v>14475</v>
      </c>
      <c r="S538" s="223">
        <f t="shared" si="249"/>
        <v>7819</v>
      </c>
      <c r="T538" s="221">
        <f t="shared" si="250"/>
        <v>6656</v>
      </c>
      <c r="U538" s="221">
        <f t="shared" si="251"/>
        <v>14475</v>
      </c>
      <c r="W538" s="158" t="s">
        <v>90</v>
      </c>
    </row>
    <row r="539" spans="2:23" s="1" customFormat="1" ht="17.25" hidden="1" customHeight="1" outlineLevel="1">
      <c r="B539" s="2188"/>
      <c r="C539" s="2201"/>
      <c r="D539" s="2201"/>
      <c r="E539" s="1907" t="s">
        <v>58</v>
      </c>
      <c r="F539" s="1908"/>
      <c r="G539" s="87">
        <f>'事業報告（単月）'!G539</f>
        <v>491</v>
      </c>
      <c r="H539" s="3">
        <f>G539+'事業報告（単月）'!H539</f>
        <v>870</v>
      </c>
      <c r="I539" s="3">
        <f>H539+'事業報告（単月）'!I539</f>
        <v>1250</v>
      </c>
      <c r="J539" s="3">
        <f>I539+'事業報告（単月）'!J539</f>
        <v>1627</v>
      </c>
      <c r="K539" s="3">
        <f>J539+'事業報告（単月）'!K539</f>
        <v>2076</v>
      </c>
      <c r="L539" s="5">
        <f>K539+'事業報告（単月）'!L539</f>
        <v>2557</v>
      </c>
      <c r="M539" s="2">
        <f>L539+'事業報告（単月）'!M539</f>
        <v>2985</v>
      </c>
      <c r="N539" s="3">
        <f>M539+'事業報告（単月）'!N539</f>
        <v>3419</v>
      </c>
      <c r="O539" s="3">
        <f>N539+'事業報告（単月）'!O539</f>
        <v>3827</v>
      </c>
      <c r="P539" s="3">
        <f>O539+'事業報告（単月）'!P539</f>
        <v>4195</v>
      </c>
      <c r="Q539" s="3">
        <f>P539+'事業報告（単月）'!Q539</f>
        <v>4615</v>
      </c>
      <c r="R539" s="4">
        <f>Q539+'事業報告（単月）'!R539</f>
        <v>5035</v>
      </c>
      <c r="S539" s="223">
        <f t="shared" si="249"/>
        <v>2557</v>
      </c>
      <c r="T539" s="221">
        <f t="shared" si="250"/>
        <v>2478</v>
      </c>
      <c r="U539" s="221">
        <f t="shared" si="251"/>
        <v>5035</v>
      </c>
      <c r="W539" s="158" t="s">
        <v>90</v>
      </c>
    </row>
    <row r="540" spans="2:23" s="1" customFormat="1" ht="17.25" hidden="1" customHeight="1" outlineLevel="1">
      <c r="B540" s="2188"/>
      <c r="C540" s="2201"/>
      <c r="D540" s="2201"/>
      <c r="E540" s="1907" t="s">
        <v>44</v>
      </c>
      <c r="F540" s="1908"/>
      <c r="G540" s="87">
        <f>'事業報告（単月）'!G540</f>
        <v>0</v>
      </c>
      <c r="H540" s="3">
        <f>G540+'事業報告（単月）'!H540</f>
        <v>0</v>
      </c>
      <c r="I540" s="3">
        <f>H540+'事業報告（単月）'!I540</f>
        <v>0</v>
      </c>
      <c r="J540" s="3">
        <f>I540+'事業報告（単月）'!J540</f>
        <v>0</v>
      </c>
      <c r="K540" s="3">
        <f>J540+'事業報告（単月）'!K540</f>
        <v>0</v>
      </c>
      <c r="L540" s="5">
        <f>K540+'事業報告（単月）'!L540</f>
        <v>0</v>
      </c>
      <c r="M540" s="2">
        <f>L540+'事業報告（単月）'!M540</f>
        <v>0</v>
      </c>
      <c r="N540" s="3">
        <f>M540+'事業報告（単月）'!N540</f>
        <v>0</v>
      </c>
      <c r="O540" s="3">
        <f>N540+'事業報告（単月）'!O540</f>
        <v>0</v>
      </c>
      <c r="P540" s="3">
        <f>O540+'事業報告（単月）'!P540</f>
        <v>0</v>
      </c>
      <c r="Q540" s="3">
        <f>P540+'事業報告（単月）'!Q540</f>
        <v>0</v>
      </c>
      <c r="R540" s="4">
        <f>Q540+'事業報告（単月）'!R540</f>
        <v>0</v>
      </c>
      <c r="S540" s="223">
        <f t="shared" si="249"/>
        <v>0</v>
      </c>
      <c r="T540" s="221">
        <f t="shared" si="250"/>
        <v>0</v>
      </c>
      <c r="U540" s="221">
        <f t="shared" si="251"/>
        <v>0</v>
      </c>
      <c r="W540" s="159" t="s">
        <v>90</v>
      </c>
    </row>
    <row r="541" spans="2:23" s="1" customFormat="1" ht="17.25" hidden="1" customHeight="1" outlineLevel="1">
      <c r="B541" s="2188"/>
      <c r="C541" s="2201"/>
      <c r="D541" s="2201"/>
      <c r="E541" s="1907" t="s">
        <v>51</v>
      </c>
      <c r="F541" s="1908"/>
      <c r="G541" s="87">
        <f>'事業報告（単月）'!G541</f>
        <v>-352</v>
      </c>
      <c r="H541" s="3">
        <f>G541+'事業報告（単月）'!H541</f>
        <v>-640</v>
      </c>
      <c r="I541" s="3">
        <f>H541+'事業報告（単月）'!I541</f>
        <v>-992</v>
      </c>
      <c r="J541" s="3">
        <f>I541+'事業報告（単月）'!J541</f>
        <v>-1336</v>
      </c>
      <c r="K541" s="3">
        <f>J541+'事業報告（単月）'!K541</f>
        <v>-1640</v>
      </c>
      <c r="L541" s="5">
        <f>K541+'事業報告（単月）'!L541</f>
        <v>-1976</v>
      </c>
      <c r="M541" s="2">
        <f>L541+'事業報告（単月）'!M541</f>
        <v>-1992</v>
      </c>
      <c r="N541" s="3">
        <f>M541+'事業報告（単月）'!N541</f>
        <v>-1992</v>
      </c>
      <c r="O541" s="3">
        <f>N541+'事業報告（単月）'!O541</f>
        <v>-2008</v>
      </c>
      <c r="P541" s="3">
        <f>O541+'事業報告（単月）'!P541</f>
        <v>-2008</v>
      </c>
      <c r="Q541" s="3">
        <f>P541+'事業報告（単月）'!Q541</f>
        <v>-2024</v>
      </c>
      <c r="R541" s="4">
        <f>Q541+'事業報告（単月）'!R541</f>
        <v>-2024</v>
      </c>
      <c r="S541" s="223">
        <f t="shared" si="249"/>
        <v>-1976</v>
      </c>
      <c r="T541" s="221">
        <f t="shared" si="250"/>
        <v>-48</v>
      </c>
      <c r="U541" s="221">
        <f t="shared" si="251"/>
        <v>-2024</v>
      </c>
      <c r="W541" s="149" t="s">
        <v>90</v>
      </c>
    </row>
    <row r="542" spans="2:23" s="1" customFormat="1" ht="17.25" hidden="1" customHeight="1" outlineLevel="1">
      <c r="B542" s="2188"/>
      <c r="C542" s="2202"/>
      <c r="D542" s="2202"/>
      <c r="E542" s="1909" t="s">
        <v>70</v>
      </c>
      <c r="F542" s="1910"/>
      <c r="G542" s="281">
        <f>SUM(G538:G541)</f>
        <v>1624</v>
      </c>
      <c r="H542" s="281">
        <f t="shared" ref="H542:R542" si="254">SUM(H538:H541)</f>
        <v>2846</v>
      </c>
      <c r="I542" s="282">
        <f t="shared" si="254"/>
        <v>4314</v>
      </c>
      <c r="J542" s="282">
        <f t="shared" si="254"/>
        <v>5798</v>
      </c>
      <c r="K542" s="282">
        <f t="shared" si="254"/>
        <v>7108</v>
      </c>
      <c r="L542" s="285">
        <f t="shared" si="254"/>
        <v>8400</v>
      </c>
      <c r="M542" s="305">
        <f t="shared" si="254"/>
        <v>10190</v>
      </c>
      <c r="N542" s="284">
        <f t="shared" si="254"/>
        <v>11583</v>
      </c>
      <c r="O542" s="282">
        <f t="shared" si="254"/>
        <v>13094</v>
      </c>
      <c r="P542" s="282">
        <f t="shared" si="254"/>
        <v>14459</v>
      </c>
      <c r="Q542" s="282">
        <f t="shared" si="254"/>
        <v>15821</v>
      </c>
      <c r="R542" s="283">
        <f t="shared" si="254"/>
        <v>17486</v>
      </c>
      <c r="S542" s="306">
        <f t="shared" si="249"/>
        <v>8400</v>
      </c>
      <c r="T542" s="282">
        <f t="shared" si="250"/>
        <v>9086</v>
      </c>
      <c r="U542" s="282">
        <f t="shared" si="251"/>
        <v>17486</v>
      </c>
      <c r="V542" s="89">
        <f>S542</f>
        <v>8400</v>
      </c>
      <c r="W542" s="149" t="s">
        <v>90</v>
      </c>
    </row>
    <row r="543" spans="2:23" s="1" customFormat="1" ht="17.25" hidden="1" customHeight="1" outlineLevel="1">
      <c r="B543" s="2188"/>
      <c r="C543" s="2015" t="s">
        <v>66</v>
      </c>
      <c r="D543" s="2016"/>
      <c r="E543" s="2016"/>
      <c r="F543" s="2017"/>
      <c r="G543" s="196">
        <f>SUM(G537,G542)</f>
        <v>5491.1428571428569</v>
      </c>
      <c r="H543" s="180">
        <f t="shared" ref="H543:R543" si="255">SUM(H537,H542)</f>
        <v>8908.0634920634911</v>
      </c>
      <c r="I543" s="180">
        <f t="shared" si="255"/>
        <v>14780.984126984127</v>
      </c>
      <c r="J543" s="180">
        <f t="shared" si="255"/>
        <v>19796.888888888891</v>
      </c>
      <c r="K543" s="180">
        <f t="shared" si="255"/>
        <v>23044.984126984127</v>
      </c>
      <c r="L543" s="182">
        <f t="shared" si="255"/>
        <v>28818.095238095237</v>
      </c>
      <c r="M543" s="179">
        <f t="shared" si="255"/>
        <v>37237.142857142855</v>
      </c>
      <c r="N543" s="180">
        <f t="shared" si="255"/>
        <v>40699.984126984127</v>
      </c>
      <c r="O543" s="180">
        <f t="shared" si="255"/>
        <v>44389.873015873018</v>
      </c>
      <c r="P543" s="180">
        <f t="shared" si="255"/>
        <v>50472.968253968254</v>
      </c>
      <c r="Q543" s="180">
        <f t="shared" si="255"/>
        <v>54119.888888888891</v>
      </c>
      <c r="R543" s="181">
        <f t="shared" si="255"/>
        <v>61122.031746031746</v>
      </c>
      <c r="S543" s="310">
        <f t="shared" si="249"/>
        <v>28818.095238095237</v>
      </c>
      <c r="T543" s="198">
        <f t="shared" si="250"/>
        <v>32303.936507936509</v>
      </c>
      <c r="U543" s="198">
        <f t="shared" si="251"/>
        <v>61122.031746031746</v>
      </c>
      <c r="V543" s="269"/>
      <c r="W543" s="149" t="s">
        <v>90</v>
      </c>
    </row>
    <row r="544" spans="2:23" s="1" customFormat="1" ht="17.25" hidden="1" customHeight="1" outlineLevel="1">
      <c r="B544" s="2188"/>
      <c r="C544" s="2206" t="s">
        <v>110</v>
      </c>
      <c r="D544" s="2207"/>
      <c r="E544" s="2212" t="s">
        <v>19</v>
      </c>
      <c r="F544" s="361" t="s">
        <v>119</v>
      </c>
      <c r="G544" s="595">
        <f t="shared" ref="G544:U549" si="256">G526/(G532/160)</f>
        <v>1139.9952019192324</v>
      </c>
      <c r="H544" s="595">
        <f t="shared" si="256"/>
        <v>1141.4855285873871</v>
      </c>
      <c r="I544" s="595">
        <f t="shared" si="256"/>
        <v>1137.9478593637884</v>
      </c>
      <c r="J544" s="595">
        <f t="shared" si="256"/>
        <v>1144.2146962004128</v>
      </c>
      <c r="K544" s="595">
        <f t="shared" si="256"/>
        <v>1145.3980656172957</v>
      </c>
      <c r="L544" s="596">
        <f t="shared" si="256"/>
        <v>1142.4488312946589</v>
      </c>
      <c r="M544" s="597">
        <f t="shared" si="256"/>
        <v>1149.0645194169811</v>
      </c>
      <c r="N544" s="595">
        <f t="shared" si="256"/>
        <v>1154.6203544543891</v>
      </c>
      <c r="O544" s="595">
        <f t="shared" si="256"/>
        <v>1159.4401270513499</v>
      </c>
      <c r="P544" s="595">
        <f t="shared" si="256"/>
        <v>1162.1359223300972</v>
      </c>
      <c r="Q544" s="595">
        <f t="shared" si="256"/>
        <v>1164.4252460619459</v>
      </c>
      <c r="R544" s="598">
        <f t="shared" si="256"/>
        <v>1164.3411450944789</v>
      </c>
      <c r="S544" s="599">
        <f t="shared" si="256"/>
        <v>1142.4488312946589</v>
      </c>
      <c r="T544" s="108">
        <f t="shared" si="256"/>
        <v>1183.6412556053813</v>
      </c>
      <c r="U544" s="108">
        <f t="shared" si="256"/>
        <v>1164.3411450944789</v>
      </c>
      <c r="V544" s="308"/>
      <c r="W544" s="158" t="s">
        <v>89</v>
      </c>
    </row>
    <row r="545" spans="2:23" s="1" customFormat="1" ht="17.25" hidden="1" customHeight="1" outlineLevel="1">
      <c r="B545" s="2188"/>
      <c r="C545" s="2208"/>
      <c r="D545" s="2209"/>
      <c r="E545" s="2213"/>
      <c r="F545" s="362" t="s">
        <v>118</v>
      </c>
      <c r="G545" s="600">
        <f t="shared" si="256"/>
        <v>1017.6</v>
      </c>
      <c r="H545" s="600">
        <f t="shared" si="256"/>
        <v>1017.6</v>
      </c>
      <c r="I545" s="600">
        <f t="shared" si="256"/>
        <v>1017.6</v>
      </c>
      <c r="J545" s="600">
        <f t="shared" si="256"/>
        <v>1017.6</v>
      </c>
      <c r="K545" s="600">
        <f t="shared" si="256"/>
        <v>1017.6</v>
      </c>
      <c r="L545" s="601">
        <f t="shared" si="256"/>
        <v>1017.6</v>
      </c>
      <c r="M545" s="602">
        <f t="shared" si="256"/>
        <v>1017.6</v>
      </c>
      <c r="N545" s="600">
        <f t="shared" si="256"/>
        <v>1017.6</v>
      </c>
      <c r="O545" s="600">
        <f t="shared" si="256"/>
        <v>1017.6</v>
      </c>
      <c r="P545" s="600">
        <f t="shared" si="256"/>
        <v>1017.6</v>
      </c>
      <c r="Q545" s="600">
        <f t="shared" si="256"/>
        <v>1017.6</v>
      </c>
      <c r="R545" s="603">
        <f t="shared" si="256"/>
        <v>1017.6</v>
      </c>
      <c r="S545" s="1161">
        <f t="shared" si="256"/>
        <v>1017.6</v>
      </c>
      <c r="T545" s="516" t="e">
        <f t="shared" si="256"/>
        <v>#DIV/0!</v>
      </c>
      <c r="U545" s="516">
        <f t="shared" si="256"/>
        <v>1017.6</v>
      </c>
      <c r="V545" s="308"/>
      <c r="W545" s="158" t="s">
        <v>89</v>
      </c>
    </row>
    <row r="546" spans="2:23" s="1" customFormat="1" ht="17.25" hidden="1" customHeight="1" outlineLevel="1">
      <c r="B546" s="2188"/>
      <c r="C546" s="2208"/>
      <c r="D546" s="2209"/>
      <c r="E546" s="2214" t="s">
        <v>21</v>
      </c>
      <c r="F546" s="362" t="s">
        <v>86</v>
      </c>
      <c r="G546" s="600">
        <f t="shared" si="256"/>
        <v>1154.9462915601023</v>
      </c>
      <c r="H546" s="600">
        <f t="shared" si="256"/>
        <v>1168.2025316455699</v>
      </c>
      <c r="I546" s="600">
        <f t="shared" si="256"/>
        <v>1181.6299633905944</v>
      </c>
      <c r="J546" s="600">
        <f t="shared" si="256"/>
        <v>1234.3297127280352</v>
      </c>
      <c r="K546" s="600">
        <f t="shared" si="256"/>
        <v>1230.8804616652926</v>
      </c>
      <c r="L546" s="601">
        <f t="shared" si="256"/>
        <v>1371.65025716385</v>
      </c>
      <c r="M546" s="602">
        <f t="shared" si="256"/>
        <v>1490.342682683254</v>
      </c>
      <c r="N546" s="600">
        <f t="shared" si="256"/>
        <v>1479.1697988061021</v>
      </c>
      <c r="O546" s="600">
        <f t="shared" si="256"/>
        <v>1464.9749100243803</v>
      </c>
      <c r="P546" s="600">
        <f t="shared" si="256"/>
        <v>1492.9019080892233</v>
      </c>
      <c r="Q546" s="600">
        <f t="shared" si="256"/>
        <v>1481.3501370309616</v>
      </c>
      <c r="R546" s="603">
        <f t="shared" si="256"/>
        <v>1545.5766591552158</v>
      </c>
      <c r="S546" s="1161">
        <f t="shared" si="256"/>
        <v>1371.65025716385</v>
      </c>
      <c r="T546" s="516">
        <f t="shared" si="256"/>
        <v>1642.3206549682927</v>
      </c>
      <c r="U546" s="516">
        <f t="shared" si="256"/>
        <v>1545.5766591552158</v>
      </c>
      <c r="V546" s="308"/>
      <c r="W546" s="158" t="s">
        <v>89</v>
      </c>
    </row>
    <row r="547" spans="2:23" s="1" customFormat="1" ht="17.25" hidden="1" customHeight="1" outlineLevel="1">
      <c r="B547" s="2188"/>
      <c r="C547" s="2208"/>
      <c r="D547" s="2209"/>
      <c r="E547" s="2212"/>
      <c r="F547" s="362" t="s">
        <v>84</v>
      </c>
      <c r="G547" s="600">
        <f t="shared" si="256"/>
        <v>2025.1106290672451</v>
      </c>
      <c r="H547" s="600">
        <f t="shared" si="256"/>
        <v>1833.6238317757009</v>
      </c>
      <c r="I547" s="600">
        <f t="shared" si="256"/>
        <v>1777.8270905041506</v>
      </c>
      <c r="J547" s="600">
        <f t="shared" si="256"/>
        <v>1792.5835976438602</v>
      </c>
      <c r="K547" s="600">
        <f t="shared" si="256"/>
        <v>1872.7760014370399</v>
      </c>
      <c r="L547" s="601">
        <f t="shared" si="256"/>
        <v>2040.1989263474341</v>
      </c>
      <c r="M547" s="602">
        <f t="shared" si="256"/>
        <v>1889.173783209679</v>
      </c>
      <c r="N547" s="600">
        <f t="shared" si="256"/>
        <v>1846.6724649978787</v>
      </c>
      <c r="O547" s="600">
        <f t="shared" si="256"/>
        <v>1810.0480969513351</v>
      </c>
      <c r="P547" s="600">
        <f t="shared" si="256"/>
        <v>1770.8400364335594</v>
      </c>
      <c r="Q547" s="600">
        <f t="shared" si="256"/>
        <v>1754.5244234005957</v>
      </c>
      <c r="R547" s="603">
        <f t="shared" si="256"/>
        <v>1751.3418600979001</v>
      </c>
      <c r="S547" s="1161">
        <f t="shared" si="256"/>
        <v>2040.1989263474341</v>
      </c>
      <c r="T547" s="516">
        <f t="shared" si="256"/>
        <v>1551.827242524917</v>
      </c>
      <c r="U547" s="516">
        <f t="shared" si="256"/>
        <v>1751.3418600979001</v>
      </c>
      <c r="V547" s="308"/>
      <c r="W547" s="158" t="s">
        <v>89</v>
      </c>
    </row>
    <row r="548" spans="2:23" s="1" customFormat="1" ht="17.25" hidden="1" customHeight="1" outlineLevel="1">
      <c r="B548" s="2188"/>
      <c r="C548" s="2210"/>
      <c r="D548" s="2211"/>
      <c r="E548" s="2213"/>
      <c r="F548" s="362" t="s">
        <v>85</v>
      </c>
      <c r="G548" s="600">
        <f t="shared" si="256"/>
        <v>1393.2083831581597</v>
      </c>
      <c r="H548" s="600">
        <f t="shared" si="256"/>
        <v>1393.2083831581597</v>
      </c>
      <c r="I548" s="600">
        <f t="shared" si="256"/>
        <v>1485.9340287566959</v>
      </c>
      <c r="J548" s="600">
        <f t="shared" si="256"/>
        <v>1485.9340287566959</v>
      </c>
      <c r="K548" s="600">
        <f t="shared" si="256"/>
        <v>1485.9340287566959</v>
      </c>
      <c r="L548" s="601">
        <f t="shared" si="256"/>
        <v>1501.4082253335891</v>
      </c>
      <c r="M548" s="602">
        <f t="shared" si="256"/>
        <v>1501.4082253335891</v>
      </c>
      <c r="N548" s="600">
        <f t="shared" si="256"/>
        <v>1499.8291848906563</v>
      </c>
      <c r="O548" s="600">
        <f t="shared" si="256"/>
        <v>1499.8291848906563</v>
      </c>
      <c r="P548" s="600">
        <f t="shared" si="256"/>
        <v>1488.9927240107645</v>
      </c>
      <c r="Q548" s="600">
        <f t="shared" si="256"/>
        <v>1488.9927240107645</v>
      </c>
      <c r="R548" s="603">
        <f t="shared" si="256"/>
        <v>1507.8548404974617</v>
      </c>
      <c r="S548" s="1161">
        <f t="shared" si="256"/>
        <v>1501.4082253335891</v>
      </c>
      <c r="T548" s="516">
        <f t="shared" si="256"/>
        <v>1535.1751045053413</v>
      </c>
      <c r="U548" s="516">
        <f t="shared" si="256"/>
        <v>1507.8548404974617</v>
      </c>
      <c r="V548" s="309"/>
      <c r="W548" s="158" t="s">
        <v>89</v>
      </c>
    </row>
    <row r="549" spans="2:23" s="1" customFormat="1" ht="17.25" customHeight="1" collapsed="1">
      <c r="B549" s="2188"/>
      <c r="C549" s="2215" t="s">
        <v>109</v>
      </c>
      <c r="D549" s="2216"/>
      <c r="E549" s="2216"/>
      <c r="F549" s="2217"/>
      <c r="G549" s="604">
        <f t="shared" si="256"/>
        <v>1404.282231252309</v>
      </c>
      <c r="H549" s="605">
        <f t="shared" si="256"/>
        <v>1371.7573250242206</v>
      </c>
      <c r="I549" s="605">
        <f t="shared" si="256"/>
        <v>1407.5955233386915</v>
      </c>
      <c r="J549" s="605">
        <f t="shared" si="256"/>
        <v>1387.813001031828</v>
      </c>
      <c r="K549" s="605">
        <f t="shared" si="256"/>
        <v>1397.4438213997591</v>
      </c>
      <c r="L549" s="606">
        <f t="shared" si="256"/>
        <v>1480.145902327534</v>
      </c>
      <c r="M549" s="607">
        <f t="shared" si="256"/>
        <v>1504.5493054455187</v>
      </c>
      <c r="N549" s="605">
        <f t="shared" si="256"/>
        <v>1494.5174201496973</v>
      </c>
      <c r="O549" s="605">
        <f t="shared" si="256"/>
        <v>1482.7514150656309</v>
      </c>
      <c r="P549" s="605">
        <f t="shared" si="256"/>
        <v>1486.9075138394273</v>
      </c>
      <c r="Q549" s="605">
        <f t="shared" si="256"/>
        <v>1478.4136470451708</v>
      </c>
      <c r="R549" s="606">
        <f t="shared" si="256"/>
        <v>1505.1011141949823</v>
      </c>
      <c r="S549" s="608">
        <f t="shared" si="256"/>
        <v>1480.145902327534</v>
      </c>
      <c r="T549" s="280">
        <f t="shared" si="256"/>
        <v>1527.0469874823102</v>
      </c>
      <c r="U549" s="280">
        <f t="shared" si="256"/>
        <v>1505.1011141949823</v>
      </c>
      <c r="W549" s="158" t="s">
        <v>88</v>
      </c>
    </row>
    <row r="550" spans="2:23" s="1" customFormat="1" ht="17.25" customHeight="1">
      <c r="B550" s="2188"/>
      <c r="C550" s="2215" t="s">
        <v>61</v>
      </c>
      <c r="D550" s="2216"/>
      <c r="E550" s="2216"/>
      <c r="F550" s="2217"/>
      <c r="G550" s="604">
        <f t="shared" ref="G550:T550" si="257">G531/(G542/160)</f>
        <v>3343.9408866995072</v>
      </c>
      <c r="H550" s="605">
        <f t="shared" si="257"/>
        <v>2921.8833450456777</v>
      </c>
      <c r="I550" s="605">
        <f t="shared" si="257"/>
        <v>3415.2248493277702</v>
      </c>
      <c r="J550" s="605">
        <f t="shared" si="257"/>
        <v>3350.7830286305625</v>
      </c>
      <c r="K550" s="605">
        <f t="shared" si="257"/>
        <v>3133.2357906584134</v>
      </c>
      <c r="L550" s="606">
        <f t="shared" si="257"/>
        <v>3597.8285714285716</v>
      </c>
      <c r="M550" s="607">
        <f t="shared" si="257"/>
        <v>3993.4995093228654</v>
      </c>
      <c r="N550" s="605">
        <f t="shared" si="257"/>
        <v>3756.8712768712771</v>
      </c>
      <c r="O550" s="605">
        <f t="shared" si="257"/>
        <v>3543.9132427065829</v>
      </c>
      <c r="P550" s="605">
        <f t="shared" si="257"/>
        <v>3703.5368974341241</v>
      </c>
      <c r="Q550" s="605">
        <f t="shared" si="257"/>
        <v>3578.8888186587451</v>
      </c>
      <c r="R550" s="606">
        <f t="shared" si="257"/>
        <v>3755.9556216401693</v>
      </c>
      <c r="S550" s="608">
        <f t="shared" si="257"/>
        <v>3597.8285714285716</v>
      </c>
      <c r="T550" s="608">
        <f t="shared" si="257"/>
        <v>3902.143957737178</v>
      </c>
      <c r="U550" s="280">
        <f>U531/(U542/160)</f>
        <v>3755.9556216401693</v>
      </c>
      <c r="W550" s="158" t="s">
        <v>89</v>
      </c>
    </row>
    <row r="551" spans="2:23" s="1" customFormat="1" ht="17.25" customHeight="1">
      <c r="B551" s="2188"/>
      <c r="C551" s="2215" t="s">
        <v>62</v>
      </c>
      <c r="D551" s="2216"/>
      <c r="E551" s="2216"/>
      <c r="F551" s="2217"/>
      <c r="G551" s="512">
        <f t="shared" ref="G551:S551" si="258">G531/(G543/160)</f>
        <v>988.96716790675907</v>
      </c>
      <c r="H551" s="513">
        <f t="shared" si="258"/>
        <v>933.50030648173242</v>
      </c>
      <c r="I551" s="513">
        <f t="shared" si="258"/>
        <v>996.77260143341618</v>
      </c>
      <c r="J551" s="513">
        <f t="shared" si="258"/>
        <v>981.35823810699765</v>
      </c>
      <c r="K551" s="513">
        <f t="shared" si="258"/>
        <v>966.41594011436564</v>
      </c>
      <c r="L551" s="84">
        <f t="shared" si="258"/>
        <v>1048.7077563700057</v>
      </c>
      <c r="M551" s="83">
        <f t="shared" si="258"/>
        <v>1092.8271311286735</v>
      </c>
      <c r="N551" s="513">
        <f t="shared" si="258"/>
        <v>1069.1856749680883</v>
      </c>
      <c r="O551" s="513">
        <f t="shared" si="258"/>
        <v>1045.3735694041468</v>
      </c>
      <c r="P551" s="513">
        <f t="shared" si="258"/>
        <v>1060.9528595693373</v>
      </c>
      <c r="Q551" s="513">
        <f t="shared" si="258"/>
        <v>1046.2253556404607</v>
      </c>
      <c r="R551" s="84">
        <f t="shared" si="258"/>
        <v>1074.5166370269417</v>
      </c>
      <c r="S551" s="514">
        <f t="shared" si="258"/>
        <v>1048.7077563700057</v>
      </c>
      <c r="T551" s="515">
        <f>T531/(T543/160)</f>
        <v>1097.5405425059996</v>
      </c>
      <c r="U551" s="515">
        <f>U531/(U543/160)</f>
        <v>1074.5166370269417</v>
      </c>
      <c r="W551" s="149" t="s">
        <v>89</v>
      </c>
    </row>
    <row r="552" spans="2:23" s="1" customFormat="1" ht="17.25" customHeight="1" thickBot="1">
      <c r="B552" s="2189"/>
      <c r="C552" s="2218" t="s">
        <v>63</v>
      </c>
      <c r="D552" s="2219"/>
      <c r="E552" s="2219"/>
      <c r="F552" s="2220"/>
      <c r="G552" s="301">
        <f>G551/G524</f>
        <v>2.3322368944346992</v>
      </c>
      <c r="H552" s="517">
        <f t="shared" ref="H552:R552" si="259">H551/H524</f>
        <v>1.4176294948374768</v>
      </c>
      <c r="I552" s="517">
        <f t="shared" si="259"/>
        <v>1.0670858365866784</v>
      </c>
      <c r="J552" s="517">
        <f t="shared" si="259"/>
        <v>1.0628638166797206</v>
      </c>
      <c r="K552" s="517">
        <f t="shared" si="259"/>
        <v>1.0409557632111643</v>
      </c>
      <c r="L552" s="302">
        <f t="shared" si="259"/>
        <v>0.96555921553571278</v>
      </c>
      <c r="M552" s="303">
        <f t="shared" si="259"/>
        <v>1.0375913319797208</v>
      </c>
      <c r="N552" s="517">
        <f t="shared" si="259"/>
        <v>1.0219511498115357</v>
      </c>
      <c r="O552" s="517">
        <f t="shared" si="259"/>
        <v>1.0035469672176283</v>
      </c>
      <c r="P552" s="517">
        <f t="shared" si="259"/>
        <v>1.0018705936097207</v>
      </c>
      <c r="Q552" s="517">
        <f t="shared" si="259"/>
        <v>0.93982983213214222</v>
      </c>
      <c r="R552" s="302">
        <f t="shared" si="259"/>
        <v>0.90938968427924882</v>
      </c>
      <c r="S552" s="304">
        <f>S551/S524</f>
        <v>0.96555921553571278</v>
      </c>
      <c r="T552" s="518">
        <f t="shared" ref="T552:U552" si="260">T551/T524</f>
        <v>0.86172602301602919</v>
      </c>
      <c r="U552" s="518">
        <f t="shared" si="260"/>
        <v>0.90938968427924882</v>
      </c>
      <c r="V552" s="270"/>
      <c r="W552" s="160" t="s">
        <v>346</v>
      </c>
    </row>
    <row r="553" spans="2:23" s="1" customFormat="1" ht="17.25" hidden="1" customHeight="1" outlineLevel="1">
      <c r="B553" s="2221" t="s">
        <v>149</v>
      </c>
      <c r="C553" s="2190" t="s">
        <v>102</v>
      </c>
      <c r="D553" s="2193" t="s">
        <v>19</v>
      </c>
      <c r="E553" s="2194"/>
      <c r="F553" s="356" t="s">
        <v>119</v>
      </c>
      <c r="G553" s="482">
        <f>'事業報告（単月）'!G553</f>
        <v>5657</v>
      </c>
      <c r="H553" s="483">
        <f>G553+'事業報告（単月）'!H553</f>
        <v>11151</v>
      </c>
      <c r="I553" s="483">
        <f>H553+'事業報告（単月）'!I553</f>
        <v>14160</v>
      </c>
      <c r="J553" s="483">
        <f>I553+'事業報告（単月）'!J553</f>
        <v>20345</v>
      </c>
      <c r="K553" s="483">
        <f>J553+'事業報告（単月）'!K553</f>
        <v>23967</v>
      </c>
      <c r="L553" s="484">
        <f>K553+'事業報告（単月）'!L553</f>
        <v>28075</v>
      </c>
      <c r="M553" s="10">
        <f>L553+'事業報告（単月）'!M553</f>
        <v>33552</v>
      </c>
      <c r="N553" s="483">
        <f>M553+'事業報告（単月）'!N553</f>
        <v>38650</v>
      </c>
      <c r="O553" s="483">
        <f>N553+'事業報告（単月）'!O553</f>
        <v>43456</v>
      </c>
      <c r="P553" s="483">
        <f>O553+'事業報告（単月）'!P553</f>
        <v>48925</v>
      </c>
      <c r="Q553" s="483">
        <f>P553+'事業報告（単月）'!Q553</f>
        <v>54341</v>
      </c>
      <c r="R553" s="11">
        <f>Q553+'事業報告（単月）'!R553</f>
        <v>61069</v>
      </c>
      <c r="S553" s="65">
        <f t="shared" ref="S553:S570" si="261">L553</f>
        <v>28075</v>
      </c>
      <c r="T553" s="490">
        <f t="shared" ref="T553:T570" si="262">U553-S553</f>
        <v>32994</v>
      </c>
      <c r="U553" s="299">
        <f t="shared" ref="U553:U570" si="263">R553</f>
        <v>61069</v>
      </c>
      <c r="W553" s="158" t="s">
        <v>89</v>
      </c>
    </row>
    <row r="554" spans="2:23" s="1" customFormat="1" ht="17.25" hidden="1" customHeight="1" outlineLevel="1">
      <c r="B554" s="2222"/>
      <c r="C554" s="2191"/>
      <c r="D554" s="2195"/>
      <c r="E554" s="2196"/>
      <c r="F554" s="357" t="s">
        <v>118</v>
      </c>
      <c r="G554" s="482">
        <f>'事業報告（単月）'!G554</f>
        <v>318</v>
      </c>
      <c r="H554" s="483">
        <f>G554+'事業報告（単月）'!H554</f>
        <v>636</v>
      </c>
      <c r="I554" s="483">
        <f>H554+'事業報告（単月）'!I554</f>
        <v>954</v>
      </c>
      <c r="J554" s="483">
        <f>I554+'事業報告（単月）'!J554</f>
        <v>1272</v>
      </c>
      <c r="K554" s="483">
        <f>J554+'事業報告（単月）'!K554</f>
        <v>1590</v>
      </c>
      <c r="L554" s="484">
        <f>K554+'事業報告（単月）'!L554</f>
        <v>1908</v>
      </c>
      <c r="M554" s="10">
        <f>L554+'事業報告（単月）'!M554</f>
        <v>1908</v>
      </c>
      <c r="N554" s="483">
        <f>M554+'事業報告（単月）'!N554</f>
        <v>1908</v>
      </c>
      <c r="O554" s="483">
        <f>N554+'事業報告（単月）'!O554</f>
        <v>1908</v>
      </c>
      <c r="P554" s="483">
        <f>O554+'事業報告（単月）'!P554</f>
        <v>1908</v>
      </c>
      <c r="Q554" s="483">
        <f>P554+'事業報告（単月）'!Q554</f>
        <v>1908</v>
      </c>
      <c r="R554" s="11">
        <f>Q554+'事業報告（単月）'!R554</f>
        <v>1908</v>
      </c>
      <c r="S554" s="65">
        <f t="shared" si="261"/>
        <v>1908</v>
      </c>
      <c r="T554" s="490">
        <f t="shared" si="262"/>
        <v>0</v>
      </c>
      <c r="U554" s="490">
        <f t="shared" si="263"/>
        <v>1908</v>
      </c>
      <c r="W554" s="158" t="s">
        <v>89</v>
      </c>
    </row>
    <row r="555" spans="2:23" s="1" customFormat="1" ht="17.25" hidden="1" customHeight="1" outlineLevel="1">
      <c r="B555" s="2222"/>
      <c r="C555" s="2191"/>
      <c r="D555" s="2195" t="s">
        <v>21</v>
      </c>
      <c r="E555" s="2196"/>
      <c r="F555" s="357" t="s">
        <v>86</v>
      </c>
      <c r="G555" s="482">
        <f>'事業報告（単月）'!G555</f>
        <v>448</v>
      </c>
      <c r="H555" s="483">
        <f>G555+'事業報告（単月）'!H555</f>
        <v>5768</v>
      </c>
      <c r="I555" s="483">
        <f>H555+'事業報告（単月）'!I555</f>
        <v>12488</v>
      </c>
      <c r="J555" s="483">
        <f>I555+'事業報告（単月）'!J555</f>
        <v>29199</v>
      </c>
      <c r="K555" s="483">
        <f>J555+'事業報告（単月）'!K555</f>
        <v>35549</v>
      </c>
      <c r="L555" s="484">
        <f>K555+'事業報告（単月）'!L555</f>
        <v>57412</v>
      </c>
      <c r="M555" s="10">
        <f>L555+'事業報告（単月）'!M555</f>
        <v>103635</v>
      </c>
      <c r="N555" s="483">
        <f>M555+'事業報告（単月）'!N555</f>
        <v>106195</v>
      </c>
      <c r="O555" s="483">
        <f>N555+'事業報告（単月）'!O555</f>
        <v>112665</v>
      </c>
      <c r="P555" s="483">
        <f>O555+'事業報告（単月）'!P555</f>
        <v>137775</v>
      </c>
      <c r="Q555" s="483">
        <f>P555+'事業報告（単月）'!Q555</f>
        <v>144245</v>
      </c>
      <c r="R555" s="11">
        <f>Q555+'事業報告（単月）'!R555</f>
        <v>180995</v>
      </c>
      <c r="S555" s="65">
        <f t="shared" si="261"/>
        <v>57412</v>
      </c>
      <c r="T555" s="490">
        <f t="shared" si="262"/>
        <v>123583</v>
      </c>
      <c r="U555" s="490">
        <f t="shared" si="263"/>
        <v>180995</v>
      </c>
      <c r="W555" s="158" t="s">
        <v>89</v>
      </c>
    </row>
    <row r="556" spans="2:23" s="1" customFormat="1" ht="17.25" hidden="1" customHeight="1" outlineLevel="1">
      <c r="B556" s="2222"/>
      <c r="C556" s="2191"/>
      <c r="D556" s="2195"/>
      <c r="E556" s="2196"/>
      <c r="F556" s="357" t="s">
        <v>84</v>
      </c>
      <c r="G556" s="482">
        <f>'事業報告（単月）'!G556</f>
        <v>5557</v>
      </c>
      <c r="H556" s="483">
        <f>G556+'事業報告（単月）'!H556</f>
        <v>12457</v>
      </c>
      <c r="I556" s="483">
        <f>H556+'事業報告（単月）'!I556</f>
        <v>17422</v>
      </c>
      <c r="J556" s="483">
        <f>I556+'事業報告（単月）'!J556</f>
        <v>23549</v>
      </c>
      <c r="K556" s="483">
        <f>J556+'事業報告（単月）'!K556</f>
        <v>31029</v>
      </c>
      <c r="L556" s="484">
        <f>K556+'事業報告（単月）'!L556</f>
        <v>47129</v>
      </c>
      <c r="M556" s="10">
        <f>L556+'事業報告（単月）'!M556</f>
        <v>60879</v>
      </c>
      <c r="N556" s="483">
        <f>M556+'事業報告（単月）'!N556</f>
        <v>69089</v>
      </c>
      <c r="O556" s="483">
        <f>N556+'事業報告（単月）'!O556</f>
        <v>75864</v>
      </c>
      <c r="P556" s="483">
        <f>O556+'事業報告（単月）'!P556</f>
        <v>86794</v>
      </c>
      <c r="Q556" s="483">
        <f>P556+'事業報告（単月）'!Q556</f>
        <v>94109</v>
      </c>
      <c r="R556" s="11">
        <f>Q556+'事業報告（単月）'!R556</f>
        <v>99029</v>
      </c>
      <c r="S556" s="65">
        <f t="shared" si="261"/>
        <v>47129</v>
      </c>
      <c r="T556" s="490">
        <f t="shared" si="262"/>
        <v>51900</v>
      </c>
      <c r="U556" s="490">
        <f t="shared" si="263"/>
        <v>99029</v>
      </c>
      <c r="W556" s="158" t="s">
        <v>89</v>
      </c>
    </row>
    <row r="557" spans="2:23" s="1" customFormat="1" ht="17.25" hidden="1" customHeight="1" outlineLevel="1">
      <c r="B557" s="2222"/>
      <c r="C557" s="2192"/>
      <c r="D557" s="2195"/>
      <c r="E557" s="2196"/>
      <c r="F557" s="357" t="s">
        <v>85</v>
      </c>
      <c r="G557" s="482">
        <f>'事業報告（単月）'!G557</f>
        <v>21961</v>
      </c>
      <c r="H557" s="483">
        <f>G557+'事業報告（単月）'!H557</f>
        <v>21961</v>
      </c>
      <c r="I557" s="483">
        <f>H557+'事業報告（単月）'!I557</f>
        <v>47059</v>
      </c>
      <c r="J557" s="483">
        <f>I557+'事業報告（単月）'!J557</f>
        <v>47059</v>
      </c>
      <c r="K557" s="483">
        <f>J557+'事業報告（単月）'!K557</f>
        <v>47059</v>
      </c>
      <c r="L557" s="484">
        <f>K557+'事業報告（単月）'!L557</f>
        <v>54362</v>
      </c>
      <c r="M557" s="10">
        <f>L557+'事業報告（単月）'!M557</f>
        <v>54362</v>
      </c>
      <c r="N557" s="483">
        <f>M557+'事業報告（単月）'!N557</f>
        <v>56132</v>
      </c>
      <c r="O557" s="483">
        <f>N557+'事業報告（単月）'!O557</f>
        <v>56132</v>
      </c>
      <c r="P557" s="483">
        <f>O557+'事業報告（単月）'!P557</f>
        <v>59282</v>
      </c>
      <c r="Q557" s="483">
        <f>P557+'事業報告（単月）'!Q557</f>
        <v>59282</v>
      </c>
      <c r="R557" s="11">
        <f>Q557+'事業報告（単月）'!R557</f>
        <v>67478</v>
      </c>
      <c r="S557" s="65">
        <f t="shared" si="261"/>
        <v>54362</v>
      </c>
      <c r="T557" s="490">
        <f t="shared" si="262"/>
        <v>13116</v>
      </c>
      <c r="U557" s="490">
        <f t="shared" si="263"/>
        <v>67478</v>
      </c>
      <c r="V557" s="269"/>
      <c r="W557" s="158" t="s">
        <v>89</v>
      </c>
    </row>
    <row r="558" spans="2:23" s="1" customFormat="1" ht="17.25" customHeight="1" collapsed="1">
      <c r="B558" s="2222"/>
      <c r="C558" s="2224" t="s">
        <v>102</v>
      </c>
      <c r="D558" s="2225"/>
      <c r="E558" s="2225"/>
      <c r="F558" s="2226"/>
      <c r="G558" s="519">
        <f>SUM(G553:G557)</f>
        <v>33941</v>
      </c>
      <c r="H558" s="520">
        <f t="shared" ref="H558:R558" si="264">SUM(H553:H557)</f>
        <v>51973</v>
      </c>
      <c r="I558" s="520">
        <f t="shared" si="264"/>
        <v>92083</v>
      </c>
      <c r="J558" s="520">
        <f t="shared" si="264"/>
        <v>121424</v>
      </c>
      <c r="K558" s="520">
        <f t="shared" si="264"/>
        <v>139194</v>
      </c>
      <c r="L558" s="391">
        <f t="shared" si="264"/>
        <v>188886</v>
      </c>
      <c r="M558" s="392">
        <f t="shared" si="264"/>
        <v>254336</v>
      </c>
      <c r="N558" s="520">
        <f t="shared" si="264"/>
        <v>271974</v>
      </c>
      <c r="O558" s="520">
        <f t="shared" si="264"/>
        <v>290025</v>
      </c>
      <c r="P558" s="520">
        <f t="shared" si="264"/>
        <v>334684</v>
      </c>
      <c r="Q558" s="520">
        <f t="shared" si="264"/>
        <v>353885</v>
      </c>
      <c r="R558" s="391">
        <f t="shared" si="264"/>
        <v>410479</v>
      </c>
      <c r="S558" s="521">
        <f t="shared" si="261"/>
        <v>188886</v>
      </c>
      <c r="T558" s="522">
        <f t="shared" si="262"/>
        <v>221593</v>
      </c>
      <c r="U558" s="522">
        <f t="shared" si="263"/>
        <v>410479</v>
      </c>
      <c r="W558" s="158" t="s">
        <v>88</v>
      </c>
    </row>
    <row r="559" spans="2:23" s="1" customFormat="1" ht="17.25" hidden="1" customHeight="1" outlineLevel="1">
      <c r="B559" s="2222"/>
      <c r="C559" s="2200" t="s">
        <v>104</v>
      </c>
      <c r="D559" s="2200" t="s">
        <v>100</v>
      </c>
      <c r="E559" s="2203" t="s">
        <v>19</v>
      </c>
      <c r="F559" s="358" t="s">
        <v>119</v>
      </c>
      <c r="G559" s="482">
        <f>'事業報告（単月）'!G559</f>
        <v>793.96825396825398</v>
      </c>
      <c r="H559" s="483">
        <f>G559+'事業報告（単月）'!H559</f>
        <v>1563.015873015873</v>
      </c>
      <c r="I559" s="483">
        <f>H559+'事業報告（単月）'!I559</f>
        <v>1990.952380952381</v>
      </c>
      <c r="J559" s="483">
        <f>I559+'事業報告（単月）'!J559</f>
        <v>2844.9206349206352</v>
      </c>
      <c r="K559" s="483">
        <f>J559+'事業報告（単月）'!K559</f>
        <v>3347.936507936508</v>
      </c>
      <c r="L559" s="484">
        <f>K559+'事業報告（単月）'!L559</f>
        <v>3931.9047619047619</v>
      </c>
      <c r="M559" s="10">
        <f>L559+'事業報告（単月）'!M559</f>
        <v>4671.9047619047615</v>
      </c>
      <c r="N559" s="483">
        <f>M559+'事業報告（単月）'!N559</f>
        <v>5355.8730158730159</v>
      </c>
      <c r="O559" s="483">
        <f>N559+'事業報告（単月）'!O559</f>
        <v>5996.8253968253966</v>
      </c>
      <c r="P559" s="483">
        <f>O559+'事業報告（単月）'!P559</f>
        <v>6735.8730158730159</v>
      </c>
      <c r="Q559" s="483">
        <f>P559+'事業報告（単月）'!Q559</f>
        <v>7466.8253968253966</v>
      </c>
      <c r="R559" s="11">
        <f>Q559+'事業報告（単月）'!R559</f>
        <v>8391.9047619047615</v>
      </c>
      <c r="S559" s="65">
        <f t="shared" si="261"/>
        <v>3931.9047619047619</v>
      </c>
      <c r="T559" s="490">
        <f t="shared" si="262"/>
        <v>4460</v>
      </c>
      <c r="U559" s="490">
        <f t="shared" si="263"/>
        <v>8391.9047619047615</v>
      </c>
      <c r="W559" s="158" t="s">
        <v>90</v>
      </c>
    </row>
    <row r="560" spans="2:23" s="1" customFormat="1" ht="17.25" hidden="1" customHeight="1" outlineLevel="1">
      <c r="B560" s="2222"/>
      <c r="C560" s="2201"/>
      <c r="D560" s="2201"/>
      <c r="E560" s="2204"/>
      <c r="F560" s="355" t="s">
        <v>118</v>
      </c>
      <c r="G560" s="482">
        <f>'事業報告（単月）'!G560</f>
        <v>50</v>
      </c>
      <c r="H560" s="483">
        <f>G560+'事業報告（単月）'!H560</f>
        <v>100</v>
      </c>
      <c r="I560" s="483">
        <f>H560+'事業報告（単月）'!I560</f>
        <v>150</v>
      </c>
      <c r="J560" s="483">
        <f>I560+'事業報告（単月）'!J560</f>
        <v>200</v>
      </c>
      <c r="K560" s="483">
        <f>J560+'事業報告（単月）'!K560</f>
        <v>250</v>
      </c>
      <c r="L560" s="484">
        <f>K560+'事業報告（単月）'!L560</f>
        <v>300</v>
      </c>
      <c r="M560" s="10">
        <f>L560+'事業報告（単月）'!M560</f>
        <v>300</v>
      </c>
      <c r="N560" s="483">
        <f>M560+'事業報告（単月）'!N560</f>
        <v>300</v>
      </c>
      <c r="O560" s="483">
        <f>N560+'事業報告（単月）'!O560</f>
        <v>300</v>
      </c>
      <c r="P560" s="483">
        <f>O560+'事業報告（単月）'!P560</f>
        <v>300</v>
      </c>
      <c r="Q560" s="483">
        <f>P560+'事業報告（単月）'!Q560</f>
        <v>300</v>
      </c>
      <c r="R560" s="11">
        <f>Q560+'事業報告（単月）'!R560</f>
        <v>300</v>
      </c>
      <c r="S560" s="65">
        <f t="shared" si="261"/>
        <v>300</v>
      </c>
      <c r="T560" s="490">
        <f t="shared" si="262"/>
        <v>0</v>
      </c>
      <c r="U560" s="490">
        <f t="shared" si="263"/>
        <v>300</v>
      </c>
      <c r="W560" s="149" t="s">
        <v>90</v>
      </c>
    </row>
    <row r="561" spans="2:23" s="1" customFormat="1" ht="17.25" hidden="1" customHeight="1" outlineLevel="1">
      <c r="B561" s="2222"/>
      <c r="C561" s="2201"/>
      <c r="D561" s="2201"/>
      <c r="E561" s="2205" t="s">
        <v>21</v>
      </c>
      <c r="F561" s="355" t="s">
        <v>86</v>
      </c>
      <c r="G561" s="482">
        <f>'事業報告（単月）'!G561</f>
        <v>62.063492063492063</v>
      </c>
      <c r="H561" s="483">
        <f>G561+'事業報告（単月）'!H561</f>
        <v>789.99999999999989</v>
      </c>
      <c r="I561" s="483">
        <f>H561+'事業報告（単月）'!I561</f>
        <v>1690.9523809523807</v>
      </c>
      <c r="J561" s="483">
        <f>I561+'事業報告（単月）'!J561</f>
        <v>3784.9206349206347</v>
      </c>
      <c r="K561" s="483">
        <f>J561+'事業報告（単月）'!K561</f>
        <v>4620.9523809523807</v>
      </c>
      <c r="L561" s="484">
        <f>K561+'事業報告（単月）'!L561</f>
        <v>6696.9841269841272</v>
      </c>
      <c r="M561" s="10">
        <f>L561+'事業報告（単月）'!M561</f>
        <v>11126.031746031746</v>
      </c>
      <c r="N561" s="483">
        <f>M561+'事業報告（単月）'!N561</f>
        <v>11486.984126984127</v>
      </c>
      <c r="O561" s="483">
        <f>N561+'事業報告（単月）'!O561</f>
        <v>12304.920634920636</v>
      </c>
      <c r="P561" s="483">
        <f>O561+'事業報告（単月）'!P561</f>
        <v>14765.873015873018</v>
      </c>
      <c r="Q561" s="483">
        <f>P561+'事業報告（単月）'!Q561</f>
        <v>15579.841269841272</v>
      </c>
      <c r="R561" s="11">
        <f>Q561+'事業報告（単月）'!R561</f>
        <v>18736.825396825399</v>
      </c>
      <c r="S561" s="65">
        <f t="shared" si="261"/>
        <v>6696.9841269841272</v>
      </c>
      <c r="T561" s="490">
        <f t="shared" si="262"/>
        <v>12039.841269841272</v>
      </c>
      <c r="U561" s="490">
        <f t="shared" si="263"/>
        <v>18736.825396825399</v>
      </c>
      <c r="W561" s="149" t="s">
        <v>90</v>
      </c>
    </row>
    <row r="562" spans="2:23" s="1" customFormat="1" ht="17.25" hidden="1" customHeight="1" outlineLevel="1">
      <c r="B562" s="2222"/>
      <c r="C562" s="2201"/>
      <c r="D562" s="2201"/>
      <c r="E562" s="2203"/>
      <c r="F562" s="355" t="s">
        <v>84</v>
      </c>
      <c r="G562" s="482">
        <f>'事業報告（単月）'!G562</f>
        <v>439.04761904761904</v>
      </c>
      <c r="H562" s="483">
        <f>G562+'事業報告（単月）'!H562</f>
        <v>1086.984126984127</v>
      </c>
      <c r="I562" s="483">
        <f>H562+'事業報告（単月）'!I562</f>
        <v>1567.936507936508</v>
      </c>
      <c r="J562" s="483">
        <f>I562+'事業報告（単月）'!J562</f>
        <v>2101.9047619047619</v>
      </c>
      <c r="K562" s="483">
        <f>J562+'事業報告（単月）'!K562</f>
        <v>2650.9523809523807</v>
      </c>
      <c r="L562" s="484">
        <f>K562+'事業報告（単月）'!L562</f>
        <v>3696.0317460317456</v>
      </c>
      <c r="M562" s="10">
        <f>L562+'事業報告（単月）'!M562</f>
        <v>5156.0317460317456</v>
      </c>
      <c r="N562" s="483">
        <f>M562+'事業報告（単月）'!N562</f>
        <v>5986.0317460317456</v>
      </c>
      <c r="O562" s="483">
        <f>N562+'事業報告（単月）'!O562</f>
        <v>6706.0317460317456</v>
      </c>
      <c r="P562" s="483">
        <f>O562+'事業報告（単月）'!P562</f>
        <v>7842.0634920634911</v>
      </c>
      <c r="Q562" s="483">
        <f>P562+'事業報告（単月）'!Q562</f>
        <v>8582.0634920634911</v>
      </c>
      <c r="R562" s="11">
        <f>Q562+'事業報告（単月）'!R562</f>
        <v>9047.1428571428569</v>
      </c>
      <c r="S562" s="65">
        <f t="shared" si="261"/>
        <v>3696.0317460317456</v>
      </c>
      <c r="T562" s="490">
        <f t="shared" si="262"/>
        <v>5351.1111111111113</v>
      </c>
      <c r="U562" s="490">
        <f t="shared" si="263"/>
        <v>9047.1428571428569</v>
      </c>
      <c r="W562" s="149" t="s">
        <v>90</v>
      </c>
    </row>
    <row r="563" spans="2:23" s="1" customFormat="1" ht="17.25" hidden="1" customHeight="1" outlineLevel="1">
      <c r="B563" s="2222"/>
      <c r="C563" s="2201"/>
      <c r="D563" s="2201"/>
      <c r="E563" s="2204"/>
      <c r="F563" s="355" t="s">
        <v>85</v>
      </c>
      <c r="G563" s="482">
        <f>'事業報告（単月）'!G563</f>
        <v>2522.063492063492</v>
      </c>
      <c r="H563" s="483">
        <f>G563+'事業報告（単月）'!H563</f>
        <v>2522.063492063492</v>
      </c>
      <c r="I563" s="483">
        <f>H563+'事業報告（単月）'!I563</f>
        <v>5067.1428571428569</v>
      </c>
      <c r="J563" s="483">
        <f>I563+'事業報告（単月）'!J563</f>
        <v>5067.1428571428569</v>
      </c>
      <c r="K563" s="483">
        <f>J563+'事業報告（単月）'!K563</f>
        <v>5067.1428571428569</v>
      </c>
      <c r="L563" s="484">
        <f>K563+'事業報告（単月）'!L563</f>
        <v>5793.1746031746025</v>
      </c>
      <c r="M563" s="10">
        <f>L563+'事業報告（単月）'!M563</f>
        <v>5793.1746031746025</v>
      </c>
      <c r="N563" s="483">
        <f>M563+'事業報告（単月）'!N563</f>
        <v>5988.0952380952376</v>
      </c>
      <c r="O563" s="483">
        <f>N563+'事業報告（単月）'!O563</f>
        <v>5988.0952380952376</v>
      </c>
      <c r="P563" s="483">
        <f>O563+'事業報告（単月）'!P563</f>
        <v>6370.1587301587297</v>
      </c>
      <c r="Q563" s="483">
        <f>P563+'事業報告（単月）'!Q563</f>
        <v>6370.1587301587297</v>
      </c>
      <c r="R563" s="11">
        <f>Q563+'事業報告（単月）'!R563</f>
        <v>7160.1587301587297</v>
      </c>
      <c r="S563" s="65">
        <f t="shared" si="261"/>
        <v>5793.1746031746025</v>
      </c>
      <c r="T563" s="490">
        <f t="shared" si="262"/>
        <v>1366.9841269841272</v>
      </c>
      <c r="U563" s="490">
        <f t="shared" si="263"/>
        <v>7160.1587301587297</v>
      </c>
      <c r="W563" s="158" t="s">
        <v>90</v>
      </c>
    </row>
    <row r="564" spans="2:23" s="1" customFormat="1" ht="17.25" hidden="1" customHeight="1" outlineLevel="1">
      <c r="B564" s="2222"/>
      <c r="C564" s="2201"/>
      <c r="D564" s="2202"/>
      <c r="E564" s="1909" t="s">
        <v>91</v>
      </c>
      <c r="F564" s="1910"/>
      <c r="G564" s="281">
        <f t="shared" ref="G564:R564" si="265">SUM(G559:G563)</f>
        <v>3867.1428571428569</v>
      </c>
      <c r="H564" s="282">
        <f t="shared" si="265"/>
        <v>6062.063492063492</v>
      </c>
      <c r="I564" s="282">
        <f t="shared" si="265"/>
        <v>10466.984126984127</v>
      </c>
      <c r="J564" s="282">
        <f t="shared" si="265"/>
        <v>13998.888888888889</v>
      </c>
      <c r="K564" s="282">
        <f t="shared" si="265"/>
        <v>15936.984126984125</v>
      </c>
      <c r="L564" s="285">
        <f t="shared" si="265"/>
        <v>20418.095238095237</v>
      </c>
      <c r="M564" s="284">
        <f t="shared" si="265"/>
        <v>27047.142857142855</v>
      </c>
      <c r="N564" s="282">
        <f t="shared" si="265"/>
        <v>29116.984126984127</v>
      </c>
      <c r="O564" s="282">
        <f t="shared" si="265"/>
        <v>31295.873015873014</v>
      </c>
      <c r="P564" s="282">
        <f t="shared" si="265"/>
        <v>36013.968253968254</v>
      </c>
      <c r="Q564" s="282">
        <f t="shared" si="265"/>
        <v>38298.888888888891</v>
      </c>
      <c r="R564" s="283">
        <f t="shared" si="265"/>
        <v>43636.031746031746</v>
      </c>
      <c r="S564" s="306">
        <f t="shared" si="261"/>
        <v>20418.095238095237</v>
      </c>
      <c r="T564" s="282">
        <f t="shared" si="262"/>
        <v>23217.936507936509</v>
      </c>
      <c r="U564" s="282">
        <f t="shared" si="263"/>
        <v>43636.031746031746</v>
      </c>
      <c r="W564" s="157" t="s">
        <v>351</v>
      </c>
    </row>
    <row r="565" spans="2:23" s="1" customFormat="1" ht="17.25" hidden="1" customHeight="1" outlineLevel="1">
      <c r="B565" s="2222"/>
      <c r="C565" s="2201"/>
      <c r="D565" s="2200" t="s">
        <v>70</v>
      </c>
      <c r="E565" s="1907" t="s">
        <v>59</v>
      </c>
      <c r="F565" s="1908"/>
      <c r="G565" s="482">
        <f>'事業報告（単月）'!G565</f>
        <v>1485</v>
      </c>
      <c r="H565" s="483">
        <f>G565+'事業報告（単月）'!H565</f>
        <v>2616</v>
      </c>
      <c r="I565" s="483">
        <f>H565+'事業報告（単月）'!I565</f>
        <v>4056</v>
      </c>
      <c r="J565" s="483">
        <f>I565+'事業報告（単月）'!J565</f>
        <v>5507</v>
      </c>
      <c r="K565" s="483">
        <f>J565+'事業報告（単月）'!K565</f>
        <v>6672</v>
      </c>
      <c r="L565" s="484">
        <f>K565+'事業報告（単月）'!L565</f>
        <v>7819</v>
      </c>
      <c r="M565" s="10">
        <f>L565+'事業報告（単月）'!M565</f>
        <v>9197</v>
      </c>
      <c r="N565" s="483">
        <f>M565+'事業報告（単月）'!N565</f>
        <v>10156</v>
      </c>
      <c r="O565" s="483">
        <f>N565+'事業報告（単月）'!O565</f>
        <v>11275</v>
      </c>
      <c r="P565" s="483">
        <f>O565+'事業報告（単月）'!P565</f>
        <v>12272</v>
      </c>
      <c r="Q565" s="483">
        <f>P565+'事業報告（単月）'!Q565</f>
        <v>13230</v>
      </c>
      <c r="R565" s="11">
        <f>Q565+'事業報告（単月）'!R565</f>
        <v>14475</v>
      </c>
      <c r="S565" s="65">
        <f t="shared" si="261"/>
        <v>7819</v>
      </c>
      <c r="T565" s="490">
        <f t="shared" si="262"/>
        <v>6656</v>
      </c>
      <c r="U565" s="490">
        <f t="shared" si="263"/>
        <v>14475</v>
      </c>
      <c r="W565" s="158" t="s">
        <v>90</v>
      </c>
    </row>
    <row r="566" spans="2:23" s="1" customFormat="1" ht="17.25" hidden="1" customHeight="1" outlineLevel="1">
      <c r="B566" s="2222"/>
      <c r="C566" s="2201"/>
      <c r="D566" s="2201"/>
      <c r="E566" s="1907" t="s">
        <v>58</v>
      </c>
      <c r="F566" s="1908"/>
      <c r="G566" s="482">
        <f>'事業報告（単月）'!G566</f>
        <v>491</v>
      </c>
      <c r="H566" s="483">
        <f>G566+'事業報告（単月）'!H566</f>
        <v>870</v>
      </c>
      <c r="I566" s="483">
        <f>H566+'事業報告（単月）'!I566</f>
        <v>1250</v>
      </c>
      <c r="J566" s="483">
        <f>I566+'事業報告（単月）'!J566</f>
        <v>1627</v>
      </c>
      <c r="K566" s="483">
        <f>J566+'事業報告（単月）'!K566</f>
        <v>2076</v>
      </c>
      <c r="L566" s="484">
        <f>K566+'事業報告（単月）'!L566</f>
        <v>2557</v>
      </c>
      <c r="M566" s="10">
        <f>L566+'事業報告（単月）'!M566</f>
        <v>2985</v>
      </c>
      <c r="N566" s="483">
        <f>M566+'事業報告（単月）'!N566</f>
        <v>3419</v>
      </c>
      <c r="O566" s="483">
        <f>N566+'事業報告（単月）'!O566</f>
        <v>3827</v>
      </c>
      <c r="P566" s="483">
        <f>O566+'事業報告（単月）'!P566</f>
        <v>4195</v>
      </c>
      <c r="Q566" s="483">
        <f>P566+'事業報告（単月）'!Q566</f>
        <v>4615</v>
      </c>
      <c r="R566" s="11">
        <f>Q566+'事業報告（単月）'!R566</f>
        <v>5035</v>
      </c>
      <c r="S566" s="65">
        <f t="shared" si="261"/>
        <v>2557</v>
      </c>
      <c r="T566" s="490">
        <f t="shared" si="262"/>
        <v>2478</v>
      </c>
      <c r="U566" s="490">
        <f t="shared" si="263"/>
        <v>5035</v>
      </c>
      <c r="W566" s="158" t="s">
        <v>90</v>
      </c>
    </row>
    <row r="567" spans="2:23" s="1" customFormat="1" ht="17.25" hidden="1" customHeight="1" outlineLevel="1">
      <c r="B567" s="2222"/>
      <c r="C567" s="2201"/>
      <c r="D567" s="2201"/>
      <c r="E567" s="1907" t="s">
        <v>44</v>
      </c>
      <c r="F567" s="1908"/>
      <c r="G567" s="482">
        <f>'事業報告（単月）'!G567</f>
        <v>0</v>
      </c>
      <c r="H567" s="483">
        <f>G567+'事業報告（単月）'!H567</f>
        <v>0</v>
      </c>
      <c r="I567" s="483">
        <f>H567+'事業報告（単月）'!I567</f>
        <v>0</v>
      </c>
      <c r="J567" s="483">
        <f>I567+'事業報告（単月）'!J567</f>
        <v>0</v>
      </c>
      <c r="K567" s="483">
        <f>J567+'事業報告（単月）'!K567</f>
        <v>0</v>
      </c>
      <c r="L567" s="484">
        <f>K567+'事業報告（単月）'!L567</f>
        <v>0</v>
      </c>
      <c r="M567" s="10">
        <f>L567+'事業報告（単月）'!M567</f>
        <v>0</v>
      </c>
      <c r="N567" s="483">
        <f>M567+'事業報告（単月）'!N567</f>
        <v>0</v>
      </c>
      <c r="O567" s="483">
        <f>N567+'事業報告（単月）'!O567</f>
        <v>0</v>
      </c>
      <c r="P567" s="483">
        <f>O567+'事業報告（単月）'!P567</f>
        <v>0</v>
      </c>
      <c r="Q567" s="483">
        <f>P567+'事業報告（単月）'!Q567</f>
        <v>0</v>
      </c>
      <c r="R567" s="11">
        <f>Q567+'事業報告（単月）'!R567</f>
        <v>0</v>
      </c>
      <c r="S567" s="65">
        <f t="shared" si="261"/>
        <v>0</v>
      </c>
      <c r="T567" s="490">
        <f t="shared" si="262"/>
        <v>0</v>
      </c>
      <c r="U567" s="490">
        <f t="shared" si="263"/>
        <v>0</v>
      </c>
      <c r="W567" s="159" t="s">
        <v>90</v>
      </c>
    </row>
    <row r="568" spans="2:23" s="1" customFormat="1" ht="17.25" hidden="1" customHeight="1" outlineLevel="1">
      <c r="B568" s="2222"/>
      <c r="C568" s="2201"/>
      <c r="D568" s="2201"/>
      <c r="E568" s="1907" t="s">
        <v>51</v>
      </c>
      <c r="F568" s="1908"/>
      <c r="G568" s="482">
        <f>'事業報告（単月）'!G568</f>
        <v>-352</v>
      </c>
      <c r="H568" s="483">
        <f>G568+'事業報告（単月）'!H568</f>
        <v>-640</v>
      </c>
      <c r="I568" s="483">
        <f>H568+'事業報告（単月）'!I568</f>
        <v>-992</v>
      </c>
      <c r="J568" s="483">
        <f>I568+'事業報告（単月）'!J568</f>
        <v>-1336</v>
      </c>
      <c r="K568" s="483">
        <f>J568+'事業報告（単月）'!K568</f>
        <v>-1640</v>
      </c>
      <c r="L568" s="484">
        <f>K568+'事業報告（単月）'!L568</f>
        <v>-1976</v>
      </c>
      <c r="M568" s="10">
        <f>L568+'事業報告（単月）'!M568</f>
        <v>-1992</v>
      </c>
      <c r="N568" s="483">
        <f>M568+'事業報告（単月）'!N568</f>
        <v>-1992</v>
      </c>
      <c r="O568" s="483">
        <f>N568+'事業報告（単月）'!O568</f>
        <v>-2008</v>
      </c>
      <c r="P568" s="483">
        <f>O568+'事業報告（単月）'!P568</f>
        <v>-2008</v>
      </c>
      <c r="Q568" s="483">
        <f>P568+'事業報告（単月）'!Q568</f>
        <v>-2024</v>
      </c>
      <c r="R568" s="11">
        <f>Q568+'事業報告（単月）'!R568</f>
        <v>-2024</v>
      </c>
      <c r="S568" s="65">
        <f t="shared" si="261"/>
        <v>-1976</v>
      </c>
      <c r="T568" s="490">
        <f t="shared" si="262"/>
        <v>-48</v>
      </c>
      <c r="U568" s="490">
        <f t="shared" si="263"/>
        <v>-2024</v>
      </c>
      <c r="W568" s="149" t="s">
        <v>90</v>
      </c>
    </row>
    <row r="569" spans="2:23" s="1" customFormat="1" ht="17.25" hidden="1" customHeight="1" outlineLevel="1">
      <c r="B569" s="2222"/>
      <c r="C569" s="2202"/>
      <c r="D569" s="2202"/>
      <c r="E569" s="1909" t="s">
        <v>70</v>
      </c>
      <c r="F569" s="1910"/>
      <c r="G569" s="281">
        <f>SUM(G565:G568)</f>
        <v>1624</v>
      </c>
      <c r="H569" s="281">
        <f t="shared" ref="H569:R569" si="266">SUM(H565:H568)</f>
        <v>2846</v>
      </c>
      <c r="I569" s="282">
        <f t="shared" si="266"/>
        <v>4314</v>
      </c>
      <c r="J569" s="282">
        <f t="shared" si="266"/>
        <v>5798</v>
      </c>
      <c r="K569" s="282">
        <f t="shared" si="266"/>
        <v>7108</v>
      </c>
      <c r="L569" s="285">
        <f t="shared" si="266"/>
        <v>8400</v>
      </c>
      <c r="M569" s="305">
        <f t="shared" si="266"/>
        <v>10190</v>
      </c>
      <c r="N569" s="284">
        <f t="shared" si="266"/>
        <v>11583</v>
      </c>
      <c r="O569" s="282">
        <f t="shared" si="266"/>
        <v>13094</v>
      </c>
      <c r="P569" s="282">
        <f t="shared" si="266"/>
        <v>14459</v>
      </c>
      <c r="Q569" s="282">
        <f t="shared" si="266"/>
        <v>15821</v>
      </c>
      <c r="R569" s="283">
        <f t="shared" si="266"/>
        <v>17486</v>
      </c>
      <c r="S569" s="306">
        <f t="shared" si="261"/>
        <v>8400</v>
      </c>
      <c r="T569" s="282">
        <f t="shared" si="262"/>
        <v>9086</v>
      </c>
      <c r="U569" s="282">
        <f t="shared" si="263"/>
        <v>17486</v>
      </c>
      <c r="V569" s="89">
        <f>S569</f>
        <v>8400</v>
      </c>
      <c r="W569" s="149" t="s">
        <v>90</v>
      </c>
    </row>
    <row r="570" spans="2:23" s="1" customFormat="1" ht="17.25" hidden="1" customHeight="1" outlineLevel="1">
      <c r="B570" s="2222"/>
      <c r="C570" s="2015" t="s">
        <v>66</v>
      </c>
      <c r="D570" s="2016"/>
      <c r="E570" s="2016"/>
      <c r="F570" s="2017"/>
      <c r="G570" s="196">
        <f>SUM(G564,G569)</f>
        <v>5491.1428571428569</v>
      </c>
      <c r="H570" s="180">
        <f t="shared" ref="H570:R570" si="267">SUM(H564,H569)</f>
        <v>8908.0634920634911</v>
      </c>
      <c r="I570" s="180">
        <f t="shared" si="267"/>
        <v>14780.984126984127</v>
      </c>
      <c r="J570" s="180">
        <f t="shared" si="267"/>
        <v>19796.888888888891</v>
      </c>
      <c r="K570" s="180">
        <f t="shared" si="267"/>
        <v>23044.984126984127</v>
      </c>
      <c r="L570" s="182">
        <f t="shared" si="267"/>
        <v>28818.095238095237</v>
      </c>
      <c r="M570" s="179">
        <f t="shared" si="267"/>
        <v>37237.142857142855</v>
      </c>
      <c r="N570" s="180">
        <f t="shared" si="267"/>
        <v>40699.984126984127</v>
      </c>
      <c r="O570" s="180">
        <f t="shared" si="267"/>
        <v>44389.873015873018</v>
      </c>
      <c r="P570" s="180">
        <f t="shared" si="267"/>
        <v>50472.968253968254</v>
      </c>
      <c r="Q570" s="180">
        <f t="shared" si="267"/>
        <v>54119.888888888891</v>
      </c>
      <c r="R570" s="181">
        <f t="shared" si="267"/>
        <v>61122.031746031746</v>
      </c>
      <c r="S570" s="310">
        <f t="shared" si="261"/>
        <v>28818.095238095237</v>
      </c>
      <c r="T570" s="198">
        <f t="shared" si="262"/>
        <v>32303.936507936509</v>
      </c>
      <c r="U570" s="198">
        <f t="shared" si="263"/>
        <v>61122.031746031746</v>
      </c>
      <c r="V570" s="269"/>
      <c r="W570" s="149" t="s">
        <v>90</v>
      </c>
    </row>
    <row r="571" spans="2:23" s="1" customFormat="1" ht="17.25" hidden="1" customHeight="1" outlineLevel="1">
      <c r="B571" s="2222"/>
      <c r="C571" s="2227" t="s">
        <v>110</v>
      </c>
      <c r="D571" s="2228"/>
      <c r="E571" s="2233" t="s">
        <v>19</v>
      </c>
      <c r="F571" s="1450" t="s">
        <v>119</v>
      </c>
      <c r="G571" s="609">
        <f t="shared" ref="G571:U576" si="268">G553/(G559/160)</f>
        <v>1139.9952019192324</v>
      </c>
      <c r="H571" s="609">
        <f t="shared" si="268"/>
        <v>1141.4855285873871</v>
      </c>
      <c r="I571" s="609">
        <f t="shared" si="268"/>
        <v>1137.9478593637884</v>
      </c>
      <c r="J571" s="609">
        <f t="shared" si="268"/>
        <v>1144.2146962004128</v>
      </c>
      <c r="K571" s="609">
        <f t="shared" si="268"/>
        <v>1145.3980656172957</v>
      </c>
      <c r="L571" s="610">
        <f t="shared" si="268"/>
        <v>1142.4488312946589</v>
      </c>
      <c r="M571" s="611">
        <f t="shared" si="268"/>
        <v>1149.0645194169811</v>
      </c>
      <c r="N571" s="609">
        <f t="shared" si="268"/>
        <v>1154.6203544543891</v>
      </c>
      <c r="O571" s="609">
        <f t="shared" si="268"/>
        <v>1159.4401270513499</v>
      </c>
      <c r="P571" s="609">
        <f t="shared" si="268"/>
        <v>1162.1359223300972</v>
      </c>
      <c r="Q571" s="609">
        <f t="shared" si="268"/>
        <v>1164.4252460619459</v>
      </c>
      <c r="R571" s="612">
        <f t="shared" si="268"/>
        <v>1164.3411450944789</v>
      </c>
      <c r="S571" s="613">
        <f t="shared" si="268"/>
        <v>1142.4488312946589</v>
      </c>
      <c r="T571" s="393">
        <f t="shared" si="268"/>
        <v>1183.6412556053813</v>
      </c>
      <c r="U571" s="393">
        <f t="shared" si="268"/>
        <v>1164.3411450944789</v>
      </c>
      <c r="V571" s="308"/>
      <c r="W571" s="158" t="s">
        <v>89</v>
      </c>
    </row>
    <row r="572" spans="2:23" s="1" customFormat="1" ht="17.25" hidden="1" customHeight="1" outlineLevel="1">
      <c r="B572" s="2222"/>
      <c r="C572" s="2229"/>
      <c r="D572" s="2230"/>
      <c r="E572" s="2234"/>
      <c r="F572" s="394" t="s">
        <v>118</v>
      </c>
      <c r="G572" s="614">
        <f t="shared" si="268"/>
        <v>1017.6</v>
      </c>
      <c r="H572" s="614">
        <f t="shared" si="268"/>
        <v>1017.6</v>
      </c>
      <c r="I572" s="614">
        <f t="shared" si="268"/>
        <v>1017.6</v>
      </c>
      <c r="J572" s="614">
        <f t="shared" si="268"/>
        <v>1017.6</v>
      </c>
      <c r="K572" s="614">
        <f t="shared" si="268"/>
        <v>1017.6</v>
      </c>
      <c r="L572" s="615">
        <f t="shared" si="268"/>
        <v>1017.6</v>
      </c>
      <c r="M572" s="616">
        <f t="shared" si="268"/>
        <v>1017.6</v>
      </c>
      <c r="N572" s="614">
        <f t="shared" si="268"/>
        <v>1017.6</v>
      </c>
      <c r="O572" s="614">
        <f t="shared" si="268"/>
        <v>1017.6</v>
      </c>
      <c r="P572" s="614">
        <f t="shared" si="268"/>
        <v>1017.6</v>
      </c>
      <c r="Q572" s="614">
        <f t="shared" si="268"/>
        <v>1017.6</v>
      </c>
      <c r="R572" s="617">
        <f t="shared" si="268"/>
        <v>1017.6</v>
      </c>
      <c r="S572" s="1162">
        <f t="shared" si="268"/>
        <v>1017.6</v>
      </c>
      <c r="T572" s="523" t="e">
        <f t="shared" si="268"/>
        <v>#DIV/0!</v>
      </c>
      <c r="U572" s="523">
        <f t="shared" si="268"/>
        <v>1017.6</v>
      </c>
      <c r="V572" s="308"/>
      <c r="W572" s="158" t="s">
        <v>89</v>
      </c>
    </row>
    <row r="573" spans="2:23" s="1" customFormat="1" ht="17.25" hidden="1" customHeight="1" outlineLevel="1">
      <c r="B573" s="2222"/>
      <c r="C573" s="2229"/>
      <c r="D573" s="2230"/>
      <c r="E573" s="2235" t="s">
        <v>21</v>
      </c>
      <c r="F573" s="394" t="s">
        <v>86</v>
      </c>
      <c r="G573" s="614">
        <f t="shared" si="268"/>
        <v>1154.9462915601023</v>
      </c>
      <c r="H573" s="614">
        <f t="shared" si="268"/>
        <v>1168.2025316455699</v>
      </c>
      <c r="I573" s="614">
        <f t="shared" si="268"/>
        <v>1181.6299633905944</v>
      </c>
      <c r="J573" s="614">
        <f t="shared" si="268"/>
        <v>1234.3297127280352</v>
      </c>
      <c r="K573" s="614">
        <f t="shared" si="268"/>
        <v>1230.8804616652926</v>
      </c>
      <c r="L573" s="615">
        <f t="shared" si="268"/>
        <v>1371.65025716385</v>
      </c>
      <c r="M573" s="616">
        <f t="shared" si="268"/>
        <v>1490.342682683254</v>
      </c>
      <c r="N573" s="614">
        <f t="shared" si="268"/>
        <v>1479.1697988061021</v>
      </c>
      <c r="O573" s="614">
        <f t="shared" si="268"/>
        <v>1464.9749100243803</v>
      </c>
      <c r="P573" s="614">
        <f t="shared" si="268"/>
        <v>1492.9019080892233</v>
      </c>
      <c r="Q573" s="614">
        <f t="shared" si="268"/>
        <v>1481.3501370309616</v>
      </c>
      <c r="R573" s="617">
        <f t="shared" si="268"/>
        <v>1545.5766591552158</v>
      </c>
      <c r="S573" s="1162">
        <f t="shared" si="268"/>
        <v>1371.65025716385</v>
      </c>
      <c r="T573" s="523">
        <f t="shared" si="268"/>
        <v>1642.3206549682927</v>
      </c>
      <c r="U573" s="523">
        <f t="shared" si="268"/>
        <v>1545.5766591552158</v>
      </c>
      <c r="V573" s="308"/>
      <c r="W573" s="158" t="s">
        <v>89</v>
      </c>
    </row>
    <row r="574" spans="2:23" s="1" customFormat="1" ht="17.25" hidden="1" customHeight="1" outlineLevel="1">
      <c r="B574" s="2222"/>
      <c r="C574" s="2229"/>
      <c r="D574" s="2230"/>
      <c r="E574" s="2233"/>
      <c r="F574" s="394" t="s">
        <v>84</v>
      </c>
      <c r="G574" s="614">
        <f t="shared" si="268"/>
        <v>2025.1106290672451</v>
      </c>
      <c r="H574" s="614">
        <f t="shared" si="268"/>
        <v>1833.6238317757009</v>
      </c>
      <c r="I574" s="614">
        <f t="shared" si="268"/>
        <v>1777.8270905041506</v>
      </c>
      <c r="J574" s="614">
        <f t="shared" si="268"/>
        <v>1792.5835976438602</v>
      </c>
      <c r="K574" s="614">
        <f t="shared" si="268"/>
        <v>1872.7760014370399</v>
      </c>
      <c r="L574" s="615">
        <f t="shared" si="268"/>
        <v>2040.1989263474341</v>
      </c>
      <c r="M574" s="616">
        <f t="shared" si="268"/>
        <v>1889.173783209679</v>
      </c>
      <c r="N574" s="614">
        <f t="shared" si="268"/>
        <v>1846.6724649978787</v>
      </c>
      <c r="O574" s="614">
        <f t="shared" si="268"/>
        <v>1810.0480969513351</v>
      </c>
      <c r="P574" s="614">
        <f t="shared" si="268"/>
        <v>1770.8400364335594</v>
      </c>
      <c r="Q574" s="614">
        <f t="shared" si="268"/>
        <v>1754.5244234005957</v>
      </c>
      <c r="R574" s="617">
        <f t="shared" si="268"/>
        <v>1751.3418600979001</v>
      </c>
      <c r="S574" s="1162">
        <f t="shared" si="268"/>
        <v>2040.1989263474341</v>
      </c>
      <c r="T574" s="523">
        <f t="shared" si="268"/>
        <v>1551.827242524917</v>
      </c>
      <c r="U574" s="523">
        <f t="shared" si="268"/>
        <v>1751.3418600979001</v>
      </c>
      <c r="V574" s="308"/>
      <c r="W574" s="158" t="s">
        <v>89</v>
      </c>
    </row>
    <row r="575" spans="2:23" s="1" customFormat="1" ht="17.25" hidden="1" customHeight="1" outlineLevel="1">
      <c r="B575" s="2222"/>
      <c r="C575" s="2231"/>
      <c r="D575" s="2232"/>
      <c r="E575" s="2234"/>
      <c r="F575" s="394" t="s">
        <v>85</v>
      </c>
      <c r="G575" s="614">
        <f t="shared" si="268"/>
        <v>1393.2083831581597</v>
      </c>
      <c r="H575" s="614">
        <f t="shared" si="268"/>
        <v>1393.2083831581597</v>
      </c>
      <c r="I575" s="614">
        <f t="shared" si="268"/>
        <v>1485.9340287566959</v>
      </c>
      <c r="J575" s="614">
        <f t="shared" si="268"/>
        <v>1485.9340287566959</v>
      </c>
      <c r="K575" s="614">
        <f t="shared" si="268"/>
        <v>1485.9340287566959</v>
      </c>
      <c r="L575" s="615">
        <f t="shared" si="268"/>
        <v>1501.4082253335891</v>
      </c>
      <c r="M575" s="616">
        <f t="shared" si="268"/>
        <v>1501.4082253335891</v>
      </c>
      <c r="N575" s="614">
        <f t="shared" si="268"/>
        <v>1499.8291848906563</v>
      </c>
      <c r="O575" s="614">
        <f t="shared" si="268"/>
        <v>1499.8291848906563</v>
      </c>
      <c r="P575" s="614">
        <f t="shared" si="268"/>
        <v>1488.9927240107645</v>
      </c>
      <c r="Q575" s="614">
        <f t="shared" si="268"/>
        <v>1488.9927240107645</v>
      </c>
      <c r="R575" s="617">
        <f t="shared" si="268"/>
        <v>1507.8548404974617</v>
      </c>
      <c r="S575" s="1162">
        <f t="shared" si="268"/>
        <v>1501.4082253335891</v>
      </c>
      <c r="T575" s="523">
        <f t="shared" si="268"/>
        <v>1535.1751045053413</v>
      </c>
      <c r="U575" s="523">
        <f t="shared" si="268"/>
        <v>1507.8548404974617</v>
      </c>
      <c r="V575" s="309"/>
      <c r="W575" s="158" t="s">
        <v>89</v>
      </c>
    </row>
    <row r="576" spans="2:23" s="1" customFormat="1" ht="17.25" customHeight="1" collapsed="1">
      <c r="B576" s="2222"/>
      <c r="C576" s="2236" t="s">
        <v>109</v>
      </c>
      <c r="D576" s="2237"/>
      <c r="E576" s="2237"/>
      <c r="F576" s="2238"/>
      <c r="G576" s="618">
        <f t="shared" si="268"/>
        <v>1404.282231252309</v>
      </c>
      <c r="H576" s="619">
        <f t="shared" si="268"/>
        <v>1371.7573250242206</v>
      </c>
      <c r="I576" s="619">
        <f t="shared" si="268"/>
        <v>1407.5955233386915</v>
      </c>
      <c r="J576" s="619">
        <f t="shared" si="268"/>
        <v>1387.813001031828</v>
      </c>
      <c r="K576" s="619">
        <f t="shared" si="268"/>
        <v>1397.4438213997591</v>
      </c>
      <c r="L576" s="620">
        <f t="shared" si="268"/>
        <v>1480.145902327534</v>
      </c>
      <c r="M576" s="621">
        <f t="shared" si="268"/>
        <v>1504.5493054455187</v>
      </c>
      <c r="N576" s="619">
        <f t="shared" si="268"/>
        <v>1494.5174201496973</v>
      </c>
      <c r="O576" s="619">
        <f t="shared" si="268"/>
        <v>1482.7514150656309</v>
      </c>
      <c r="P576" s="619">
        <f t="shared" si="268"/>
        <v>1486.9075138394273</v>
      </c>
      <c r="Q576" s="619">
        <f t="shared" si="268"/>
        <v>1478.4136470451708</v>
      </c>
      <c r="R576" s="620">
        <f t="shared" si="268"/>
        <v>1505.1011141949823</v>
      </c>
      <c r="S576" s="622">
        <f t="shared" si="268"/>
        <v>1480.145902327534</v>
      </c>
      <c r="T576" s="390">
        <f t="shared" si="268"/>
        <v>1527.0469874823102</v>
      </c>
      <c r="U576" s="390">
        <f t="shared" si="268"/>
        <v>1505.1011141949823</v>
      </c>
      <c r="W576" s="158" t="s">
        <v>88</v>
      </c>
    </row>
    <row r="577" spans="2:23" s="1" customFormat="1" ht="17.25" customHeight="1">
      <c r="B577" s="2222"/>
      <c r="C577" s="2236" t="s">
        <v>61</v>
      </c>
      <c r="D577" s="2237"/>
      <c r="E577" s="2237"/>
      <c r="F577" s="2238"/>
      <c r="G577" s="618">
        <f t="shared" ref="G577:T577" si="269">G558/(G569/160)</f>
        <v>3343.9408866995072</v>
      </c>
      <c r="H577" s="619">
        <f t="shared" si="269"/>
        <v>2921.8833450456777</v>
      </c>
      <c r="I577" s="619">
        <f t="shared" si="269"/>
        <v>3415.2248493277702</v>
      </c>
      <c r="J577" s="619">
        <f t="shared" si="269"/>
        <v>3350.7830286305625</v>
      </c>
      <c r="K577" s="619">
        <f t="shared" si="269"/>
        <v>3133.2357906584134</v>
      </c>
      <c r="L577" s="620">
        <f t="shared" si="269"/>
        <v>3597.8285714285716</v>
      </c>
      <c r="M577" s="621">
        <f t="shared" si="269"/>
        <v>3993.4995093228654</v>
      </c>
      <c r="N577" s="619">
        <f t="shared" si="269"/>
        <v>3756.8712768712771</v>
      </c>
      <c r="O577" s="619">
        <f t="shared" si="269"/>
        <v>3543.9132427065829</v>
      </c>
      <c r="P577" s="619">
        <f t="shared" si="269"/>
        <v>3703.5368974341241</v>
      </c>
      <c r="Q577" s="619">
        <f t="shared" si="269"/>
        <v>3578.8888186587451</v>
      </c>
      <c r="R577" s="620">
        <f t="shared" si="269"/>
        <v>3755.9556216401693</v>
      </c>
      <c r="S577" s="622">
        <f t="shared" si="269"/>
        <v>3597.8285714285716</v>
      </c>
      <c r="T577" s="390">
        <f t="shared" si="269"/>
        <v>3902.143957737178</v>
      </c>
      <c r="U577" s="390">
        <f>U558/(U569/160)</f>
        <v>3755.9556216401693</v>
      </c>
      <c r="W577" s="158" t="s">
        <v>89</v>
      </c>
    </row>
    <row r="578" spans="2:23" s="1" customFormat="1" ht="17.25" customHeight="1">
      <c r="B578" s="2222"/>
      <c r="C578" s="2236" t="s">
        <v>62</v>
      </c>
      <c r="D578" s="2237"/>
      <c r="E578" s="2237"/>
      <c r="F578" s="2238"/>
      <c r="G578" s="519">
        <f t="shared" ref="G578:S578" si="270">G558/(G570/160)</f>
        <v>988.96716790675907</v>
      </c>
      <c r="H578" s="520">
        <f t="shared" si="270"/>
        <v>933.50030648173242</v>
      </c>
      <c r="I578" s="520">
        <f t="shared" si="270"/>
        <v>996.77260143341618</v>
      </c>
      <c r="J578" s="520">
        <f t="shared" si="270"/>
        <v>981.35823810699765</v>
      </c>
      <c r="K578" s="520">
        <f t="shared" si="270"/>
        <v>966.41594011436564</v>
      </c>
      <c r="L578" s="391">
        <f t="shared" si="270"/>
        <v>1048.7077563700057</v>
      </c>
      <c r="M578" s="392">
        <f t="shared" si="270"/>
        <v>1092.8271311286735</v>
      </c>
      <c r="N578" s="520">
        <f t="shared" si="270"/>
        <v>1069.1856749680883</v>
      </c>
      <c r="O578" s="520">
        <f t="shared" si="270"/>
        <v>1045.3735694041468</v>
      </c>
      <c r="P578" s="520">
        <f t="shared" si="270"/>
        <v>1060.9528595693373</v>
      </c>
      <c r="Q578" s="520">
        <f t="shared" si="270"/>
        <v>1046.2253556404607</v>
      </c>
      <c r="R578" s="391">
        <f t="shared" si="270"/>
        <v>1074.5166370269417</v>
      </c>
      <c r="S578" s="521">
        <f t="shared" si="270"/>
        <v>1048.7077563700057</v>
      </c>
      <c r="T578" s="522">
        <f>T558/(T570/160)</f>
        <v>1097.5405425059996</v>
      </c>
      <c r="U578" s="522">
        <f>U558/(U570/160)</f>
        <v>1074.5166370269417</v>
      </c>
      <c r="W578" s="149" t="s">
        <v>89</v>
      </c>
    </row>
    <row r="579" spans="2:23" s="1" customFormat="1" ht="17.25" customHeight="1" thickBot="1">
      <c r="B579" s="2223"/>
      <c r="C579" s="2218" t="s">
        <v>63</v>
      </c>
      <c r="D579" s="2219"/>
      <c r="E579" s="2219"/>
      <c r="F579" s="2220"/>
      <c r="G579" s="301">
        <f t="shared" ref="G579:R579" si="271">G578/G524</f>
        <v>2.3322368944346992</v>
      </c>
      <c r="H579" s="517">
        <f t="shared" si="271"/>
        <v>1.4176294948374768</v>
      </c>
      <c r="I579" s="517">
        <f t="shared" si="271"/>
        <v>1.0670858365866784</v>
      </c>
      <c r="J579" s="517">
        <f t="shared" si="271"/>
        <v>1.0628638166797206</v>
      </c>
      <c r="K579" s="517">
        <f t="shared" si="271"/>
        <v>1.0409557632111643</v>
      </c>
      <c r="L579" s="302">
        <f t="shared" si="271"/>
        <v>0.96555921553571278</v>
      </c>
      <c r="M579" s="303">
        <f t="shared" si="271"/>
        <v>1.0375913319797208</v>
      </c>
      <c r="N579" s="517">
        <f t="shared" si="271"/>
        <v>1.0219511498115357</v>
      </c>
      <c r="O579" s="517">
        <f t="shared" si="271"/>
        <v>1.0035469672176283</v>
      </c>
      <c r="P579" s="517">
        <f t="shared" si="271"/>
        <v>1.0018705936097207</v>
      </c>
      <c r="Q579" s="517">
        <f t="shared" si="271"/>
        <v>0.93982983213214222</v>
      </c>
      <c r="R579" s="302">
        <f t="shared" si="271"/>
        <v>0.90938968427924882</v>
      </c>
      <c r="S579" s="304">
        <f>S578/S524</f>
        <v>0.96555921553571278</v>
      </c>
      <c r="T579" s="518">
        <f t="shared" ref="T579:U579" si="272">T578/T524</f>
        <v>0.86172602301602919</v>
      </c>
      <c r="U579" s="518">
        <f t="shared" si="272"/>
        <v>0.90938968427924882</v>
      </c>
      <c r="V579" s="270"/>
      <c r="W579" s="160" t="s">
        <v>346</v>
      </c>
    </row>
    <row r="580" spans="2:23" s="1" customFormat="1" ht="17.25" hidden="1" customHeight="1" outlineLevel="1">
      <c r="B580" s="2239" t="s">
        <v>1</v>
      </c>
      <c r="C580" s="2190" t="s">
        <v>102</v>
      </c>
      <c r="D580" s="2242" t="s">
        <v>19</v>
      </c>
      <c r="E580" s="2243"/>
      <c r="F580" s="354" t="s">
        <v>119</v>
      </c>
      <c r="G580" s="271">
        <f>'事業報告（単月）'!G580</f>
        <v>5656</v>
      </c>
      <c r="H580" s="272">
        <f>G580+'事業報告（単月）'!H580</f>
        <v>11150</v>
      </c>
      <c r="I580" s="272">
        <f>H580+'事業報告（単月）'!I580</f>
        <v>14159</v>
      </c>
      <c r="J580" s="272">
        <f>I580+'事業報告（単月）'!J580</f>
        <v>20344</v>
      </c>
      <c r="K580" s="272">
        <f>J580+'事業報告（単月）'!K580</f>
        <v>23966</v>
      </c>
      <c r="L580" s="1163">
        <f>K580+'事業報告（単月）'!L580</f>
        <v>28074</v>
      </c>
      <c r="M580" s="274">
        <f>L580+'事業報告（単月）'!M580</f>
        <v>33551</v>
      </c>
      <c r="N580" s="272">
        <f>M580+'事業報告（単月）'!N580</f>
        <v>38649</v>
      </c>
      <c r="O580" s="272">
        <f>N580+'事業報告（単月）'!O580</f>
        <v>43455</v>
      </c>
      <c r="P580" s="272">
        <f>O580+'事業報告（単月）'!P580</f>
        <v>48924</v>
      </c>
      <c r="Q580" s="272">
        <f>P580+'事業報告（単月）'!Q580</f>
        <v>54340</v>
      </c>
      <c r="R580" s="273">
        <f>Q580+'事業報告（単月）'!R580</f>
        <v>61068</v>
      </c>
      <c r="S580" s="1164">
        <f t="shared" ref="S580:S598" si="273">L580</f>
        <v>28074</v>
      </c>
      <c r="T580" s="276">
        <f>U580-S580</f>
        <v>32994</v>
      </c>
      <c r="U580" s="276">
        <f>R580</f>
        <v>61068</v>
      </c>
      <c r="V580" s="277"/>
      <c r="W580" s="148" t="s">
        <v>89</v>
      </c>
    </row>
    <row r="581" spans="2:23" s="1" customFormat="1" ht="17.25" hidden="1" customHeight="1" outlineLevel="1">
      <c r="B581" s="2240"/>
      <c r="C581" s="2191"/>
      <c r="D581" s="2244"/>
      <c r="E581" s="2245"/>
      <c r="F581" s="355" t="s">
        <v>118</v>
      </c>
      <c r="G581" s="87">
        <f>'事業報告（単月）'!G581</f>
        <v>0</v>
      </c>
      <c r="H581" s="3">
        <f>G581+'事業報告（単月）'!H581</f>
        <v>0</v>
      </c>
      <c r="I581" s="3">
        <f>H581+'事業報告（単月）'!I581</f>
        <v>305</v>
      </c>
      <c r="J581" s="3">
        <f>I581+'事業報告（単月）'!J581</f>
        <v>850</v>
      </c>
      <c r="K581" s="3">
        <f>J581+'事業報告（単月）'!K581</f>
        <v>1163</v>
      </c>
      <c r="L581" s="5">
        <f>K581+'事業報告（単月）'!L581</f>
        <v>1481</v>
      </c>
      <c r="M581" s="2">
        <f>L581+'事業報告（単月）'!M581</f>
        <v>1481</v>
      </c>
      <c r="N581" s="3">
        <f>M581+'事業報告（単月）'!N581</f>
        <v>1481</v>
      </c>
      <c r="O581" s="3">
        <f>N581+'事業報告（単月）'!O581</f>
        <v>1481</v>
      </c>
      <c r="P581" s="3">
        <f>O581+'事業報告（単月）'!P581</f>
        <v>1481</v>
      </c>
      <c r="Q581" s="3">
        <f>P581+'事業報告（単月）'!Q581</f>
        <v>1481</v>
      </c>
      <c r="R581" s="4">
        <f>Q581+'事業報告（単月）'!R581</f>
        <v>1481</v>
      </c>
      <c r="S581" s="707">
        <f t="shared" si="273"/>
        <v>1481</v>
      </c>
      <c r="T581" s="106">
        <f t="shared" ref="T581:T598" si="274">U581-S581</f>
        <v>0</v>
      </c>
      <c r="U581" s="106">
        <f t="shared" ref="U581:U598" si="275">R581</f>
        <v>1481</v>
      </c>
      <c r="W581" s="158" t="s">
        <v>89</v>
      </c>
    </row>
    <row r="582" spans="2:23" s="1" customFormat="1" ht="17.25" hidden="1" customHeight="1" outlineLevel="1">
      <c r="B582" s="2240"/>
      <c r="C582" s="2191"/>
      <c r="D582" s="2244" t="s">
        <v>21</v>
      </c>
      <c r="E582" s="2245"/>
      <c r="F582" s="355" t="s">
        <v>86</v>
      </c>
      <c r="G582" s="87">
        <f>'事業報告（単月）'!G582</f>
        <v>459</v>
      </c>
      <c r="H582" s="3">
        <f>G582+'事業報告（単月）'!H582</f>
        <v>6453</v>
      </c>
      <c r="I582" s="3">
        <f>H582+'事業報告（単月）'!I582</f>
        <v>11641</v>
      </c>
      <c r="J582" s="3">
        <f>I582+'事業報告（単月）'!J582</f>
        <v>18310</v>
      </c>
      <c r="K582" s="3">
        <f>J582+'事業報告（単月）'!K582</f>
        <v>25941</v>
      </c>
      <c r="L582" s="5">
        <f>K582+'事業報告（単月）'!L582</f>
        <v>56005</v>
      </c>
      <c r="M582" s="2">
        <f>L582+'事業報告（単月）'!M582</f>
        <v>112972</v>
      </c>
      <c r="N582" s="3">
        <f>M582+'事業報告（単月）'!N582</f>
        <v>116664</v>
      </c>
      <c r="O582" s="3">
        <f>N582+'事業報告（単月）'!O582</f>
        <v>128444</v>
      </c>
      <c r="P582" s="3">
        <f>O582+'事業報告（単月）'!P582</f>
        <v>166078</v>
      </c>
      <c r="Q582" s="3">
        <f>P582+'事業報告（単月）'!Q582</f>
        <v>170864</v>
      </c>
      <c r="R582" s="4">
        <f>Q582+'事業報告（単月）'!R582</f>
        <v>206587</v>
      </c>
      <c r="S582" s="707">
        <f t="shared" si="273"/>
        <v>56005</v>
      </c>
      <c r="T582" s="106">
        <f t="shared" si="274"/>
        <v>150582</v>
      </c>
      <c r="U582" s="106">
        <f t="shared" si="275"/>
        <v>206587</v>
      </c>
      <c r="W582" s="158" t="s">
        <v>89</v>
      </c>
    </row>
    <row r="583" spans="2:23" s="1" customFormat="1" ht="17.25" hidden="1" customHeight="1" outlineLevel="1">
      <c r="B583" s="2240"/>
      <c r="C583" s="2191"/>
      <c r="D583" s="2244"/>
      <c r="E583" s="2245"/>
      <c r="F583" s="355" t="s">
        <v>84</v>
      </c>
      <c r="G583" s="87">
        <f>'事業報告（単月）'!G583</f>
        <v>1037</v>
      </c>
      <c r="H583" s="3">
        <f>G583+'事業報告（単月）'!H583</f>
        <v>3861</v>
      </c>
      <c r="I583" s="3">
        <f>H583+'事業報告（単月）'!I583</f>
        <v>7653</v>
      </c>
      <c r="J583" s="3">
        <f>I583+'事業報告（単月）'!J583</f>
        <v>10911</v>
      </c>
      <c r="K583" s="3">
        <f>J583+'事業報告（単月）'!K583</f>
        <v>11334</v>
      </c>
      <c r="L583" s="5">
        <f>K583+'事業報告（単月）'!L583</f>
        <v>37001</v>
      </c>
      <c r="M583" s="2">
        <f>L583+'事業報告（単月）'!M583</f>
        <v>48650</v>
      </c>
      <c r="N583" s="3">
        <f>M583+'事業報告（単月）'!N583</f>
        <v>58332</v>
      </c>
      <c r="O583" s="3">
        <f>N583+'事業報告（単月）'!O583</f>
        <v>67562</v>
      </c>
      <c r="P583" s="3">
        <f>O583+'事業報告（単月）'!P583</f>
        <v>72962</v>
      </c>
      <c r="Q583" s="3">
        <f>P583+'事業報告（単月）'!Q583</f>
        <v>72962</v>
      </c>
      <c r="R583" s="4">
        <f>Q583+'事業報告（単月）'!R583</f>
        <v>95022</v>
      </c>
      <c r="S583" s="707">
        <f t="shared" si="273"/>
        <v>37001</v>
      </c>
      <c r="T583" s="106">
        <f t="shared" si="274"/>
        <v>58021</v>
      </c>
      <c r="U583" s="106">
        <f t="shared" si="275"/>
        <v>95022</v>
      </c>
      <c r="W583" s="158" t="s">
        <v>89</v>
      </c>
    </row>
    <row r="584" spans="2:23" s="1" customFormat="1" ht="17.25" hidden="1" customHeight="1" outlineLevel="1">
      <c r="B584" s="2240"/>
      <c r="C584" s="2191"/>
      <c r="D584" s="2244"/>
      <c r="E584" s="2245"/>
      <c r="F584" s="355" t="s">
        <v>85</v>
      </c>
      <c r="G584" s="87">
        <f>'事業報告（単月）'!G584</f>
        <v>24337</v>
      </c>
      <c r="H584" s="3">
        <f>G584+'事業報告（単月）'!H584</f>
        <v>29946</v>
      </c>
      <c r="I584" s="3">
        <f>H584+'事業報告（単月）'!I584</f>
        <v>50394</v>
      </c>
      <c r="J584" s="3">
        <f>I584+'事業報告（単月）'!J584</f>
        <v>50724</v>
      </c>
      <c r="K584" s="3">
        <f>J584+'事業報告（単月）'!K584</f>
        <v>51087</v>
      </c>
      <c r="L584" s="5">
        <f>K584+'事業報告（単月）'!L584</f>
        <v>62724</v>
      </c>
      <c r="M584" s="2">
        <f>L584+'事業報告（単月）'!M584</f>
        <v>67107</v>
      </c>
      <c r="N584" s="3">
        <f>M584+'事業報告（単月）'!N584</f>
        <v>67107</v>
      </c>
      <c r="O584" s="3">
        <f>N584+'事業報告（単月）'!O584</f>
        <v>68224</v>
      </c>
      <c r="P584" s="3">
        <f>O584+'事業報告（単月）'!P584</f>
        <v>71368</v>
      </c>
      <c r="Q584" s="3">
        <f>P584+'事業報告（単月）'!Q584</f>
        <v>71368</v>
      </c>
      <c r="R584" s="4">
        <f>Q584+'事業報告（単月）'!R584</f>
        <v>71368</v>
      </c>
      <c r="S584" s="707">
        <f t="shared" si="273"/>
        <v>62724</v>
      </c>
      <c r="T584" s="106">
        <f t="shared" si="274"/>
        <v>8644</v>
      </c>
      <c r="U584" s="106">
        <f t="shared" si="275"/>
        <v>71368</v>
      </c>
      <c r="V584" s="269"/>
      <c r="W584" s="158" t="s">
        <v>89</v>
      </c>
    </row>
    <row r="585" spans="2:23" s="1" customFormat="1" ht="17.25" hidden="1" customHeight="1" outlineLevel="1">
      <c r="B585" s="2240"/>
      <c r="C585" s="2192"/>
      <c r="D585" s="2244"/>
      <c r="E585" s="2245"/>
      <c r="F585" s="355" t="s">
        <v>115</v>
      </c>
      <c r="G585" s="87">
        <f>G297-G298</f>
        <v>0</v>
      </c>
      <c r="H585" s="3">
        <f>G585+'事業報告（単月）'!H585</f>
        <v>0</v>
      </c>
      <c r="I585" s="3">
        <f>H585+'事業報告（単月）'!I585</f>
        <v>0</v>
      </c>
      <c r="J585" s="3">
        <f>I585+'事業報告（単月）'!J585</f>
        <v>0</v>
      </c>
      <c r="K585" s="3">
        <f>J585+'事業報告（単月）'!K585</f>
        <v>0</v>
      </c>
      <c r="L585" s="5">
        <f>K585+'事業報告（単月）'!L585</f>
        <v>0</v>
      </c>
      <c r="M585" s="2">
        <f>L585+'事業報告（単月）'!M585</f>
        <v>0</v>
      </c>
      <c r="N585" s="3">
        <f>M585+'事業報告（単月）'!N585</f>
        <v>43.2</v>
      </c>
      <c r="O585" s="3">
        <f>N585+'事業報告（単月）'!O585</f>
        <v>43.2</v>
      </c>
      <c r="P585" s="3">
        <f>O585+'事業報告（単月）'!P585</f>
        <v>43.2</v>
      </c>
      <c r="Q585" s="3">
        <f>P585+'事業報告（単月）'!Q585</f>
        <v>43.2</v>
      </c>
      <c r="R585" s="4">
        <f>Q585+'事業報告（単月）'!R585</f>
        <v>43.2</v>
      </c>
      <c r="S585" s="707">
        <f t="shared" si="273"/>
        <v>0</v>
      </c>
      <c r="T585" s="106">
        <f t="shared" si="274"/>
        <v>43.2</v>
      </c>
      <c r="U585" s="106">
        <f t="shared" si="275"/>
        <v>43.2</v>
      </c>
      <c r="W585" s="158" t="s">
        <v>89</v>
      </c>
    </row>
    <row r="586" spans="2:23" s="1" customFormat="1" ht="17.25" customHeight="1" collapsed="1">
      <c r="B586" s="2240"/>
      <c r="C586" s="2258"/>
      <c r="D586" s="2259" t="s">
        <v>103</v>
      </c>
      <c r="E586" s="2259"/>
      <c r="F586" s="2260"/>
      <c r="G586" s="650">
        <f t="shared" ref="G586:R586" si="276">SUM(G580:G585)</f>
        <v>31489</v>
      </c>
      <c r="H586" s="651">
        <f t="shared" si="276"/>
        <v>51410</v>
      </c>
      <c r="I586" s="651">
        <f t="shared" si="276"/>
        <v>84152</v>
      </c>
      <c r="J586" s="651">
        <f t="shared" si="276"/>
        <v>101139</v>
      </c>
      <c r="K586" s="651">
        <f t="shared" si="276"/>
        <v>113491</v>
      </c>
      <c r="L586" s="1165">
        <f t="shared" si="276"/>
        <v>185285</v>
      </c>
      <c r="M586" s="653">
        <f t="shared" si="276"/>
        <v>263761</v>
      </c>
      <c r="N586" s="651">
        <f t="shared" si="276"/>
        <v>282276.2</v>
      </c>
      <c r="O586" s="651">
        <f t="shared" si="276"/>
        <v>309209.2</v>
      </c>
      <c r="P586" s="651">
        <f t="shared" si="276"/>
        <v>360856.2</v>
      </c>
      <c r="Q586" s="651">
        <f t="shared" si="276"/>
        <v>371058.2</v>
      </c>
      <c r="R586" s="652">
        <f t="shared" si="276"/>
        <v>435569.2</v>
      </c>
      <c r="S586" s="1166">
        <f t="shared" si="273"/>
        <v>185285</v>
      </c>
      <c r="T586" s="654">
        <f t="shared" si="274"/>
        <v>250284.2</v>
      </c>
      <c r="U586" s="654">
        <f t="shared" si="275"/>
        <v>435569.2</v>
      </c>
      <c r="V586" s="269"/>
      <c r="W586" s="158" t="s">
        <v>88</v>
      </c>
    </row>
    <row r="587" spans="2:23" s="1" customFormat="1" ht="17.25" hidden="1" customHeight="1" outlineLevel="1">
      <c r="B587" s="2240"/>
      <c r="C587" s="2200" t="s">
        <v>104</v>
      </c>
      <c r="D587" s="2201" t="s">
        <v>100</v>
      </c>
      <c r="E587" s="2203" t="s">
        <v>19</v>
      </c>
      <c r="F587" s="358" t="s">
        <v>119</v>
      </c>
      <c r="G587" s="87">
        <f>'事業報告（単月）'!G587</f>
        <v>1016.3492063492064</v>
      </c>
      <c r="H587" s="3">
        <f>G587+'事業報告（単月）'!H587</f>
        <v>1686.1904761904761</v>
      </c>
      <c r="I587" s="3">
        <f>H587+'事業報告（単月）'!I587</f>
        <v>2624.1269841269841</v>
      </c>
      <c r="J587" s="3">
        <f>I587+'事業報告（単月）'!J587</f>
        <v>3584.7619047619046</v>
      </c>
      <c r="K587" s="3">
        <f>J587+'事業報告（単月）'!K587</f>
        <v>4054.7619047619046</v>
      </c>
      <c r="L587" s="5">
        <f>K587+'事業報告（単月）'!L587</f>
        <v>4637.3015873015875</v>
      </c>
      <c r="M587" s="2">
        <f>L587+'事業報告（単月）'!M587</f>
        <v>4645.5555555555557</v>
      </c>
      <c r="N587" s="3">
        <f>M587+'事業報告（単月）'!N587</f>
        <v>4645.5555555555557</v>
      </c>
      <c r="O587" s="3">
        <f>N587+'事業報告（単月）'!O587</f>
        <v>4645.5555555555557</v>
      </c>
      <c r="P587" s="3">
        <f>O587+'事業報告（単月）'!P587</f>
        <v>4645.5555555555557</v>
      </c>
      <c r="Q587" s="3">
        <f>P587+'事業報告（単月）'!Q587</f>
        <v>4645.5555555555557</v>
      </c>
      <c r="R587" s="4">
        <f>Q587+'事業報告（単月）'!R587</f>
        <v>4645.5555555555557</v>
      </c>
      <c r="S587" s="707">
        <f t="shared" si="273"/>
        <v>4637.3015873015875</v>
      </c>
      <c r="T587" s="106">
        <f t="shared" si="274"/>
        <v>8.2539682539681962</v>
      </c>
      <c r="U587" s="106">
        <f t="shared" si="275"/>
        <v>4645.5555555555557</v>
      </c>
      <c r="W587" s="158" t="s">
        <v>90</v>
      </c>
    </row>
    <row r="588" spans="2:23" s="1" customFormat="1" ht="17.25" hidden="1" customHeight="1" outlineLevel="1">
      <c r="B588" s="2240"/>
      <c r="C588" s="2201"/>
      <c r="D588" s="2201"/>
      <c r="E588" s="2204"/>
      <c r="F588" s="355" t="s">
        <v>118</v>
      </c>
      <c r="G588" s="87">
        <f>'事業報告（単月）'!G588</f>
        <v>0</v>
      </c>
      <c r="H588" s="3">
        <f>G588+'事業報告（単月）'!H588</f>
        <v>0</v>
      </c>
      <c r="I588" s="3">
        <f>H588+'事業報告（単月）'!I588</f>
        <v>47.936507936507937</v>
      </c>
      <c r="J588" s="3">
        <f>I588+'事業報告（単月）'!J588</f>
        <v>133.65079365079364</v>
      </c>
      <c r="K588" s="3">
        <f>J588+'事業報告（単月）'!K588</f>
        <v>182.85714285714283</v>
      </c>
      <c r="L588" s="5">
        <f>K588+'事業報告（単月）'!L588</f>
        <v>232.06349206349205</v>
      </c>
      <c r="M588" s="2">
        <f>L588+'事業報告（単月）'!M588</f>
        <v>232.06349206349205</v>
      </c>
      <c r="N588" s="3">
        <f>M588+'事業報告（単月）'!N588</f>
        <v>232.06349206349205</v>
      </c>
      <c r="O588" s="3">
        <f>N588+'事業報告（単月）'!O588</f>
        <v>232.06349206349205</v>
      </c>
      <c r="P588" s="3">
        <f>O588+'事業報告（単月）'!P588</f>
        <v>232.06349206349205</v>
      </c>
      <c r="Q588" s="3">
        <f>P588+'事業報告（単月）'!Q588</f>
        <v>232.06349206349205</v>
      </c>
      <c r="R588" s="4">
        <f>Q588+'事業報告（単月）'!R588</f>
        <v>232.06349206349205</v>
      </c>
      <c r="S588" s="707">
        <f t="shared" si="273"/>
        <v>232.06349206349205</v>
      </c>
      <c r="T588" s="106">
        <f t="shared" si="274"/>
        <v>0</v>
      </c>
      <c r="U588" s="106">
        <f t="shared" si="275"/>
        <v>232.06349206349205</v>
      </c>
      <c r="W588" s="158" t="s">
        <v>90</v>
      </c>
    </row>
    <row r="589" spans="2:23" s="1" customFormat="1" ht="17.25" hidden="1" customHeight="1" outlineLevel="1">
      <c r="B589" s="2240"/>
      <c r="C589" s="2201"/>
      <c r="D589" s="2201"/>
      <c r="E589" s="2205" t="s">
        <v>21</v>
      </c>
      <c r="F589" s="355" t="s">
        <v>86</v>
      </c>
      <c r="G589" s="87">
        <f>'事業報告（単月）'!G589</f>
        <v>60.952380952380949</v>
      </c>
      <c r="H589" s="3">
        <f>G589+'事業報告（単月）'!H589</f>
        <v>798.57142857142856</v>
      </c>
      <c r="I589" s="3">
        <f>H589+'事業報告（単月）'!I589</f>
        <v>1449.047619047619</v>
      </c>
      <c r="J589" s="3">
        <f>I589+'事業報告（単月）'!J589</f>
        <v>2159.2063492063494</v>
      </c>
      <c r="K589" s="3">
        <f>J589+'事業報告（単月）'!K589</f>
        <v>2830.6349206349205</v>
      </c>
      <c r="L589" s="5">
        <f>K589+'事業報告（単月）'!L589</f>
        <v>4823.6507936507933</v>
      </c>
      <c r="M589" s="2">
        <f>L589+'事業報告（単月）'!M589</f>
        <v>6561.5873015873012</v>
      </c>
      <c r="N589" s="3">
        <f>M589+'事業報告（単月）'!N589</f>
        <v>6571.5873015873012</v>
      </c>
      <c r="O589" s="3">
        <f>N589+'事業報告（単月）'!O589</f>
        <v>6615.8730158730159</v>
      </c>
      <c r="P589" s="3">
        <f>O589+'事業報告（単月）'!P589</f>
        <v>6916.3492063492067</v>
      </c>
      <c r="Q589" s="3">
        <f>P589+'事業報告（単月）'!Q589</f>
        <v>6949.8412698412703</v>
      </c>
      <c r="R589" s="4">
        <f>Q589+'事業報告（単月）'!R589</f>
        <v>6951.2698412698419</v>
      </c>
      <c r="S589" s="707">
        <f t="shared" si="273"/>
        <v>4823.6507936507933</v>
      </c>
      <c r="T589" s="106">
        <f t="shared" si="274"/>
        <v>2127.6190476190486</v>
      </c>
      <c r="U589" s="106">
        <f t="shared" si="275"/>
        <v>6951.2698412698419</v>
      </c>
      <c r="W589" s="158" t="s">
        <v>90</v>
      </c>
    </row>
    <row r="590" spans="2:23" s="1" customFormat="1" ht="17.25" hidden="1" customHeight="1" outlineLevel="1">
      <c r="B590" s="2240"/>
      <c r="C590" s="2201"/>
      <c r="D590" s="2201"/>
      <c r="E590" s="2203"/>
      <c r="F590" s="355" t="s">
        <v>84</v>
      </c>
      <c r="G590" s="87">
        <f>'事業報告（単月）'!G590</f>
        <v>170.63492063492063</v>
      </c>
      <c r="H590" s="3">
        <f>G590+'事業報告（単月）'!H590</f>
        <v>507.46031746031747</v>
      </c>
      <c r="I590" s="3">
        <f>H590+'事業報告（単月）'!I590</f>
        <v>981.42857142857144</v>
      </c>
      <c r="J590" s="3">
        <f>I590+'事業報告（単月）'!J590</f>
        <v>1374.1269841269841</v>
      </c>
      <c r="K590" s="3">
        <f>J590+'事業報告（単月）'!K590</f>
        <v>1425.5555555555554</v>
      </c>
      <c r="L590" s="5">
        <f>K590+'事業報告（単月）'!L590</f>
        <v>4134.4444444444443</v>
      </c>
      <c r="M590" s="2">
        <f>L590+'事業報告（単月）'!M590</f>
        <v>5458.5714285714284</v>
      </c>
      <c r="N590" s="3">
        <f>M590+'事業報告（単月）'!N590</f>
        <v>5589.5238095238092</v>
      </c>
      <c r="O590" s="3">
        <f>N590+'事業報告（単月）'!O590</f>
        <v>5712.6984126984125</v>
      </c>
      <c r="P590" s="3">
        <f>O590+'事業報告（単月）'!P590</f>
        <v>5738.8888888888887</v>
      </c>
      <c r="Q590" s="3">
        <f>P590+'事業報告（単月）'!Q590</f>
        <v>5738.8888888888887</v>
      </c>
      <c r="R590" s="4">
        <f>Q590+'事業報告（単月）'!R590</f>
        <v>6467.7777777777774</v>
      </c>
      <c r="S590" s="707">
        <f t="shared" si="273"/>
        <v>4134.4444444444443</v>
      </c>
      <c r="T590" s="106">
        <f t="shared" si="274"/>
        <v>2333.333333333333</v>
      </c>
      <c r="U590" s="106">
        <f t="shared" si="275"/>
        <v>6467.7777777777774</v>
      </c>
      <c r="W590" s="149" t="s">
        <v>90</v>
      </c>
    </row>
    <row r="591" spans="2:23" s="1" customFormat="1" ht="17.25" hidden="1" customHeight="1" outlineLevel="1">
      <c r="B591" s="2240"/>
      <c r="C591" s="2201"/>
      <c r="D591" s="2201"/>
      <c r="E591" s="2204"/>
      <c r="F591" s="355" t="s">
        <v>85</v>
      </c>
      <c r="G591" s="87">
        <f>'事業報告（単月）'!G591</f>
        <v>2224.1269841269841</v>
      </c>
      <c r="H591" s="3">
        <f>G591+'事業報告（単月）'!H591</f>
        <v>2844.2857142857142</v>
      </c>
      <c r="I591" s="3">
        <f>H591+'事業報告（単月）'!I591</f>
        <v>4238.0952380952385</v>
      </c>
      <c r="J591" s="3">
        <f>I591+'事業報告（単月）'!J591</f>
        <v>4272.063492063492</v>
      </c>
      <c r="K591" s="3">
        <f>J591+'事業報告（単月）'!K591</f>
        <v>4313.0158730158728</v>
      </c>
      <c r="L591" s="5">
        <f>K591+'事業報告（単月）'!L591</f>
        <v>5157.4603174603171</v>
      </c>
      <c r="M591" s="2">
        <f>L591+'事業報告（単月）'!M591</f>
        <v>5170.1587301587297</v>
      </c>
      <c r="N591" s="3">
        <f>M591+'事業報告（単月）'!N591</f>
        <v>5170.1587301587297</v>
      </c>
      <c r="O591" s="3">
        <f>N591+'事業報告（単月）'!O591</f>
        <v>5170.1587301587297</v>
      </c>
      <c r="P591" s="3">
        <f>O591+'事業報告（単月）'!P591</f>
        <v>5358.4126984126979</v>
      </c>
      <c r="Q591" s="3">
        <f>P591+'事業報告（単月）'!Q591</f>
        <v>5358.4126984126979</v>
      </c>
      <c r="R591" s="4">
        <f>Q591+'事業報告（単月）'!R591</f>
        <v>5358.4126984126979</v>
      </c>
      <c r="S591" s="707">
        <f t="shared" si="273"/>
        <v>5157.4603174603171</v>
      </c>
      <c r="T591" s="106">
        <f t="shared" si="274"/>
        <v>200.95238095238074</v>
      </c>
      <c r="U591" s="106">
        <f t="shared" si="275"/>
        <v>5358.4126984126979</v>
      </c>
      <c r="W591" s="149" t="s">
        <v>90</v>
      </c>
    </row>
    <row r="592" spans="2:23" s="1" customFormat="1" ht="17.25" hidden="1" customHeight="1" outlineLevel="1">
      <c r="B592" s="2240"/>
      <c r="C592" s="2201"/>
      <c r="D592" s="2202"/>
      <c r="E592" s="1909" t="s">
        <v>91</v>
      </c>
      <c r="F592" s="1910"/>
      <c r="G592" s="196">
        <f t="shared" ref="G592:R592" si="277">SUM(G587:G591)</f>
        <v>3472.063492063492</v>
      </c>
      <c r="H592" s="180">
        <f t="shared" si="277"/>
        <v>5836.5079365079364</v>
      </c>
      <c r="I592" s="180">
        <f t="shared" si="277"/>
        <v>9340.6349206349223</v>
      </c>
      <c r="J592" s="180">
        <f t="shared" si="277"/>
        <v>11523.809523809523</v>
      </c>
      <c r="K592" s="180">
        <f t="shared" si="277"/>
        <v>12806.825396825396</v>
      </c>
      <c r="L592" s="182">
        <f t="shared" si="277"/>
        <v>18984.920634920636</v>
      </c>
      <c r="M592" s="179">
        <f t="shared" si="277"/>
        <v>22067.936507936509</v>
      </c>
      <c r="N592" s="180">
        <f t="shared" si="277"/>
        <v>22208.888888888891</v>
      </c>
      <c r="O592" s="180">
        <f t="shared" si="277"/>
        <v>22376.349206349209</v>
      </c>
      <c r="P592" s="180">
        <f t="shared" si="277"/>
        <v>22891.269841269845</v>
      </c>
      <c r="Q592" s="180">
        <f t="shared" si="277"/>
        <v>22924.761904761908</v>
      </c>
      <c r="R592" s="181">
        <f t="shared" si="277"/>
        <v>23655.079365079364</v>
      </c>
      <c r="S592" s="708">
        <f t="shared" si="273"/>
        <v>18984.920634920636</v>
      </c>
      <c r="T592" s="198">
        <f t="shared" si="274"/>
        <v>4670.1587301587278</v>
      </c>
      <c r="U592" s="198">
        <f t="shared" si="275"/>
        <v>23655.079365079364</v>
      </c>
      <c r="W592" s="157" t="s">
        <v>356</v>
      </c>
    </row>
    <row r="593" spans="2:23" s="1" customFormat="1" ht="17.25" hidden="1" customHeight="1" outlineLevel="1">
      <c r="B593" s="2240"/>
      <c r="C593" s="2201"/>
      <c r="D593" s="2200" t="s">
        <v>70</v>
      </c>
      <c r="E593" s="1907" t="s">
        <v>59</v>
      </c>
      <c r="F593" s="1908"/>
      <c r="G593" s="87">
        <f>'事業報告（単月）'!G593</f>
        <v>891.4</v>
      </c>
      <c r="H593" s="3">
        <f>G593+'事業報告（単月）'!H593</f>
        <v>1458.1999999999998</v>
      </c>
      <c r="I593" s="3">
        <f>H593+'事業報告（単月）'!I593</f>
        <v>2293.2999999999997</v>
      </c>
      <c r="J593" s="3">
        <f>I593+'事業報告（単月）'!J593</f>
        <v>3286.3499999999995</v>
      </c>
      <c r="K593" s="3">
        <f>J593+'事業報告（単月）'!K593</f>
        <v>3932.0499999999993</v>
      </c>
      <c r="L593" s="5">
        <f>K593+'事業報告（単月）'!L593</f>
        <v>4544.9499999999989</v>
      </c>
      <c r="M593" s="2">
        <f>L593+'事業報告（単月）'!M593</f>
        <v>4581.9999999999991</v>
      </c>
      <c r="N593" s="3">
        <f>M593+'事業報告（単月）'!N593</f>
        <v>4581.9999999999991</v>
      </c>
      <c r="O593" s="3">
        <f>N593+'事業報告（単月）'!O593</f>
        <v>4581.9999999999991</v>
      </c>
      <c r="P593" s="3">
        <f>O593+'事業報告（単月）'!P593</f>
        <v>4581.9999999999991</v>
      </c>
      <c r="Q593" s="3">
        <f>P593+'事業報告（単月）'!Q593</f>
        <v>4581.9999999999991</v>
      </c>
      <c r="R593" s="4">
        <f>Q593+'事業報告（単月）'!R593</f>
        <v>4581.9999999999991</v>
      </c>
      <c r="S593" s="707">
        <f t="shared" si="273"/>
        <v>4544.9499999999989</v>
      </c>
      <c r="T593" s="106">
        <f t="shared" si="274"/>
        <v>37.050000000000182</v>
      </c>
      <c r="U593" s="106">
        <f t="shared" si="275"/>
        <v>4581.9999999999991</v>
      </c>
      <c r="W593" s="158" t="s">
        <v>90</v>
      </c>
    </row>
    <row r="594" spans="2:23" s="1" customFormat="1" ht="17.25" hidden="1" customHeight="1" outlineLevel="1">
      <c r="B594" s="2240"/>
      <c r="C594" s="2201"/>
      <c r="D594" s="2201"/>
      <c r="E594" s="1907" t="s">
        <v>58</v>
      </c>
      <c r="F594" s="1908"/>
      <c r="G594" s="87">
        <f>'事業報告（単月）'!G594</f>
        <v>428.9</v>
      </c>
      <c r="H594" s="3">
        <f>G594+'事業報告（単月）'!H594</f>
        <v>925.8</v>
      </c>
      <c r="I594" s="3">
        <f>H594+'事業報告（単月）'!I594</f>
        <v>1464.5</v>
      </c>
      <c r="J594" s="3">
        <f>I594+'事業報告（単月）'!J594</f>
        <v>2155.1</v>
      </c>
      <c r="K594" s="3">
        <f>J594+'事業報告（単月）'!K594</f>
        <v>2505</v>
      </c>
      <c r="L594" s="5">
        <f>K594+'事業報告（単月）'!L594</f>
        <v>2816.1</v>
      </c>
      <c r="M594" s="2">
        <f>L594+'事業報告（単月）'!M594</f>
        <v>2848.1</v>
      </c>
      <c r="N594" s="3">
        <f>M594+'事業報告（単月）'!N594</f>
        <v>2848.1</v>
      </c>
      <c r="O594" s="3">
        <f>N594+'事業報告（単月）'!O594</f>
        <v>2848.1</v>
      </c>
      <c r="P594" s="3">
        <f>O594+'事業報告（単月）'!P594</f>
        <v>2848.1</v>
      </c>
      <c r="Q594" s="3">
        <f>P594+'事業報告（単月）'!Q594</f>
        <v>2848.1</v>
      </c>
      <c r="R594" s="4">
        <f>Q594+'事業報告（単月）'!R594</f>
        <v>2848.1</v>
      </c>
      <c r="S594" s="1167">
        <f t="shared" si="273"/>
        <v>2816.1</v>
      </c>
      <c r="T594" s="524">
        <f t="shared" si="274"/>
        <v>32</v>
      </c>
      <c r="U594" s="524">
        <f t="shared" si="275"/>
        <v>2848.1</v>
      </c>
      <c r="W594" s="158" t="s">
        <v>90</v>
      </c>
    </row>
    <row r="595" spans="2:23" s="1" customFormat="1" ht="17.25" hidden="1" customHeight="1" outlineLevel="1">
      <c r="B595" s="2240"/>
      <c r="C595" s="2201"/>
      <c r="D595" s="2201"/>
      <c r="E595" s="1907" t="s">
        <v>44</v>
      </c>
      <c r="F595" s="1908"/>
      <c r="G595" s="87">
        <f>'事業報告（単月）'!G595</f>
        <v>-176</v>
      </c>
      <c r="H595" s="3">
        <f>G595+'事業報告（単月）'!H595</f>
        <v>-304</v>
      </c>
      <c r="I595" s="3">
        <f>H595+'事業報告（単月）'!I595</f>
        <v>-656</v>
      </c>
      <c r="J595" s="3">
        <f>I595+'事業報告（単月）'!J595</f>
        <v>-932</v>
      </c>
      <c r="K595" s="3">
        <f>J595+'事業報告（単月）'!K595</f>
        <v>-1060</v>
      </c>
      <c r="L595" s="5">
        <f>K595+'事業報告（単月）'!L595</f>
        <v>-1060</v>
      </c>
      <c r="M595" s="2">
        <f>L595+'事業報告（単月）'!M595</f>
        <v>-1060</v>
      </c>
      <c r="N595" s="3">
        <f>M595+'事業報告（単月）'!N595</f>
        <v>-1060</v>
      </c>
      <c r="O595" s="3">
        <f>N595+'事業報告（単月）'!O595</f>
        <v>-1060</v>
      </c>
      <c r="P595" s="3">
        <f>O595+'事業報告（単月）'!P595</f>
        <v>-1060</v>
      </c>
      <c r="Q595" s="3">
        <f>P595+'事業報告（単月）'!Q595</f>
        <v>-1060</v>
      </c>
      <c r="R595" s="4">
        <f>Q595+'事業報告（単月）'!R595</f>
        <v>-1060</v>
      </c>
      <c r="S595" s="1168">
        <f t="shared" si="273"/>
        <v>-1060</v>
      </c>
      <c r="T595" s="107">
        <f t="shared" si="274"/>
        <v>0</v>
      </c>
      <c r="U595" s="107">
        <f t="shared" si="275"/>
        <v>-1060</v>
      </c>
      <c r="W595" s="159" t="s">
        <v>90</v>
      </c>
    </row>
    <row r="596" spans="2:23" s="1" customFormat="1" ht="17.25" hidden="1" customHeight="1" outlineLevel="1">
      <c r="B596" s="2240"/>
      <c r="C596" s="2201"/>
      <c r="D596" s="2201"/>
      <c r="E596" s="1907" t="s">
        <v>51</v>
      </c>
      <c r="F596" s="1908"/>
      <c r="G596" s="87">
        <f>'事業報告（単月）'!G596</f>
        <v>-352</v>
      </c>
      <c r="H596" s="3">
        <f>G596+'事業報告（単月）'!H596</f>
        <v>-608</v>
      </c>
      <c r="I596" s="3">
        <f>H596+'事業報告（単月）'!I596</f>
        <v>-960</v>
      </c>
      <c r="J596" s="3">
        <f>I596+'事業報告（単月）'!J596</f>
        <v>-1333</v>
      </c>
      <c r="K596" s="3">
        <f>J596+'事業報告（単月）'!K596</f>
        <v>-1589</v>
      </c>
      <c r="L596" s="5">
        <f>K596+'事業報告（単月）'!L596</f>
        <v>-1589</v>
      </c>
      <c r="M596" s="2">
        <f>L596+'事業報告（単月）'!M596</f>
        <v>-1589</v>
      </c>
      <c r="N596" s="3">
        <f>M596+'事業報告（単月）'!N596</f>
        <v>-1589</v>
      </c>
      <c r="O596" s="3">
        <f>N596+'事業報告（単月）'!O596</f>
        <v>-1589</v>
      </c>
      <c r="P596" s="3">
        <f>O596+'事業報告（単月）'!P596</f>
        <v>-1589</v>
      </c>
      <c r="Q596" s="3">
        <f>P596+'事業報告（単月）'!Q596</f>
        <v>-1589</v>
      </c>
      <c r="R596" s="4">
        <f>Q596+'事業報告（単月）'!R596</f>
        <v>-1589</v>
      </c>
      <c r="S596" s="1167">
        <f t="shared" si="273"/>
        <v>-1589</v>
      </c>
      <c r="T596" s="524">
        <f t="shared" si="274"/>
        <v>0</v>
      </c>
      <c r="U596" s="524">
        <f t="shared" si="275"/>
        <v>-1589</v>
      </c>
      <c r="W596" s="149" t="s">
        <v>90</v>
      </c>
    </row>
    <row r="597" spans="2:23" s="1" customFormat="1" ht="17.25" hidden="1" customHeight="1" outlineLevel="1">
      <c r="B597" s="2240"/>
      <c r="C597" s="2202"/>
      <c r="D597" s="2202"/>
      <c r="E597" s="1909" t="s">
        <v>70</v>
      </c>
      <c r="F597" s="1910"/>
      <c r="G597" s="196">
        <f>SUM(G593:G596)</f>
        <v>792.3</v>
      </c>
      <c r="H597" s="180">
        <f t="shared" ref="H597:R597" si="278">SUM(H593:H596)</f>
        <v>1472</v>
      </c>
      <c r="I597" s="180">
        <f t="shared" si="278"/>
        <v>2141.7999999999997</v>
      </c>
      <c r="J597" s="180">
        <f t="shared" si="278"/>
        <v>3176.4499999999989</v>
      </c>
      <c r="K597" s="180">
        <f t="shared" si="278"/>
        <v>3788.0499999999993</v>
      </c>
      <c r="L597" s="182">
        <f t="shared" si="278"/>
        <v>4712.0499999999993</v>
      </c>
      <c r="M597" s="179">
        <f t="shared" si="278"/>
        <v>4781.0999999999985</v>
      </c>
      <c r="N597" s="180">
        <f t="shared" si="278"/>
        <v>4781.0999999999985</v>
      </c>
      <c r="O597" s="180">
        <f t="shared" si="278"/>
        <v>4781.0999999999985</v>
      </c>
      <c r="P597" s="180">
        <f t="shared" si="278"/>
        <v>4781.0999999999985</v>
      </c>
      <c r="Q597" s="180">
        <f t="shared" si="278"/>
        <v>4781.0999999999985</v>
      </c>
      <c r="R597" s="181">
        <f t="shared" si="278"/>
        <v>4781.0999999999985</v>
      </c>
      <c r="S597" s="708">
        <f t="shared" si="273"/>
        <v>4712.0499999999993</v>
      </c>
      <c r="T597" s="198">
        <f t="shared" si="274"/>
        <v>69.049999999999272</v>
      </c>
      <c r="U597" s="198">
        <f t="shared" si="275"/>
        <v>4781.0999999999985</v>
      </c>
      <c r="W597" s="157" t="s">
        <v>90</v>
      </c>
    </row>
    <row r="598" spans="2:23" s="1" customFormat="1" ht="17.25" hidden="1" customHeight="1" outlineLevel="1">
      <c r="B598" s="2240"/>
      <c r="C598" s="2015" t="s">
        <v>66</v>
      </c>
      <c r="D598" s="2016"/>
      <c r="E598" s="2016"/>
      <c r="F598" s="2017"/>
      <c r="G598" s="196">
        <f t="shared" ref="G598:R598" si="279">SUM(G592,G597)</f>
        <v>4264.3634920634922</v>
      </c>
      <c r="H598" s="180">
        <f t="shared" si="279"/>
        <v>7308.5079365079364</v>
      </c>
      <c r="I598" s="180">
        <f t="shared" si="279"/>
        <v>11482.434920634922</v>
      </c>
      <c r="J598" s="180">
        <f t="shared" si="279"/>
        <v>14700.259523809522</v>
      </c>
      <c r="K598" s="180">
        <f t="shared" si="279"/>
        <v>16594.875396825395</v>
      </c>
      <c r="L598" s="182">
        <f t="shared" si="279"/>
        <v>23696.970634920635</v>
      </c>
      <c r="M598" s="179">
        <f t="shared" si="279"/>
        <v>26849.036507936507</v>
      </c>
      <c r="N598" s="180">
        <f t="shared" si="279"/>
        <v>26989.988888888889</v>
      </c>
      <c r="O598" s="180">
        <f t="shared" si="279"/>
        <v>27157.449206349207</v>
      </c>
      <c r="P598" s="180">
        <f t="shared" si="279"/>
        <v>27672.369841269843</v>
      </c>
      <c r="Q598" s="180">
        <f t="shared" si="279"/>
        <v>27705.861904761907</v>
      </c>
      <c r="R598" s="181">
        <f t="shared" si="279"/>
        <v>28436.179365079362</v>
      </c>
      <c r="S598" s="708">
        <f t="shared" si="273"/>
        <v>23696.970634920635</v>
      </c>
      <c r="T598" s="198">
        <f t="shared" si="274"/>
        <v>4739.2087301587271</v>
      </c>
      <c r="U598" s="198">
        <f t="shared" si="275"/>
        <v>28436.179365079362</v>
      </c>
      <c r="V598" s="269"/>
      <c r="W598" s="158" t="s">
        <v>90</v>
      </c>
    </row>
    <row r="599" spans="2:23" s="1" customFormat="1" ht="17.25" hidden="1" customHeight="1" outlineLevel="1">
      <c r="B599" s="2240"/>
      <c r="C599" s="2246" t="s">
        <v>110</v>
      </c>
      <c r="D599" s="2247"/>
      <c r="E599" s="2252" t="s">
        <v>19</v>
      </c>
      <c r="F599" s="359" t="s">
        <v>119</v>
      </c>
      <c r="G599" s="623">
        <f t="shared" ref="G599:S603" si="280">G580/(G587/160)</f>
        <v>890.40262377010777</v>
      </c>
      <c r="H599" s="623">
        <f t="shared" si="280"/>
        <v>1058.0062129341993</v>
      </c>
      <c r="I599" s="623">
        <f t="shared" si="280"/>
        <v>863.3118799903217</v>
      </c>
      <c r="J599" s="623">
        <f t="shared" si="280"/>
        <v>908.02125398512214</v>
      </c>
      <c r="K599" s="623">
        <f t="shared" si="280"/>
        <v>945.69301233118028</v>
      </c>
      <c r="L599" s="624">
        <f t="shared" si="280"/>
        <v>968.63227793941462</v>
      </c>
      <c r="M599" s="625">
        <f t="shared" si="280"/>
        <v>1155.5474766802201</v>
      </c>
      <c r="N599" s="623">
        <f t="shared" si="280"/>
        <v>1331.1303515905286</v>
      </c>
      <c r="O599" s="623">
        <f t="shared" si="280"/>
        <v>1496.6563023200192</v>
      </c>
      <c r="P599" s="623">
        <f t="shared" si="280"/>
        <v>1685.0169815833533</v>
      </c>
      <c r="Q599" s="623">
        <f t="shared" si="280"/>
        <v>1871.5522602248266</v>
      </c>
      <c r="R599" s="626">
        <f t="shared" si="280"/>
        <v>2103.2748146376466</v>
      </c>
      <c r="S599" s="627">
        <f>S580/(S587/160)</f>
        <v>968.63227793941462</v>
      </c>
      <c r="T599" s="727">
        <f t="shared" ref="T599:U603" si="281">T580/(T587/160)</f>
        <v>639576.00000000454</v>
      </c>
      <c r="U599" s="727">
        <f t="shared" si="281"/>
        <v>2103.2748146376466</v>
      </c>
      <c r="V599" s="308"/>
      <c r="W599" s="158" t="s">
        <v>89</v>
      </c>
    </row>
    <row r="600" spans="2:23" s="1" customFormat="1" ht="17.25" hidden="1" customHeight="1" outlineLevel="1">
      <c r="B600" s="2240"/>
      <c r="C600" s="2248"/>
      <c r="D600" s="2249"/>
      <c r="E600" s="2253"/>
      <c r="F600" s="360" t="s">
        <v>118</v>
      </c>
      <c r="G600" s="628" t="e">
        <f t="shared" si="280"/>
        <v>#DIV/0!</v>
      </c>
      <c r="H600" s="628" t="e">
        <f t="shared" si="280"/>
        <v>#DIV/0!</v>
      </c>
      <c r="I600" s="628">
        <f t="shared" si="280"/>
        <v>1018.0132450331126</v>
      </c>
      <c r="J600" s="628">
        <f t="shared" si="280"/>
        <v>1017.5771971496438</v>
      </c>
      <c r="K600" s="628">
        <f t="shared" si="280"/>
        <v>1017.625</v>
      </c>
      <c r="L600" s="629">
        <f t="shared" si="280"/>
        <v>1021.0998632010944</v>
      </c>
      <c r="M600" s="630">
        <f t="shared" si="280"/>
        <v>1021.0998632010944</v>
      </c>
      <c r="N600" s="628">
        <f t="shared" si="280"/>
        <v>1021.0998632010944</v>
      </c>
      <c r="O600" s="628">
        <f t="shared" si="280"/>
        <v>1021.0998632010944</v>
      </c>
      <c r="P600" s="628">
        <f t="shared" si="280"/>
        <v>1021.0998632010944</v>
      </c>
      <c r="Q600" s="628">
        <f t="shared" si="280"/>
        <v>1021.0998632010944</v>
      </c>
      <c r="R600" s="631">
        <f t="shared" si="280"/>
        <v>1021.0998632010944</v>
      </c>
      <c r="S600" s="1169">
        <f t="shared" si="280"/>
        <v>1021.0998632010944</v>
      </c>
      <c r="T600" s="466" t="e">
        <f t="shared" si="281"/>
        <v>#DIV/0!</v>
      </c>
      <c r="U600" s="466">
        <f t="shared" si="281"/>
        <v>1021.0998632010944</v>
      </c>
      <c r="V600" s="308"/>
      <c r="W600" s="158" t="s">
        <v>89</v>
      </c>
    </row>
    <row r="601" spans="2:23" s="1" customFormat="1" ht="17.25" hidden="1" customHeight="1" outlineLevel="1">
      <c r="B601" s="2240"/>
      <c r="C601" s="2248"/>
      <c r="D601" s="2249"/>
      <c r="E601" s="2254" t="s">
        <v>21</v>
      </c>
      <c r="F601" s="360" t="s">
        <v>86</v>
      </c>
      <c r="G601" s="628">
        <f t="shared" si="280"/>
        <v>1204.875</v>
      </c>
      <c r="H601" s="628">
        <f t="shared" si="280"/>
        <v>1292.9087656529516</v>
      </c>
      <c r="I601" s="628">
        <f t="shared" si="280"/>
        <v>1285.3683864607297</v>
      </c>
      <c r="J601" s="628">
        <f t="shared" si="280"/>
        <v>1356.7948246710284</v>
      </c>
      <c r="K601" s="628">
        <f t="shared" si="280"/>
        <v>1466.3000056075816</v>
      </c>
      <c r="L601" s="629">
        <f t="shared" si="280"/>
        <v>1857.6800816084769</v>
      </c>
      <c r="M601" s="630">
        <f t="shared" si="280"/>
        <v>2754.7480768300356</v>
      </c>
      <c r="N601" s="628">
        <f t="shared" si="280"/>
        <v>2840.4461727977587</v>
      </c>
      <c r="O601" s="628">
        <f t="shared" si="280"/>
        <v>3106.3232245681384</v>
      </c>
      <c r="P601" s="628">
        <f t="shared" si="280"/>
        <v>3841.980676106763</v>
      </c>
      <c r="Q601" s="628">
        <f t="shared" si="280"/>
        <v>3933.6495523478898</v>
      </c>
      <c r="R601" s="631">
        <f t="shared" si="280"/>
        <v>4755.0909049391448</v>
      </c>
      <c r="S601" s="1169">
        <f t="shared" si="280"/>
        <v>1857.6800816084769</v>
      </c>
      <c r="T601" s="466">
        <f t="shared" si="281"/>
        <v>11323.982094897039</v>
      </c>
      <c r="U601" s="466">
        <f t="shared" si="281"/>
        <v>4755.0909049391448</v>
      </c>
      <c r="V601" s="308"/>
      <c r="W601" s="158" t="s">
        <v>89</v>
      </c>
    </row>
    <row r="602" spans="2:23" s="1" customFormat="1" ht="17.25" hidden="1" customHeight="1" outlineLevel="1">
      <c r="B602" s="2240"/>
      <c r="C602" s="2248"/>
      <c r="D602" s="2249"/>
      <c r="E602" s="2252"/>
      <c r="F602" s="360" t="s">
        <v>84</v>
      </c>
      <c r="G602" s="628">
        <f t="shared" si="280"/>
        <v>972.36837209302325</v>
      </c>
      <c r="H602" s="628">
        <f t="shared" si="280"/>
        <v>1217.3562715045355</v>
      </c>
      <c r="I602" s="628">
        <f t="shared" si="280"/>
        <v>1247.6506550218342</v>
      </c>
      <c r="J602" s="628">
        <f t="shared" si="280"/>
        <v>1270.4502714566247</v>
      </c>
      <c r="K602" s="628">
        <f t="shared" si="280"/>
        <v>1272.0935307872176</v>
      </c>
      <c r="L602" s="629">
        <f t="shared" si="280"/>
        <v>1431.9118516527815</v>
      </c>
      <c r="M602" s="630">
        <f t="shared" si="280"/>
        <v>1426.0141324260665</v>
      </c>
      <c r="N602" s="628">
        <f t="shared" si="280"/>
        <v>1669.7522576248082</v>
      </c>
      <c r="O602" s="628">
        <f t="shared" si="280"/>
        <v>1892.2616282300642</v>
      </c>
      <c r="P602" s="628">
        <f t="shared" si="280"/>
        <v>2034.1777347531461</v>
      </c>
      <c r="Q602" s="628">
        <f t="shared" si="280"/>
        <v>2034.1777347531461</v>
      </c>
      <c r="R602" s="631">
        <f t="shared" si="280"/>
        <v>2350.65590104793</v>
      </c>
      <c r="S602" s="1169">
        <f t="shared" si="280"/>
        <v>1431.9118516527815</v>
      </c>
      <c r="T602" s="466">
        <f t="shared" si="281"/>
        <v>3978.5828571428574</v>
      </c>
      <c r="U602" s="466">
        <f t="shared" si="281"/>
        <v>2350.65590104793</v>
      </c>
      <c r="V602" s="308"/>
      <c r="W602" s="158" t="s">
        <v>89</v>
      </c>
    </row>
    <row r="603" spans="2:23" s="1" customFormat="1" ht="17.25" hidden="1" customHeight="1" outlineLevel="1">
      <c r="B603" s="2240"/>
      <c r="C603" s="2250"/>
      <c r="D603" s="2251"/>
      <c r="E603" s="2253"/>
      <c r="F603" s="360" t="s">
        <v>85</v>
      </c>
      <c r="G603" s="628">
        <f t="shared" si="280"/>
        <v>1750.7633457036827</v>
      </c>
      <c r="H603" s="628">
        <f t="shared" si="280"/>
        <v>1684.5565042692112</v>
      </c>
      <c r="I603" s="628">
        <f t="shared" si="280"/>
        <v>1902.515056179775</v>
      </c>
      <c r="J603" s="628">
        <f t="shared" si="280"/>
        <v>1899.7470461469866</v>
      </c>
      <c r="K603" s="628">
        <f t="shared" si="280"/>
        <v>1895.1750331223318</v>
      </c>
      <c r="L603" s="629">
        <f t="shared" si="280"/>
        <v>1945.8879724239814</v>
      </c>
      <c r="M603" s="630">
        <f t="shared" si="280"/>
        <v>2076.7486184452905</v>
      </c>
      <c r="N603" s="628">
        <f t="shared" si="280"/>
        <v>2076.7486184452905</v>
      </c>
      <c r="O603" s="628">
        <f t="shared" si="280"/>
        <v>2111.3162225224119</v>
      </c>
      <c r="P603" s="628">
        <f t="shared" si="280"/>
        <v>2131.0191362047517</v>
      </c>
      <c r="Q603" s="628">
        <f t="shared" si="280"/>
        <v>2131.0191362047517</v>
      </c>
      <c r="R603" s="631">
        <f t="shared" si="280"/>
        <v>2131.0191362047517</v>
      </c>
      <c r="S603" s="1169">
        <f t="shared" si="280"/>
        <v>1945.8879724239814</v>
      </c>
      <c r="T603" s="466">
        <f t="shared" si="281"/>
        <v>6882.4265402843675</v>
      </c>
      <c r="U603" s="466">
        <f t="shared" si="281"/>
        <v>2131.0191362047517</v>
      </c>
      <c r="V603" s="309"/>
      <c r="W603" s="158" t="s">
        <v>89</v>
      </c>
    </row>
    <row r="604" spans="2:23" s="1" customFormat="1" ht="17.25" customHeight="1" collapsed="1">
      <c r="B604" s="2240"/>
      <c r="C604" s="2255" t="s">
        <v>342</v>
      </c>
      <c r="D604" s="2256"/>
      <c r="E604" s="2256"/>
      <c r="F604" s="2257"/>
      <c r="G604" s="123">
        <f t="shared" ref="G604:R604" si="282">G586/(G592/160)</f>
        <v>1451.0794550608027</v>
      </c>
      <c r="H604" s="123">
        <f t="shared" si="282"/>
        <v>1409.3358716344846</v>
      </c>
      <c r="I604" s="123">
        <f t="shared" si="282"/>
        <v>1441.4780273935353</v>
      </c>
      <c r="J604" s="123">
        <f t="shared" si="282"/>
        <v>1404.243966942149</v>
      </c>
      <c r="K604" s="123">
        <f t="shared" si="282"/>
        <v>1417.881437229652</v>
      </c>
      <c r="L604" s="1170">
        <f t="shared" si="282"/>
        <v>1561.5340495798669</v>
      </c>
      <c r="M604" s="279">
        <f t="shared" si="282"/>
        <v>1912.3564174123196</v>
      </c>
      <c r="N604" s="123">
        <f t="shared" si="282"/>
        <v>2033.6088052831697</v>
      </c>
      <c r="O604" s="123">
        <f t="shared" si="282"/>
        <v>2210.9715728766905</v>
      </c>
      <c r="P604" s="123">
        <f t="shared" si="282"/>
        <v>2522.2275741081021</v>
      </c>
      <c r="Q604" s="123">
        <f t="shared" si="282"/>
        <v>2589.7460678825141</v>
      </c>
      <c r="R604" s="278">
        <f t="shared" si="282"/>
        <v>2946.1356237460327</v>
      </c>
      <c r="S604" s="1171">
        <f>S586/(S592/160)</f>
        <v>1561.5340495798669</v>
      </c>
      <c r="T604" s="75">
        <f t="shared" ref="T604:U604" si="283">T586/(T592/160)</f>
        <v>8574.7560872816302</v>
      </c>
      <c r="U604" s="75">
        <f t="shared" si="283"/>
        <v>2946.1356237460327</v>
      </c>
      <c r="W604" s="158" t="s">
        <v>88</v>
      </c>
    </row>
    <row r="605" spans="2:23" s="1" customFormat="1" ht="17.25" customHeight="1">
      <c r="B605" s="2240"/>
      <c r="C605" s="2255" t="s">
        <v>61</v>
      </c>
      <c r="D605" s="2256"/>
      <c r="E605" s="2256"/>
      <c r="F605" s="2257"/>
      <c r="G605" s="123">
        <f t="shared" ref="G605:R605" si="284">G586/(G597/160)</f>
        <v>6359.0054272371581</v>
      </c>
      <c r="H605" s="123">
        <f t="shared" si="284"/>
        <v>5588.04347826087</v>
      </c>
      <c r="I605" s="123">
        <f t="shared" si="284"/>
        <v>6286.4506489868345</v>
      </c>
      <c r="J605" s="123">
        <f t="shared" si="284"/>
        <v>5094.4419084197789</v>
      </c>
      <c r="K605" s="123">
        <f t="shared" si="284"/>
        <v>4793.6431673288371</v>
      </c>
      <c r="L605" s="1170">
        <f t="shared" si="284"/>
        <v>6291.44427584597</v>
      </c>
      <c r="M605" s="279">
        <f t="shared" si="284"/>
        <v>8826.7888142896009</v>
      </c>
      <c r="N605" s="123">
        <f t="shared" si="284"/>
        <v>9446.401874045725</v>
      </c>
      <c r="O605" s="123">
        <f t="shared" si="284"/>
        <v>10347.717470874906</v>
      </c>
      <c r="P605" s="123">
        <f t="shared" si="284"/>
        <v>12076.089602811073</v>
      </c>
      <c r="Q605" s="123">
        <f t="shared" si="284"/>
        <v>12417.500575181448</v>
      </c>
      <c r="R605" s="278">
        <f t="shared" si="284"/>
        <v>14576.367781472887</v>
      </c>
      <c r="S605" s="1171">
        <f>S586/(S597/160)</f>
        <v>6291.44427584597</v>
      </c>
      <c r="T605" s="75">
        <f t="shared" ref="T605:U605" si="285">T586/(T597/160)</f>
        <v>579948.90658943402</v>
      </c>
      <c r="U605" s="75">
        <f t="shared" si="285"/>
        <v>14576.367781472887</v>
      </c>
      <c r="W605" s="158" t="s">
        <v>89</v>
      </c>
    </row>
    <row r="606" spans="2:23" s="1" customFormat="1" ht="17.25" customHeight="1">
      <c r="B606" s="2240"/>
      <c r="C606" s="2255" t="s">
        <v>62</v>
      </c>
      <c r="D606" s="2256"/>
      <c r="E606" s="2256"/>
      <c r="F606" s="2257"/>
      <c r="G606" s="525">
        <f t="shared" ref="G606:R606" si="286">G586/(G598/160)</f>
        <v>1181.4752680855624</v>
      </c>
      <c r="H606" s="525">
        <f t="shared" si="286"/>
        <v>1125.4828032560442</v>
      </c>
      <c r="I606" s="525">
        <f t="shared" si="286"/>
        <v>1172.601464154912</v>
      </c>
      <c r="J606" s="525">
        <f t="shared" si="286"/>
        <v>1100.8132185550985</v>
      </c>
      <c r="K606" s="525">
        <f t="shared" si="286"/>
        <v>1094.2269565623697</v>
      </c>
      <c r="L606" s="1172">
        <f t="shared" si="286"/>
        <v>1251.0291064931848</v>
      </c>
      <c r="M606" s="125">
        <f t="shared" si="286"/>
        <v>1571.8165524310441</v>
      </c>
      <c r="N606" s="525">
        <f t="shared" si="286"/>
        <v>1673.3683065202367</v>
      </c>
      <c r="O606" s="525">
        <f t="shared" si="286"/>
        <v>1821.7274981935152</v>
      </c>
      <c r="P606" s="525">
        <f t="shared" si="286"/>
        <v>2086.4491307098888</v>
      </c>
      <c r="Q606" s="525">
        <f t="shared" si="286"/>
        <v>2142.8429912803394</v>
      </c>
      <c r="R606" s="124">
        <f t="shared" si="286"/>
        <v>2450.7888737536632</v>
      </c>
      <c r="S606" s="1171">
        <f>S586/(S598/160)</f>
        <v>1251.0291064931848</v>
      </c>
      <c r="T606" s="75">
        <f t="shared" ref="T606:U606" si="287">T586/(T598/160)</f>
        <v>8449.8223817752769</v>
      </c>
      <c r="U606" s="75">
        <f t="shared" si="287"/>
        <v>2450.7888737536632</v>
      </c>
      <c r="W606" s="149" t="s">
        <v>89</v>
      </c>
    </row>
    <row r="607" spans="2:23" s="1" customFormat="1" ht="17.25" customHeight="1" thickBot="1">
      <c r="B607" s="2241"/>
      <c r="C607" s="2218" t="s">
        <v>63</v>
      </c>
      <c r="D607" s="2219"/>
      <c r="E607" s="2219"/>
      <c r="F607" s="2220"/>
      <c r="G607" s="526">
        <f>IF(G606="-","-",G606/G524)</f>
        <v>2.7862201087256575</v>
      </c>
      <c r="H607" s="526">
        <f t="shared" ref="H607:U607" si="288">IF(H606="-","-",H606/H524)</f>
        <v>1.7091773904622234</v>
      </c>
      <c r="I607" s="526">
        <f t="shared" si="288"/>
        <v>1.2553178253105226</v>
      </c>
      <c r="J607" s="526">
        <f t="shared" si="288"/>
        <v>1.1922399929936622</v>
      </c>
      <c r="K607" s="526">
        <f t="shared" si="288"/>
        <v>1.1786248647345541</v>
      </c>
      <c r="L607" s="1173">
        <f t="shared" si="288"/>
        <v>1.1518391804968364</v>
      </c>
      <c r="M607" s="127">
        <f t="shared" si="288"/>
        <v>1.492370736239226</v>
      </c>
      <c r="N607" s="526">
        <f t="shared" si="288"/>
        <v>1.599442178233055</v>
      </c>
      <c r="O607" s="526">
        <f t="shared" si="288"/>
        <v>1.7488380799134899</v>
      </c>
      <c r="P607" s="526">
        <f t="shared" si="288"/>
        <v>1.9702591027176448</v>
      </c>
      <c r="Q607" s="526">
        <f t="shared" si="288"/>
        <v>1.9249273188831277</v>
      </c>
      <c r="R607" s="126">
        <f t="shared" si="288"/>
        <v>2.0741625055751074</v>
      </c>
      <c r="S607" s="711">
        <f t="shared" si="288"/>
        <v>1.1518391804968364</v>
      </c>
      <c r="T607" s="527">
        <f t="shared" si="288"/>
        <v>6.6343169607324439</v>
      </c>
      <c r="U607" s="527">
        <f t="shared" si="288"/>
        <v>2.0741625055751074</v>
      </c>
      <c r="V607" s="270"/>
      <c r="W607" s="160" t="s">
        <v>357</v>
      </c>
    </row>
    <row r="608" spans="2:23" s="1" customFormat="1" ht="17.25" customHeight="1">
      <c r="B608" s="2261" t="s">
        <v>308</v>
      </c>
      <c r="C608" s="2190" t="s">
        <v>102</v>
      </c>
      <c r="D608" s="2242" t="s">
        <v>19</v>
      </c>
      <c r="E608" s="2243"/>
      <c r="F608" s="354" t="s">
        <v>119</v>
      </c>
      <c r="G608" s="271">
        <f>G580-G526</f>
        <v>-1</v>
      </c>
      <c r="H608" s="272">
        <f t="shared" ref="H608:U608" si="289">H580-H526</f>
        <v>-1</v>
      </c>
      <c r="I608" s="272">
        <f t="shared" si="289"/>
        <v>-1</v>
      </c>
      <c r="J608" s="272">
        <f t="shared" si="289"/>
        <v>-1</v>
      </c>
      <c r="K608" s="272">
        <f t="shared" si="289"/>
        <v>-1</v>
      </c>
      <c r="L608" s="273">
        <f t="shared" si="289"/>
        <v>-1</v>
      </c>
      <c r="M608" s="274">
        <f t="shared" si="289"/>
        <v>-1</v>
      </c>
      <c r="N608" s="272">
        <f t="shared" si="289"/>
        <v>-1</v>
      </c>
      <c r="O608" s="272">
        <f t="shared" si="289"/>
        <v>-1</v>
      </c>
      <c r="P608" s="272">
        <f t="shared" si="289"/>
        <v>-1</v>
      </c>
      <c r="Q608" s="272">
        <f t="shared" si="289"/>
        <v>-1</v>
      </c>
      <c r="R608" s="273">
        <f t="shared" si="289"/>
        <v>-1</v>
      </c>
      <c r="S608" s="275">
        <f t="shared" si="289"/>
        <v>-1</v>
      </c>
      <c r="T608" s="276">
        <f t="shared" si="289"/>
        <v>0</v>
      </c>
      <c r="U608" s="276">
        <f t="shared" si="289"/>
        <v>-1</v>
      </c>
      <c r="V608" s="277"/>
      <c r="W608" s="148" t="s">
        <v>89</v>
      </c>
    </row>
    <row r="609" spans="2:23" s="1" customFormat="1" ht="17.25" customHeight="1">
      <c r="B609" s="2262"/>
      <c r="C609" s="2191"/>
      <c r="D609" s="2244"/>
      <c r="E609" s="2245"/>
      <c r="F609" s="355" t="s">
        <v>118</v>
      </c>
      <c r="G609" s="87">
        <f t="shared" ref="G609:U612" si="290">G581-G527</f>
        <v>-318</v>
      </c>
      <c r="H609" s="3">
        <f t="shared" si="290"/>
        <v>-636</v>
      </c>
      <c r="I609" s="3">
        <f t="shared" si="290"/>
        <v>-649</v>
      </c>
      <c r="J609" s="3">
        <f t="shared" si="290"/>
        <v>-422</v>
      </c>
      <c r="K609" s="3">
        <f t="shared" si="290"/>
        <v>-427</v>
      </c>
      <c r="L609" s="4">
        <f t="shared" si="290"/>
        <v>-427</v>
      </c>
      <c r="M609" s="2">
        <f t="shared" si="290"/>
        <v>-427</v>
      </c>
      <c r="N609" s="3">
        <f t="shared" si="290"/>
        <v>-427</v>
      </c>
      <c r="O609" s="3">
        <f t="shared" si="290"/>
        <v>-427</v>
      </c>
      <c r="P609" s="3">
        <f t="shared" si="290"/>
        <v>-427</v>
      </c>
      <c r="Q609" s="3">
        <f t="shared" si="290"/>
        <v>-427</v>
      </c>
      <c r="R609" s="4">
        <f t="shared" si="290"/>
        <v>-427</v>
      </c>
      <c r="S609" s="105">
        <f t="shared" si="290"/>
        <v>-427</v>
      </c>
      <c r="T609" s="106">
        <f t="shared" si="290"/>
        <v>0</v>
      </c>
      <c r="U609" s="106">
        <f t="shared" si="290"/>
        <v>-427</v>
      </c>
      <c r="W609" s="158" t="s">
        <v>89</v>
      </c>
    </row>
    <row r="610" spans="2:23" s="1" customFormat="1" ht="17.25" customHeight="1">
      <c r="B610" s="2262"/>
      <c r="C610" s="2191"/>
      <c r="D610" s="2244" t="s">
        <v>21</v>
      </c>
      <c r="E610" s="2245"/>
      <c r="F610" s="355" t="s">
        <v>86</v>
      </c>
      <c r="G610" s="87">
        <f t="shared" si="290"/>
        <v>11</v>
      </c>
      <c r="H610" s="3">
        <f t="shared" si="290"/>
        <v>685</v>
      </c>
      <c r="I610" s="3">
        <f t="shared" si="290"/>
        <v>-847</v>
      </c>
      <c r="J610" s="3">
        <f t="shared" si="290"/>
        <v>-10889</v>
      </c>
      <c r="K610" s="3">
        <f t="shared" si="290"/>
        <v>-9608</v>
      </c>
      <c r="L610" s="4">
        <f t="shared" si="290"/>
        <v>-1407</v>
      </c>
      <c r="M610" s="2">
        <f t="shared" si="290"/>
        <v>9337</v>
      </c>
      <c r="N610" s="3">
        <f t="shared" si="290"/>
        <v>10469</v>
      </c>
      <c r="O610" s="3">
        <f t="shared" si="290"/>
        <v>15779</v>
      </c>
      <c r="P610" s="3">
        <f t="shared" si="290"/>
        <v>28303</v>
      </c>
      <c r="Q610" s="3">
        <f t="shared" si="290"/>
        <v>26619</v>
      </c>
      <c r="R610" s="4">
        <f t="shared" si="290"/>
        <v>25592</v>
      </c>
      <c r="S610" s="105">
        <f t="shared" si="290"/>
        <v>-1407</v>
      </c>
      <c r="T610" s="106">
        <f t="shared" si="290"/>
        <v>26999</v>
      </c>
      <c r="U610" s="106">
        <f t="shared" si="290"/>
        <v>25592</v>
      </c>
      <c r="W610" s="158" t="s">
        <v>89</v>
      </c>
    </row>
    <row r="611" spans="2:23" s="1" customFormat="1" ht="17.25" customHeight="1">
      <c r="B611" s="2262"/>
      <c r="C611" s="2191"/>
      <c r="D611" s="2244"/>
      <c r="E611" s="2245"/>
      <c r="F611" s="355" t="s">
        <v>84</v>
      </c>
      <c r="G611" s="87">
        <f t="shared" si="290"/>
        <v>-4520</v>
      </c>
      <c r="H611" s="3">
        <f t="shared" si="290"/>
        <v>-8596</v>
      </c>
      <c r="I611" s="3">
        <f t="shared" si="290"/>
        <v>-9769</v>
      </c>
      <c r="J611" s="3">
        <f t="shared" si="290"/>
        <v>-12638</v>
      </c>
      <c r="K611" s="3">
        <f t="shared" si="290"/>
        <v>-19695</v>
      </c>
      <c r="L611" s="4">
        <f t="shared" si="290"/>
        <v>-10128</v>
      </c>
      <c r="M611" s="2">
        <f t="shared" si="290"/>
        <v>-12229</v>
      </c>
      <c r="N611" s="3">
        <f t="shared" si="290"/>
        <v>-10757</v>
      </c>
      <c r="O611" s="3">
        <f t="shared" si="290"/>
        <v>-8302</v>
      </c>
      <c r="P611" s="3">
        <f t="shared" si="290"/>
        <v>-13832</v>
      </c>
      <c r="Q611" s="3">
        <f t="shared" si="290"/>
        <v>-21147</v>
      </c>
      <c r="R611" s="4">
        <f t="shared" si="290"/>
        <v>-4007</v>
      </c>
      <c r="S611" s="105">
        <f t="shared" si="290"/>
        <v>-10128</v>
      </c>
      <c r="T611" s="106">
        <f t="shared" si="290"/>
        <v>6121</v>
      </c>
      <c r="U611" s="106">
        <f t="shared" si="290"/>
        <v>-4007</v>
      </c>
      <c r="W611" s="158" t="s">
        <v>89</v>
      </c>
    </row>
    <row r="612" spans="2:23" s="1" customFormat="1" ht="17.25" customHeight="1">
      <c r="B612" s="2262"/>
      <c r="C612" s="2191"/>
      <c r="D612" s="2244"/>
      <c r="E612" s="2245"/>
      <c r="F612" s="355" t="s">
        <v>85</v>
      </c>
      <c r="G612" s="87">
        <f t="shared" si="290"/>
        <v>2376</v>
      </c>
      <c r="H612" s="3">
        <f t="shared" si="290"/>
        <v>7985</v>
      </c>
      <c r="I612" s="3">
        <f t="shared" si="290"/>
        <v>3335</v>
      </c>
      <c r="J612" s="3">
        <f t="shared" si="290"/>
        <v>3665</v>
      </c>
      <c r="K612" s="3">
        <f t="shared" si="290"/>
        <v>4028</v>
      </c>
      <c r="L612" s="4">
        <f t="shared" si="290"/>
        <v>8362</v>
      </c>
      <c r="M612" s="2">
        <f t="shared" si="290"/>
        <v>12745</v>
      </c>
      <c r="N612" s="3">
        <f t="shared" si="290"/>
        <v>10975</v>
      </c>
      <c r="O612" s="3">
        <f t="shared" si="290"/>
        <v>12092</v>
      </c>
      <c r="P612" s="3">
        <f t="shared" si="290"/>
        <v>12086</v>
      </c>
      <c r="Q612" s="3">
        <f t="shared" si="290"/>
        <v>12086</v>
      </c>
      <c r="R612" s="4">
        <f t="shared" si="290"/>
        <v>3890</v>
      </c>
      <c r="S612" s="105">
        <f t="shared" si="290"/>
        <v>8362</v>
      </c>
      <c r="T612" s="106">
        <f t="shared" si="290"/>
        <v>-4472</v>
      </c>
      <c r="U612" s="106">
        <f t="shared" si="290"/>
        <v>3890</v>
      </c>
      <c r="V612" s="269"/>
      <c r="W612" s="158" t="s">
        <v>89</v>
      </c>
    </row>
    <row r="613" spans="2:23" s="1" customFormat="1" ht="17.25" customHeight="1">
      <c r="B613" s="2262"/>
      <c r="C613" s="2191"/>
      <c r="D613" s="2244"/>
      <c r="E613" s="2245"/>
      <c r="F613" s="355" t="s">
        <v>115</v>
      </c>
      <c r="G613" s="87">
        <f>G585</f>
        <v>0</v>
      </c>
      <c r="H613" s="3">
        <f t="shared" ref="H613:U613" si="291">H585</f>
        <v>0</v>
      </c>
      <c r="I613" s="3">
        <f t="shared" si="291"/>
        <v>0</v>
      </c>
      <c r="J613" s="3">
        <f t="shared" si="291"/>
        <v>0</v>
      </c>
      <c r="K613" s="3">
        <f t="shared" si="291"/>
        <v>0</v>
      </c>
      <c r="L613" s="4">
        <f t="shared" si="291"/>
        <v>0</v>
      </c>
      <c r="M613" s="2">
        <f t="shared" si="291"/>
        <v>0</v>
      </c>
      <c r="N613" s="3">
        <f t="shared" si="291"/>
        <v>43.2</v>
      </c>
      <c r="O613" s="3">
        <f t="shared" si="291"/>
        <v>43.2</v>
      </c>
      <c r="P613" s="3">
        <f t="shared" si="291"/>
        <v>43.2</v>
      </c>
      <c r="Q613" s="3">
        <f t="shared" si="291"/>
        <v>43.2</v>
      </c>
      <c r="R613" s="4">
        <f t="shared" si="291"/>
        <v>43.2</v>
      </c>
      <c r="S613" s="105">
        <f t="shared" si="291"/>
        <v>0</v>
      </c>
      <c r="T613" s="106">
        <f t="shared" si="291"/>
        <v>43.2</v>
      </c>
      <c r="U613" s="106">
        <f t="shared" si="291"/>
        <v>43.2</v>
      </c>
      <c r="W613" s="158" t="s">
        <v>89</v>
      </c>
    </row>
    <row r="614" spans="2:23" s="1" customFormat="1" ht="17.25" customHeight="1">
      <c r="B614" s="2262"/>
      <c r="C614" s="2191"/>
      <c r="D614" s="2265" t="s">
        <v>103</v>
      </c>
      <c r="E614" s="2266"/>
      <c r="F614" s="2267"/>
      <c r="G614" s="190">
        <f>G586-G531</f>
        <v>-2452</v>
      </c>
      <c r="H614" s="191">
        <f t="shared" ref="H614:U614" si="292">H586-H531</f>
        <v>-563</v>
      </c>
      <c r="I614" s="191">
        <f t="shared" si="292"/>
        <v>-7931</v>
      </c>
      <c r="J614" s="191">
        <f t="shared" si="292"/>
        <v>-20285</v>
      </c>
      <c r="K614" s="191">
        <f t="shared" si="292"/>
        <v>-25703</v>
      </c>
      <c r="L614" s="192">
        <f t="shared" si="292"/>
        <v>-3601</v>
      </c>
      <c r="M614" s="193">
        <f t="shared" si="292"/>
        <v>9425</v>
      </c>
      <c r="N614" s="191">
        <f t="shared" si="292"/>
        <v>10302.200000000012</v>
      </c>
      <c r="O614" s="191">
        <f t="shared" si="292"/>
        <v>19184.200000000012</v>
      </c>
      <c r="P614" s="191">
        <f t="shared" si="292"/>
        <v>26172.200000000012</v>
      </c>
      <c r="Q614" s="191">
        <f t="shared" si="292"/>
        <v>17173.200000000012</v>
      </c>
      <c r="R614" s="192">
        <f t="shared" si="292"/>
        <v>25090.200000000012</v>
      </c>
      <c r="S614" s="194">
        <f t="shared" si="292"/>
        <v>-3601</v>
      </c>
      <c r="T614" s="195">
        <f t="shared" si="292"/>
        <v>28691.200000000012</v>
      </c>
      <c r="U614" s="195">
        <f t="shared" si="292"/>
        <v>25090.200000000012</v>
      </c>
      <c r="V614" s="269"/>
      <c r="W614" s="158" t="s">
        <v>88</v>
      </c>
    </row>
    <row r="615" spans="2:23" s="1" customFormat="1" ht="17.25" customHeight="1" thickBot="1">
      <c r="B615" s="2262"/>
      <c r="C615" s="2264"/>
      <c r="D615" s="2268" t="s">
        <v>111</v>
      </c>
      <c r="E615" s="2269"/>
      <c r="F615" s="2270"/>
      <c r="G615" s="1174">
        <f>G586/G531</f>
        <v>0.92775699007100554</v>
      </c>
      <c r="H615" s="1175">
        <f t="shared" ref="H615:U615" si="293">H586/H531</f>
        <v>0.98916745233101799</v>
      </c>
      <c r="I615" s="1175">
        <f t="shared" si="293"/>
        <v>0.91387118143414092</v>
      </c>
      <c r="J615" s="1175">
        <f t="shared" si="293"/>
        <v>0.83294076953485308</v>
      </c>
      <c r="K615" s="1175">
        <f t="shared" si="293"/>
        <v>0.81534405218615746</v>
      </c>
      <c r="L615" s="1176">
        <f t="shared" si="293"/>
        <v>0.98093559077962367</v>
      </c>
      <c r="M615" s="1177">
        <f t="shared" si="293"/>
        <v>1.0370572785606442</v>
      </c>
      <c r="N615" s="1175">
        <f t="shared" si="293"/>
        <v>1.0378793561149229</v>
      </c>
      <c r="O615" s="1175">
        <f t="shared" si="293"/>
        <v>1.0661467114903889</v>
      </c>
      <c r="P615" s="1175">
        <f t="shared" si="293"/>
        <v>1.0781997346750964</v>
      </c>
      <c r="Q615" s="1175">
        <f t="shared" si="293"/>
        <v>1.0485276290320302</v>
      </c>
      <c r="R615" s="1176">
        <f t="shared" si="293"/>
        <v>1.0611241988018876</v>
      </c>
      <c r="S615" s="1178">
        <f t="shared" si="293"/>
        <v>0.98093559077962367</v>
      </c>
      <c r="T615" s="1179">
        <f t="shared" si="293"/>
        <v>1.1294770141656101</v>
      </c>
      <c r="U615" s="1179">
        <f t="shared" si="293"/>
        <v>1.0611241988018876</v>
      </c>
      <c r="V615" s="270"/>
      <c r="W615" s="234" t="s">
        <v>360</v>
      </c>
    </row>
    <row r="616" spans="2:23" s="1" customFormat="1" ht="17.25" customHeight="1">
      <c r="B616" s="2262"/>
      <c r="C616" s="2200" t="s">
        <v>104</v>
      </c>
      <c r="D616" s="2201" t="s">
        <v>100</v>
      </c>
      <c r="E616" s="2203" t="s">
        <v>19</v>
      </c>
      <c r="F616" s="358" t="s">
        <v>119</v>
      </c>
      <c r="G616" s="87">
        <f>G587-G532</f>
        <v>222.38095238095241</v>
      </c>
      <c r="H616" s="3">
        <f t="shared" ref="H616:L620" si="294">H558-H503</f>
        <v>52001.722222222219</v>
      </c>
      <c r="I616" s="3">
        <f t="shared" si="294"/>
        <v>92596.21587301587</v>
      </c>
      <c r="J616" s="3">
        <f t="shared" si="294"/>
        <v>122415.12936507937</v>
      </c>
      <c r="K616" s="3">
        <f t="shared" si="294"/>
        <v>140307.44206349208</v>
      </c>
      <c r="L616" s="4">
        <f t="shared" si="294"/>
        <v>190703.44206349205</v>
      </c>
      <c r="M616" s="2">
        <f>M558-M530</f>
        <v>199974</v>
      </c>
      <c r="N616" s="3">
        <f t="shared" ref="N616:R620" si="295">N558-N530</f>
        <v>215842</v>
      </c>
      <c r="O616" s="3">
        <f t="shared" si="295"/>
        <v>233893</v>
      </c>
      <c r="P616" s="3">
        <f t="shared" si="295"/>
        <v>275402</v>
      </c>
      <c r="Q616" s="3">
        <f t="shared" si="295"/>
        <v>294603</v>
      </c>
      <c r="R616" s="4">
        <f t="shared" si="295"/>
        <v>343001</v>
      </c>
      <c r="S616" s="105">
        <f>SUM(G616:L616)</f>
        <v>598246.33253968251</v>
      </c>
      <c r="T616" s="106">
        <f>SUM(M616:R616)</f>
        <v>1562715</v>
      </c>
      <c r="U616" s="106">
        <f>U558-U530</f>
        <v>343001</v>
      </c>
      <c r="W616" s="157" t="s">
        <v>350</v>
      </c>
    </row>
    <row r="617" spans="2:23" s="1" customFormat="1" ht="17.25" customHeight="1">
      <c r="B617" s="2262"/>
      <c r="C617" s="2201"/>
      <c r="D617" s="2201"/>
      <c r="E617" s="2204"/>
      <c r="F617" s="355" t="s">
        <v>118</v>
      </c>
      <c r="G617" s="87">
        <f t="shared" ref="G617:G625" si="296">G588-G533</f>
        <v>-50</v>
      </c>
      <c r="H617" s="3">
        <f t="shared" si="294"/>
        <v>489.73809523809609</v>
      </c>
      <c r="I617" s="3">
        <f t="shared" si="294"/>
        <v>955.96825396825648</v>
      </c>
      <c r="J617" s="3">
        <f t="shared" si="294"/>
        <v>2143.5000000000036</v>
      </c>
      <c r="K617" s="3">
        <f t="shared" si="294"/>
        <v>2150.428571428577</v>
      </c>
      <c r="L617" s="4">
        <f t="shared" si="294"/>
        <v>2734.3968253968287</v>
      </c>
      <c r="M617" s="2">
        <f>M559-M531</f>
        <v>-249664.09523809524</v>
      </c>
      <c r="N617" s="3">
        <f t="shared" si="295"/>
        <v>-266618.12698412698</v>
      </c>
      <c r="O617" s="3">
        <f t="shared" si="295"/>
        <v>-284028.17460317462</v>
      </c>
      <c r="P617" s="3">
        <f t="shared" si="295"/>
        <v>-327948.12698412698</v>
      </c>
      <c r="Q617" s="3">
        <f t="shared" si="295"/>
        <v>-346418.17460317462</v>
      </c>
      <c r="R617" s="4">
        <f t="shared" si="295"/>
        <v>-402087.09523809527</v>
      </c>
      <c r="S617" s="105">
        <f>SUM(G617:L617)</f>
        <v>8424.0317460317619</v>
      </c>
      <c r="T617" s="106">
        <f>SUM(M617:R617)</f>
        <v>-1876763.7936507938</v>
      </c>
      <c r="U617" s="106">
        <f>U559-U531</f>
        <v>-402087.09523809527</v>
      </c>
      <c r="W617" s="158" t="s">
        <v>90</v>
      </c>
    </row>
    <row r="618" spans="2:23" s="1" customFormat="1" ht="17.25" customHeight="1">
      <c r="B618" s="2262"/>
      <c r="C618" s="2201"/>
      <c r="D618" s="2201"/>
      <c r="E618" s="2205" t="s">
        <v>21</v>
      </c>
      <c r="F618" s="355" t="s">
        <v>86</v>
      </c>
      <c r="G618" s="87">
        <f t="shared" si="296"/>
        <v>-1.1111111111111143</v>
      </c>
      <c r="H618" s="3">
        <f t="shared" si="294"/>
        <v>-6661.6499999999951</v>
      </c>
      <c r="I618" s="3">
        <f t="shared" si="294"/>
        <v>-6370.3999999999842</v>
      </c>
      <c r="J618" s="3">
        <f t="shared" si="294"/>
        <v>-4218.9499999999771</v>
      </c>
      <c r="K618" s="3">
        <f t="shared" si="294"/>
        <v>-7294.2999999999629</v>
      </c>
      <c r="L618" s="4">
        <f t="shared" si="294"/>
        <v>-7244.2999999999774</v>
      </c>
      <c r="M618" s="2">
        <f>M560-M532</f>
        <v>-4371.9047619047615</v>
      </c>
      <c r="N618" s="3">
        <f t="shared" si="295"/>
        <v>-5055.8730158730159</v>
      </c>
      <c r="O618" s="3">
        <f t="shared" si="295"/>
        <v>-5696.8253968253966</v>
      </c>
      <c r="P618" s="3">
        <f t="shared" si="295"/>
        <v>-6435.8730158730159</v>
      </c>
      <c r="Q618" s="3">
        <f t="shared" si="295"/>
        <v>-7166.8253968253966</v>
      </c>
      <c r="R618" s="4">
        <f t="shared" si="295"/>
        <v>-8091.9047619047615</v>
      </c>
      <c r="S618" s="105">
        <f>SUM(G618:L618)</f>
        <v>-31790.711111111006</v>
      </c>
      <c r="T618" s="106">
        <f>SUM(M618:R618)</f>
        <v>-36819.206349206346</v>
      </c>
      <c r="U618" s="106">
        <f>U560-U532</f>
        <v>-8091.9047619047615</v>
      </c>
      <c r="W618" s="158" t="s">
        <v>90</v>
      </c>
    </row>
    <row r="619" spans="2:23" s="1" customFormat="1" ht="17.25" customHeight="1">
      <c r="B619" s="2262"/>
      <c r="C619" s="2201"/>
      <c r="D619" s="2201"/>
      <c r="E619" s="2203"/>
      <c r="F619" s="355" t="s">
        <v>84</v>
      </c>
      <c r="G619" s="87">
        <f t="shared" si="296"/>
        <v>-268.41269841269843</v>
      </c>
      <c r="H619" s="3">
        <f t="shared" si="294"/>
        <v>2014</v>
      </c>
      <c r="I619" s="3">
        <f t="shared" si="294"/>
        <v>4498.9523809523807</v>
      </c>
      <c r="J619" s="3">
        <f t="shared" si="294"/>
        <v>8659.9206349206343</v>
      </c>
      <c r="K619" s="3">
        <f t="shared" si="294"/>
        <v>10910.952380952382</v>
      </c>
      <c r="L619" s="4">
        <f t="shared" si="294"/>
        <v>12986.984126984127</v>
      </c>
      <c r="M619" s="2">
        <f>M561-M533</f>
        <v>10826.031746031746</v>
      </c>
      <c r="N619" s="3">
        <f t="shared" si="295"/>
        <v>11186.984126984127</v>
      </c>
      <c r="O619" s="3">
        <f t="shared" si="295"/>
        <v>12004.920634920636</v>
      </c>
      <c r="P619" s="3">
        <f t="shared" si="295"/>
        <v>14465.873015873018</v>
      </c>
      <c r="Q619" s="3">
        <f t="shared" si="295"/>
        <v>15279.841269841272</v>
      </c>
      <c r="R619" s="4">
        <f t="shared" si="295"/>
        <v>18436.825396825399</v>
      </c>
      <c r="S619" s="105">
        <f>SUM(G619:L619)</f>
        <v>38802.396825396827</v>
      </c>
      <c r="T619" s="106">
        <f>SUM(M619:R619)</f>
        <v>82200.476190476198</v>
      </c>
      <c r="U619" s="106">
        <f>U561-U533</f>
        <v>18436.825396825399</v>
      </c>
      <c r="W619" s="158" t="s">
        <v>90</v>
      </c>
    </row>
    <row r="620" spans="2:23" s="1" customFormat="1" ht="17.25" customHeight="1">
      <c r="B620" s="2262"/>
      <c r="C620" s="2201"/>
      <c r="D620" s="2201"/>
      <c r="E620" s="2204"/>
      <c r="F620" s="355" t="s">
        <v>85</v>
      </c>
      <c r="G620" s="87">
        <f t="shared" si="296"/>
        <v>-297.93650793650795</v>
      </c>
      <c r="H620" s="3">
        <f t="shared" si="294"/>
        <v>1131.984126984127</v>
      </c>
      <c r="I620" s="3">
        <f t="shared" si="294"/>
        <v>2644.936507936508</v>
      </c>
      <c r="J620" s="3">
        <f t="shared" si="294"/>
        <v>4007.9047619047619</v>
      </c>
      <c r="K620" s="3">
        <f t="shared" si="294"/>
        <v>5027.9523809523807</v>
      </c>
      <c r="L620" s="4">
        <f t="shared" si="294"/>
        <v>6073.0317460317456</v>
      </c>
      <c r="M620" s="2">
        <f>M562-M534</f>
        <v>-5970</v>
      </c>
      <c r="N620" s="3">
        <f t="shared" si="295"/>
        <v>-5500.9523809523816</v>
      </c>
      <c r="O620" s="3">
        <f t="shared" si="295"/>
        <v>-5598.8888888888905</v>
      </c>
      <c r="P620" s="3">
        <f t="shared" si="295"/>
        <v>-6923.8095238095266</v>
      </c>
      <c r="Q620" s="3">
        <f t="shared" si="295"/>
        <v>-6997.777777777781</v>
      </c>
      <c r="R620" s="4">
        <f t="shared" si="295"/>
        <v>-9689.6825396825425</v>
      </c>
      <c r="S620" s="105">
        <f>SUM(G620:L620)</f>
        <v>18587.873015873014</v>
      </c>
      <c r="T620" s="106">
        <f>SUM(M620:R620)</f>
        <v>-40681.111111111124</v>
      </c>
      <c r="U620" s="106">
        <f>U562-U534</f>
        <v>-9689.6825396825425</v>
      </c>
      <c r="W620" s="149" t="s">
        <v>90</v>
      </c>
    </row>
    <row r="621" spans="2:23" s="1" customFormat="1" ht="17.25" customHeight="1">
      <c r="B621" s="2262"/>
      <c r="C621" s="2201"/>
      <c r="D621" s="2202"/>
      <c r="E621" s="1909" t="s">
        <v>91</v>
      </c>
      <c r="F621" s="1910"/>
      <c r="G621" s="196">
        <f t="shared" si="296"/>
        <v>-395.07936507936483</v>
      </c>
      <c r="H621" s="180">
        <f t="shared" ref="H621:U621" si="297">SUM(H616:H620)</f>
        <v>48975.794444444451</v>
      </c>
      <c r="I621" s="180">
        <f t="shared" si="297"/>
        <v>94325.673015873035</v>
      </c>
      <c r="J621" s="180">
        <f t="shared" si="297"/>
        <v>133007.50476190477</v>
      </c>
      <c r="K621" s="180">
        <f t="shared" si="297"/>
        <v>151102.47539682547</v>
      </c>
      <c r="L621" s="181">
        <f t="shared" si="297"/>
        <v>205253.55476190479</v>
      </c>
      <c r="M621" s="179">
        <f t="shared" si="297"/>
        <v>-49205.968253968254</v>
      </c>
      <c r="N621" s="180">
        <f t="shared" si="297"/>
        <v>-50145.968253968254</v>
      </c>
      <c r="O621" s="180">
        <f t="shared" si="297"/>
        <v>-49425.968253968269</v>
      </c>
      <c r="P621" s="180">
        <f t="shared" si="297"/>
        <v>-51439.936507936509</v>
      </c>
      <c r="Q621" s="180">
        <f t="shared" si="297"/>
        <v>-50699.936507936523</v>
      </c>
      <c r="R621" s="181">
        <f t="shared" si="297"/>
        <v>-58430.857142857174</v>
      </c>
      <c r="S621" s="197">
        <f t="shared" si="297"/>
        <v>632269.92301587306</v>
      </c>
      <c r="T621" s="198">
        <f t="shared" si="297"/>
        <v>-309348.63492063509</v>
      </c>
      <c r="U621" s="198">
        <f t="shared" si="297"/>
        <v>-58430.857142857174</v>
      </c>
      <c r="W621" s="149" t="s">
        <v>90</v>
      </c>
    </row>
    <row r="622" spans="2:23" s="1" customFormat="1" ht="17.25" customHeight="1">
      <c r="B622" s="2262"/>
      <c r="C622" s="2201"/>
      <c r="D622" s="2200" t="s">
        <v>70</v>
      </c>
      <c r="E622" s="1907" t="s">
        <v>59</v>
      </c>
      <c r="F622" s="1908"/>
      <c r="G622" s="87">
        <f t="shared" si="296"/>
        <v>-593.6</v>
      </c>
      <c r="H622" s="3">
        <f t="shared" ref="H622:L625" si="298">H564-H509</f>
        <v>6062.063492063492</v>
      </c>
      <c r="I622" s="3">
        <f t="shared" si="298"/>
        <v>9746.9841269841272</v>
      </c>
      <c r="J622" s="3">
        <f t="shared" si="298"/>
        <v>13278.888888888889</v>
      </c>
      <c r="K622" s="3">
        <f t="shared" si="298"/>
        <v>15216.984126984125</v>
      </c>
      <c r="L622" s="4">
        <f t="shared" si="298"/>
        <v>19698.095238095237</v>
      </c>
      <c r="M622" s="10">
        <f>M564-M536</f>
        <v>21253.968253968254</v>
      </c>
      <c r="N622" s="483">
        <f t="shared" ref="N622:R625" si="299">N564-N536</f>
        <v>23128.888888888891</v>
      </c>
      <c r="O622" s="483">
        <f t="shared" si="299"/>
        <v>25307.777777777777</v>
      </c>
      <c r="P622" s="483">
        <f t="shared" si="299"/>
        <v>29643.809523809527</v>
      </c>
      <c r="Q622" s="483">
        <f t="shared" si="299"/>
        <v>31928.730158730163</v>
      </c>
      <c r="R622" s="483">
        <f t="shared" si="299"/>
        <v>36475.873015873018</v>
      </c>
      <c r="S622" s="105">
        <f>SUM(G622:L622)</f>
        <v>63409.415873015874</v>
      </c>
      <c r="T622" s="106">
        <f>SUM(M622:R622)</f>
        <v>167739.04761904763</v>
      </c>
      <c r="U622" s="524">
        <f>U564-U536</f>
        <v>36475.873015873018</v>
      </c>
      <c r="W622" s="157" t="s">
        <v>90</v>
      </c>
    </row>
    <row r="623" spans="2:23" s="1" customFormat="1" ht="17.25" customHeight="1">
      <c r="B623" s="2262"/>
      <c r="C623" s="2201"/>
      <c r="D623" s="2201"/>
      <c r="E623" s="1907" t="s">
        <v>58</v>
      </c>
      <c r="F623" s="1908"/>
      <c r="G623" s="87">
        <f t="shared" si="296"/>
        <v>-62.100000000000023</v>
      </c>
      <c r="H623" s="3">
        <f t="shared" si="298"/>
        <v>2680</v>
      </c>
      <c r="I623" s="3">
        <f t="shared" si="298"/>
        <v>4152</v>
      </c>
      <c r="J623" s="3">
        <f t="shared" si="298"/>
        <v>5635</v>
      </c>
      <c r="K623" s="3">
        <f t="shared" si="298"/>
        <v>6773</v>
      </c>
      <c r="L623" s="4">
        <f t="shared" si="298"/>
        <v>7920</v>
      </c>
      <c r="M623" s="2">
        <f>M565-M537</f>
        <v>-17850.142857142855</v>
      </c>
      <c r="N623" s="3">
        <f t="shared" si="299"/>
        <v>-18960.984126984127</v>
      </c>
      <c r="O623" s="3">
        <f t="shared" si="299"/>
        <v>-20020.873015873014</v>
      </c>
      <c r="P623" s="3">
        <f t="shared" si="299"/>
        <v>-23741.968253968254</v>
      </c>
      <c r="Q623" s="3">
        <f t="shared" si="299"/>
        <v>-25068.888888888891</v>
      </c>
      <c r="R623" s="3">
        <f t="shared" si="299"/>
        <v>-29161.031746031746</v>
      </c>
      <c r="S623" s="105">
        <f>SUM(G623:L623)</f>
        <v>27097.9</v>
      </c>
      <c r="T623" s="106">
        <f>SUM(M623:R623)</f>
        <v>-134803.88888888888</v>
      </c>
      <c r="U623" s="106">
        <f>U565-U537</f>
        <v>-29161.031746031746</v>
      </c>
      <c r="W623" s="158" t="s">
        <v>90</v>
      </c>
    </row>
    <row r="624" spans="2:23" s="1" customFormat="1" ht="17.25" customHeight="1">
      <c r="B624" s="2262"/>
      <c r="C624" s="2201"/>
      <c r="D624" s="2201"/>
      <c r="E624" s="1907" t="s">
        <v>44</v>
      </c>
      <c r="F624" s="1908"/>
      <c r="G624" s="87">
        <f t="shared" si="296"/>
        <v>-176</v>
      </c>
      <c r="H624" s="3">
        <f t="shared" si="298"/>
        <v>870</v>
      </c>
      <c r="I624" s="3">
        <f t="shared" si="298"/>
        <v>1250</v>
      </c>
      <c r="J624" s="3">
        <f t="shared" si="298"/>
        <v>1627</v>
      </c>
      <c r="K624" s="3">
        <f t="shared" si="298"/>
        <v>2076</v>
      </c>
      <c r="L624" s="4">
        <f t="shared" si="298"/>
        <v>2557</v>
      </c>
      <c r="M624" s="2">
        <f>M566-M538</f>
        <v>-6212</v>
      </c>
      <c r="N624" s="3">
        <f t="shared" si="299"/>
        <v>-6737</v>
      </c>
      <c r="O624" s="3">
        <f t="shared" si="299"/>
        <v>-7448</v>
      </c>
      <c r="P624" s="3">
        <f t="shared" si="299"/>
        <v>-8077</v>
      </c>
      <c r="Q624" s="3">
        <f t="shared" si="299"/>
        <v>-8615</v>
      </c>
      <c r="R624" s="3">
        <f t="shared" si="299"/>
        <v>-9440</v>
      </c>
      <c r="S624" s="105">
        <f>SUM(G624:L624)</f>
        <v>8204</v>
      </c>
      <c r="T624" s="106">
        <f>SUM(M624:R624)</f>
        <v>-46529</v>
      </c>
      <c r="U624" s="106">
        <f>U566-U538</f>
        <v>-9440</v>
      </c>
      <c r="W624" s="158" t="s">
        <v>90</v>
      </c>
    </row>
    <row r="625" spans="2:23" s="1" customFormat="1" ht="17.25" customHeight="1">
      <c r="B625" s="2262"/>
      <c r="C625" s="2201"/>
      <c r="D625" s="2201"/>
      <c r="E625" s="1907" t="s">
        <v>51</v>
      </c>
      <c r="F625" s="1908"/>
      <c r="G625" s="632">
        <f t="shared" si="296"/>
        <v>0</v>
      </c>
      <c r="H625" s="1438">
        <f t="shared" si="298"/>
        <v>1493</v>
      </c>
      <c r="I625" s="1438">
        <f t="shared" si="298"/>
        <v>3915</v>
      </c>
      <c r="J625" s="1438">
        <f t="shared" si="298"/>
        <v>6950</v>
      </c>
      <c r="K625" s="1438">
        <f t="shared" si="298"/>
        <v>8901</v>
      </c>
      <c r="L625" s="88">
        <f t="shared" si="298"/>
        <v>8901</v>
      </c>
      <c r="M625" s="10">
        <f>M567-M539</f>
        <v>-2985</v>
      </c>
      <c r="N625" s="483">
        <f t="shared" si="299"/>
        <v>-3419</v>
      </c>
      <c r="O625" s="483">
        <f t="shared" si="299"/>
        <v>-3827</v>
      </c>
      <c r="P625" s="483">
        <f t="shared" si="299"/>
        <v>-4195</v>
      </c>
      <c r="Q625" s="483">
        <f t="shared" si="299"/>
        <v>-4615</v>
      </c>
      <c r="R625" s="483">
        <f t="shared" si="299"/>
        <v>-5035</v>
      </c>
      <c r="S625" s="1180">
        <f>SUM(G625:L625)</f>
        <v>30160</v>
      </c>
      <c r="T625" s="1439">
        <f>SUM(M625:R625)</f>
        <v>-24076</v>
      </c>
      <c r="U625" s="524">
        <f>U567-U539</f>
        <v>-5035</v>
      </c>
      <c r="W625" s="159" t="s">
        <v>90</v>
      </c>
    </row>
    <row r="626" spans="2:23" s="1" customFormat="1" ht="17.25" customHeight="1">
      <c r="B626" s="2262"/>
      <c r="C626" s="2202"/>
      <c r="D626" s="2202"/>
      <c r="E626" s="1909" t="s">
        <v>70</v>
      </c>
      <c r="F626" s="1910"/>
      <c r="G626" s="528">
        <f>G597-G542</f>
        <v>-831.7</v>
      </c>
      <c r="H626" s="529">
        <f t="shared" ref="H626:L626" si="300">SUM(H622:H625)</f>
        <v>11105.063492063491</v>
      </c>
      <c r="I626" s="529">
        <f t="shared" si="300"/>
        <v>19063.984126984127</v>
      </c>
      <c r="J626" s="529">
        <f t="shared" si="300"/>
        <v>27490.888888888891</v>
      </c>
      <c r="K626" s="529">
        <f t="shared" si="300"/>
        <v>32966.984126984127</v>
      </c>
      <c r="L626" s="199">
        <f t="shared" si="300"/>
        <v>39076.095238095237</v>
      </c>
      <c r="M626" s="200">
        <f>SUM(M622:M625)</f>
        <v>-5793.1746031746006</v>
      </c>
      <c r="N626" s="529">
        <f t="shared" ref="N626:U626" si="301">SUM(N622:N625)</f>
        <v>-5988.0952380952367</v>
      </c>
      <c r="O626" s="529">
        <f t="shared" si="301"/>
        <v>-5988.0952380952367</v>
      </c>
      <c r="P626" s="529">
        <f t="shared" si="301"/>
        <v>-6370.1587301587278</v>
      </c>
      <c r="Q626" s="529">
        <f t="shared" si="301"/>
        <v>-6370.1587301587278</v>
      </c>
      <c r="R626" s="199">
        <f t="shared" si="301"/>
        <v>-7160.1587301587278</v>
      </c>
      <c r="S626" s="1181">
        <f t="shared" si="301"/>
        <v>128871.31587301588</v>
      </c>
      <c r="T626" s="530">
        <f t="shared" si="301"/>
        <v>-37669.841269841243</v>
      </c>
      <c r="U626" s="530">
        <f t="shared" si="301"/>
        <v>-7160.1587301587278</v>
      </c>
      <c r="W626" s="149" t="s">
        <v>90</v>
      </c>
    </row>
    <row r="627" spans="2:23" s="1" customFormat="1" ht="17.25" customHeight="1">
      <c r="B627" s="2262"/>
      <c r="C627" s="2015" t="s">
        <v>66</v>
      </c>
      <c r="D627" s="2016"/>
      <c r="E627" s="2016"/>
      <c r="F627" s="2017"/>
      <c r="G627" s="196">
        <f>G598-G543</f>
        <v>-1226.7793650793647</v>
      </c>
      <c r="H627" s="180">
        <f t="shared" ref="H627:R627" si="302">SUM(H621,H626)</f>
        <v>60080.857936507942</v>
      </c>
      <c r="I627" s="180">
        <f t="shared" si="302"/>
        <v>113389.65714285716</v>
      </c>
      <c r="J627" s="180">
        <f t="shared" si="302"/>
        <v>160498.39365079365</v>
      </c>
      <c r="K627" s="180">
        <f t="shared" si="302"/>
        <v>184069.45952380961</v>
      </c>
      <c r="L627" s="181">
        <f t="shared" si="302"/>
        <v>244329.65000000002</v>
      </c>
      <c r="M627" s="179">
        <f t="shared" si="302"/>
        <v>-54999.142857142855</v>
      </c>
      <c r="N627" s="180">
        <f t="shared" si="302"/>
        <v>-56134.063492063491</v>
      </c>
      <c r="O627" s="180">
        <f t="shared" si="302"/>
        <v>-55414.063492063506</v>
      </c>
      <c r="P627" s="180">
        <f t="shared" si="302"/>
        <v>-57810.095238095237</v>
      </c>
      <c r="Q627" s="180">
        <f t="shared" si="302"/>
        <v>-57070.095238095251</v>
      </c>
      <c r="R627" s="181">
        <f t="shared" si="302"/>
        <v>-65591.015873015902</v>
      </c>
      <c r="S627" s="197">
        <f>S569-S514</f>
        <v>8400</v>
      </c>
      <c r="T627" s="198">
        <f>T569-T514</f>
        <v>9086</v>
      </c>
      <c r="U627" s="198">
        <f>U569-U514</f>
        <v>17486</v>
      </c>
      <c r="V627" s="269"/>
      <c r="W627" s="149" t="s">
        <v>90</v>
      </c>
    </row>
    <row r="628" spans="2:23" s="1" customFormat="1" ht="17.25" customHeight="1">
      <c r="B628" s="2262"/>
      <c r="C628" s="2271" t="s">
        <v>110</v>
      </c>
      <c r="D628" s="2272"/>
      <c r="E628" s="2277" t="s">
        <v>19</v>
      </c>
      <c r="F628" s="363" t="s">
        <v>119</v>
      </c>
      <c r="G628" s="633">
        <f t="shared" ref="G628:U629" si="303">G599/G544</f>
        <v>0.78105822048292439</v>
      </c>
      <c r="H628" s="633">
        <f t="shared" si="303"/>
        <v>0.92686782831448133</v>
      </c>
      <c r="I628" s="633">
        <f t="shared" si="303"/>
        <v>0.75865679862782809</v>
      </c>
      <c r="J628" s="633">
        <f t="shared" si="303"/>
        <v>0.79357594077438709</v>
      </c>
      <c r="K628" s="633">
        <f t="shared" si="303"/>
        <v>0.82564572153482085</v>
      </c>
      <c r="L628" s="634">
        <f t="shared" si="303"/>
        <v>0.84785615898589528</v>
      </c>
      <c r="M628" s="635">
        <f t="shared" si="303"/>
        <v>1.0056419436451911</v>
      </c>
      <c r="N628" s="633">
        <f t="shared" si="303"/>
        <v>1.1528727572272433</v>
      </c>
      <c r="O628" s="633">
        <f t="shared" si="303"/>
        <v>1.2908439749504499</v>
      </c>
      <c r="P628" s="633">
        <f t="shared" si="303"/>
        <v>1.4499310702012145</v>
      </c>
      <c r="Q628" s="633">
        <f t="shared" si="303"/>
        <v>1.6072755778478394</v>
      </c>
      <c r="R628" s="636">
        <f t="shared" si="303"/>
        <v>1.8064077040470636</v>
      </c>
      <c r="S628" s="1182">
        <f t="shared" si="303"/>
        <v>0.84785615898589528</v>
      </c>
      <c r="T628" s="531">
        <f t="shared" si="303"/>
        <v>540.34615384615768</v>
      </c>
      <c r="U628" s="531">
        <f t="shared" si="303"/>
        <v>1.8064077040470636</v>
      </c>
      <c r="V628" s="308"/>
      <c r="W628" s="158" t="s">
        <v>355</v>
      </c>
    </row>
    <row r="629" spans="2:23" s="1" customFormat="1" ht="17.25" customHeight="1">
      <c r="B629" s="2262"/>
      <c r="C629" s="2273"/>
      <c r="D629" s="2274"/>
      <c r="E629" s="2278"/>
      <c r="F629" s="364" t="s">
        <v>118</v>
      </c>
      <c r="G629" s="633" t="e">
        <f>G600/G545</f>
        <v>#DIV/0!</v>
      </c>
      <c r="H629" s="633" t="e">
        <f t="shared" si="303"/>
        <v>#DIV/0!</v>
      </c>
      <c r="I629" s="633">
        <f t="shared" si="303"/>
        <v>1.0004060977133575</v>
      </c>
      <c r="J629" s="633">
        <f t="shared" si="303"/>
        <v>0.99997759153856502</v>
      </c>
      <c r="K629" s="633">
        <f t="shared" si="303"/>
        <v>1.000024567610063</v>
      </c>
      <c r="L629" s="634">
        <f t="shared" si="303"/>
        <v>1.0034393309759182</v>
      </c>
      <c r="M629" s="635">
        <f t="shared" si="303"/>
        <v>1.0034393309759182</v>
      </c>
      <c r="N629" s="633">
        <f t="shared" si="303"/>
        <v>1.0034393309759182</v>
      </c>
      <c r="O629" s="633">
        <f t="shared" si="303"/>
        <v>1.0034393309759182</v>
      </c>
      <c r="P629" s="633">
        <f t="shared" si="303"/>
        <v>1.0034393309759182</v>
      </c>
      <c r="Q629" s="633">
        <f t="shared" si="303"/>
        <v>1.0034393309759182</v>
      </c>
      <c r="R629" s="636">
        <f t="shared" si="303"/>
        <v>1.0034393309759182</v>
      </c>
      <c r="S629" s="1182">
        <f t="shared" si="303"/>
        <v>1.0034393309759182</v>
      </c>
      <c r="T629" s="531" t="e">
        <f t="shared" si="303"/>
        <v>#DIV/0!</v>
      </c>
      <c r="U629" s="531">
        <f t="shared" si="303"/>
        <v>1.0034393309759182</v>
      </c>
      <c r="V629" s="308"/>
      <c r="W629" s="158" t="s">
        <v>346</v>
      </c>
    </row>
    <row r="630" spans="2:23" s="1" customFormat="1" ht="17.25" customHeight="1">
      <c r="B630" s="2262"/>
      <c r="C630" s="2273"/>
      <c r="D630" s="2274"/>
      <c r="E630" s="2279" t="s">
        <v>21</v>
      </c>
      <c r="F630" s="364" t="s">
        <v>86</v>
      </c>
      <c r="G630" s="633">
        <f t="shared" ref="G630:U635" si="304">G601/G546</f>
        <v>1.0432303292410714</v>
      </c>
      <c r="H630" s="633">
        <f t="shared" si="304"/>
        <v>1.1067505253833994</v>
      </c>
      <c r="I630" s="633">
        <f t="shared" si="304"/>
        <v>1.087792647685123</v>
      </c>
      <c r="J630" s="633">
        <f t="shared" si="304"/>
        <v>1.0992158826609859</v>
      </c>
      <c r="K630" s="633">
        <f t="shared" si="304"/>
        <v>1.191261094212011</v>
      </c>
      <c r="L630" s="634">
        <f t="shared" si="304"/>
        <v>1.3543394694866218</v>
      </c>
      <c r="M630" s="635">
        <f t="shared" si="304"/>
        <v>1.848399102326125</v>
      </c>
      <c r="N630" s="633">
        <f t="shared" si="304"/>
        <v>1.9202975717124551</v>
      </c>
      <c r="O630" s="633">
        <f t="shared" si="304"/>
        <v>2.1203934642924653</v>
      </c>
      <c r="P630" s="633">
        <f t="shared" si="304"/>
        <v>2.5734984028683732</v>
      </c>
      <c r="Q630" s="633">
        <f t="shared" si="304"/>
        <v>2.6554488733042003</v>
      </c>
      <c r="R630" s="636">
        <f t="shared" si="304"/>
        <v>3.0765804314993934</v>
      </c>
      <c r="S630" s="1182">
        <f t="shared" si="304"/>
        <v>1.3543394694866218</v>
      </c>
      <c r="T630" s="531">
        <f t="shared" si="304"/>
        <v>6.8951103188284897</v>
      </c>
      <c r="U630" s="531">
        <f t="shared" si="304"/>
        <v>3.0765804314993934</v>
      </c>
      <c r="V630" s="308"/>
      <c r="W630" s="158" t="s">
        <v>348</v>
      </c>
    </row>
    <row r="631" spans="2:23" s="1" customFormat="1" ht="17.25" customHeight="1">
      <c r="B631" s="2262"/>
      <c r="C631" s="2273"/>
      <c r="D631" s="2274"/>
      <c r="E631" s="2277"/>
      <c r="F631" s="364" t="s">
        <v>84</v>
      </c>
      <c r="G631" s="633">
        <f t="shared" si="304"/>
        <v>0.48015568045331469</v>
      </c>
      <c r="H631" s="633">
        <f t="shared" si="304"/>
        <v>0.66390731316228291</v>
      </c>
      <c r="I631" s="633">
        <f t="shared" si="304"/>
        <v>0.70178402707770038</v>
      </c>
      <c r="J631" s="633">
        <f t="shared" si="304"/>
        <v>0.70872581514551503</v>
      </c>
      <c r="K631" s="633">
        <f t="shared" si="304"/>
        <v>0.67925557023963368</v>
      </c>
      <c r="L631" s="634">
        <f t="shared" si="304"/>
        <v>0.70184913498426926</v>
      </c>
      <c r="M631" s="635">
        <f t="shared" si="304"/>
        <v>0.75483480932245894</v>
      </c>
      <c r="N631" s="633">
        <f t="shared" si="304"/>
        <v>0.9041951343692809</v>
      </c>
      <c r="O631" s="633">
        <f t="shared" si="304"/>
        <v>1.0454206335274745</v>
      </c>
      <c r="P631" s="633">
        <f t="shared" si="304"/>
        <v>1.1487077843857338</v>
      </c>
      <c r="Q631" s="633">
        <f t="shared" si="304"/>
        <v>1.1593898082139718</v>
      </c>
      <c r="R631" s="636">
        <f t="shared" si="304"/>
        <v>1.3422027729734778</v>
      </c>
      <c r="S631" s="1182">
        <f t="shared" si="304"/>
        <v>0.70184913498426926</v>
      </c>
      <c r="T631" s="531">
        <f t="shared" si="304"/>
        <v>2.5638052665382145</v>
      </c>
      <c r="U631" s="531">
        <f t="shared" si="304"/>
        <v>1.3422027729734778</v>
      </c>
      <c r="V631" s="308"/>
      <c r="W631" s="158" t="s">
        <v>348</v>
      </c>
    </row>
    <row r="632" spans="2:23" s="1" customFormat="1" ht="17.25" customHeight="1">
      <c r="B632" s="2262"/>
      <c r="C632" s="2275"/>
      <c r="D632" s="2276"/>
      <c r="E632" s="2278"/>
      <c r="F632" s="364" t="s">
        <v>85</v>
      </c>
      <c r="G632" s="633">
        <f t="shared" si="304"/>
        <v>1.2566414090439282</v>
      </c>
      <c r="H632" s="633">
        <f t="shared" si="304"/>
        <v>1.2091202756407597</v>
      </c>
      <c r="I632" s="633">
        <f t="shared" si="304"/>
        <v>1.2803496113294066</v>
      </c>
      <c r="J632" s="633">
        <f t="shared" si="304"/>
        <v>1.278486803170215</v>
      </c>
      <c r="K632" s="633">
        <f t="shared" si="304"/>
        <v>1.2754099417913285</v>
      </c>
      <c r="L632" s="634">
        <f t="shared" si="304"/>
        <v>1.2960419022558878</v>
      </c>
      <c r="M632" s="635">
        <f t="shared" si="304"/>
        <v>1.3832005069666311</v>
      </c>
      <c r="N632" s="633">
        <f t="shared" si="304"/>
        <v>1.3846567591606733</v>
      </c>
      <c r="O632" s="633">
        <f t="shared" si="304"/>
        <v>1.407704453141666</v>
      </c>
      <c r="P632" s="633">
        <f t="shared" si="304"/>
        <v>1.4311816987692316</v>
      </c>
      <c r="Q632" s="633">
        <f t="shared" si="304"/>
        <v>1.4311816987692316</v>
      </c>
      <c r="R632" s="636">
        <f t="shared" si="304"/>
        <v>1.4132787049326974</v>
      </c>
      <c r="S632" s="1182">
        <f t="shared" si="304"/>
        <v>1.2960419022558878</v>
      </c>
      <c r="T632" s="531">
        <f t="shared" si="304"/>
        <v>4.4831540845641831</v>
      </c>
      <c r="U632" s="531">
        <f t="shared" si="304"/>
        <v>1.4132787049326974</v>
      </c>
      <c r="V632" s="309"/>
      <c r="W632" s="158" t="s">
        <v>355</v>
      </c>
    </row>
    <row r="633" spans="2:23" s="1" customFormat="1" ht="17.25" customHeight="1">
      <c r="B633" s="2262"/>
      <c r="C633" s="2280" t="s">
        <v>342</v>
      </c>
      <c r="D633" s="2281"/>
      <c r="E633" s="2281"/>
      <c r="F633" s="2282"/>
      <c r="G633" s="1183">
        <f t="shared" si="304"/>
        <v>1.0333246570860339</v>
      </c>
      <c r="H633" s="1184">
        <f t="shared" si="304"/>
        <v>1.0273944566759288</v>
      </c>
      <c r="I633" s="1184">
        <f t="shared" si="304"/>
        <v>1.0240711933883375</v>
      </c>
      <c r="J633" s="1184">
        <f t="shared" si="304"/>
        <v>1.011839466771175</v>
      </c>
      <c r="K633" s="1184">
        <f t="shared" si="304"/>
        <v>1.0146249999584394</v>
      </c>
      <c r="L633" s="1185">
        <f t="shared" si="304"/>
        <v>1.0549865706646553</v>
      </c>
      <c r="M633" s="1186">
        <f t="shared" si="304"/>
        <v>1.2710493504538514</v>
      </c>
      <c r="N633" s="1184">
        <f t="shared" si="304"/>
        <v>1.3607126808060053</v>
      </c>
      <c r="O633" s="1184">
        <f t="shared" si="304"/>
        <v>1.4911276093969039</v>
      </c>
      <c r="P633" s="1184">
        <f t="shared" si="304"/>
        <v>1.6962908255102678</v>
      </c>
      <c r="Q633" s="1184">
        <f t="shared" si="304"/>
        <v>1.7517060080299625</v>
      </c>
      <c r="R633" s="1185">
        <f t="shared" si="304"/>
        <v>1.9574336873186102</v>
      </c>
      <c r="S633" s="1187">
        <f t="shared" si="304"/>
        <v>1.0549865706646553</v>
      </c>
      <c r="T633" s="311">
        <f t="shared" si="304"/>
        <v>5.6152535957122689</v>
      </c>
      <c r="U633" s="311">
        <f t="shared" si="304"/>
        <v>1.9574336873186102</v>
      </c>
      <c r="W633" s="158" t="s">
        <v>355</v>
      </c>
    </row>
    <row r="634" spans="2:23" s="1" customFormat="1" ht="17.25" customHeight="1">
      <c r="B634" s="2262"/>
      <c r="C634" s="2280" t="s">
        <v>61</v>
      </c>
      <c r="D634" s="2281"/>
      <c r="E634" s="2281"/>
      <c r="F634" s="2282"/>
      <c r="G634" s="1183">
        <f t="shared" si="304"/>
        <v>1.9016500717850728</v>
      </c>
      <c r="H634" s="1184">
        <f t="shared" si="304"/>
        <v>1.9124800063410856</v>
      </c>
      <c r="I634" s="1184">
        <f t="shared" si="304"/>
        <v>1.8407135478134673</v>
      </c>
      <c r="J634" s="1184">
        <f t="shared" si="304"/>
        <v>1.5203735559392024</v>
      </c>
      <c r="K634" s="1184">
        <f t="shared" si="304"/>
        <v>1.5299337450506743</v>
      </c>
      <c r="L634" s="1185">
        <f t="shared" si="304"/>
        <v>1.7486781682174084</v>
      </c>
      <c r="M634" s="1186">
        <f t="shared" si="304"/>
        <v>2.2102891946482957</v>
      </c>
      <c r="N634" s="1184">
        <f t="shared" si="304"/>
        <v>2.5144332019575315</v>
      </c>
      <c r="O634" s="1184">
        <f t="shared" si="304"/>
        <v>2.919856317637187</v>
      </c>
      <c r="P634" s="1184">
        <f t="shared" si="304"/>
        <v>3.2606910467606252</v>
      </c>
      <c r="Q634" s="1184">
        <f t="shared" si="304"/>
        <v>3.4696525107016698</v>
      </c>
      <c r="R634" s="1185">
        <f t="shared" si="304"/>
        <v>3.8808679467590745</v>
      </c>
      <c r="S634" s="1187">
        <f t="shared" si="304"/>
        <v>1.7486781682174084</v>
      </c>
      <c r="T634" s="311">
        <f t="shared" si="304"/>
        <v>148.62314483285792</v>
      </c>
      <c r="U634" s="311">
        <f t="shared" si="304"/>
        <v>3.8808679467590745</v>
      </c>
      <c r="W634" s="158" t="s">
        <v>346</v>
      </c>
    </row>
    <row r="635" spans="2:23" s="1" customFormat="1" ht="17.25" customHeight="1">
      <c r="B635" s="2262"/>
      <c r="C635" s="2280" t="s">
        <v>62</v>
      </c>
      <c r="D635" s="2281"/>
      <c r="E635" s="2281"/>
      <c r="F635" s="2282"/>
      <c r="G635" s="1188">
        <f t="shared" si="304"/>
        <v>1.1946557038756551</v>
      </c>
      <c r="H635" s="633">
        <f t="shared" si="304"/>
        <v>1.2056587399503642</v>
      </c>
      <c r="I635" s="633">
        <f t="shared" si="304"/>
        <v>1.176398169922251</v>
      </c>
      <c r="J635" s="633">
        <f t="shared" si="304"/>
        <v>1.1217241327474103</v>
      </c>
      <c r="K635" s="633">
        <f t="shared" si="304"/>
        <v>1.1322525955365335</v>
      </c>
      <c r="L635" s="636">
        <f t="shared" si="304"/>
        <v>1.1929244338036498</v>
      </c>
      <c r="M635" s="635">
        <f t="shared" si="304"/>
        <v>1.438303010291911</v>
      </c>
      <c r="N635" s="633">
        <f t="shared" si="304"/>
        <v>1.5650867250631479</v>
      </c>
      <c r="O635" s="633">
        <f t="shared" si="304"/>
        <v>1.7426569329009178</v>
      </c>
      <c r="P635" s="633">
        <f t="shared" si="304"/>
        <v>1.9665804299324114</v>
      </c>
      <c r="Q635" s="633">
        <f t="shared" si="304"/>
        <v>2.0481657988192894</v>
      </c>
      <c r="R635" s="636">
        <f t="shared" si="304"/>
        <v>2.2808291554560767</v>
      </c>
      <c r="S635" s="1189">
        <f t="shared" si="304"/>
        <v>1.1929244338036498</v>
      </c>
      <c r="T635" s="531">
        <f t="shared" si="304"/>
        <v>7.6988703874955826</v>
      </c>
      <c r="U635" s="531">
        <f t="shared" si="304"/>
        <v>2.2808291554560767</v>
      </c>
      <c r="W635" s="158" t="s">
        <v>348</v>
      </c>
    </row>
    <row r="636" spans="2:23" s="1" customFormat="1" ht="17.25" customHeight="1" thickBot="1">
      <c r="B636" s="2263"/>
      <c r="C636" s="2218" t="s">
        <v>63</v>
      </c>
      <c r="D636" s="2219"/>
      <c r="E636" s="2219"/>
      <c r="F636" s="2220"/>
      <c r="G636" s="1190">
        <f>G607-G552</f>
        <v>0.45398321429095834</v>
      </c>
      <c r="H636" s="526">
        <f t="shared" ref="H636:U636" si="305">H607-H552</f>
        <v>0.29154789562474659</v>
      </c>
      <c r="I636" s="526">
        <f t="shared" si="305"/>
        <v>0.18823198872384417</v>
      </c>
      <c r="J636" s="526">
        <f t="shared" si="305"/>
        <v>0.1293761763139416</v>
      </c>
      <c r="K636" s="526">
        <f t="shared" si="305"/>
        <v>0.13766910152338974</v>
      </c>
      <c r="L636" s="126">
        <f t="shared" si="305"/>
        <v>0.18627996496112365</v>
      </c>
      <c r="M636" s="127">
        <f t="shared" si="305"/>
        <v>0.45477940425950525</v>
      </c>
      <c r="N636" s="526">
        <f t="shared" si="305"/>
        <v>0.57749102842151934</v>
      </c>
      <c r="O636" s="526">
        <f t="shared" si="305"/>
        <v>0.74529111269586168</v>
      </c>
      <c r="P636" s="526">
        <f t="shared" si="305"/>
        <v>0.96838850910792407</v>
      </c>
      <c r="Q636" s="526">
        <f t="shared" si="305"/>
        <v>0.98509748675098552</v>
      </c>
      <c r="R636" s="126">
        <f t="shared" si="305"/>
        <v>1.1647728212958586</v>
      </c>
      <c r="S636" s="128">
        <f t="shared" si="305"/>
        <v>0.18627996496112365</v>
      </c>
      <c r="T636" s="527">
        <f t="shared" si="305"/>
        <v>5.7725909377164148</v>
      </c>
      <c r="U636" s="527">
        <f t="shared" si="305"/>
        <v>1.1647728212958586</v>
      </c>
      <c r="W636" s="160" t="s">
        <v>348</v>
      </c>
    </row>
    <row r="637" spans="2:23" s="1" customFormat="1" ht="17.25" customHeight="1">
      <c r="B637" s="2283" t="s">
        <v>309</v>
      </c>
      <c r="C637" s="2190" t="s">
        <v>102</v>
      </c>
      <c r="D637" s="2242" t="s">
        <v>19</v>
      </c>
      <c r="E637" s="2243"/>
      <c r="F637" s="354" t="s">
        <v>119</v>
      </c>
      <c r="G637" s="271">
        <f>G580-G553</f>
        <v>-1</v>
      </c>
      <c r="H637" s="272">
        <f t="shared" ref="H637:U641" si="306">H580-H553</f>
        <v>-1</v>
      </c>
      <c r="I637" s="272">
        <f t="shared" si="306"/>
        <v>-1</v>
      </c>
      <c r="J637" s="272">
        <f t="shared" si="306"/>
        <v>-1</v>
      </c>
      <c r="K637" s="272">
        <f t="shared" si="306"/>
        <v>-1</v>
      </c>
      <c r="L637" s="273">
        <f t="shared" si="306"/>
        <v>-1</v>
      </c>
      <c r="M637" s="274">
        <f t="shared" si="306"/>
        <v>-1</v>
      </c>
      <c r="N637" s="272">
        <f t="shared" si="306"/>
        <v>-1</v>
      </c>
      <c r="O637" s="272">
        <f t="shared" si="306"/>
        <v>-1</v>
      </c>
      <c r="P637" s="272">
        <f t="shared" si="306"/>
        <v>-1</v>
      </c>
      <c r="Q637" s="272">
        <f t="shared" si="306"/>
        <v>-1</v>
      </c>
      <c r="R637" s="273">
        <f t="shared" si="306"/>
        <v>-1</v>
      </c>
      <c r="S637" s="275">
        <f t="shared" si="306"/>
        <v>-1</v>
      </c>
      <c r="T637" s="276">
        <f t="shared" si="306"/>
        <v>0</v>
      </c>
      <c r="U637" s="276">
        <f t="shared" si="306"/>
        <v>-1</v>
      </c>
      <c r="V637" s="277"/>
      <c r="W637" s="148" t="s">
        <v>89</v>
      </c>
    </row>
    <row r="638" spans="2:23" s="1" customFormat="1" ht="17.25" customHeight="1">
      <c r="B638" s="2284"/>
      <c r="C638" s="2191"/>
      <c r="D638" s="2244"/>
      <c r="E638" s="2245"/>
      <c r="F638" s="355" t="s">
        <v>118</v>
      </c>
      <c r="G638" s="87">
        <f t="shared" ref="G638:G641" si="307">G581-G554</f>
        <v>-318</v>
      </c>
      <c r="H638" s="3">
        <f t="shared" si="306"/>
        <v>-636</v>
      </c>
      <c r="I638" s="3">
        <f t="shared" si="306"/>
        <v>-649</v>
      </c>
      <c r="J638" s="3">
        <f t="shared" si="306"/>
        <v>-422</v>
      </c>
      <c r="K638" s="3">
        <f t="shared" si="306"/>
        <v>-427</v>
      </c>
      <c r="L638" s="4">
        <f t="shared" si="306"/>
        <v>-427</v>
      </c>
      <c r="M638" s="2">
        <f t="shared" si="306"/>
        <v>-427</v>
      </c>
      <c r="N638" s="3">
        <f t="shared" si="306"/>
        <v>-427</v>
      </c>
      <c r="O638" s="3">
        <f t="shared" si="306"/>
        <v>-427</v>
      </c>
      <c r="P638" s="3">
        <f t="shared" si="306"/>
        <v>-427</v>
      </c>
      <c r="Q638" s="3">
        <f t="shared" si="306"/>
        <v>-427</v>
      </c>
      <c r="R638" s="4">
        <f t="shared" si="306"/>
        <v>-427</v>
      </c>
      <c r="S638" s="105">
        <f t="shared" si="306"/>
        <v>-427</v>
      </c>
      <c r="T638" s="106">
        <f t="shared" si="306"/>
        <v>0</v>
      </c>
      <c r="U638" s="106">
        <f t="shared" si="306"/>
        <v>-427</v>
      </c>
      <c r="W638" s="158" t="s">
        <v>89</v>
      </c>
    </row>
    <row r="639" spans="2:23" s="1" customFormat="1" ht="17.25" customHeight="1">
      <c r="B639" s="2284"/>
      <c r="C639" s="2191"/>
      <c r="D639" s="2244" t="s">
        <v>21</v>
      </c>
      <c r="E639" s="2245"/>
      <c r="F639" s="355" t="s">
        <v>86</v>
      </c>
      <c r="G639" s="87">
        <f t="shared" si="307"/>
        <v>11</v>
      </c>
      <c r="H639" s="3">
        <f t="shared" si="306"/>
        <v>685</v>
      </c>
      <c r="I639" s="3">
        <f t="shared" si="306"/>
        <v>-847</v>
      </c>
      <c r="J639" s="3">
        <f t="shared" si="306"/>
        <v>-10889</v>
      </c>
      <c r="K639" s="3">
        <f t="shared" si="306"/>
        <v>-9608</v>
      </c>
      <c r="L639" s="4">
        <f t="shared" si="306"/>
        <v>-1407</v>
      </c>
      <c r="M639" s="2">
        <f t="shared" si="306"/>
        <v>9337</v>
      </c>
      <c r="N639" s="3">
        <f t="shared" si="306"/>
        <v>10469</v>
      </c>
      <c r="O639" s="3">
        <f t="shared" si="306"/>
        <v>15779</v>
      </c>
      <c r="P639" s="3">
        <f t="shared" si="306"/>
        <v>28303</v>
      </c>
      <c r="Q639" s="3">
        <f t="shared" si="306"/>
        <v>26619</v>
      </c>
      <c r="R639" s="4">
        <f t="shared" si="306"/>
        <v>25592</v>
      </c>
      <c r="S639" s="105">
        <f t="shared" si="306"/>
        <v>-1407</v>
      </c>
      <c r="T639" s="106">
        <f t="shared" si="306"/>
        <v>26999</v>
      </c>
      <c r="U639" s="106">
        <f t="shared" si="306"/>
        <v>25592</v>
      </c>
      <c r="W639" s="158" t="s">
        <v>89</v>
      </c>
    </row>
    <row r="640" spans="2:23" s="1" customFormat="1" ht="17.25" customHeight="1">
      <c r="B640" s="2284"/>
      <c r="C640" s="2191"/>
      <c r="D640" s="2244"/>
      <c r="E640" s="2245"/>
      <c r="F640" s="355" t="s">
        <v>84</v>
      </c>
      <c r="G640" s="87">
        <f t="shared" si="307"/>
        <v>-4520</v>
      </c>
      <c r="H640" s="3">
        <f t="shared" si="306"/>
        <v>-8596</v>
      </c>
      <c r="I640" s="3">
        <f t="shared" si="306"/>
        <v>-9769</v>
      </c>
      <c r="J640" s="3">
        <f t="shared" si="306"/>
        <v>-12638</v>
      </c>
      <c r="K640" s="3">
        <f t="shared" si="306"/>
        <v>-19695</v>
      </c>
      <c r="L640" s="4">
        <f t="shared" si="306"/>
        <v>-10128</v>
      </c>
      <c r="M640" s="2">
        <f t="shared" si="306"/>
        <v>-12229</v>
      </c>
      <c r="N640" s="3">
        <f t="shared" si="306"/>
        <v>-10757</v>
      </c>
      <c r="O640" s="3">
        <f t="shared" si="306"/>
        <v>-8302</v>
      </c>
      <c r="P640" s="3">
        <f t="shared" si="306"/>
        <v>-13832</v>
      </c>
      <c r="Q640" s="3">
        <f t="shared" si="306"/>
        <v>-21147</v>
      </c>
      <c r="R640" s="4">
        <f t="shared" si="306"/>
        <v>-4007</v>
      </c>
      <c r="S640" s="105">
        <f t="shared" si="306"/>
        <v>-10128</v>
      </c>
      <c r="T640" s="106">
        <f t="shared" si="306"/>
        <v>6121</v>
      </c>
      <c r="U640" s="106">
        <f t="shared" si="306"/>
        <v>-4007</v>
      </c>
      <c r="W640" s="158" t="s">
        <v>89</v>
      </c>
    </row>
    <row r="641" spans="2:23" s="1" customFormat="1" ht="17.25" customHeight="1">
      <c r="B641" s="2284"/>
      <c r="C641" s="2191"/>
      <c r="D641" s="2244"/>
      <c r="E641" s="2245"/>
      <c r="F641" s="355" t="s">
        <v>85</v>
      </c>
      <c r="G641" s="87">
        <f t="shared" si="307"/>
        <v>2376</v>
      </c>
      <c r="H641" s="3">
        <f t="shared" si="306"/>
        <v>7985</v>
      </c>
      <c r="I641" s="3">
        <f t="shared" si="306"/>
        <v>3335</v>
      </c>
      <c r="J641" s="3">
        <f t="shared" si="306"/>
        <v>3665</v>
      </c>
      <c r="K641" s="3">
        <f t="shared" si="306"/>
        <v>4028</v>
      </c>
      <c r="L641" s="4">
        <f t="shared" si="306"/>
        <v>8362</v>
      </c>
      <c r="M641" s="2">
        <f t="shared" si="306"/>
        <v>12745</v>
      </c>
      <c r="N641" s="3">
        <f t="shared" si="306"/>
        <v>10975</v>
      </c>
      <c r="O641" s="3">
        <f t="shared" si="306"/>
        <v>12092</v>
      </c>
      <c r="P641" s="3">
        <f t="shared" si="306"/>
        <v>12086</v>
      </c>
      <c r="Q641" s="3">
        <f t="shared" si="306"/>
        <v>12086</v>
      </c>
      <c r="R641" s="4">
        <f t="shared" si="306"/>
        <v>3890</v>
      </c>
      <c r="S641" s="105">
        <f t="shared" si="306"/>
        <v>8362</v>
      </c>
      <c r="T641" s="106">
        <f t="shared" si="306"/>
        <v>-4472</v>
      </c>
      <c r="U641" s="106">
        <f t="shared" si="306"/>
        <v>3890</v>
      </c>
      <c r="V641" s="269"/>
      <c r="W641" s="158" t="s">
        <v>89</v>
      </c>
    </row>
    <row r="642" spans="2:23" s="1" customFormat="1" ht="17.25" customHeight="1">
      <c r="B642" s="2284"/>
      <c r="C642" s="2191"/>
      <c r="D642" s="2244"/>
      <c r="E642" s="2245"/>
      <c r="F642" s="355" t="s">
        <v>115</v>
      </c>
      <c r="G642" s="87">
        <f>G585</f>
        <v>0</v>
      </c>
      <c r="H642" s="3">
        <f t="shared" ref="H642:U642" si="308">H585</f>
        <v>0</v>
      </c>
      <c r="I642" s="3">
        <f t="shared" si="308"/>
        <v>0</v>
      </c>
      <c r="J642" s="3">
        <f t="shared" si="308"/>
        <v>0</v>
      </c>
      <c r="K642" s="3">
        <f t="shared" si="308"/>
        <v>0</v>
      </c>
      <c r="L642" s="4">
        <f t="shared" si="308"/>
        <v>0</v>
      </c>
      <c r="M642" s="2">
        <f t="shared" si="308"/>
        <v>0</v>
      </c>
      <c r="N642" s="3">
        <f t="shared" si="308"/>
        <v>43.2</v>
      </c>
      <c r="O642" s="3">
        <f t="shared" si="308"/>
        <v>43.2</v>
      </c>
      <c r="P642" s="3">
        <f t="shared" si="308"/>
        <v>43.2</v>
      </c>
      <c r="Q642" s="3">
        <f t="shared" si="308"/>
        <v>43.2</v>
      </c>
      <c r="R642" s="4">
        <f t="shared" si="308"/>
        <v>43.2</v>
      </c>
      <c r="S642" s="105">
        <f t="shared" si="308"/>
        <v>0</v>
      </c>
      <c r="T642" s="106">
        <f t="shared" si="308"/>
        <v>43.2</v>
      </c>
      <c r="U642" s="106">
        <f t="shared" si="308"/>
        <v>43.2</v>
      </c>
      <c r="W642" s="158" t="s">
        <v>89</v>
      </c>
    </row>
    <row r="643" spans="2:23" s="1" customFormat="1" ht="17.25" customHeight="1">
      <c r="B643" s="2284"/>
      <c r="C643" s="2191"/>
      <c r="D643" s="2286" t="s">
        <v>103</v>
      </c>
      <c r="E643" s="2287"/>
      <c r="F643" s="2288"/>
      <c r="G643" s="1191">
        <f>G586-G558</f>
        <v>-2452</v>
      </c>
      <c r="H643" s="1192">
        <f t="shared" ref="H643:U643" si="309">H586-H558</f>
        <v>-563</v>
      </c>
      <c r="I643" s="1192">
        <f t="shared" si="309"/>
        <v>-7931</v>
      </c>
      <c r="J643" s="1192">
        <f t="shared" si="309"/>
        <v>-20285</v>
      </c>
      <c r="K643" s="1192">
        <f t="shared" si="309"/>
        <v>-25703</v>
      </c>
      <c r="L643" s="1193">
        <f t="shared" si="309"/>
        <v>-3601</v>
      </c>
      <c r="M643" s="1194">
        <f t="shared" si="309"/>
        <v>9425</v>
      </c>
      <c r="N643" s="1192">
        <f t="shared" si="309"/>
        <v>10302.200000000012</v>
      </c>
      <c r="O643" s="1192">
        <f t="shared" si="309"/>
        <v>19184.200000000012</v>
      </c>
      <c r="P643" s="1192">
        <f t="shared" si="309"/>
        <v>26172.200000000012</v>
      </c>
      <c r="Q643" s="1192">
        <f t="shared" si="309"/>
        <v>17173.200000000012</v>
      </c>
      <c r="R643" s="1193">
        <f t="shared" si="309"/>
        <v>25090.200000000012</v>
      </c>
      <c r="S643" s="1195">
        <f t="shared" si="309"/>
        <v>-3601</v>
      </c>
      <c r="T643" s="1196">
        <f t="shared" si="309"/>
        <v>28691.200000000012</v>
      </c>
      <c r="U643" s="1196">
        <f t="shared" si="309"/>
        <v>25090.200000000012</v>
      </c>
      <c r="V643" s="269"/>
      <c r="W643" s="158" t="s">
        <v>88</v>
      </c>
    </row>
    <row r="644" spans="2:23" s="1" customFormat="1" ht="17.25" customHeight="1" thickBot="1">
      <c r="B644" s="2284"/>
      <c r="C644" s="2264"/>
      <c r="D644" s="2289" t="s">
        <v>111</v>
      </c>
      <c r="E644" s="2290"/>
      <c r="F644" s="2291"/>
      <c r="G644" s="318">
        <f>G586/G558</f>
        <v>0.92775699007100554</v>
      </c>
      <c r="H644" s="319">
        <f t="shared" ref="H644:U644" si="310">H586/H558</f>
        <v>0.98916745233101799</v>
      </c>
      <c r="I644" s="319">
        <f t="shared" si="310"/>
        <v>0.91387118143414092</v>
      </c>
      <c r="J644" s="319">
        <f t="shared" si="310"/>
        <v>0.83294076953485308</v>
      </c>
      <c r="K644" s="319">
        <f t="shared" si="310"/>
        <v>0.81534405218615746</v>
      </c>
      <c r="L644" s="320">
        <f t="shared" si="310"/>
        <v>0.98093559077962367</v>
      </c>
      <c r="M644" s="321">
        <f t="shared" si="310"/>
        <v>1.0370572785606442</v>
      </c>
      <c r="N644" s="319">
        <f t="shared" si="310"/>
        <v>1.0378793561149229</v>
      </c>
      <c r="O644" s="319">
        <f t="shared" si="310"/>
        <v>1.0661467114903889</v>
      </c>
      <c r="P644" s="319">
        <f t="shared" si="310"/>
        <v>1.0781997346750964</v>
      </c>
      <c r="Q644" s="319">
        <f t="shared" si="310"/>
        <v>1.0485276290320302</v>
      </c>
      <c r="R644" s="320">
        <f t="shared" si="310"/>
        <v>1.0611241988018876</v>
      </c>
      <c r="S644" s="322">
        <f t="shared" si="310"/>
        <v>0.98093559077962367</v>
      </c>
      <c r="T644" s="323">
        <f t="shared" si="310"/>
        <v>1.1294770141656101</v>
      </c>
      <c r="U644" s="323">
        <f t="shared" si="310"/>
        <v>1.0611241988018876</v>
      </c>
      <c r="V644" s="270"/>
      <c r="W644" s="234" t="s">
        <v>361</v>
      </c>
    </row>
    <row r="645" spans="2:23" s="1" customFormat="1" ht="17.25" customHeight="1">
      <c r="B645" s="2284"/>
      <c r="C645" s="2200" t="s">
        <v>104</v>
      </c>
      <c r="D645" s="2201" t="s">
        <v>100</v>
      </c>
      <c r="E645" s="2203" t="s">
        <v>19</v>
      </c>
      <c r="F645" s="358" t="s">
        <v>119</v>
      </c>
      <c r="G645" s="87">
        <f>G587-G559</f>
        <v>222.38095238095241</v>
      </c>
      <c r="H645" s="3">
        <f t="shared" ref="H645:U645" si="311">H587-H559</f>
        <v>123.17460317460313</v>
      </c>
      <c r="I645" s="3">
        <f t="shared" si="311"/>
        <v>633.17460317460313</v>
      </c>
      <c r="J645" s="3">
        <f t="shared" si="311"/>
        <v>739.84126984126942</v>
      </c>
      <c r="K645" s="3">
        <f t="shared" si="311"/>
        <v>706.82539682539664</v>
      </c>
      <c r="L645" s="4">
        <f t="shared" si="311"/>
        <v>705.39682539682553</v>
      </c>
      <c r="M645" s="274">
        <f t="shared" si="311"/>
        <v>-26.349206349205815</v>
      </c>
      <c r="N645" s="272">
        <f t="shared" si="311"/>
        <v>-710.31746031746025</v>
      </c>
      <c r="O645" s="272">
        <f t="shared" si="311"/>
        <v>-1351.269841269841</v>
      </c>
      <c r="P645" s="272">
        <f t="shared" si="311"/>
        <v>-2090.3174603174602</v>
      </c>
      <c r="Q645" s="272">
        <f t="shared" si="311"/>
        <v>-2821.269841269841</v>
      </c>
      <c r="R645" s="273">
        <f t="shared" si="311"/>
        <v>-3746.3492063492058</v>
      </c>
      <c r="S645" s="707">
        <f t="shared" si="311"/>
        <v>705.39682539682553</v>
      </c>
      <c r="T645" s="106">
        <f t="shared" si="311"/>
        <v>-4451.7460317460318</v>
      </c>
      <c r="U645" s="106">
        <f t="shared" si="311"/>
        <v>-3746.3492063492058</v>
      </c>
      <c r="W645" s="157" t="s">
        <v>351</v>
      </c>
    </row>
    <row r="646" spans="2:23" s="1" customFormat="1" ht="17.25" customHeight="1">
      <c r="B646" s="2284"/>
      <c r="C646" s="2201"/>
      <c r="D646" s="2201"/>
      <c r="E646" s="2204"/>
      <c r="F646" s="355" t="s">
        <v>118</v>
      </c>
      <c r="G646" s="87">
        <f t="shared" ref="G646:U656" si="312">G588-G560</f>
        <v>-50</v>
      </c>
      <c r="H646" s="3">
        <f t="shared" si="312"/>
        <v>-100</v>
      </c>
      <c r="I646" s="3">
        <f t="shared" si="312"/>
        <v>-102.06349206349206</v>
      </c>
      <c r="J646" s="3">
        <f t="shared" si="312"/>
        <v>-66.349206349206355</v>
      </c>
      <c r="K646" s="3">
        <f t="shared" si="312"/>
        <v>-67.142857142857167</v>
      </c>
      <c r="L646" s="4">
        <f t="shared" si="312"/>
        <v>-67.936507936507951</v>
      </c>
      <c r="M646" s="2">
        <f t="shared" si="312"/>
        <v>-67.936507936507951</v>
      </c>
      <c r="N646" s="3">
        <f t="shared" si="312"/>
        <v>-67.936507936507951</v>
      </c>
      <c r="O646" s="3">
        <f t="shared" si="312"/>
        <v>-67.936507936507951</v>
      </c>
      <c r="P646" s="3">
        <f t="shared" si="312"/>
        <v>-67.936507936507951</v>
      </c>
      <c r="Q646" s="3">
        <f t="shared" si="312"/>
        <v>-67.936507936507951</v>
      </c>
      <c r="R646" s="4">
        <f t="shared" si="312"/>
        <v>-67.936507936507951</v>
      </c>
      <c r="S646" s="707">
        <f t="shared" si="312"/>
        <v>-67.936507936507951</v>
      </c>
      <c r="T646" s="106">
        <f t="shared" si="312"/>
        <v>0</v>
      </c>
      <c r="U646" s="106">
        <f t="shared" si="312"/>
        <v>-67.936507936507951</v>
      </c>
      <c r="W646" s="158" t="s">
        <v>90</v>
      </c>
    </row>
    <row r="647" spans="2:23" s="1" customFormat="1" ht="17.25" customHeight="1">
      <c r="B647" s="2284"/>
      <c r="C647" s="2201"/>
      <c r="D647" s="2201"/>
      <c r="E647" s="2205" t="s">
        <v>21</v>
      </c>
      <c r="F647" s="355" t="s">
        <v>86</v>
      </c>
      <c r="G647" s="87">
        <f t="shared" si="312"/>
        <v>-1.1111111111111143</v>
      </c>
      <c r="H647" s="3">
        <f t="shared" si="312"/>
        <v>8.5714285714286689</v>
      </c>
      <c r="I647" s="3">
        <f t="shared" si="312"/>
        <v>-241.9047619047617</v>
      </c>
      <c r="J647" s="3">
        <f t="shared" si="312"/>
        <v>-1625.7142857142853</v>
      </c>
      <c r="K647" s="3">
        <f t="shared" si="312"/>
        <v>-1790.3174603174602</v>
      </c>
      <c r="L647" s="4">
        <f t="shared" si="312"/>
        <v>-1873.3333333333339</v>
      </c>
      <c r="M647" s="2">
        <f t="shared" si="312"/>
        <v>-4564.4444444444443</v>
      </c>
      <c r="N647" s="3">
        <f t="shared" si="312"/>
        <v>-4915.396825396826</v>
      </c>
      <c r="O647" s="3">
        <f t="shared" si="312"/>
        <v>-5689.0476190476202</v>
      </c>
      <c r="P647" s="3">
        <f t="shared" si="312"/>
        <v>-7849.523809523811</v>
      </c>
      <c r="Q647" s="3">
        <f t="shared" si="312"/>
        <v>-8630.0000000000018</v>
      </c>
      <c r="R647" s="4">
        <f t="shared" si="312"/>
        <v>-11785.555555555558</v>
      </c>
      <c r="S647" s="707">
        <f t="shared" si="312"/>
        <v>-1873.3333333333339</v>
      </c>
      <c r="T647" s="106">
        <f t="shared" si="312"/>
        <v>-9912.2222222222226</v>
      </c>
      <c r="U647" s="106">
        <f t="shared" si="312"/>
        <v>-11785.555555555558</v>
      </c>
      <c r="W647" s="158" t="s">
        <v>90</v>
      </c>
    </row>
    <row r="648" spans="2:23" s="1" customFormat="1" ht="17.25" customHeight="1">
      <c r="B648" s="2284"/>
      <c r="C648" s="2201"/>
      <c r="D648" s="2201"/>
      <c r="E648" s="2203"/>
      <c r="F648" s="355" t="s">
        <v>84</v>
      </c>
      <c r="G648" s="87">
        <f t="shared" si="312"/>
        <v>-268.41269841269843</v>
      </c>
      <c r="H648" s="3">
        <f t="shared" si="312"/>
        <v>-579.52380952380952</v>
      </c>
      <c r="I648" s="3">
        <f t="shared" si="312"/>
        <v>-586.50793650793651</v>
      </c>
      <c r="J648" s="3">
        <f t="shared" si="312"/>
        <v>-727.77777777777783</v>
      </c>
      <c r="K648" s="3">
        <f t="shared" si="312"/>
        <v>-1225.3968253968253</v>
      </c>
      <c r="L648" s="4">
        <f t="shared" si="312"/>
        <v>438.41269841269877</v>
      </c>
      <c r="M648" s="2">
        <f t="shared" si="312"/>
        <v>302.53968253968287</v>
      </c>
      <c r="N648" s="3">
        <f t="shared" si="312"/>
        <v>-396.50793650793639</v>
      </c>
      <c r="O648" s="3">
        <f t="shared" si="312"/>
        <v>-993.33333333333303</v>
      </c>
      <c r="P648" s="3">
        <f t="shared" si="312"/>
        <v>-2103.1746031746025</v>
      </c>
      <c r="Q648" s="3">
        <f t="shared" si="312"/>
        <v>-2843.1746031746025</v>
      </c>
      <c r="R648" s="4">
        <f t="shared" si="312"/>
        <v>-2579.3650793650795</v>
      </c>
      <c r="S648" s="707">
        <f t="shared" si="312"/>
        <v>438.41269841269877</v>
      </c>
      <c r="T648" s="106">
        <f t="shared" si="312"/>
        <v>-3017.7777777777783</v>
      </c>
      <c r="U648" s="106">
        <f t="shared" si="312"/>
        <v>-2579.3650793650795</v>
      </c>
      <c r="W648" s="158" t="s">
        <v>90</v>
      </c>
    </row>
    <row r="649" spans="2:23" s="1" customFormat="1" ht="17.25" customHeight="1">
      <c r="B649" s="2284"/>
      <c r="C649" s="2201"/>
      <c r="D649" s="2201"/>
      <c r="E649" s="2204"/>
      <c r="F649" s="355" t="s">
        <v>85</v>
      </c>
      <c r="G649" s="87">
        <f t="shared" si="312"/>
        <v>-297.93650793650795</v>
      </c>
      <c r="H649" s="3">
        <f t="shared" si="312"/>
        <v>322.22222222222217</v>
      </c>
      <c r="I649" s="3">
        <f t="shared" si="312"/>
        <v>-829.04761904761835</v>
      </c>
      <c r="J649" s="3">
        <f t="shared" si="312"/>
        <v>-795.07936507936483</v>
      </c>
      <c r="K649" s="3">
        <f t="shared" si="312"/>
        <v>-754.1269841269841</v>
      </c>
      <c r="L649" s="4">
        <f t="shared" si="312"/>
        <v>-635.71428571428532</v>
      </c>
      <c r="M649" s="2">
        <f t="shared" si="312"/>
        <v>-623.01587301587278</v>
      </c>
      <c r="N649" s="3">
        <f t="shared" si="312"/>
        <v>-817.93650793650795</v>
      </c>
      <c r="O649" s="3">
        <f t="shared" si="312"/>
        <v>-817.93650793650795</v>
      </c>
      <c r="P649" s="3">
        <f t="shared" si="312"/>
        <v>-1011.7460317460318</v>
      </c>
      <c r="Q649" s="3">
        <f t="shared" si="312"/>
        <v>-1011.7460317460318</v>
      </c>
      <c r="R649" s="4">
        <f t="shared" si="312"/>
        <v>-1801.7460317460318</v>
      </c>
      <c r="S649" s="707">
        <f t="shared" si="312"/>
        <v>-635.71428571428532</v>
      </c>
      <c r="T649" s="106">
        <f t="shared" si="312"/>
        <v>-1166.0317460317465</v>
      </c>
      <c r="U649" s="106">
        <f t="shared" si="312"/>
        <v>-1801.7460317460318</v>
      </c>
      <c r="W649" s="149" t="s">
        <v>90</v>
      </c>
    </row>
    <row r="650" spans="2:23" s="1" customFormat="1" ht="17.25" customHeight="1">
      <c r="B650" s="2284"/>
      <c r="C650" s="2201"/>
      <c r="D650" s="2202"/>
      <c r="E650" s="1909" t="s">
        <v>91</v>
      </c>
      <c r="F650" s="1910"/>
      <c r="G650" s="196">
        <f t="shared" si="312"/>
        <v>-395.07936507936483</v>
      </c>
      <c r="H650" s="180">
        <f t="shared" si="312"/>
        <v>-225.55555555555566</v>
      </c>
      <c r="I650" s="180">
        <f t="shared" si="312"/>
        <v>-1126.3492063492049</v>
      </c>
      <c r="J650" s="180">
        <f t="shared" si="312"/>
        <v>-2475.0793650793657</v>
      </c>
      <c r="K650" s="180">
        <f t="shared" si="312"/>
        <v>-3130.1587301587297</v>
      </c>
      <c r="L650" s="181">
        <f t="shared" si="312"/>
        <v>-1433.1746031746006</v>
      </c>
      <c r="M650" s="179">
        <f t="shared" si="312"/>
        <v>-4979.2063492063462</v>
      </c>
      <c r="N650" s="180">
        <f t="shared" si="312"/>
        <v>-6908.0952380952367</v>
      </c>
      <c r="O650" s="180">
        <f t="shared" si="312"/>
        <v>-8919.5238095238055</v>
      </c>
      <c r="P650" s="180">
        <f t="shared" si="312"/>
        <v>-13122.69841269841</v>
      </c>
      <c r="Q650" s="180">
        <f t="shared" si="312"/>
        <v>-15374.126984126982</v>
      </c>
      <c r="R650" s="181">
        <f t="shared" si="312"/>
        <v>-19980.952380952382</v>
      </c>
      <c r="S650" s="708">
        <f t="shared" si="312"/>
        <v>-1433.1746031746006</v>
      </c>
      <c r="T650" s="198">
        <f t="shared" si="312"/>
        <v>-18547.777777777781</v>
      </c>
      <c r="U650" s="198">
        <f t="shared" si="312"/>
        <v>-19980.952380952382</v>
      </c>
      <c r="W650" s="149" t="s">
        <v>90</v>
      </c>
    </row>
    <row r="651" spans="2:23" s="1" customFormat="1" ht="17.25" customHeight="1">
      <c r="B651" s="2284"/>
      <c r="C651" s="2201"/>
      <c r="D651" s="2200" t="s">
        <v>70</v>
      </c>
      <c r="E651" s="1907" t="s">
        <v>59</v>
      </c>
      <c r="F651" s="1908"/>
      <c r="G651" s="87">
        <f t="shared" si="312"/>
        <v>-593.6</v>
      </c>
      <c r="H651" s="3">
        <f t="shared" si="312"/>
        <v>-1157.8000000000002</v>
      </c>
      <c r="I651" s="3">
        <f t="shared" si="312"/>
        <v>-1762.7000000000003</v>
      </c>
      <c r="J651" s="3">
        <f t="shared" si="312"/>
        <v>-2220.6500000000005</v>
      </c>
      <c r="K651" s="3">
        <f t="shared" si="312"/>
        <v>-2739.9500000000007</v>
      </c>
      <c r="L651" s="4">
        <f t="shared" si="312"/>
        <v>-3274.0500000000011</v>
      </c>
      <c r="M651" s="10">
        <f t="shared" si="312"/>
        <v>-4615.0000000000009</v>
      </c>
      <c r="N651" s="483">
        <f t="shared" si="312"/>
        <v>-5574.0000000000009</v>
      </c>
      <c r="O651" s="483">
        <f t="shared" si="312"/>
        <v>-6693.0000000000009</v>
      </c>
      <c r="P651" s="483">
        <f t="shared" si="312"/>
        <v>-7690.0000000000009</v>
      </c>
      <c r="Q651" s="483">
        <f t="shared" si="312"/>
        <v>-8648</v>
      </c>
      <c r="R651" s="11">
        <f t="shared" si="312"/>
        <v>-9893</v>
      </c>
      <c r="S651" s="707">
        <f t="shared" si="312"/>
        <v>-3274.0500000000011</v>
      </c>
      <c r="T651" s="106">
        <f t="shared" si="312"/>
        <v>-6618.95</v>
      </c>
      <c r="U651" s="524">
        <f t="shared" si="312"/>
        <v>-9893</v>
      </c>
      <c r="W651" s="157" t="s">
        <v>90</v>
      </c>
    </row>
    <row r="652" spans="2:23" s="1" customFormat="1" ht="17.25" customHeight="1">
      <c r="B652" s="2284"/>
      <c r="C652" s="2201"/>
      <c r="D652" s="2201"/>
      <c r="E652" s="1907" t="s">
        <v>58</v>
      </c>
      <c r="F652" s="1908"/>
      <c r="G652" s="87">
        <f t="shared" si="312"/>
        <v>-62.100000000000023</v>
      </c>
      <c r="H652" s="3">
        <f t="shared" si="312"/>
        <v>55.799999999999955</v>
      </c>
      <c r="I652" s="3">
        <f t="shared" si="312"/>
        <v>214.5</v>
      </c>
      <c r="J652" s="3">
        <f t="shared" si="312"/>
        <v>528.09999999999991</v>
      </c>
      <c r="K652" s="3">
        <f t="shared" si="312"/>
        <v>429</v>
      </c>
      <c r="L652" s="4">
        <f t="shared" si="312"/>
        <v>259.09999999999991</v>
      </c>
      <c r="M652" s="2">
        <f t="shared" si="312"/>
        <v>-136.90000000000009</v>
      </c>
      <c r="N652" s="3">
        <f t="shared" si="312"/>
        <v>-570.90000000000009</v>
      </c>
      <c r="O652" s="3">
        <f t="shared" si="312"/>
        <v>-978.90000000000009</v>
      </c>
      <c r="P652" s="3">
        <f t="shared" si="312"/>
        <v>-1346.9</v>
      </c>
      <c r="Q652" s="3">
        <f t="shared" si="312"/>
        <v>-1766.9</v>
      </c>
      <c r="R652" s="4">
        <f t="shared" si="312"/>
        <v>-2186.9</v>
      </c>
      <c r="S652" s="707">
        <f t="shared" si="312"/>
        <v>259.09999999999991</v>
      </c>
      <c r="T652" s="106">
        <f t="shared" si="312"/>
        <v>-2446</v>
      </c>
      <c r="U652" s="106">
        <f t="shared" si="312"/>
        <v>-2186.9</v>
      </c>
      <c r="W652" s="158" t="s">
        <v>90</v>
      </c>
    </row>
    <row r="653" spans="2:23" s="1" customFormat="1" ht="17.25" customHeight="1">
      <c r="B653" s="2284"/>
      <c r="C653" s="2201"/>
      <c r="D653" s="2201"/>
      <c r="E653" s="1907" t="s">
        <v>44</v>
      </c>
      <c r="F653" s="1908"/>
      <c r="G653" s="87">
        <f t="shared" si="312"/>
        <v>-176</v>
      </c>
      <c r="H653" s="3">
        <f t="shared" si="312"/>
        <v>-304</v>
      </c>
      <c r="I653" s="3">
        <f t="shared" si="312"/>
        <v>-656</v>
      </c>
      <c r="J653" s="3">
        <f t="shared" si="312"/>
        <v>-932</v>
      </c>
      <c r="K653" s="3">
        <f t="shared" si="312"/>
        <v>-1060</v>
      </c>
      <c r="L653" s="4">
        <f t="shared" si="312"/>
        <v>-1060</v>
      </c>
      <c r="M653" s="2">
        <f t="shared" si="312"/>
        <v>-1060</v>
      </c>
      <c r="N653" s="3">
        <f t="shared" si="312"/>
        <v>-1060</v>
      </c>
      <c r="O653" s="3">
        <f t="shared" si="312"/>
        <v>-1060</v>
      </c>
      <c r="P653" s="3">
        <f t="shared" si="312"/>
        <v>-1060</v>
      </c>
      <c r="Q653" s="3">
        <f t="shared" si="312"/>
        <v>-1060</v>
      </c>
      <c r="R653" s="4">
        <f t="shared" si="312"/>
        <v>-1060</v>
      </c>
      <c r="S653" s="707">
        <f t="shared" si="312"/>
        <v>-1060</v>
      </c>
      <c r="T653" s="106">
        <f t="shared" si="312"/>
        <v>0</v>
      </c>
      <c r="U653" s="106">
        <f t="shared" si="312"/>
        <v>-1060</v>
      </c>
      <c r="W653" s="158" t="s">
        <v>90</v>
      </c>
    </row>
    <row r="654" spans="2:23" s="1" customFormat="1" ht="17.25" customHeight="1">
      <c r="B654" s="2284"/>
      <c r="C654" s="2201"/>
      <c r="D654" s="2201"/>
      <c r="E654" s="1907" t="s">
        <v>51</v>
      </c>
      <c r="F654" s="1908"/>
      <c r="G654" s="632">
        <f t="shared" si="312"/>
        <v>0</v>
      </c>
      <c r="H654" s="1438">
        <f t="shared" si="312"/>
        <v>32</v>
      </c>
      <c r="I654" s="1438">
        <f t="shared" si="312"/>
        <v>32</v>
      </c>
      <c r="J654" s="1438">
        <f t="shared" si="312"/>
        <v>3</v>
      </c>
      <c r="K654" s="1438">
        <f t="shared" si="312"/>
        <v>51</v>
      </c>
      <c r="L654" s="88">
        <f t="shared" si="312"/>
        <v>387</v>
      </c>
      <c r="M654" s="10">
        <f t="shared" si="312"/>
        <v>403</v>
      </c>
      <c r="N654" s="483">
        <f t="shared" si="312"/>
        <v>403</v>
      </c>
      <c r="O654" s="483">
        <f t="shared" si="312"/>
        <v>419</v>
      </c>
      <c r="P654" s="483">
        <f t="shared" si="312"/>
        <v>419</v>
      </c>
      <c r="Q654" s="483">
        <f t="shared" si="312"/>
        <v>435</v>
      </c>
      <c r="R654" s="11">
        <f t="shared" si="312"/>
        <v>435</v>
      </c>
      <c r="S654" s="709">
        <f t="shared" si="312"/>
        <v>387</v>
      </c>
      <c r="T654" s="1439">
        <f t="shared" si="312"/>
        <v>48</v>
      </c>
      <c r="U654" s="524">
        <f t="shared" si="312"/>
        <v>435</v>
      </c>
      <c r="W654" s="159" t="s">
        <v>90</v>
      </c>
    </row>
    <row r="655" spans="2:23" s="1" customFormat="1" ht="17.25" customHeight="1">
      <c r="B655" s="2284"/>
      <c r="C655" s="2202"/>
      <c r="D655" s="2202"/>
      <c r="E655" s="1909" t="s">
        <v>70</v>
      </c>
      <c r="F655" s="1910"/>
      <c r="G655" s="528">
        <f t="shared" si="312"/>
        <v>-831.7</v>
      </c>
      <c r="H655" s="529">
        <f t="shared" si="312"/>
        <v>-1374</v>
      </c>
      <c r="I655" s="529">
        <f t="shared" si="312"/>
        <v>-2172.2000000000003</v>
      </c>
      <c r="J655" s="529">
        <f t="shared" si="312"/>
        <v>-2621.5500000000011</v>
      </c>
      <c r="K655" s="529">
        <f t="shared" si="312"/>
        <v>-3319.9500000000007</v>
      </c>
      <c r="L655" s="199">
        <f t="shared" si="312"/>
        <v>-3687.9500000000007</v>
      </c>
      <c r="M655" s="200">
        <f t="shared" si="312"/>
        <v>-5408.9000000000015</v>
      </c>
      <c r="N655" s="529">
        <f t="shared" si="312"/>
        <v>-6801.9000000000015</v>
      </c>
      <c r="O655" s="529">
        <f t="shared" si="312"/>
        <v>-8312.9000000000015</v>
      </c>
      <c r="P655" s="529">
        <f t="shared" si="312"/>
        <v>-9677.9000000000015</v>
      </c>
      <c r="Q655" s="529">
        <f t="shared" si="312"/>
        <v>-11039.900000000001</v>
      </c>
      <c r="R655" s="199">
        <f t="shared" si="312"/>
        <v>-12704.900000000001</v>
      </c>
      <c r="S655" s="1197">
        <f t="shared" si="312"/>
        <v>-3687.9500000000007</v>
      </c>
      <c r="T655" s="530">
        <f t="shared" si="312"/>
        <v>-9016.9500000000007</v>
      </c>
      <c r="U655" s="530">
        <f t="shared" si="312"/>
        <v>-12704.900000000001</v>
      </c>
      <c r="W655" s="149" t="s">
        <v>90</v>
      </c>
    </row>
    <row r="656" spans="2:23" s="1" customFormat="1" ht="17.25" customHeight="1">
      <c r="B656" s="2284"/>
      <c r="C656" s="2015" t="s">
        <v>66</v>
      </c>
      <c r="D656" s="2016"/>
      <c r="E656" s="2016"/>
      <c r="F656" s="2017"/>
      <c r="G656" s="196">
        <f t="shared" si="312"/>
        <v>-1226.7793650793647</v>
      </c>
      <c r="H656" s="180">
        <f t="shared" si="312"/>
        <v>-1599.5555555555547</v>
      </c>
      <c r="I656" s="180">
        <f t="shared" si="312"/>
        <v>-3298.5492063492056</v>
      </c>
      <c r="J656" s="180">
        <f t="shared" si="312"/>
        <v>-5096.6293650793687</v>
      </c>
      <c r="K656" s="180">
        <f t="shared" si="312"/>
        <v>-6450.1087301587322</v>
      </c>
      <c r="L656" s="181">
        <f t="shared" si="312"/>
        <v>-5121.1246031746014</v>
      </c>
      <c r="M656" s="179">
        <f t="shared" si="312"/>
        <v>-10388.106349206348</v>
      </c>
      <c r="N656" s="180">
        <f t="shared" si="312"/>
        <v>-13709.995238095238</v>
      </c>
      <c r="O656" s="180">
        <f t="shared" si="312"/>
        <v>-17232.423809523811</v>
      </c>
      <c r="P656" s="180">
        <f t="shared" si="312"/>
        <v>-22800.598412698411</v>
      </c>
      <c r="Q656" s="180">
        <f t="shared" si="312"/>
        <v>-26414.026984126984</v>
      </c>
      <c r="R656" s="181">
        <f t="shared" si="312"/>
        <v>-32685.852380952383</v>
      </c>
      <c r="S656" s="708">
        <f t="shared" si="312"/>
        <v>-5121.1246031746014</v>
      </c>
      <c r="T656" s="198">
        <f t="shared" si="312"/>
        <v>-27564.727777777782</v>
      </c>
      <c r="U656" s="198">
        <f t="shared" si="312"/>
        <v>-32685.852380952383</v>
      </c>
      <c r="V656" s="269"/>
      <c r="W656" s="149" t="s">
        <v>90</v>
      </c>
    </row>
    <row r="657" spans="2:25" s="1" customFormat="1" ht="17.25" customHeight="1">
      <c r="B657" s="2284"/>
      <c r="C657" s="2292" t="s">
        <v>110</v>
      </c>
      <c r="D657" s="2293"/>
      <c r="E657" s="2298" t="s">
        <v>19</v>
      </c>
      <c r="F657" s="1198" t="s">
        <v>119</v>
      </c>
      <c r="G657" s="533">
        <f>G599/G571</f>
        <v>0.78105822048292439</v>
      </c>
      <c r="H657" s="533">
        <f t="shared" ref="H657:U664" si="313">H599/H571</f>
        <v>0.92686782831448133</v>
      </c>
      <c r="I657" s="533">
        <f t="shared" si="313"/>
        <v>0.75865679862782809</v>
      </c>
      <c r="J657" s="533">
        <f t="shared" si="313"/>
        <v>0.79357594077438709</v>
      </c>
      <c r="K657" s="533">
        <f t="shared" si="313"/>
        <v>0.82564572153482085</v>
      </c>
      <c r="L657" s="1199">
        <f t="shared" si="313"/>
        <v>0.84785615898589528</v>
      </c>
      <c r="M657" s="330">
        <f t="shared" si="313"/>
        <v>1.0056419436451911</v>
      </c>
      <c r="N657" s="533">
        <f t="shared" si="313"/>
        <v>1.1528727572272433</v>
      </c>
      <c r="O657" s="533">
        <f t="shared" si="313"/>
        <v>1.2908439749504499</v>
      </c>
      <c r="P657" s="533">
        <f t="shared" si="313"/>
        <v>1.4499310702012145</v>
      </c>
      <c r="Q657" s="533">
        <f t="shared" si="313"/>
        <v>1.6072755778478394</v>
      </c>
      <c r="R657" s="329">
        <f t="shared" si="313"/>
        <v>1.8064077040470636</v>
      </c>
      <c r="S657" s="1200">
        <f t="shared" si="313"/>
        <v>0.84785615898589528</v>
      </c>
      <c r="T657" s="534">
        <f t="shared" si="313"/>
        <v>540.34615384615768</v>
      </c>
      <c r="U657" s="534">
        <f t="shared" si="313"/>
        <v>1.8064077040470636</v>
      </c>
      <c r="V657" s="308"/>
      <c r="W657" s="158" t="s">
        <v>357</v>
      </c>
    </row>
    <row r="658" spans="2:25" s="1" customFormat="1" ht="17.25" customHeight="1">
      <c r="B658" s="2284"/>
      <c r="C658" s="2294"/>
      <c r="D658" s="2295"/>
      <c r="E658" s="2299"/>
      <c r="F658" s="1201" t="s">
        <v>118</v>
      </c>
      <c r="G658" s="533" t="e">
        <f t="shared" ref="G658:L664" si="314">G600/G572</f>
        <v>#DIV/0!</v>
      </c>
      <c r="H658" s="533" t="e">
        <f t="shared" si="314"/>
        <v>#DIV/0!</v>
      </c>
      <c r="I658" s="533">
        <f t="shared" si="314"/>
        <v>1.0004060977133575</v>
      </c>
      <c r="J658" s="533">
        <f t="shared" si="314"/>
        <v>0.99997759153856502</v>
      </c>
      <c r="K658" s="533">
        <f t="shared" si="314"/>
        <v>1.000024567610063</v>
      </c>
      <c r="L658" s="1199">
        <f t="shared" si="314"/>
        <v>1.0034393309759182</v>
      </c>
      <c r="M658" s="330">
        <f t="shared" si="313"/>
        <v>1.0034393309759182</v>
      </c>
      <c r="N658" s="533">
        <f t="shared" si="313"/>
        <v>1.0034393309759182</v>
      </c>
      <c r="O658" s="533">
        <f t="shared" si="313"/>
        <v>1.0034393309759182</v>
      </c>
      <c r="P658" s="533">
        <f t="shared" si="313"/>
        <v>1.0034393309759182</v>
      </c>
      <c r="Q658" s="533">
        <f t="shared" si="313"/>
        <v>1.0034393309759182</v>
      </c>
      <c r="R658" s="329">
        <f t="shared" si="313"/>
        <v>1.0034393309759182</v>
      </c>
      <c r="S658" s="1200">
        <f t="shared" si="313"/>
        <v>1.0034393309759182</v>
      </c>
      <c r="T658" s="534" t="e">
        <f t="shared" si="313"/>
        <v>#DIV/0!</v>
      </c>
      <c r="U658" s="534">
        <f t="shared" si="313"/>
        <v>1.0034393309759182</v>
      </c>
      <c r="V658" s="308"/>
      <c r="W658" s="158" t="s">
        <v>348</v>
      </c>
    </row>
    <row r="659" spans="2:25" s="1" customFormat="1" ht="17.25" customHeight="1">
      <c r="B659" s="2284"/>
      <c r="C659" s="2294"/>
      <c r="D659" s="2295"/>
      <c r="E659" s="2300" t="s">
        <v>21</v>
      </c>
      <c r="F659" s="1201" t="s">
        <v>86</v>
      </c>
      <c r="G659" s="533">
        <f t="shared" si="314"/>
        <v>1.0432303292410714</v>
      </c>
      <c r="H659" s="533">
        <f t="shared" si="314"/>
        <v>1.1067505253833994</v>
      </c>
      <c r="I659" s="533">
        <f t="shared" si="314"/>
        <v>1.087792647685123</v>
      </c>
      <c r="J659" s="533">
        <f t="shared" si="314"/>
        <v>1.0992158826609859</v>
      </c>
      <c r="K659" s="533">
        <f t="shared" si="314"/>
        <v>1.191261094212011</v>
      </c>
      <c r="L659" s="1199">
        <f t="shared" si="314"/>
        <v>1.3543394694866218</v>
      </c>
      <c r="M659" s="330">
        <f t="shared" si="313"/>
        <v>1.848399102326125</v>
      </c>
      <c r="N659" s="533">
        <f t="shared" si="313"/>
        <v>1.9202975717124551</v>
      </c>
      <c r="O659" s="533">
        <f t="shared" si="313"/>
        <v>2.1203934642924653</v>
      </c>
      <c r="P659" s="533">
        <f t="shared" si="313"/>
        <v>2.5734984028683732</v>
      </c>
      <c r="Q659" s="533">
        <f t="shared" si="313"/>
        <v>2.6554488733042003</v>
      </c>
      <c r="R659" s="329">
        <f t="shared" si="313"/>
        <v>3.0765804314993934</v>
      </c>
      <c r="S659" s="1200">
        <f t="shared" si="313"/>
        <v>1.3543394694866218</v>
      </c>
      <c r="T659" s="534">
        <f t="shared" si="313"/>
        <v>6.8951103188284897</v>
      </c>
      <c r="U659" s="534">
        <f t="shared" si="313"/>
        <v>3.0765804314993934</v>
      </c>
      <c r="V659" s="308"/>
      <c r="W659" s="158" t="s">
        <v>346</v>
      </c>
    </row>
    <row r="660" spans="2:25" s="1" customFormat="1" ht="17.25" customHeight="1">
      <c r="B660" s="2284"/>
      <c r="C660" s="2294"/>
      <c r="D660" s="2295"/>
      <c r="E660" s="2298"/>
      <c r="F660" s="1201" t="s">
        <v>84</v>
      </c>
      <c r="G660" s="533">
        <f t="shared" si="314"/>
        <v>0.48015568045331469</v>
      </c>
      <c r="H660" s="533">
        <f t="shared" si="314"/>
        <v>0.66390731316228291</v>
      </c>
      <c r="I660" s="533">
        <f t="shared" si="314"/>
        <v>0.70178402707770038</v>
      </c>
      <c r="J660" s="533">
        <f t="shared" si="314"/>
        <v>0.70872581514551503</v>
      </c>
      <c r="K660" s="533">
        <f t="shared" si="314"/>
        <v>0.67925557023963368</v>
      </c>
      <c r="L660" s="1199">
        <f t="shared" si="314"/>
        <v>0.70184913498426926</v>
      </c>
      <c r="M660" s="330">
        <f t="shared" si="313"/>
        <v>0.75483480932245894</v>
      </c>
      <c r="N660" s="533">
        <f t="shared" si="313"/>
        <v>0.9041951343692809</v>
      </c>
      <c r="O660" s="533">
        <f t="shared" si="313"/>
        <v>1.0454206335274745</v>
      </c>
      <c r="P660" s="533">
        <f t="shared" si="313"/>
        <v>1.1487077843857338</v>
      </c>
      <c r="Q660" s="533">
        <f t="shared" si="313"/>
        <v>1.1593898082139718</v>
      </c>
      <c r="R660" s="329">
        <f t="shared" si="313"/>
        <v>1.3422027729734778</v>
      </c>
      <c r="S660" s="1200">
        <f t="shared" si="313"/>
        <v>0.70184913498426926</v>
      </c>
      <c r="T660" s="534">
        <f t="shared" si="313"/>
        <v>2.5638052665382145</v>
      </c>
      <c r="U660" s="534">
        <f t="shared" si="313"/>
        <v>1.3422027729734778</v>
      </c>
      <c r="V660" s="308"/>
      <c r="W660" s="158" t="s">
        <v>355</v>
      </c>
    </row>
    <row r="661" spans="2:25" s="1" customFormat="1" ht="17.25" customHeight="1">
      <c r="B661" s="2284"/>
      <c r="C661" s="2296"/>
      <c r="D661" s="2297"/>
      <c r="E661" s="2299"/>
      <c r="F661" s="1201" t="s">
        <v>85</v>
      </c>
      <c r="G661" s="533">
        <f t="shared" si="314"/>
        <v>1.2566414090439282</v>
      </c>
      <c r="H661" s="533">
        <f t="shared" si="314"/>
        <v>1.2091202756407597</v>
      </c>
      <c r="I661" s="533">
        <f t="shared" si="314"/>
        <v>1.2803496113294066</v>
      </c>
      <c r="J661" s="533">
        <f t="shared" si="314"/>
        <v>1.278486803170215</v>
      </c>
      <c r="K661" s="533">
        <f t="shared" si="314"/>
        <v>1.2754099417913285</v>
      </c>
      <c r="L661" s="1199">
        <f t="shared" si="314"/>
        <v>1.2960419022558878</v>
      </c>
      <c r="M661" s="330">
        <f t="shared" si="313"/>
        <v>1.3832005069666311</v>
      </c>
      <c r="N661" s="533">
        <f t="shared" si="313"/>
        <v>1.3846567591606733</v>
      </c>
      <c r="O661" s="533">
        <f t="shared" si="313"/>
        <v>1.407704453141666</v>
      </c>
      <c r="P661" s="533">
        <f t="shared" si="313"/>
        <v>1.4311816987692316</v>
      </c>
      <c r="Q661" s="533">
        <f t="shared" si="313"/>
        <v>1.4311816987692316</v>
      </c>
      <c r="R661" s="329">
        <f t="shared" si="313"/>
        <v>1.4132787049326974</v>
      </c>
      <c r="S661" s="1200">
        <f t="shared" si="313"/>
        <v>1.2960419022558878</v>
      </c>
      <c r="T661" s="534">
        <f t="shared" si="313"/>
        <v>4.4831540845641831</v>
      </c>
      <c r="U661" s="534">
        <f t="shared" si="313"/>
        <v>1.4132787049326974</v>
      </c>
      <c r="V661" s="309"/>
      <c r="W661" s="158" t="s">
        <v>348</v>
      </c>
    </row>
    <row r="662" spans="2:25" s="1" customFormat="1" ht="17.25" customHeight="1">
      <c r="B662" s="2284"/>
      <c r="C662" s="2301" t="s">
        <v>342</v>
      </c>
      <c r="D662" s="2302"/>
      <c r="E662" s="2302"/>
      <c r="F662" s="2303"/>
      <c r="G662" s="324">
        <f t="shared" si="314"/>
        <v>1.0333246570860339</v>
      </c>
      <c r="H662" s="325">
        <f t="shared" si="314"/>
        <v>1.0273944566759288</v>
      </c>
      <c r="I662" s="325">
        <f t="shared" si="314"/>
        <v>1.0240711933883375</v>
      </c>
      <c r="J662" s="325">
        <f t="shared" si="314"/>
        <v>1.011839466771175</v>
      </c>
      <c r="K662" s="325">
        <f t="shared" si="314"/>
        <v>1.0146249999584394</v>
      </c>
      <c r="L662" s="326">
        <f t="shared" si="314"/>
        <v>1.0549865706646553</v>
      </c>
      <c r="M662" s="327">
        <f t="shared" si="313"/>
        <v>1.2710493504538514</v>
      </c>
      <c r="N662" s="325">
        <f t="shared" si="313"/>
        <v>1.3607126808060053</v>
      </c>
      <c r="O662" s="325">
        <f t="shared" si="313"/>
        <v>1.4911276093969039</v>
      </c>
      <c r="P662" s="325">
        <f t="shared" si="313"/>
        <v>1.6962908255102678</v>
      </c>
      <c r="Q662" s="325">
        <f t="shared" si="313"/>
        <v>1.7517060080299625</v>
      </c>
      <c r="R662" s="326">
        <f t="shared" si="313"/>
        <v>1.9574336873186102</v>
      </c>
      <c r="S662" s="710">
        <f t="shared" si="313"/>
        <v>1.0549865706646553</v>
      </c>
      <c r="T662" s="328">
        <f t="shared" si="313"/>
        <v>5.6152535957122689</v>
      </c>
      <c r="U662" s="328">
        <f t="shared" si="313"/>
        <v>1.9574336873186102</v>
      </c>
      <c r="W662" s="158" t="s">
        <v>357</v>
      </c>
    </row>
    <row r="663" spans="2:25" s="1" customFormat="1" ht="17.25" customHeight="1">
      <c r="B663" s="2284"/>
      <c r="C663" s="2301" t="s">
        <v>61</v>
      </c>
      <c r="D663" s="2302"/>
      <c r="E663" s="2302"/>
      <c r="F663" s="2303"/>
      <c r="G663" s="324">
        <f t="shared" si="314"/>
        <v>1.9016500717850728</v>
      </c>
      <c r="H663" s="325">
        <f t="shared" si="314"/>
        <v>1.9124800063410856</v>
      </c>
      <c r="I663" s="325">
        <f t="shared" si="314"/>
        <v>1.8407135478134673</v>
      </c>
      <c r="J663" s="325">
        <f t="shared" si="314"/>
        <v>1.5203735559392024</v>
      </c>
      <c r="K663" s="325">
        <f t="shared" si="314"/>
        <v>1.5299337450506743</v>
      </c>
      <c r="L663" s="326">
        <f t="shared" si="314"/>
        <v>1.7486781682174084</v>
      </c>
      <c r="M663" s="327">
        <f t="shared" si="313"/>
        <v>2.2102891946482957</v>
      </c>
      <c r="N663" s="325">
        <f t="shared" si="313"/>
        <v>2.5144332019575315</v>
      </c>
      <c r="O663" s="325">
        <f t="shared" si="313"/>
        <v>2.919856317637187</v>
      </c>
      <c r="P663" s="325">
        <f t="shared" si="313"/>
        <v>3.2606910467606252</v>
      </c>
      <c r="Q663" s="325">
        <f t="shared" si="313"/>
        <v>3.4696525107016698</v>
      </c>
      <c r="R663" s="326">
        <f t="shared" si="313"/>
        <v>3.8808679467590745</v>
      </c>
      <c r="S663" s="710">
        <f t="shared" si="313"/>
        <v>1.7486781682174084</v>
      </c>
      <c r="T663" s="328">
        <f t="shared" si="313"/>
        <v>148.62314483285792</v>
      </c>
      <c r="U663" s="328">
        <f t="shared" si="313"/>
        <v>3.8808679467590745</v>
      </c>
      <c r="W663" s="158" t="s">
        <v>357</v>
      </c>
    </row>
    <row r="664" spans="2:25" s="1" customFormat="1" ht="17.25" customHeight="1">
      <c r="B664" s="2284"/>
      <c r="C664" s="2301" t="s">
        <v>62</v>
      </c>
      <c r="D664" s="2302"/>
      <c r="E664" s="2302"/>
      <c r="F664" s="2303"/>
      <c r="G664" s="532">
        <f t="shared" si="314"/>
        <v>1.1946557038756551</v>
      </c>
      <c r="H664" s="533">
        <f t="shared" si="314"/>
        <v>1.2056587399503642</v>
      </c>
      <c r="I664" s="533">
        <f t="shared" si="314"/>
        <v>1.176398169922251</v>
      </c>
      <c r="J664" s="533">
        <f t="shared" si="314"/>
        <v>1.1217241327474103</v>
      </c>
      <c r="K664" s="533">
        <f t="shared" si="314"/>
        <v>1.1322525955365335</v>
      </c>
      <c r="L664" s="329">
        <f t="shared" si="314"/>
        <v>1.1929244338036498</v>
      </c>
      <c r="M664" s="330">
        <f t="shared" si="313"/>
        <v>1.438303010291911</v>
      </c>
      <c r="N664" s="533">
        <f t="shared" si="313"/>
        <v>1.5650867250631479</v>
      </c>
      <c r="O664" s="533">
        <f t="shared" si="313"/>
        <v>1.7426569329009178</v>
      </c>
      <c r="P664" s="533">
        <f t="shared" si="313"/>
        <v>1.9665804299324114</v>
      </c>
      <c r="Q664" s="533">
        <f t="shared" si="313"/>
        <v>2.0481657988192894</v>
      </c>
      <c r="R664" s="329">
        <f t="shared" si="313"/>
        <v>2.2808291554560767</v>
      </c>
      <c r="S664" s="1200">
        <f t="shared" si="313"/>
        <v>1.1929244338036498</v>
      </c>
      <c r="T664" s="534">
        <f t="shared" si="313"/>
        <v>7.6988703874955826</v>
      </c>
      <c r="U664" s="534">
        <f t="shared" si="313"/>
        <v>2.2808291554560767</v>
      </c>
      <c r="W664" s="158" t="s">
        <v>357</v>
      </c>
    </row>
    <row r="665" spans="2:25" s="1" customFormat="1" ht="17.25" customHeight="1" thickBot="1">
      <c r="B665" s="2285"/>
      <c r="C665" s="2218" t="s">
        <v>63</v>
      </c>
      <c r="D665" s="2219"/>
      <c r="E665" s="2219"/>
      <c r="F665" s="2220"/>
      <c r="G665" s="526">
        <f>G607-G579</f>
        <v>0.45398321429095834</v>
      </c>
      <c r="H665" s="526">
        <f t="shared" ref="H665:U665" si="315">H607-H579</f>
        <v>0.29154789562474659</v>
      </c>
      <c r="I665" s="526">
        <f t="shared" si="315"/>
        <v>0.18823198872384417</v>
      </c>
      <c r="J665" s="526">
        <f t="shared" si="315"/>
        <v>0.1293761763139416</v>
      </c>
      <c r="K665" s="526">
        <f t="shared" si="315"/>
        <v>0.13766910152338974</v>
      </c>
      <c r="L665" s="126">
        <f t="shared" si="315"/>
        <v>0.18627996496112365</v>
      </c>
      <c r="M665" s="127">
        <f t="shared" si="315"/>
        <v>0.45477940425950525</v>
      </c>
      <c r="N665" s="526">
        <f t="shared" si="315"/>
        <v>0.57749102842151934</v>
      </c>
      <c r="O665" s="526">
        <f t="shared" si="315"/>
        <v>0.74529111269586168</v>
      </c>
      <c r="P665" s="526">
        <f t="shared" si="315"/>
        <v>0.96838850910792407</v>
      </c>
      <c r="Q665" s="526">
        <f t="shared" si="315"/>
        <v>0.98509748675098552</v>
      </c>
      <c r="R665" s="126">
        <f t="shared" si="315"/>
        <v>1.1647728212958586</v>
      </c>
      <c r="S665" s="711">
        <f t="shared" si="315"/>
        <v>0.18627996496112365</v>
      </c>
      <c r="T665" s="527">
        <f t="shared" si="315"/>
        <v>5.7725909377164148</v>
      </c>
      <c r="U665" s="527">
        <f t="shared" si="315"/>
        <v>1.1647728212958586</v>
      </c>
      <c r="W665" s="160" t="s">
        <v>346</v>
      </c>
    </row>
    <row r="666" spans="2:25" ht="17.25" customHeight="1">
      <c r="Y666" s="76"/>
    </row>
    <row r="667" spans="2:25" ht="17.25" customHeight="1">
      <c r="Y667" s="76"/>
    </row>
    <row r="668" spans="2:25" ht="17.25" customHeight="1" thickBot="1">
      <c r="B668" s="145" t="s">
        <v>122</v>
      </c>
      <c r="C668" s="78"/>
      <c r="D668" s="78"/>
      <c r="E668" s="162"/>
      <c r="F668" s="77"/>
      <c r="G668" s="81" t="s">
        <v>185</v>
      </c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W668" s="146"/>
      <c r="Y668" s="76"/>
    </row>
    <row r="669" spans="2:25" ht="17.25" customHeight="1" thickBot="1">
      <c r="B669" s="2304"/>
      <c r="C669" s="2305"/>
      <c r="D669" s="2305"/>
      <c r="E669" s="2305"/>
      <c r="F669" s="2305"/>
      <c r="G669" s="110" t="s">
        <v>2</v>
      </c>
      <c r="H669" s="111" t="s">
        <v>3</v>
      </c>
      <c r="I669" s="111" t="s">
        <v>4</v>
      </c>
      <c r="J669" s="111" t="s">
        <v>5</v>
      </c>
      <c r="K669" s="111" t="s">
        <v>6</v>
      </c>
      <c r="L669" s="112" t="s">
        <v>7</v>
      </c>
      <c r="M669" s="659" t="s">
        <v>8</v>
      </c>
      <c r="N669" s="111" t="s">
        <v>9</v>
      </c>
      <c r="O669" s="111" t="s">
        <v>10</v>
      </c>
      <c r="P669" s="111" t="s">
        <v>11</v>
      </c>
      <c r="Q669" s="111" t="s">
        <v>12</v>
      </c>
      <c r="R669" s="111" t="s">
        <v>13</v>
      </c>
      <c r="S669" s="103" t="s">
        <v>42</v>
      </c>
      <c r="T669" s="103" t="s">
        <v>43</v>
      </c>
      <c r="U669" s="113" t="s">
        <v>154</v>
      </c>
      <c r="V669" s="568"/>
      <c r="W669" s="147" t="s">
        <v>87</v>
      </c>
      <c r="Y669" s="76"/>
    </row>
    <row r="670" spans="2:25" s="1202" customFormat="1" ht="17.25" customHeight="1">
      <c r="B670" s="2306" t="s">
        <v>184</v>
      </c>
      <c r="C670" s="2308" t="s">
        <v>143</v>
      </c>
      <c r="D670" s="2309"/>
      <c r="E670" s="2312" t="s">
        <v>144</v>
      </c>
      <c r="F670" s="2313"/>
      <c r="G670" s="1203">
        <f>'事業報告（単月）'!G670</f>
        <v>8529</v>
      </c>
      <c r="H670" s="1204">
        <f>G670+'事業報告（単月）'!H670</f>
        <v>28795</v>
      </c>
      <c r="I670" s="1204">
        <f>H670+'事業報告（単月）'!I670</f>
        <v>159439</v>
      </c>
      <c r="J670" s="1204">
        <f>I670+'事業報告（単月）'!J670</f>
        <v>188251</v>
      </c>
      <c r="K670" s="1204">
        <f>J670+'事業報告（単月）'!K670</f>
        <v>221319</v>
      </c>
      <c r="L670" s="1205">
        <f>K670+'事業報告（単月）'!L670</f>
        <v>394905</v>
      </c>
      <c r="M670" s="1206">
        <f>L670+'事業報告（単月）'!M670</f>
        <v>417195</v>
      </c>
      <c r="N670" s="1204">
        <f>M670+'事業報告（単月）'!N670</f>
        <v>444842</v>
      </c>
      <c r="O670" s="1204">
        <f>N670+'事業報告（単月）'!O670</f>
        <v>472332</v>
      </c>
      <c r="P670" s="1204">
        <f>O670+'事業報告（単月）'!P670</f>
        <v>516152</v>
      </c>
      <c r="Q670" s="1204">
        <f>P670+'事業報告（単月）'!Q670</f>
        <v>634632</v>
      </c>
      <c r="R670" s="1205">
        <f>Q670+'事業報告（単月）'!R670</f>
        <v>832633</v>
      </c>
      <c r="S670" s="1272">
        <f t="shared" ref="S670:S739" si="316">L670</f>
        <v>394905</v>
      </c>
      <c r="T670" s="1273">
        <f>U670-S670</f>
        <v>437728</v>
      </c>
      <c r="U670" s="1274">
        <f>R670</f>
        <v>832633</v>
      </c>
      <c r="V670" s="1207"/>
      <c r="W670" s="702" t="s">
        <v>88</v>
      </c>
    </row>
    <row r="671" spans="2:25" s="1202" customFormat="1" ht="17.25" customHeight="1">
      <c r="B671" s="2306"/>
      <c r="C671" s="2308"/>
      <c r="D671" s="2309"/>
      <c r="E671" s="2314" t="s">
        <v>115</v>
      </c>
      <c r="F671" s="2315"/>
      <c r="G671" s="594">
        <f>'事業報告（単月）'!G671</f>
        <v>0</v>
      </c>
      <c r="H671" s="1208">
        <f>G671+'事業報告（単月）'!H671</f>
        <v>0</v>
      </c>
      <c r="I671" s="1208">
        <f>H671+'事業報告（単月）'!I671</f>
        <v>0</v>
      </c>
      <c r="J671" s="1208">
        <f>I671+'事業報告（単月）'!J671</f>
        <v>0</v>
      </c>
      <c r="K671" s="1208">
        <f>J671+'事業報告（単月）'!K671</f>
        <v>0</v>
      </c>
      <c r="L671" s="1209">
        <f>K671+'事業報告（単月）'!L671</f>
        <v>0</v>
      </c>
      <c r="M671" s="1210">
        <f>L671+'事業報告（単月）'!M671</f>
        <v>0</v>
      </c>
      <c r="N671" s="1208">
        <f>M671+'事業報告（単月）'!N671</f>
        <v>0</v>
      </c>
      <c r="O671" s="1208">
        <f>N671+'事業報告（単月）'!O671</f>
        <v>0</v>
      </c>
      <c r="P671" s="1208">
        <f>O671+'事業報告（単月）'!P671</f>
        <v>0</v>
      </c>
      <c r="Q671" s="1208">
        <f>P671+'事業報告（単月）'!Q671</f>
        <v>0</v>
      </c>
      <c r="R671" s="1209">
        <f>Q671+'事業報告（単月）'!R671</f>
        <v>0</v>
      </c>
      <c r="S671" s="594">
        <f t="shared" si="316"/>
        <v>0</v>
      </c>
      <c r="T671" s="1208">
        <f t="shared" ref="T671:T740" si="317">U671-S671</f>
        <v>0</v>
      </c>
      <c r="U671" s="1209">
        <f t="shared" ref="U671:U740" si="318">R671</f>
        <v>0</v>
      </c>
      <c r="V671" s="1207"/>
      <c r="W671" s="703" t="s">
        <v>88</v>
      </c>
    </row>
    <row r="672" spans="2:25" s="1202" customFormat="1" ht="17.25" customHeight="1">
      <c r="B672" s="2306"/>
      <c r="C672" s="2310"/>
      <c r="D672" s="2311"/>
      <c r="E672" s="2314" t="s">
        <v>145</v>
      </c>
      <c r="F672" s="2315"/>
      <c r="G672" s="1121">
        <f>SUM(G670:G671)</f>
        <v>8529</v>
      </c>
      <c r="H672" s="1211">
        <f t="shared" ref="H672:R672" si="319">SUM(H670:H671)</f>
        <v>28795</v>
      </c>
      <c r="I672" s="1211">
        <f t="shared" si="319"/>
        <v>159439</v>
      </c>
      <c r="J672" s="1211">
        <f t="shared" si="319"/>
        <v>188251</v>
      </c>
      <c r="K672" s="1211">
        <f t="shared" si="319"/>
        <v>221319</v>
      </c>
      <c r="L672" s="1212">
        <f t="shared" si="319"/>
        <v>394905</v>
      </c>
      <c r="M672" s="1213">
        <f t="shared" si="319"/>
        <v>417195</v>
      </c>
      <c r="N672" s="1211">
        <f t="shared" si="319"/>
        <v>444842</v>
      </c>
      <c r="O672" s="1211">
        <f t="shared" si="319"/>
        <v>472332</v>
      </c>
      <c r="P672" s="1211">
        <f t="shared" si="319"/>
        <v>516152</v>
      </c>
      <c r="Q672" s="1211">
        <f t="shared" si="319"/>
        <v>634632</v>
      </c>
      <c r="R672" s="1212">
        <f t="shared" si="319"/>
        <v>832633</v>
      </c>
      <c r="S672" s="1214">
        <f t="shared" si="316"/>
        <v>394905</v>
      </c>
      <c r="T672" s="1211">
        <f t="shared" si="317"/>
        <v>437728</v>
      </c>
      <c r="U672" s="1212">
        <f t="shared" si="318"/>
        <v>832633</v>
      </c>
      <c r="V672" s="1207"/>
      <c r="W672" s="703" t="s">
        <v>88</v>
      </c>
    </row>
    <row r="673" spans="2:23" s="1202" customFormat="1" ht="17.25" customHeight="1">
      <c r="B673" s="2306"/>
      <c r="C673" s="1841" t="s">
        <v>126</v>
      </c>
      <c r="D673" s="2316" t="s">
        <v>71</v>
      </c>
      <c r="E673" s="2314" t="s">
        <v>123</v>
      </c>
      <c r="F673" s="2315"/>
      <c r="G673" s="720">
        <f>'事業報告（単月）'!G673</f>
        <v>8249</v>
      </c>
      <c r="H673" s="724">
        <f>G673+'事業報告（単月）'!H673</f>
        <v>36243</v>
      </c>
      <c r="I673" s="724">
        <f>H673+'事業報告（単月）'!I673</f>
        <v>105496</v>
      </c>
      <c r="J673" s="724">
        <f>I673+'事業報告（単月）'!J673</f>
        <v>129756</v>
      </c>
      <c r="K673" s="724">
        <f>J673+'事業報告（単月）'!K673</f>
        <v>137194</v>
      </c>
      <c r="L673" s="721">
        <f>K673+'事業報告（単月）'!L673</f>
        <v>215731</v>
      </c>
      <c r="M673" s="724">
        <f>L673+'事業報告（単月）'!M673</f>
        <v>226503</v>
      </c>
      <c r="N673" s="724">
        <f>M673+'事業報告（単月）'!N673</f>
        <v>252540</v>
      </c>
      <c r="O673" s="724">
        <f>N673+'事業報告（単月）'!O673</f>
        <v>273215</v>
      </c>
      <c r="P673" s="724">
        <f>O673+'事業報告（単月）'!P673</f>
        <v>308746</v>
      </c>
      <c r="Q673" s="724">
        <f>P673+'事業報告（単月）'!Q673</f>
        <v>390635</v>
      </c>
      <c r="R673" s="721">
        <f>Q673+'事業報告（単月）'!R673</f>
        <v>443012</v>
      </c>
      <c r="S673" s="722">
        <f t="shared" si="316"/>
        <v>215731</v>
      </c>
      <c r="T673" s="724">
        <f t="shared" si="317"/>
        <v>227281</v>
      </c>
      <c r="U673" s="721">
        <f t="shared" si="318"/>
        <v>443012</v>
      </c>
      <c r="V673" s="1207"/>
      <c r="W673" s="703" t="s">
        <v>88</v>
      </c>
    </row>
    <row r="674" spans="2:23" s="1202" customFormat="1" ht="17.25" customHeight="1">
      <c r="B674" s="2306"/>
      <c r="C674" s="1842"/>
      <c r="D674" s="2317"/>
      <c r="E674" s="2314" t="s">
        <v>124</v>
      </c>
      <c r="F674" s="2315"/>
      <c r="G674" s="1215">
        <f>'事業報告（単月）'!G674</f>
        <v>2</v>
      </c>
      <c r="H674" s="368">
        <f>G674+'事業報告（単月）'!H674</f>
        <v>312</v>
      </c>
      <c r="I674" s="368">
        <f>H674+'事業報告（単月）'!I674</f>
        <v>24956</v>
      </c>
      <c r="J674" s="368">
        <f>I674+'事業報告（単月）'!J674</f>
        <v>30095</v>
      </c>
      <c r="K674" s="368">
        <f>J674+'事業報告（単月）'!K674</f>
        <v>42017</v>
      </c>
      <c r="L674" s="1216">
        <f>K674+'事業報告（単月）'!L674</f>
        <v>75399</v>
      </c>
      <c r="M674" s="1217">
        <f>L674+'事業報告（単月）'!M674</f>
        <v>76972</v>
      </c>
      <c r="N674" s="368">
        <f>M674+'事業報告（単月）'!N674</f>
        <v>81813</v>
      </c>
      <c r="O674" s="368">
        <f>N674+'事業報告（単月）'!O674</f>
        <v>88136</v>
      </c>
      <c r="P674" s="368">
        <f>O674+'事業報告（単月）'!P674</f>
        <v>95697</v>
      </c>
      <c r="Q674" s="368">
        <f>P674+'事業報告（単月）'!Q674</f>
        <v>112951</v>
      </c>
      <c r="R674" s="1216">
        <f>Q674+'事業報告（単月）'!R674</f>
        <v>180749</v>
      </c>
      <c r="S674" s="1218">
        <f t="shared" si="316"/>
        <v>75399</v>
      </c>
      <c r="T674" s="368">
        <f t="shared" si="317"/>
        <v>105350</v>
      </c>
      <c r="U674" s="1216">
        <f t="shared" si="318"/>
        <v>180749</v>
      </c>
      <c r="V674" s="1207"/>
      <c r="W674" s="703" t="s">
        <v>88</v>
      </c>
    </row>
    <row r="675" spans="2:23" s="1202" customFormat="1" ht="17.25" customHeight="1">
      <c r="B675" s="2306"/>
      <c r="C675" s="1842"/>
      <c r="D675" s="2317"/>
      <c r="E675" s="2314" t="s">
        <v>125</v>
      </c>
      <c r="F675" s="2315"/>
      <c r="G675" s="1215">
        <f>'事業報告（単月）'!G675</f>
        <v>-6637</v>
      </c>
      <c r="H675" s="368">
        <f>G675+'事業報告（単月）'!H675</f>
        <v>-33834</v>
      </c>
      <c r="I675" s="368">
        <f>H675+'事業報告（単月）'!I675</f>
        <v>-41684</v>
      </c>
      <c r="J675" s="368">
        <f>I675+'事業報告（単月）'!J675</f>
        <v>-65536</v>
      </c>
      <c r="K675" s="368">
        <f>J675+'事業報告（単月）'!K675</f>
        <v>-72625</v>
      </c>
      <c r="L675" s="1216">
        <f>K675+'事業報告（単月）'!L675</f>
        <v>-76694</v>
      </c>
      <c r="M675" s="1217">
        <f>L675+'事業報告（単月）'!M675</f>
        <v>-86410</v>
      </c>
      <c r="N675" s="368">
        <f>M675+'事業報告（単月）'!N675</f>
        <v>-110201</v>
      </c>
      <c r="O675" s="368">
        <f>N675+'事業報告（単月）'!O675</f>
        <v>-129717</v>
      </c>
      <c r="P675" s="368">
        <f>O675+'事業報告（単月）'!P675</f>
        <v>-155410</v>
      </c>
      <c r="Q675" s="368">
        <f>P675+'事業報告（単月）'!Q675</f>
        <v>-182648</v>
      </c>
      <c r="R675" s="1216">
        <f>Q675+'事業報告（単月）'!R675</f>
        <v>-191032</v>
      </c>
      <c r="S675" s="1218">
        <f t="shared" si="316"/>
        <v>-76694</v>
      </c>
      <c r="T675" s="368">
        <f t="shared" si="317"/>
        <v>-114338</v>
      </c>
      <c r="U675" s="1216">
        <f t="shared" si="318"/>
        <v>-191032</v>
      </c>
      <c r="V675" s="1207"/>
      <c r="W675" s="703" t="s">
        <v>88</v>
      </c>
    </row>
    <row r="676" spans="2:23" s="1202" customFormat="1" ht="17.25" customHeight="1">
      <c r="B676" s="2306"/>
      <c r="C676" s="1842"/>
      <c r="D676" s="2317"/>
      <c r="E676" s="2314" t="s">
        <v>115</v>
      </c>
      <c r="F676" s="2315"/>
      <c r="G676" s="1215">
        <f>'事業報告（単月）'!G676</f>
        <v>0</v>
      </c>
      <c r="H676" s="368">
        <f>G676+'事業報告（単月）'!H676</f>
        <v>0</v>
      </c>
      <c r="I676" s="368">
        <f>H676+'事業報告（単月）'!I676</f>
        <v>0</v>
      </c>
      <c r="J676" s="368">
        <f>I676+'事業報告（単月）'!J676</f>
        <v>0</v>
      </c>
      <c r="K676" s="368">
        <f>J676+'事業報告（単月）'!K676</f>
        <v>0</v>
      </c>
      <c r="L676" s="1216">
        <f>K676+'事業報告（単月）'!L676</f>
        <v>0</v>
      </c>
      <c r="M676" s="1217">
        <f>L676+'事業報告（単月）'!M676</f>
        <v>0</v>
      </c>
      <c r="N676" s="368">
        <f>M676+'事業報告（単月）'!N676</f>
        <v>0</v>
      </c>
      <c r="O676" s="368">
        <f>N676+'事業報告（単月）'!O676</f>
        <v>0</v>
      </c>
      <c r="P676" s="368">
        <f>O676+'事業報告（単月）'!P676</f>
        <v>0</v>
      </c>
      <c r="Q676" s="368">
        <f>P676+'事業報告（単月）'!Q676</f>
        <v>0</v>
      </c>
      <c r="R676" s="1216">
        <f>Q676+'事業報告（単月）'!R676</f>
        <v>0</v>
      </c>
      <c r="S676" s="1218">
        <f t="shared" si="316"/>
        <v>0</v>
      </c>
      <c r="T676" s="368">
        <f t="shared" si="317"/>
        <v>0</v>
      </c>
      <c r="U676" s="1216">
        <f t="shared" si="318"/>
        <v>0</v>
      </c>
      <c r="V676" s="1207"/>
      <c r="W676" s="703" t="s">
        <v>88</v>
      </c>
    </row>
    <row r="677" spans="2:23" s="1202" customFormat="1" ht="17.25" customHeight="1">
      <c r="B677" s="2306"/>
      <c r="C677" s="1842"/>
      <c r="D677" s="2318"/>
      <c r="E677" s="2319" t="s">
        <v>141</v>
      </c>
      <c r="F677" s="2320"/>
      <c r="G677" s="720">
        <f>SUM(G673:G676)</f>
        <v>1614</v>
      </c>
      <c r="H677" s="724">
        <f t="shared" ref="H677:R677" si="320">SUM(H673:H676)</f>
        <v>2721</v>
      </c>
      <c r="I677" s="724">
        <f t="shared" si="320"/>
        <v>88768</v>
      </c>
      <c r="J677" s="724">
        <f t="shared" si="320"/>
        <v>94315</v>
      </c>
      <c r="K677" s="724">
        <f t="shared" si="320"/>
        <v>106586</v>
      </c>
      <c r="L677" s="721">
        <f t="shared" si="320"/>
        <v>214436</v>
      </c>
      <c r="M677" s="725">
        <f t="shared" si="320"/>
        <v>217065</v>
      </c>
      <c r="N677" s="724">
        <f t="shared" si="320"/>
        <v>224152</v>
      </c>
      <c r="O677" s="724">
        <f t="shared" si="320"/>
        <v>231634</v>
      </c>
      <c r="P677" s="724">
        <f t="shared" si="320"/>
        <v>249033</v>
      </c>
      <c r="Q677" s="724">
        <f t="shared" si="320"/>
        <v>320938</v>
      </c>
      <c r="R677" s="721">
        <f t="shared" si="320"/>
        <v>432729</v>
      </c>
      <c r="S677" s="722">
        <f t="shared" si="316"/>
        <v>214436</v>
      </c>
      <c r="T677" s="724">
        <f t="shared" si="317"/>
        <v>218293</v>
      </c>
      <c r="U677" s="721">
        <f t="shared" si="318"/>
        <v>432729</v>
      </c>
      <c r="V677" s="1207"/>
      <c r="W677" s="703" t="s">
        <v>88</v>
      </c>
    </row>
    <row r="678" spans="2:23" s="1202" customFormat="1" ht="17.25" customHeight="1">
      <c r="B678" s="2306"/>
      <c r="C678" s="1842"/>
      <c r="D678" s="2316" t="s">
        <v>127</v>
      </c>
      <c r="E678" s="2314" t="s">
        <v>180</v>
      </c>
      <c r="F678" s="2321"/>
      <c r="G678" s="720">
        <f>'事業報告（単月）'!G678</f>
        <v>405</v>
      </c>
      <c r="H678" s="724">
        <f>G678+'事業報告（単月）'!H678</f>
        <v>5103</v>
      </c>
      <c r="I678" s="724">
        <f>H678+'事業報告（単月）'!I678</f>
        <v>21112</v>
      </c>
      <c r="J678" s="724">
        <f>I678+'事業報告（単月）'!J678</f>
        <v>25091</v>
      </c>
      <c r="K678" s="724">
        <f>J678+'事業報告（単月）'!K678</f>
        <v>30316</v>
      </c>
      <c r="L678" s="721">
        <f>K678+'事業報告（単月）'!L678</f>
        <v>46766</v>
      </c>
      <c r="M678" s="725">
        <f>L678+'事業報告（単月）'!M678</f>
        <v>50488</v>
      </c>
      <c r="N678" s="724">
        <f>M678+'事業報告（単月）'!N678</f>
        <v>53757</v>
      </c>
      <c r="O678" s="724">
        <f>N678+'事業報告（単月）'!O678</f>
        <v>57606</v>
      </c>
      <c r="P678" s="724">
        <f>O678+'事業報告（単月）'!P678</f>
        <v>63154</v>
      </c>
      <c r="Q678" s="724">
        <f>P678+'事業報告（単月）'!Q678</f>
        <v>73890</v>
      </c>
      <c r="R678" s="721">
        <f>Q678+'事業報告（単月）'!R678</f>
        <v>97124</v>
      </c>
      <c r="S678" s="722">
        <f t="shared" si="316"/>
        <v>46766</v>
      </c>
      <c r="T678" s="724">
        <f t="shared" si="317"/>
        <v>50358</v>
      </c>
      <c r="U678" s="721">
        <f t="shared" si="318"/>
        <v>97124</v>
      </c>
      <c r="V678" s="1207"/>
      <c r="W678" s="703" t="s">
        <v>88</v>
      </c>
    </row>
    <row r="679" spans="2:23" s="1202" customFormat="1" ht="17.25" customHeight="1">
      <c r="B679" s="2306"/>
      <c r="C679" s="1842"/>
      <c r="D679" s="2317"/>
      <c r="E679" s="2314" t="s">
        <v>181</v>
      </c>
      <c r="F679" s="2321"/>
      <c r="G679" s="720">
        <f>'事業報告（単月）'!G679</f>
        <v>-13199</v>
      </c>
      <c r="H679" s="724">
        <f>G679+'事業報告（単月）'!H679</f>
        <v>-22011</v>
      </c>
      <c r="I679" s="724">
        <f>H679+'事業報告（単月）'!I679</f>
        <v>-30494</v>
      </c>
      <c r="J679" s="724">
        <f>I679+'事業報告（単月）'!J679</f>
        <v>-39600</v>
      </c>
      <c r="K679" s="724">
        <f>J679+'事業報告（単月）'!K679</f>
        <v>-46930</v>
      </c>
      <c r="L679" s="721">
        <f>K679+'事業報告（単月）'!L679</f>
        <v>-50901</v>
      </c>
      <c r="M679" s="725">
        <f>L679+'事業報告（単月）'!M679</f>
        <v>-58606</v>
      </c>
      <c r="N679" s="724">
        <f>M679+'事業報告（単月）'!N679</f>
        <v>-67422</v>
      </c>
      <c r="O679" s="724">
        <f>N679+'事業報告（単月）'!O679</f>
        <v>-78176</v>
      </c>
      <c r="P679" s="724">
        <f>O679+'事業報告（単月）'!P679</f>
        <v>-89426</v>
      </c>
      <c r="Q679" s="724">
        <f>P679+'事業報告（単月）'!Q679</f>
        <v>-102306</v>
      </c>
      <c r="R679" s="721">
        <f>Q679+'事業報告（単月）'!R679</f>
        <v>-104962</v>
      </c>
      <c r="S679" s="722">
        <f t="shared" si="316"/>
        <v>-50901</v>
      </c>
      <c r="T679" s="724">
        <f t="shared" si="317"/>
        <v>-54061</v>
      </c>
      <c r="U679" s="721">
        <f t="shared" si="318"/>
        <v>-104962</v>
      </c>
      <c r="V679" s="1207"/>
      <c r="W679" s="703" t="s">
        <v>88</v>
      </c>
    </row>
    <row r="680" spans="2:23" s="1202" customFormat="1" ht="17.25" customHeight="1">
      <c r="B680" s="2306"/>
      <c r="C680" s="1842"/>
      <c r="D680" s="2317"/>
      <c r="E680" s="2314" t="s">
        <v>182</v>
      </c>
      <c r="F680" s="2321"/>
      <c r="G680" s="720">
        <f>'事業報告（単月）'!G680</f>
        <v>0</v>
      </c>
      <c r="H680" s="724">
        <f>G680+'事業報告（単月）'!H680</f>
        <v>0</v>
      </c>
      <c r="I680" s="724">
        <f>H680+'事業報告（単月）'!I680</f>
        <v>0</v>
      </c>
      <c r="J680" s="724">
        <f>I680+'事業報告（単月）'!J680</f>
        <v>0</v>
      </c>
      <c r="K680" s="724">
        <f>J680+'事業報告（単月）'!K680</f>
        <v>0</v>
      </c>
      <c r="L680" s="721">
        <f>K680+'事業報告（単月）'!L680</f>
        <v>0</v>
      </c>
      <c r="M680" s="725">
        <f>L680+'事業報告（単月）'!M680</f>
        <v>0</v>
      </c>
      <c r="N680" s="724">
        <f>M680+'事業報告（単月）'!N680</f>
        <v>0</v>
      </c>
      <c r="O680" s="724">
        <f>N680+'事業報告（単月）'!O680</f>
        <v>0</v>
      </c>
      <c r="P680" s="724">
        <f>O680+'事業報告（単月）'!P680</f>
        <v>0</v>
      </c>
      <c r="Q680" s="724">
        <f>P680+'事業報告（単月）'!Q680</f>
        <v>0</v>
      </c>
      <c r="R680" s="721">
        <f>Q680+'事業報告（単月）'!R680</f>
        <v>0</v>
      </c>
      <c r="S680" s="722">
        <f t="shared" si="316"/>
        <v>0</v>
      </c>
      <c r="T680" s="724">
        <f t="shared" si="317"/>
        <v>0</v>
      </c>
      <c r="U680" s="721">
        <f t="shared" si="318"/>
        <v>0</v>
      </c>
      <c r="V680" s="1207"/>
      <c r="W680" s="703" t="s">
        <v>88</v>
      </c>
    </row>
    <row r="681" spans="2:23" s="1202" customFormat="1" ht="17.25" customHeight="1">
      <c r="B681" s="2306"/>
      <c r="C681" s="1842"/>
      <c r="D681" s="2318"/>
      <c r="E681" s="2244" t="s">
        <v>146</v>
      </c>
      <c r="F681" s="2322"/>
      <c r="G681" s="720">
        <f>SUM(G678:G680)</f>
        <v>-12794</v>
      </c>
      <c r="H681" s="724">
        <f t="shared" ref="H681:R681" si="321">SUM(H678:H680)</f>
        <v>-16908</v>
      </c>
      <c r="I681" s="724">
        <f t="shared" si="321"/>
        <v>-9382</v>
      </c>
      <c r="J681" s="724">
        <f t="shared" si="321"/>
        <v>-14509</v>
      </c>
      <c r="K681" s="724">
        <f t="shared" si="321"/>
        <v>-16614</v>
      </c>
      <c r="L681" s="721">
        <f t="shared" si="321"/>
        <v>-4135</v>
      </c>
      <c r="M681" s="725">
        <f t="shared" si="321"/>
        <v>-8118</v>
      </c>
      <c r="N681" s="724">
        <f t="shared" si="321"/>
        <v>-13665</v>
      </c>
      <c r="O681" s="724">
        <f t="shared" si="321"/>
        <v>-20570</v>
      </c>
      <c r="P681" s="724">
        <f t="shared" si="321"/>
        <v>-26272</v>
      </c>
      <c r="Q681" s="724">
        <f t="shared" si="321"/>
        <v>-28416</v>
      </c>
      <c r="R681" s="721">
        <f t="shared" si="321"/>
        <v>-7838</v>
      </c>
      <c r="S681" s="722">
        <f t="shared" si="316"/>
        <v>-4135</v>
      </c>
      <c r="T681" s="724">
        <f t="shared" si="317"/>
        <v>-3703</v>
      </c>
      <c r="U681" s="721">
        <f t="shared" si="318"/>
        <v>-7838</v>
      </c>
      <c r="V681" s="1207"/>
      <c r="W681" s="703" t="s">
        <v>88</v>
      </c>
    </row>
    <row r="682" spans="2:23" s="1202" customFormat="1" ht="17.25" customHeight="1">
      <c r="B682" s="2306"/>
      <c r="C682" s="1842"/>
      <c r="D682" s="2323" t="s">
        <v>131</v>
      </c>
      <c r="E682" s="2326" t="s">
        <v>27</v>
      </c>
      <c r="F682" s="2314"/>
      <c r="G682" s="720">
        <f>'事業報告（単月）'!G682</f>
        <v>17638</v>
      </c>
      <c r="H682" s="724">
        <f>G682+'事業報告（単月）'!H682</f>
        <v>35276</v>
      </c>
      <c r="I682" s="724">
        <f>H682+'事業報告（単月）'!I682</f>
        <v>52950</v>
      </c>
      <c r="J682" s="724">
        <f>I682+'事業報告（単月）'!J682</f>
        <v>70308</v>
      </c>
      <c r="K682" s="724">
        <f>J682+'事業報告（単月）'!K682</f>
        <v>87978</v>
      </c>
      <c r="L682" s="721">
        <f>K682+'事業報告（単月）'!L682</f>
        <v>105272</v>
      </c>
      <c r="M682" s="725">
        <f>L682+'事業報告（単月）'!M682</f>
        <v>121826</v>
      </c>
      <c r="N682" s="724">
        <f>M682+'事業報告（単月）'!N682</f>
        <v>137668</v>
      </c>
      <c r="O682" s="724">
        <f>N682+'事業報告（単月）'!O682</f>
        <v>153800</v>
      </c>
      <c r="P682" s="724">
        <f>O682+'事業報告（単月）'!P682</f>
        <v>171220</v>
      </c>
      <c r="Q682" s="724">
        <f>P682+'事業報告（単月）'!Q682</f>
        <v>189214</v>
      </c>
      <c r="R682" s="721">
        <f>Q682+'事業報告（単月）'!R682</f>
        <v>207599</v>
      </c>
      <c r="S682" s="722">
        <f t="shared" si="316"/>
        <v>105272</v>
      </c>
      <c r="T682" s="724">
        <f t="shared" si="317"/>
        <v>102327</v>
      </c>
      <c r="U682" s="721">
        <f t="shared" si="318"/>
        <v>207599</v>
      </c>
      <c r="V682" s="1207"/>
      <c r="W682" s="703" t="s">
        <v>88</v>
      </c>
    </row>
    <row r="683" spans="2:23" s="1202" customFormat="1" ht="17.25" customHeight="1">
      <c r="B683" s="2306"/>
      <c r="C683" s="1842"/>
      <c r="D683" s="2324"/>
      <c r="E683" s="2326" t="s">
        <v>28</v>
      </c>
      <c r="F683" s="2314"/>
      <c r="G683" s="720">
        <f>'事業報告（単月）'!G683</f>
        <v>1647</v>
      </c>
      <c r="H683" s="724">
        <f>G683+'事業報告（単月）'!H683</f>
        <v>2986</v>
      </c>
      <c r="I683" s="724">
        <f>H683+'事業報告（単月）'!I683</f>
        <v>3982</v>
      </c>
      <c r="J683" s="724">
        <f>I683+'事業報告（単月）'!J683</f>
        <v>5299</v>
      </c>
      <c r="K683" s="724">
        <f>J683+'事業報告（単月）'!K683</f>
        <v>6491</v>
      </c>
      <c r="L683" s="721">
        <f>K683+'事業報告（単月）'!L683</f>
        <v>8106</v>
      </c>
      <c r="M683" s="725">
        <f>L683+'事業報告（単月）'!M683</f>
        <v>9247</v>
      </c>
      <c r="N683" s="724">
        <f>M683+'事業報告（単月）'!N683</f>
        <v>10260</v>
      </c>
      <c r="O683" s="724">
        <f>N683+'事業報告（単月）'!O683</f>
        <v>12134</v>
      </c>
      <c r="P683" s="724">
        <f>O683+'事業報告（単月）'!P683</f>
        <v>13569</v>
      </c>
      <c r="Q683" s="724">
        <f>P683+'事業報告（単月）'!Q683</f>
        <v>16228</v>
      </c>
      <c r="R683" s="721">
        <f>Q683+'事業報告（単月）'!R683</f>
        <v>19022</v>
      </c>
      <c r="S683" s="722">
        <f t="shared" si="316"/>
        <v>8106</v>
      </c>
      <c r="T683" s="724">
        <f t="shared" si="317"/>
        <v>10916</v>
      </c>
      <c r="U683" s="721">
        <f t="shared" si="318"/>
        <v>19022</v>
      </c>
      <c r="V683" s="1207"/>
      <c r="W683" s="703" t="s">
        <v>88</v>
      </c>
    </row>
    <row r="684" spans="2:23" s="1202" customFormat="1" ht="17.25" customHeight="1">
      <c r="B684" s="2306"/>
      <c r="C684" s="1842"/>
      <c r="D684" s="2324"/>
      <c r="E684" s="2326" t="s">
        <v>132</v>
      </c>
      <c r="F684" s="2314"/>
      <c r="G684" s="720">
        <f>'事業報告（単月）'!G684</f>
        <v>143</v>
      </c>
      <c r="H684" s="724">
        <f>G684+'事業報告（単月）'!H684</f>
        <v>553</v>
      </c>
      <c r="I684" s="724">
        <f>H684+'事業報告（単月）'!I684</f>
        <v>964</v>
      </c>
      <c r="J684" s="724">
        <f>I684+'事業報告（単月）'!J684</f>
        <v>1328</v>
      </c>
      <c r="K684" s="724">
        <f>J684+'事業報告（単月）'!K684</f>
        <v>1600</v>
      </c>
      <c r="L684" s="721">
        <f>K684+'事業報告（単月）'!L684</f>
        <v>1832</v>
      </c>
      <c r="M684" s="725">
        <f>L684+'事業報告（単月）'!M684</f>
        <v>2103</v>
      </c>
      <c r="N684" s="724">
        <f>M684+'事業報告（単月）'!N684</f>
        <v>2362</v>
      </c>
      <c r="O684" s="724">
        <f>N684+'事業報告（単月）'!O684</f>
        <v>2593</v>
      </c>
      <c r="P684" s="724">
        <f>O684+'事業報告（単月）'!P684</f>
        <v>2778</v>
      </c>
      <c r="Q684" s="724">
        <f>P684+'事業報告（単月）'!Q684</f>
        <v>3317</v>
      </c>
      <c r="R684" s="721">
        <f>Q684+'事業報告（単月）'!R684</f>
        <v>4593</v>
      </c>
      <c r="S684" s="722">
        <f t="shared" si="316"/>
        <v>1832</v>
      </c>
      <c r="T684" s="724">
        <f t="shared" si="317"/>
        <v>2761</v>
      </c>
      <c r="U684" s="721">
        <f t="shared" si="318"/>
        <v>4593</v>
      </c>
      <c r="V684" s="1207"/>
      <c r="W684" s="703" t="s">
        <v>88</v>
      </c>
    </row>
    <row r="685" spans="2:23" s="1202" customFormat="1" ht="17.25" customHeight="1">
      <c r="B685" s="2306"/>
      <c r="C685" s="1842"/>
      <c r="D685" s="2324"/>
      <c r="E685" s="2326" t="s">
        <v>17</v>
      </c>
      <c r="F685" s="2314"/>
      <c r="G685" s="720">
        <f>'事業報告（単月）'!G685</f>
        <v>0</v>
      </c>
      <c r="H685" s="724">
        <f>G685+'事業報告（単月）'!H685</f>
        <v>0</v>
      </c>
      <c r="I685" s="724">
        <f>H685+'事業報告（単月）'!I685</f>
        <v>0</v>
      </c>
      <c r="J685" s="724">
        <f>I685+'事業報告（単月）'!J685</f>
        <v>0</v>
      </c>
      <c r="K685" s="724">
        <f>J685+'事業報告（単月）'!K685</f>
        <v>0</v>
      </c>
      <c r="L685" s="721">
        <f>K685+'事業報告（単月）'!L685</f>
        <v>0</v>
      </c>
      <c r="M685" s="725">
        <f>L685+'事業報告（単月）'!M685</f>
        <v>0</v>
      </c>
      <c r="N685" s="724">
        <f>M685+'事業報告（単月）'!N685</f>
        <v>0</v>
      </c>
      <c r="O685" s="724">
        <f>N685+'事業報告（単月）'!O685</f>
        <v>0</v>
      </c>
      <c r="P685" s="724">
        <f>O685+'事業報告（単月）'!P685</f>
        <v>0</v>
      </c>
      <c r="Q685" s="724">
        <f>P685+'事業報告（単月）'!Q685</f>
        <v>0</v>
      </c>
      <c r="R685" s="721">
        <f>Q685+'事業報告（単月）'!R685</f>
        <v>0</v>
      </c>
      <c r="S685" s="722">
        <f t="shared" si="316"/>
        <v>0</v>
      </c>
      <c r="T685" s="724">
        <f t="shared" si="317"/>
        <v>0</v>
      </c>
      <c r="U685" s="721">
        <f t="shared" si="318"/>
        <v>0</v>
      </c>
      <c r="V685" s="1207"/>
      <c r="W685" s="703" t="s">
        <v>88</v>
      </c>
    </row>
    <row r="686" spans="2:23" s="1202" customFormat="1" ht="17.25" customHeight="1">
      <c r="B686" s="2306"/>
      <c r="C686" s="1842"/>
      <c r="D686" s="2324"/>
      <c r="E686" s="2326" t="s">
        <v>133</v>
      </c>
      <c r="F686" s="2314"/>
      <c r="G686" s="720">
        <f>'事業報告（単月）'!G686</f>
        <v>159</v>
      </c>
      <c r="H686" s="724">
        <f>G686+'事業報告（単月）'!H686</f>
        <v>318</v>
      </c>
      <c r="I686" s="724">
        <f>H686+'事業報告（単月）'!I686</f>
        <v>477</v>
      </c>
      <c r="J686" s="724">
        <f>I686+'事業報告（単月）'!J686</f>
        <v>636</v>
      </c>
      <c r="K686" s="724">
        <f>J686+'事業報告（単月）'!K686</f>
        <v>795</v>
      </c>
      <c r="L686" s="721">
        <f>K686+'事業報告（単月）'!L686</f>
        <v>969</v>
      </c>
      <c r="M686" s="725">
        <f>L686+'事業報告（単月）'!M686</f>
        <v>1128</v>
      </c>
      <c r="N686" s="724">
        <f>M686+'事業報告（単月）'!N686</f>
        <v>1287</v>
      </c>
      <c r="O686" s="724">
        <f>N686+'事業報告（単月）'!O686</f>
        <v>1446</v>
      </c>
      <c r="P686" s="724">
        <f>O686+'事業報告（単月）'!P686</f>
        <v>1605</v>
      </c>
      <c r="Q686" s="724">
        <f>P686+'事業報告（単月）'!Q686</f>
        <v>1764</v>
      </c>
      <c r="R686" s="721">
        <f>Q686+'事業報告（単月）'!R686</f>
        <v>1923</v>
      </c>
      <c r="S686" s="722">
        <f t="shared" si="316"/>
        <v>969</v>
      </c>
      <c r="T686" s="724">
        <f t="shared" si="317"/>
        <v>954</v>
      </c>
      <c r="U686" s="721">
        <f t="shared" si="318"/>
        <v>1923</v>
      </c>
      <c r="V686" s="1207"/>
      <c r="W686" s="703" t="s">
        <v>88</v>
      </c>
    </row>
    <row r="687" spans="2:23" s="1202" customFormat="1" ht="17.25" customHeight="1">
      <c r="B687" s="2306"/>
      <c r="C687" s="1842"/>
      <c r="D687" s="2324"/>
      <c r="E687" s="2326" t="s">
        <v>134</v>
      </c>
      <c r="F687" s="2314"/>
      <c r="G687" s="720">
        <f>'事業報告（単月）'!G687</f>
        <v>4648</v>
      </c>
      <c r="H687" s="724">
        <f>G687+'事業報告（単月）'!H687</f>
        <v>9296</v>
      </c>
      <c r="I687" s="724">
        <f>H687+'事業報告（単月）'!I687</f>
        <v>13944</v>
      </c>
      <c r="J687" s="724">
        <f>I687+'事業報告（単月）'!J687</f>
        <v>18592</v>
      </c>
      <c r="K687" s="724">
        <f>J687+'事業報告（単月）'!K687</f>
        <v>23240</v>
      </c>
      <c r="L687" s="721">
        <f>K687+'事業報告（単月）'!L687</f>
        <v>27888</v>
      </c>
      <c r="M687" s="725">
        <f>L687+'事業報告（単月）'!M687</f>
        <v>32536</v>
      </c>
      <c r="N687" s="724">
        <f>M687+'事業報告（単月）'!N687</f>
        <v>37184</v>
      </c>
      <c r="O687" s="724">
        <f>N687+'事業報告（単月）'!O687</f>
        <v>41832</v>
      </c>
      <c r="P687" s="724">
        <f>O687+'事業報告（単月）'!P687</f>
        <v>46480</v>
      </c>
      <c r="Q687" s="724">
        <f>P687+'事業報告（単月）'!Q687</f>
        <v>51128</v>
      </c>
      <c r="R687" s="721">
        <f>Q687+'事業報告（単月）'!R687</f>
        <v>55776</v>
      </c>
      <c r="S687" s="722">
        <f t="shared" si="316"/>
        <v>27888</v>
      </c>
      <c r="T687" s="724">
        <f t="shared" si="317"/>
        <v>27888</v>
      </c>
      <c r="U687" s="721">
        <f t="shared" si="318"/>
        <v>55776</v>
      </c>
      <c r="V687" s="1207"/>
      <c r="W687" s="703" t="s">
        <v>88</v>
      </c>
    </row>
    <row r="688" spans="2:23" s="1202" customFormat="1" ht="17.25" customHeight="1">
      <c r="B688" s="2306"/>
      <c r="C688" s="1842"/>
      <c r="D688" s="2325"/>
      <c r="E688" s="2319" t="s">
        <v>139</v>
      </c>
      <c r="F688" s="2320"/>
      <c r="G688" s="720">
        <f>SUM(G682:G687)</f>
        <v>24235</v>
      </c>
      <c r="H688" s="724">
        <f t="shared" ref="H688:R688" si="322">SUM(H682:H687)</f>
        <v>48429</v>
      </c>
      <c r="I688" s="724">
        <f t="shared" si="322"/>
        <v>72317</v>
      </c>
      <c r="J688" s="724">
        <f t="shared" si="322"/>
        <v>96163</v>
      </c>
      <c r="K688" s="724">
        <f t="shared" si="322"/>
        <v>120104</v>
      </c>
      <c r="L688" s="721">
        <f t="shared" si="322"/>
        <v>144067</v>
      </c>
      <c r="M688" s="725">
        <f t="shared" si="322"/>
        <v>166840</v>
      </c>
      <c r="N688" s="724">
        <f t="shared" si="322"/>
        <v>188761</v>
      </c>
      <c r="O688" s="724">
        <f t="shared" si="322"/>
        <v>211805</v>
      </c>
      <c r="P688" s="724">
        <f t="shared" si="322"/>
        <v>235652</v>
      </c>
      <c r="Q688" s="724">
        <f t="shared" si="322"/>
        <v>261651</v>
      </c>
      <c r="R688" s="721">
        <f t="shared" si="322"/>
        <v>288913</v>
      </c>
      <c r="S688" s="722">
        <f t="shared" si="316"/>
        <v>144067</v>
      </c>
      <c r="T688" s="724">
        <f t="shared" si="317"/>
        <v>144846</v>
      </c>
      <c r="U688" s="721">
        <f t="shared" si="318"/>
        <v>288913</v>
      </c>
      <c r="V688" s="1207"/>
      <c r="W688" s="703" t="s">
        <v>88</v>
      </c>
    </row>
    <row r="689" spans="2:25" s="1202" customFormat="1" ht="17.25" customHeight="1">
      <c r="B689" s="2306"/>
      <c r="C689" s="1986"/>
      <c r="D689" s="2244" t="s">
        <v>137</v>
      </c>
      <c r="E689" s="2322"/>
      <c r="F689" s="2322"/>
      <c r="G689" s="720">
        <f t="shared" ref="G689:R689" si="323">SUM(G677,G681,G688)</f>
        <v>13055</v>
      </c>
      <c r="H689" s="724">
        <f t="shared" si="323"/>
        <v>34242</v>
      </c>
      <c r="I689" s="724">
        <f t="shared" si="323"/>
        <v>151703</v>
      </c>
      <c r="J689" s="724">
        <f t="shared" si="323"/>
        <v>175969</v>
      </c>
      <c r="K689" s="724">
        <f t="shared" si="323"/>
        <v>210076</v>
      </c>
      <c r="L689" s="721">
        <f t="shared" si="323"/>
        <v>354368</v>
      </c>
      <c r="M689" s="725">
        <f t="shared" si="323"/>
        <v>375787</v>
      </c>
      <c r="N689" s="724">
        <f t="shared" si="323"/>
        <v>399248</v>
      </c>
      <c r="O689" s="724">
        <f t="shared" si="323"/>
        <v>422869</v>
      </c>
      <c r="P689" s="724">
        <f t="shared" si="323"/>
        <v>458413</v>
      </c>
      <c r="Q689" s="724">
        <f t="shared" si="323"/>
        <v>554173</v>
      </c>
      <c r="R689" s="721">
        <f t="shared" si="323"/>
        <v>713804</v>
      </c>
      <c r="S689" s="722">
        <f t="shared" si="316"/>
        <v>354368</v>
      </c>
      <c r="T689" s="724">
        <f t="shared" si="317"/>
        <v>359436</v>
      </c>
      <c r="U689" s="721">
        <f t="shared" si="318"/>
        <v>713804</v>
      </c>
      <c r="V689" s="1207"/>
      <c r="W689" s="703" t="s">
        <v>88</v>
      </c>
    </row>
    <row r="690" spans="2:25" s="1202" customFormat="1" ht="17.25" customHeight="1">
      <c r="B690" s="2306"/>
      <c r="C690" s="2327" t="s">
        <v>138</v>
      </c>
      <c r="D690" s="2328"/>
      <c r="E690" s="2331" t="s">
        <v>73</v>
      </c>
      <c r="F690" s="2331"/>
      <c r="G690" s="638">
        <f t="shared" ref="G690:R690" si="324">G672-G689</f>
        <v>-4526</v>
      </c>
      <c r="H690" s="1219">
        <f t="shared" si="324"/>
        <v>-5447</v>
      </c>
      <c r="I690" s="1219">
        <f t="shared" si="324"/>
        <v>7736</v>
      </c>
      <c r="J690" s="1219">
        <f t="shared" si="324"/>
        <v>12282</v>
      </c>
      <c r="K690" s="1219">
        <f t="shared" si="324"/>
        <v>11243</v>
      </c>
      <c r="L690" s="1220">
        <f t="shared" si="324"/>
        <v>40537</v>
      </c>
      <c r="M690" s="1221">
        <f t="shared" si="324"/>
        <v>41408</v>
      </c>
      <c r="N690" s="1219">
        <f t="shared" si="324"/>
        <v>45594</v>
      </c>
      <c r="O690" s="1219">
        <f t="shared" si="324"/>
        <v>49463</v>
      </c>
      <c r="P690" s="1219">
        <f t="shared" si="324"/>
        <v>57739</v>
      </c>
      <c r="Q690" s="1219">
        <f t="shared" si="324"/>
        <v>80459</v>
      </c>
      <c r="R690" s="1220">
        <f t="shared" si="324"/>
        <v>118829</v>
      </c>
      <c r="S690" s="1222">
        <f t="shared" si="316"/>
        <v>40537</v>
      </c>
      <c r="T690" s="1219">
        <f t="shared" si="317"/>
        <v>78292</v>
      </c>
      <c r="U690" s="1220">
        <f t="shared" si="318"/>
        <v>118829</v>
      </c>
      <c r="V690" s="1207"/>
      <c r="W690" s="703" t="s">
        <v>88</v>
      </c>
    </row>
    <row r="691" spans="2:25" s="1202" customFormat="1" ht="17.25" customHeight="1" thickBot="1">
      <c r="B691" s="2306"/>
      <c r="C691" s="2329"/>
      <c r="D691" s="2330"/>
      <c r="E691" s="2332" t="s">
        <v>135</v>
      </c>
      <c r="F691" s="2332"/>
      <c r="G691" s="1223">
        <f t="shared" ref="G691:U691" si="325">G690/G672</f>
        <v>-0.53066010083245396</v>
      </c>
      <c r="H691" s="1224">
        <f t="shared" si="325"/>
        <v>-0.18916478555304742</v>
      </c>
      <c r="I691" s="1224">
        <f t="shared" si="325"/>
        <v>4.8520123683665851E-2</v>
      </c>
      <c r="J691" s="1224">
        <f t="shared" si="325"/>
        <v>6.5242681313777875E-2</v>
      </c>
      <c r="K691" s="1224">
        <f t="shared" si="325"/>
        <v>5.0799976504502548E-2</v>
      </c>
      <c r="L691" s="1225">
        <f t="shared" si="325"/>
        <v>0.10265000443144554</v>
      </c>
      <c r="M691" s="1226">
        <f t="shared" si="325"/>
        <v>9.9253346756312991E-2</v>
      </c>
      <c r="N691" s="1224">
        <f t="shared" si="325"/>
        <v>0.10249481838495465</v>
      </c>
      <c r="O691" s="1224">
        <f t="shared" si="325"/>
        <v>0.10472083195718265</v>
      </c>
      <c r="P691" s="1224">
        <f t="shared" si="325"/>
        <v>0.1118643345371131</v>
      </c>
      <c r="Q691" s="1224">
        <f t="shared" si="325"/>
        <v>0.12678055944232247</v>
      </c>
      <c r="R691" s="1225">
        <f t="shared" si="325"/>
        <v>0.14271473746536589</v>
      </c>
      <c r="S691" s="1227">
        <f t="shared" si="325"/>
        <v>0.10265000443144554</v>
      </c>
      <c r="T691" s="1224">
        <f t="shared" si="325"/>
        <v>0.17885993128152644</v>
      </c>
      <c r="U691" s="1225">
        <f t="shared" si="325"/>
        <v>0.14271473746536589</v>
      </c>
      <c r="V691" s="1207"/>
      <c r="W691" s="704" t="s">
        <v>88</v>
      </c>
    </row>
    <row r="692" spans="2:25" s="1202" customFormat="1" ht="17.25" customHeight="1">
      <c r="B692" s="2306"/>
      <c r="C692" s="2333" t="s">
        <v>147</v>
      </c>
      <c r="D692" s="2334"/>
      <c r="E692" s="2334"/>
      <c r="F692" s="2334"/>
      <c r="G692" s="1228">
        <f>G672-G677-G681-G683</f>
        <v>18062</v>
      </c>
      <c r="H692" s="1229">
        <f t="shared" ref="H692:U692" si="326">H672-H677-H681-H683</f>
        <v>39996</v>
      </c>
      <c r="I692" s="1229">
        <f t="shared" si="326"/>
        <v>76071</v>
      </c>
      <c r="J692" s="1229">
        <f t="shared" si="326"/>
        <v>103146</v>
      </c>
      <c r="K692" s="1229">
        <f t="shared" si="326"/>
        <v>124856</v>
      </c>
      <c r="L692" s="1230">
        <f t="shared" si="326"/>
        <v>176498</v>
      </c>
      <c r="M692" s="1231">
        <f t="shared" si="326"/>
        <v>199001</v>
      </c>
      <c r="N692" s="1229">
        <f t="shared" si="326"/>
        <v>224095</v>
      </c>
      <c r="O692" s="1229">
        <f t="shared" si="326"/>
        <v>249134</v>
      </c>
      <c r="P692" s="1229">
        <f t="shared" si="326"/>
        <v>279822</v>
      </c>
      <c r="Q692" s="1229">
        <f t="shared" si="326"/>
        <v>325882</v>
      </c>
      <c r="R692" s="1230">
        <f t="shared" si="326"/>
        <v>388720</v>
      </c>
      <c r="S692" s="1228">
        <f t="shared" si="326"/>
        <v>176498</v>
      </c>
      <c r="T692" s="1229">
        <f t="shared" si="326"/>
        <v>212222</v>
      </c>
      <c r="U692" s="1230">
        <f t="shared" si="326"/>
        <v>388720</v>
      </c>
      <c r="V692" s="1655"/>
      <c r="W692" s="705" t="s">
        <v>88</v>
      </c>
    </row>
    <row r="693" spans="2:25" s="1202" customFormat="1" ht="17.25" customHeight="1" thickBot="1">
      <c r="B693" s="2307"/>
      <c r="C693" s="2335" t="s">
        <v>148</v>
      </c>
      <c r="D693" s="2329"/>
      <c r="E693" s="2329"/>
      <c r="F693" s="2329"/>
      <c r="G693" s="1223">
        <f>G692/G672</f>
        <v>2.1177160276703013</v>
      </c>
      <c r="H693" s="1224">
        <f t="shared" ref="H693:U693" si="327">H692/H672</f>
        <v>1.3889911442958847</v>
      </c>
      <c r="I693" s="1224">
        <f t="shared" si="327"/>
        <v>0.47711664021977057</v>
      </c>
      <c r="J693" s="1224">
        <f t="shared" si="327"/>
        <v>0.54791740814125822</v>
      </c>
      <c r="K693" s="1224">
        <f t="shared" si="327"/>
        <v>0.56414496721926266</v>
      </c>
      <c r="L693" s="1225">
        <f t="shared" si="327"/>
        <v>0.44693787113356376</v>
      </c>
      <c r="M693" s="1226">
        <f t="shared" si="327"/>
        <v>0.47699756708493629</v>
      </c>
      <c r="N693" s="1224">
        <f t="shared" si="327"/>
        <v>0.5037631338767472</v>
      </c>
      <c r="O693" s="1224">
        <f t="shared" si="327"/>
        <v>0.52745526451733105</v>
      </c>
      <c r="P693" s="1224">
        <f t="shared" si="327"/>
        <v>0.54213100017049243</v>
      </c>
      <c r="Q693" s="1224">
        <f t="shared" si="327"/>
        <v>0.51349758600259676</v>
      </c>
      <c r="R693" s="1225">
        <f t="shared" si="327"/>
        <v>0.46685634607323995</v>
      </c>
      <c r="S693" s="1227">
        <f t="shared" si="327"/>
        <v>0.44693787113356376</v>
      </c>
      <c r="T693" s="1224">
        <f t="shared" si="327"/>
        <v>0.48482619343519262</v>
      </c>
      <c r="U693" s="1225">
        <f t="shared" si="327"/>
        <v>0.46685634607323995</v>
      </c>
      <c r="V693" s="1656"/>
      <c r="W693" s="706" t="s">
        <v>195</v>
      </c>
    </row>
    <row r="694" spans="2:25" s="1202" customFormat="1" ht="17.25" customHeight="1">
      <c r="B694" s="1654"/>
      <c r="C694" s="2333" t="s">
        <v>465</v>
      </c>
      <c r="D694" s="2334"/>
      <c r="E694" s="2334"/>
      <c r="F694" s="2421"/>
      <c r="G694" s="1228">
        <f>(G688-G683)/(1-(SUM(G677,G681,G683)/G672))</f>
        <v>10666.208171852508</v>
      </c>
      <c r="H694" s="1229">
        <f t="shared" ref="H694:U694" si="328">(H688-H683)/(1-(SUM(H677,H681,H683)/H672))</f>
        <v>32716.551280128013</v>
      </c>
      <c r="I694" s="1229">
        <f t="shared" si="328"/>
        <v>143224.93545503545</v>
      </c>
      <c r="J694" s="1229">
        <f t="shared" si="328"/>
        <v>165835.21284392997</v>
      </c>
      <c r="K694" s="1229">
        <f t="shared" si="328"/>
        <v>201389.72533959121</v>
      </c>
      <c r="L694" s="1230">
        <f t="shared" si="328"/>
        <v>304205.59272626322</v>
      </c>
      <c r="M694" s="1231">
        <f t="shared" si="328"/>
        <v>330385.3329128999</v>
      </c>
      <c r="N694" s="1229">
        <f t="shared" si="328"/>
        <v>354335.17857158795</v>
      </c>
      <c r="O694" s="1229">
        <f t="shared" si="328"/>
        <v>378555.32673982676</v>
      </c>
      <c r="P694" s="1229">
        <f t="shared" si="328"/>
        <v>409648.22142647824</v>
      </c>
      <c r="Q694" s="1229">
        <f t="shared" si="328"/>
        <v>477943.82425540534</v>
      </c>
      <c r="R694" s="1230">
        <f t="shared" si="328"/>
        <v>578102.88383154967</v>
      </c>
      <c r="S694" s="1228">
        <f t="shared" si="328"/>
        <v>304205.59272626322</v>
      </c>
      <c r="T694" s="1229">
        <f t="shared" si="328"/>
        <v>276243.32557416288</v>
      </c>
      <c r="U694" s="1230">
        <f t="shared" si="328"/>
        <v>578102.88383154967</v>
      </c>
      <c r="V694" s="1657"/>
      <c r="W694" s="705" t="s">
        <v>88</v>
      </c>
    </row>
    <row r="695" spans="2:25" s="1202" customFormat="1" ht="17.25" customHeight="1" thickBot="1">
      <c r="B695" s="1654"/>
      <c r="C695" s="2422" t="s">
        <v>466</v>
      </c>
      <c r="D695" s="2423"/>
      <c r="E695" s="2423"/>
      <c r="F695" s="2424"/>
      <c r="G695" s="1223">
        <f>G694/G672</f>
        <v>1.2505813309710996</v>
      </c>
      <c r="H695" s="1224">
        <f t="shared" ref="H695:U695" si="329">H694/H672</f>
        <v>1.1361886188618862</v>
      </c>
      <c r="I695" s="1224">
        <f t="shared" si="329"/>
        <v>0.89830553035979555</v>
      </c>
      <c r="J695" s="1224">
        <f t="shared" si="329"/>
        <v>0.88092606596474898</v>
      </c>
      <c r="K695" s="1224">
        <f t="shared" si="329"/>
        <v>0.90995226500929072</v>
      </c>
      <c r="L695" s="1225">
        <f t="shared" si="329"/>
        <v>0.77032600935987949</v>
      </c>
      <c r="M695" s="1226">
        <f t="shared" si="329"/>
        <v>0.79192064361485615</v>
      </c>
      <c r="N695" s="1224">
        <f t="shared" si="329"/>
        <v>0.796541645284366</v>
      </c>
      <c r="O695" s="1224">
        <f t="shared" si="329"/>
        <v>0.801460258334872</v>
      </c>
      <c r="P695" s="1224">
        <f t="shared" si="329"/>
        <v>0.7936581112278519</v>
      </c>
      <c r="Q695" s="1224">
        <f t="shared" si="329"/>
        <v>0.75310388422803343</v>
      </c>
      <c r="R695" s="1225">
        <f t="shared" si="329"/>
        <v>0.69430695616381966</v>
      </c>
      <c r="S695" s="1227">
        <f t="shared" si="329"/>
        <v>0.77032600935987949</v>
      </c>
      <c r="T695" s="1224">
        <f t="shared" si="329"/>
        <v>0.63108443045490092</v>
      </c>
      <c r="U695" s="1225">
        <f t="shared" si="329"/>
        <v>0.69430695616381966</v>
      </c>
      <c r="V695" s="1658"/>
      <c r="W695" s="706" t="s">
        <v>195</v>
      </c>
    </row>
    <row r="696" spans="2:25" ht="17.25" customHeight="1">
      <c r="B696" s="2336" t="s">
        <v>18</v>
      </c>
      <c r="C696" s="2339" t="s">
        <v>136</v>
      </c>
      <c r="D696" s="2340"/>
      <c r="E696" s="2340"/>
      <c r="F696" s="2341"/>
      <c r="G696" s="1232">
        <f>'事業報告（単月）'!G696</f>
        <v>60600</v>
      </c>
      <c r="H696" s="581">
        <f>G696+'事業報告（単月）'!H696</f>
        <v>90772</v>
      </c>
      <c r="I696" s="581">
        <f>H696+'事業報告（単月）'!I696</f>
        <v>166269</v>
      </c>
      <c r="J696" s="581">
        <f>I696+'事業報告（単月）'!J696</f>
        <v>210049</v>
      </c>
      <c r="K696" s="581">
        <f>J696+'事業報告（単月）'!K696</f>
        <v>240707</v>
      </c>
      <c r="L696" s="1233">
        <f>K696+'事業報告（単月）'!L696</f>
        <v>373213</v>
      </c>
      <c r="M696" s="1234">
        <f>L696+'事業報告（単月）'!M696</f>
        <v>497763</v>
      </c>
      <c r="N696" s="581">
        <f>M696+'事業報告（単月）'!N696</f>
        <v>527881</v>
      </c>
      <c r="O696" s="581">
        <f>N696+'事業報告（単月）'!O696</f>
        <v>558717</v>
      </c>
      <c r="P696" s="581">
        <f>O696+'事業報告（単月）'!P696</f>
        <v>668276</v>
      </c>
      <c r="Q696" s="581">
        <f>P696+'事業報告（単月）'!Q696</f>
        <v>707362</v>
      </c>
      <c r="R696" s="1233">
        <f>Q696+'事業報告（単月）'!R696</f>
        <v>786940</v>
      </c>
      <c r="S696" s="1235">
        <f t="shared" si="316"/>
        <v>373213</v>
      </c>
      <c r="T696" s="581">
        <f t="shared" si="317"/>
        <v>413727</v>
      </c>
      <c r="U696" s="581">
        <f t="shared" si="318"/>
        <v>786940</v>
      </c>
      <c r="W696" s="365" t="s">
        <v>88</v>
      </c>
      <c r="Y696" s="76"/>
    </row>
    <row r="697" spans="2:25" ht="17.25" customHeight="1">
      <c r="B697" s="2337"/>
      <c r="C697" s="1841" t="s">
        <v>126</v>
      </c>
      <c r="D697" s="1" t="s">
        <v>142</v>
      </c>
      <c r="E697" s="2314" t="s">
        <v>140</v>
      </c>
      <c r="F697" s="2321"/>
      <c r="G697" s="720">
        <f>'事業報告（単月）'!G697</f>
        <v>26659</v>
      </c>
      <c r="H697" s="724">
        <f>G697+'事業報告（単月）'!H697</f>
        <v>38799</v>
      </c>
      <c r="I697" s="724">
        <f>H697+'事業報告（単月）'!I697</f>
        <v>74186</v>
      </c>
      <c r="J697" s="724">
        <f>I697+'事業報告（単月）'!J697</f>
        <v>88625</v>
      </c>
      <c r="K697" s="724">
        <f>J697+'事業報告（単月）'!K697</f>
        <v>101513</v>
      </c>
      <c r="L697" s="721">
        <f>K697+'事業報告（単月）'!L697</f>
        <v>184327</v>
      </c>
      <c r="M697" s="725">
        <f>L697+'事業報告（単月）'!M697</f>
        <v>243427</v>
      </c>
      <c r="N697" s="724">
        <f>M697+'事業報告（単月）'!N697</f>
        <v>255907</v>
      </c>
      <c r="O697" s="724">
        <f>N697+'事業報告（単月）'!O697</f>
        <v>268692</v>
      </c>
      <c r="P697" s="724">
        <f>O697+'事業報告（単月）'!P697</f>
        <v>333592</v>
      </c>
      <c r="Q697" s="724">
        <f>P697+'事業報告（単月）'!Q697</f>
        <v>353477</v>
      </c>
      <c r="R697" s="721">
        <f>Q697+'事業報告（単月）'!R697</f>
        <v>376461</v>
      </c>
      <c r="S697" s="722">
        <f t="shared" si="316"/>
        <v>184327</v>
      </c>
      <c r="T697" s="724">
        <f t="shared" si="317"/>
        <v>192134</v>
      </c>
      <c r="U697" s="724">
        <f t="shared" si="318"/>
        <v>376461</v>
      </c>
      <c r="W697" s="153" t="s">
        <v>88</v>
      </c>
      <c r="Y697" s="76"/>
    </row>
    <row r="698" spans="2:25" ht="17.25" customHeight="1">
      <c r="B698" s="2337"/>
      <c r="C698" s="1842"/>
      <c r="D698" s="2316" t="s">
        <v>127</v>
      </c>
      <c r="E698" s="2314" t="s">
        <v>128</v>
      </c>
      <c r="F698" s="2321"/>
      <c r="G698" s="720">
        <f>'事業報告（単月）'!G698</f>
        <v>0</v>
      </c>
      <c r="H698" s="724">
        <f>G698+'事業報告（単月）'!H698</f>
        <v>0</v>
      </c>
      <c r="I698" s="724">
        <f>H698+'事業報告（単月）'!I698</f>
        <v>0</v>
      </c>
      <c r="J698" s="724">
        <f>I698+'事業報告（単月）'!J698</f>
        <v>0</v>
      </c>
      <c r="K698" s="724">
        <f>J698+'事業報告（単月）'!K698</f>
        <v>0</v>
      </c>
      <c r="L698" s="721">
        <f>K698+'事業報告（単月）'!L698</f>
        <v>0</v>
      </c>
      <c r="M698" s="725">
        <f>L698+'事業報告（単月）'!M698</f>
        <v>0</v>
      </c>
      <c r="N698" s="724">
        <f>M698+'事業報告（単月）'!N698</f>
        <v>0</v>
      </c>
      <c r="O698" s="724">
        <f>N698+'事業報告（単月）'!O698</f>
        <v>0</v>
      </c>
      <c r="P698" s="724">
        <f>O698+'事業報告（単月）'!P698</f>
        <v>0</v>
      </c>
      <c r="Q698" s="724">
        <f>P698+'事業報告（単月）'!Q698</f>
        <v>0</v>
      </c>
      <c r="R698" s="721">
        <f>Q698+'事業報告（単月）'!R698</f>
        <v>0</v>
      </c>
      <c r="S698" s="722">
        <f t="shared" si="316"/>
        <v>0</v>
      </c>
      <c r="T698" s="724">
        <f t="shared" si="317"/>
        <v>0</v>
      </c>
      <c r="U698" s="724">
        <f t="shared" si="318"/>
        <v>0</v>
      </c>
      <c r="W698" s="153" t="s">
        <v>88</v>
      </c>
      <c r="Y698" s="76"/>
    </row>
    <row r="699" spans="2:25" ht="17.25" customHeight="1">
      <c r="B699" s="2337"/>
      <c r="C699" s="1842"/>
      <c r="D699" s="2317"/>
      <c r="E699" s="2314" t="s">
        <v>129</v>
      </c>
      <c r="F699" s="2321"/>
      <c r="G699" s="720">
        <f>'事業報告（単月）'!G699</f>
        <v>1806</v>
      </c>
      <c r="H699" s="724">
        <f>G699+'事業報告（単月）'!H699</f>
        <v>-864</v>
      </c>
      <c r="I699" s="724">
        <f>H699+'事業報告（単月）'!I699</f>
        <v>3228</v>
      </c>
      <c r="J699" s="724">
        <f>I699+'事業報告（単月）'!J699</f>
        <v>744</v>
      </c>
      <c r="K699" s="724">
        <f>J699+'事業報告（単月）'!K699</f>
        <v>-2850</v>
      </c>
      <c r="L699" s="721">
        <f>K699+'事業報告（単月）'!L699</f>
        <v>540</v>
      </c>
      <c r="M699" s="725">
        <f>L699+'事業報告（単月）'!M699</f>
        <v>17994</v>
      </c>
      <c r="N699" s="724">
        <f>M699+'事業報告（単月）'!N699</f>
        <v>7068</v>
      </c>
      <c r="O699" s="724">
        <f>N699+'事業報告（単月）'!O699</f>
        <v>390</v>
      </c>
      <c r="P699" s="724">
        <f>O699+'事業報告（単月）'!P699</f>
        <v>9354</v>
      </c>
      <c r="Q699" s="724">
        <f>P699+'事業報告（単月）'!Q699</f>
        <v>1014</v>
      </c>
      <c r="R699" s="721">
        <f>Q699+'事業報告（単月）'!R699</f>
        <v>8514</v>
      </c>
      <c r="S699" s="722">
        <f t="shared" si="316"/>
        <v>540</v>
      </c>
      <c r="T699" s="724">
        <f t="shared" si="317"/>
        <v>7974</v>
      </c>
      <c r="U699" s="724">
        <f t="shared" si="318"/>
        <v>8514</v>
      </c>
      <c r="W699" s="153" t="s">
        <v>88</v>
      </c>
      <c r="Y699" s="76"/>
    </row>
    <row r="700" spans="2:25" ht="17.25" customHeight="1">
      <c r="B700" s="2337"/>
      <c r="C700" s="1842"/>
      <c r="D700" s="2318"/>
      <c r="E700" s="2319" t="s">
        <v>130</v>
      </c>
      <c r="F700" s="2342"/>
      <c r="G700" s="720">
        <f>SUM(G698:G699)</f>
        <v>1806</v>
      </c>
      <c r="H700" s="724">
        <f t="shared" ref="H700:R700" si="330">SUM(H698:H699)</f>
        <v>-864</v>
      </c>
      <c r="I700" s="724">
        <f t="shared" si="330"/>
        <v>3228</v>
      </c>
      <c r="J700" s="724">
        <f t="shared" si="330"/>
        <v>744</v>
      </c>
      <c r="K700" s="724">
        <f t="shared" si="330"/>
        <v>-2850</v>
      </c>
      <c r="L700" s="721">
        <f t="shared" si="330"/>
        <v>540</v>
      </c>
      <c r="M700" s="725">
        <f t="shared" si="330"/>
        <v>17994</v>
      </c>
      <c r="N700" s="724">
        <f t="shared" si="330"/>
        <v>7068</v>
      </c>
      <c r="O700" s="724">
        <f t="shared" si="330"/>
        <v>390</v>
      </c>
      <c r="P700" s="724">
        <f t="shared" si="330"/>
        <v>9354</v>
      </c>
      <c r="Q700" s="724">
        <f t="shared" si="330"/>
        <v>1014</v>
      </c>
      <c r="R700" s="721">
        <f t="shared" si="330"/>
        <v>8514</v>
      </c>
      <c r="S700" s="722">
        <f t="shared" si="316"/>
        <v>540</v>
      </c>
      <c r="T700" s="724">
        <f t="shared" si="317"/>
        <v>7974</v>
      </c>
      <c r="U700" s="724">
        <f t="shared" si="318"/>
        <v>8514</v>
      </c>
      <c r="W700" s="153" t="s">
        <v>88</v>
      </c>
      <c r="Y700" s="76"/>
    </row>
    <row r="701" spans="2:25" ht="17.25" customHeight="1">
      <c r="B701" s="2337"/>
      <c r="C701" s="1842"/>
      <c r="D701" s="2316" t="s">
        <v>131</v>
      </c>
      <c r="E701" s="2314" t="s">
        <v>27</v>
      </c>
      <c r="F701" s="2321"/>
      <c r="G701" s="720">
        <f>'事業報告（単月）'!G701</f>
        <v>18571</v>
      </c>
      <c r="H701" s="724">
        <f>G701+'事業報告（単月）'!H701</f>
        <v>37430</v>
      </c>
      <c r="I701" s="724">
        <f>H701+'事業報告（単月）'!I701</f>
        <v>56001</v>
      </c>
      <c r="J701" s="724">
        <f>I701+'事業報告（単月）'!J701</f>
        <v>74608</v>
      </c>
      <c r="K701" s="724">
        <f>J701+'事業報告（単月）'!K701</f>
        <v>93395</v>
      </c>
      <c r="L701" s="721">
        <f>K701+'事業報告（単月）'!L701</f>
        <v>112038</v>
      </c>
      <c r="M701" s="725">
        <f>L701+'事業報告（単月）'!M701</f>
        <v>132121</v>
      </c>
      <c r="N701" s="724">
        <f>M701+'事業報告（単月）'!N701</f>
        <v>152276</v>
      </c>
      <c r="O701" s="724">
        <f>N701+'事業報告（単月）'!O701</f>
        <v>172359</v>
      </c>
      <c r="P701" s="724">
        <f>O701+'事業報告（単月）'!P701</f>
        <v>192514</v>
      </c>
      <c r="Q701" s="724">
        <f>P701+'事業報告（単月）'!Q701</f>
        <v>212597</v>
      </c>
      <c r="R701" s="721">
        <f>Q701+'事業報告（単月）'!R701</f>
        <v>232752</v>
      </c>
      <c r="S701" s="722">
        <f t="shared" si="316"/>
        <v>112038</v>
      </c>
      <c r="T701" s="724">
        <f t="shared" si="317"/>
        <v>120714</v>
      </c>
      <c r="U701" s="724">
        <f t="shared" si="318"/>
        <v>232752</v>
      </c>
      <c r="W701" s="153" t="s">
        <v>88</v>
      </c>
      <c r="Y701" s="76"/>
    </row>
    <row r="702" spans="2:25" ht="17.25" customHeight="1">
      <c r="B702" s="2337"/>
      <c r="C702" s="1842"/>
      <c r="D702" s="2317"/>
      <c r="E702" s="2314" t="s">
        <v>28</v>
      </c>
      <c r="F702" s="2321"/>
      <c r="G702" s="720">
        <f>'事業報告（単月）'!G702</f>
        <v>1305</v>
      </c>
      <c r="H702" s="724">
        <f>G702+'事業報告（単月）'!H702</f>
        <v>2610</v>
      </c>
      <c r="I702" s="724">
        <f>H702+'事業報告（単月）'!I702</f>
        <v>3915</v>
      </c>
      <c r="J702" s="724">
        <f>I702+'事業報告（単月）'!J702</f>
        <v>5220</v>
      </c>
      <c r="K702" s="724">
        <f>J702+'事業報告（単月）'!K702</f>
        <v>6525</v>
      </c>
      <c r="L702" s="721">
        <f>K702+'事業報告（単月）'!L702</f>
        <v>7836</v>
      </c>
      <c r="M702" s="725">
        <f>L702+'事業報告（単月）'!M702</f>
        <v>9141</v>
      </c>
      <c r="N702" s="724">
        <f>M702+'事業報告（単月）'!N702</f>
        <v>10417</v>
      </c>
      <c r="O702" s="724">
        <f>N702+'事業報告（単月）'!O702</f>
        <v>11693</v>
      </c>
      <c r="P702" s="724">
        <f>O702+'事業報告（単月）'!P702</f>
        <v>12969</v>
      </c>
      <c r="Q702" s="724">
        <f>P702+'事業報告（単月）'!Q702</f>
        <v>14245</v>
      </c>
      <c r="R702" s="721">
        <f>Q702+'事業報告（単月）'!R702</f>
        <v>15533</v>
      </c>
      <c r="S702" s="722">
        <f t="shared" si="316"/>
        <v>7836</v>
      </c>
      <c r="T702" s="724">
        <f t="shared" si="317"/>
        <v>7697</v>
      </c>
      <c r="U702" s="724">
        <f t="shared" si="318"/>
        <v>15533</v>
      </c>
      <c r="W702" s="153" t="s">
        <v>88</v>
      </c>
      <c r="Y702" s="76"/>
    </row>
    <row r="703" spans="2:25" ht="17.25" customHeight="1">
      <c r="B703" s="2337"/>
      <c r="C703" s="1842"/>
      <c r="D703" s="2317"/>
      <c r="E703" s="2314" t="s">
        <v>132</v>
      </c>
      <c r="F703" s="2321"/>
      <c r="G703" s="720">
        <f>'事業報告（単月）'!G703</f>
        <v>282</v>
      </c>
      <c r="H703" s="724">
        <f>G703+'事業報告（単月）'!H703</f>
        <v>569</v>
      </c>
      <c r="I703" s="724">
        <f>H703+'事業報告（単月）'!I703</f>
        <v>1261</v>
      </c>
      <c r="J703" s="724">
        <f>I703+'事業報告（単月）'!J703</f>
        <v>1543</v>
      </c>
      <c r="K703" s="724">
        <f>J703+'事業報告（単月）'!K703</f>
        <v>1825</v>
      </c>
      <c r="L703" s="721">
        <f>K703+'事業報告（単月）'!L703</f>
        <v>2507</v>
      </c>
      <c r="M703" s="725">
        <f>L703+'事業報告（単月）'!M703</f>
        <v>2789</v>
      </c>
      <c r="N703" s="724">
        <f>M703+'事業報告（単月）'!N703</f>
        <v>3076</v>
      </c>
      <c r="O703" s="724">
        <f>N703+'事業報告（単月）'!O703</f>
        <v>3768</v>
      </c>
      <c r="P703" s="724">
        <f>O703+'事業報告（単月）'!P703</f>
        <v>4050</v>
      </c>
      <c r="Q703" s="724">
        <f>P703+'事業報告（単月）'!Q703</f>
        <v>4332</v>
      </c>
      <c r="R703" s="721">
        <f>Q703+'事業報告（単月）'!R703</f>
        <v>5014</v>
      </c>
      <c r="S703" s="722">
        <f t="shared" si="316"/>
        <v>2507</v>
      </c>
      <c r="T703" s="724">
        <f t="shared" si="317"/>
        <v>2507</v>
      </c>
      <c r="U703" s="724">
        <f t="shared" si="318"/>
        <v>5014</v>
      </c>
      <c r="W703" s="153" t="s">
        <v>88</v>
      </c>
      <c r="Y703" s="76"/>
    </row>
    <row r="704" spans="2:25" ht="17.25" customHeight="1">
      <c r="B704" s="2337"/>
      <c r="C704" s="1842"/>
      <c r="D704" s="2317"/>
      <c r="E704" s="2314" t="s">
        <v>17</v>
      </c>
      <c r="F704" s="2321"/>
      <c r="G704" s="720">
        <f>'事業報告（単月）'!G704</f>
        <v>0</v>
      </c>
      <c r="H704" s="724">
        <f>G704+'事業報告（単月）'!H704</f>
        <v>0</v>
      </c>
      <c r="I704" s="724">
        <f>H704+'事業報告（単月）'!I704</f>
        <v>0</v>
      </c>
      <c r="J704" s="724">
        <f>I704+'事業報告（単月）'!J704</f>
        <v>0</v>
      </c>
      <c r="K704" s="724">
        <f>J704+'事業報告（単月）'!K704</f>
        <v>0</v>
      </c>
      <c r="L704" s="721">
        <f>K704+'事業報告（単月）'!L704</f>
        <v>0</v>
      </c>
      <c r="M704" s="725">
        <f>L704+'事業報告（単月）'!M704</f>
        <v>0</v>
      </c>
      <c r="N704" s="724">
        <f>M704+'事業報告（単月）'!N704</f>
        <v>0</v>
      </c>
      <c r="O704" s="724">
        <f>N704+'事業報告（単月）'!O704</f>
        <v>0</v>
      </c>
      <c r="P704" s="724">
        <f>O704+'事業報告（単月）'!P704</f>
        <v>0</v>
      </c>
      <c r="Q704" s="724">
        <f>P704+'事業報告（単月）'!Q704</f>
        <v>0</v>
      </c>
      <c r="R704" s="721">
        <f>Q704+'事業報告（単月）'!R704</f>
        <v>0</v>
      </c>
      <c r="S704" s="722">
        <f t="shared" si="316"/>
        <v>0</v>
      </c>
      <c r="T704" s="724">
        <f t="shared" si="317"/>
        <v>0</v>
      </c>
      <c r="U704" s="724">
        <f t="shared" si="318"/>
        <v>0</v>
      </c>
      <c r="W704" s="153" t="s">
        <v>88</v>
      </c>
      <c r="Y704" s="76"/>
    </row>
    <row r="705" spans="2:25" ht="17.25" customHeight="1">
      <c r="B705" s="2337"/>
      <c r="C705" s="1842"/>
      <c r="D705" s="2317"/>
      <c r="E705" s="2314" t="s">
        <v>133</v>
      </c>
      <c r="F705" s="2321"/>
      <c r="G705" s="720">
        <f>'事業報告（単月）'!G705</f>
        <v>162</v>
      </c>
      <c r="H705" s="724">
        <f>G705+'事業報告（単月）'!H705</f>
        <v>324</v>
      </c>
      <c r="I705" s="724">
        <f>H705+'事業報告（単月）'!I705</f>
        <v>486</v>
      </c>
      <c r="J705" s="724">
        <f>I705+'事業報告（単月）'!J705</f>
        <v>648</v>
      </c>
      <c r="K705" s="724">
        <f>J705+'事業報告（単月）'!K705</f>
        <v>810</v>
      </c>
      <c r="L705" s="721">
        <f>K705+'事業報告（単月）'!L705</f>
        <v>972</v>
      </c>
      <c r="M705" s="725">
        <f>L705+'事業報告（単月）'!M705</f>
        <v>1167</v>
      </c>
      <c r="N705" s="724">
        <f>M705+'事業報告（単月）'!N705</f>
        <v>1362</v>
      </c>
      <c r="O705" s="724">
        <f>N705+'事業報告（単月）'!O705</f>
        <v>1557</v>
      </c>
      <c r="P705" s="724">
        <f>O705+'事業報告（単月）'!P705</f>
        <v>1752</v>
      </c>
      <c r="Q705" s="724">
        <f>P705+'事業報告（単月）'!Q705</f>
        <v>1947</v>
      </c>
      <c r="R705" s="721">
        <f>Q705+'事業報告（単月）'!R705</f>
        <v>2142</v>
      </c>
      <c r="S705" s="722">
        <f t="shared" si="316"/>
        <v>972</v>
      </c>
      <c r="T705" s="724">
        <f t="shared" si="317"/>
        <v>1170</v>
      </c>
      <c r="U705" s="724">
        <f t="shared" si="318"/>
        <v>2142</v>
      </c>
      <c r="W705" s="153" t="s">
        <v>88</v>
      </c>
      <c r="Y705" s="76"/>
    </row>
    <row r="706" spans="2:25" ht="17.25" customHeight="1">
      <c r="B706" s="2337"/>
      <c r="C706" s="1842"/>
      <c r="D706" s="2317"/>
      <c r="E706" s="2314" t="s">
        <v>134</v>
      </c>
      <c r="F706" s="2321"/>
      <c r="G706" s="720">
        <f>'事業報告（単月）'!G706</f>
        <v>4901</v>
      </c>
      <c r="H706" s="724">
        <f>G706+'事業報告（単月）'!H706</f>
        <v>9802</v>
      </c>
      <c r="I706" s="724">
        <f>H706+'事業報告（単月）'!I706</f>
        <v>14703</v>
      </c>
      <c r="J706" s="724">
        <f>I706+'事業報告（単月）'!J706</f>
        <v>19604</v>
      </c>
      <c r="K706" s="724">
        <f>J706+'事業報告（単月）'!K706</f>
        <v>24505</v>
      </c>
      <c r="L706" s="721">
        <f>K706+'事業報告（単月）'!L706</f>
        <v>29406</v>
      </c>
      <c r="M706" s="725">
        <f>L706+'事業報告（単月）'!M706</f>
        <v>34307</v>
      </c>
      <c r="N706" s="724">
        <f>M706+'事業報告（単月）'!N706</f>
        <v>39208</v>
      </c>
      <c r="O706" s="724">
        <f>N706+'事業報告（単月）'!O706</f>
        <v>44109</v>
      </c>
      <c r="P706" s="724">
        <f>O706+'事業報告（単月）'!P706</f>
        <v>49010</v>
      </c>
      <c r="Q706" s="724">
        <f>P706+'事業報告（単月）'!Q706</f>
        <v>53911</v>
      </c>
      <c r="R706" s="721">
        <f>Q706+'事業報告（単月）'!R706</f>
        <v>58812</v>
      </c>
      <c r="S706" s="722">
        <f t="shared" si="316"/>
        <v>29406</v>
      </c>
      <c r="T706" s="724">
        <f t="shared" si="317"/>
        <v>29406</v>
      </c>
      <c r="U706" s="724">
        <f t="shared" si="318"/>
        <v>58812</v>
      </c>
      <c r="W706" s="153" t="s">
        <v>88</v>
      </c>
      <c r="Y706" s="76"/>
    </row>
    <row r="707" spans="2:25" ht="17.25" customHeight="1">
      <c r="B707" s="2337"/>
      <c r="C707" s="1842"/>
      <c r="D707" s="2318"/>
      <c r="E707" s="2319" t="s">
        <v>139</v>
      </c>
      <c r="F707" s="2342"/>
      <c r="G707" s="720">
        <f>SUM(G701:G706)</f>
        <v>25221</v>
      </c>
      <c r="H707" s="724">
        <f t="shared" ref="H707:R707" si="331">SUM(H701:H706)</f>
        <v>50735</v>
      </c>
      <c r="I707" s="724">
        <f t="shared" si="331"/>
        <v>76366</v>
      </c>
      <c r="J707" s="724">
        <f t="shared" si="331"/>
        <v>101623</v>
      </c>
      <c r="K707" s="724">
        <f t="shared" si="331"/>
        <v>127060</v>
      </c>
      <c r="L707" s="721">
        <f t="shared" si="331"/>
        <v>152759</v>
      </c>
      <c r="M707" s="725">
        <f t="shared" si="331"/>
        <v>179525</v>
      </c>
      <c r="N707" s="724">
        <f t="shared" si="331"/>
        <v>206339</v>
      </c>
      <c r="O707" s="724">
        <f t="shared" si="331"/>
        <v>233486</v>
      </c>
      <c r="P707" s="724">
        <f t="shared" si="331"/>
        <v>260295</v>
      </c>
      <c r="Q707" s="724">
        <f t="shared" si="331"/>
        <v>287032</v>
      </c>
      <c r="R707" s="721">
        <f t="shared" si="331"/>
        <v>314253</v>
      </c>
      <c r="S707" s="722">
        <f t="shared" si="316"/>
        <v>152759</v>
      </c>
      <c r="T707" s="724">
        <f t="shared" si="317"/>
        <v>161494</v>
      </c>
      <c r="U707" s="724">
        <f t="shared" si="318"/>
        <v>314253</v>
      </c>
      <c r="W707" s="153" t="s">
        <v>88</v>
      </c>
      <c r="Y707" s="76"/>
    </row>
    <row r="708" spans="2:25" ht="17.25" customHeight="1">
      <c r="B708" s="2337"/>
      <c r="C708" s="1986"/>
      <c r="D708" s="2244" t="s">
        <v>137</v>
      </c>
      <c r="E708" s="2322"/>
      <c r="F708" s="2343"/>
      <c r="G708" s="720">
        <f>SUM(G697,G700,G707)</f>
        <v>53686</v>
      </c>
      <c r="H708" s="724">
        <f t="shared" ref="H708:R708" si="332">SUM(H697,H700,H707)</f>
        <v>88670</v>
      </c>
      <c r="I708" s="724">
        <f t="shared" si="332"/>
        <v>153780</v>
      </c>
      <c r="J708" s="724">
        <f t="shared" si="332"/>
        <v>190992</v>
      </c>
      <c r="K708" s="724">
        <f t="shared" si="332"/>
        <v>225723</v>
      </c>
      <c r="L708" s="721">
        <f t="shared" si="332"/>
        <v>337626</v>
      </c>
      <c r="M708" s="725">
        <f t="shared" si="332"/>
        <v>440946</v>
      </c>
      <c r="N708" s="724">
        <f t="shared" si="332"/>
        <v>469314</v>
      </c>
      <c r="O708" s="724">
        <f t="shared" si="332"/>
        <v>502568</v>
      </c>
      <c r="P708" s="724">
        <f t="shared" si="332"/>
        <v>603241</v>
      </c>
      <c r="Q708" s="724">
        <f t="shared" si="332"/>
        <v>641523</v>
      </c>
      <c r="R708" s="721">
        <f t="shared" si="332"/>
        <v>699228</v>
      </c>
      <c r="S708" s="722">
        <f t="shared" si="316"/>
        <v>337626</v>
      </c>
      <c r="T708" s="724">
        <f t="shared" si="317"/>
        <v>361602</v>
      </c>
      <c r="U708" s="724">
        <f t="shared" si="318"/>
        <v>699228</v>
      </c>
      <c r="W708" s="153" t="s">
        <v>88</v>
      </c>
      <c r="Y708" s="76"/>
    </row>
    <row r="709" spans="2:25" ht="17.25" customHeight="1">
      <c r="B709" s="2337"/>
      <c r="C709" s="2344" t="s">
        <v>138</v>
      </c>
      <c r="D709" s="2345"/>
      <c r="E709" s="2348" t="s">
        <v>73</v>
      </c>
      <c r="F709" s="2349"/>
      <c r="G709" s="573">
        <f>G696-G708</f>
        <v>6914</v>
      </c>
      <c r="H709" s="1236">
        <f t="shared" ref="H709:R709" si="333">H696-H708</f>
        <v>2102</v>
      </c>
      <c r="I709" s="1236">
        <f t="shared" si="333"/>
        <v>12489</v>
      </c>
      <c r="J709" s="1236">
        <f t="shared" si="333"/>
        <v>19057</v>
      </c>
      <c r="K709" s="1236">
        <f t="shared" si="333"/>
        <v>14984</v>
      </c>
      <c r="L709" s="1237">
        <f t="shared" si="333"/>
        <v>35587</v>
      </c>
      <c r="M709" s="1238">
        <f t="shared" si="333"/>
        <v>56817</v>
      </c>
      <c r="N709" s="1236">
        <f t="shared" si="333"/>
        <v>58567</v>
      </c>
      <c r="O709" s="1236">
        <f t="shared" si="333"/>
        <v>56149</v>
      </c>
      <c r="P709" s="1236">
        <f t="shared" si="333"/>
        <v>65035</v>
      </c>
      <c r="Q709" s="1236">
        <f t="shared" si="333"/>
        <v>65839</v>
      </c>
      <c r="R709" s="1237">
        <f t="shared" si="333"/>
        <v>87712</v>
      </c>
      <c r="S709" s="1239">
        <f t="shared" si="316"/>
        <v>35587</v>
      </c>
      <c r="T709" s="1236">
        <f t="shared" si="317"/>
        <v>52125</v>
      </c>
      <c r="U709" s="1236">
        <f t="shared" si="318"/>
        <v>87712</v>
      </c>
      <c r="W709" s="153" t="s">
        <v>88</v>
      </c>
      <c r="Y709" s="76"/>
    </row>
    <row r="710" spans="2:25" ht="17.25" customHeight="1" thickBot="1">
      <c r="B710" s="2337"/>
      <c r="C710" s="2346"/>
      <c r="D710" s="2347"/>
      <c r="E710" s="2350" t="s">
        <v>135</v>
      </c>
      <c r="F710" s="2351"/>
      <c r="G710" s="1240">
        <f>G709/G696</f>
        <v>0.11409240924092409</v>
      </c>
      <c r="H710" s="1241">
        <f t="shared" ref="H710:U710" si="334">H709/H696</f>
        <v>2.3156920636319571E-2</v>
      </c>
      <c r="I710" s="1241">
        <f t="shared" si="334"/>
        <v>7.5113220143261827E-2</v>
      </c>
      <c r="J710" s="1241">
        <f t="shared" si="334"/>
        <v>9.072644954272574E-2</v>
      </c>
      <c r="K710" s="1241">
        <f t="shared" si="334"/>
        <v>6.224995533989456E-2</v>
      </c>
      <c r="L710" s="1242">
        <f t="shared" si="334"/>
        <v>9.5353055761723204E-2</v>
      </c>
      <c r="M710" s="1243">
        <f t="shared" si="334"/>
        <v>0.11414468331314301</v>
      </c>
      <c r="N710" s="1241">
        <f t="shared" si="334"/>
        <v>0.11094735366493584</v>
      </c>
      <c r="O710" s="1241">
        <f t="shared" si="334"/>
        <v>0.10049631566607066</v>
      </c>
      <c r="P710" s="1241">
        <f t="shared" si="334"/>
        <v>9.7317575373049456E-2</v>
      </c>
      <c r="Q710" s="1241">
        <f t="shared" si="334"/>
        <v>9.3076812155586525E-2</v>
      </c>
      <c r="R710" s="1242">
        <f t="shared" si="334"/>
        <v>0.11145957760439169</v>
      </c>
      <c r="S710" s="1244">
        <f t="shared" si="334"/>
        <v>9.5353055761723204E-2</v>
      </c>
      <c r="T710" s="1241">
        <f t="shared" si="334"/>
        <v>0.1259888767230565</v>
      </c>
      <c r="U710" s="1241">
        <f t="shared" si="334"/>
        <v>0.11145957760439169</v>
      </c>
      <c r="W710" s="224" t="s">
        <v>88</v>
      </c>
      <c r="Y710" s="76"/>
    </row>
    <row r="711" spans="2:25" ht="17.25" customHeight="1">
      <c r="B711" s="2337"/>
      <c r="C711" s="2352" t="s">
        <v>147</v>
      </c>
      <c r="D711" s="2353"/>
      <c r="E711" s="2353"/>
      <c r="F711" s="2354"/>
      <c r="G711" s="1245">
        <f>G696-G697-G700-G702</f>
        <v>30830</v>
      </c>
      <c r="H711" s="1246">
        <f t="shared" ref="H711:U711" si="335">H696-H697-H700-H702</f>
        <v>50227</v>
      </c>
      <c r="I711" s="1246">
        <f t="shared" si="335"/>
        <v>84940</v>
      </c>
      <c r="J711" s="1246">
        <f t="shared" si="335"/>
        <v>115460</v>
      </c>
      <c r="K711" s="1246">
        <f t="shared" si="335"/>
        <v>135519</v>
      </c>
      <c r="L711" s="1247">
        <f t="shared" si="335"/>
        <v>180510</v>
      </c>
      <c r="M711" s="1248">
        <f t="shared" si="335"/>
        <v>227201</v>
      </c>
      <c r="N711" s="1246">
        <f t="shared" si="335"/>
        <v>254489</v>
      </c>
      <c r="O711" s="1246">
        <f t="shared" si="335"/>
        <v>277942</v>
      </c>
      <c r="P711" s="1246">
        <f t="shared" si="335"/>
        <v>312361</v>
      </c>
      <c r="Q711" s="1246">
        <f t="shared" si="335"/>
        <v>338626</v>
      </c>
      <c r="R711" s="1247">
        <f t="shared" si="335"/>
        <v>386432</v>
      </c>
      <c r="S711" s="1245">
        <f t="shared" si="335"/>
        <v>180510</v>
      </c>
      <c r="T711" s="1246">
        <f t="shared" si="335"/>
        <v>205922</v>
      </c>
      <c r="U711" s="1246">
        <f t="shared" si="335"/>
        <v>386432</v>
      </c>
      <c r="V711" s="369"/>
      <c r="W711" s="370" t="s">
        <v>88</v>
      </c>
      <c r="Y711" s="76"/>
    </row>
    <row r="712" spans="2:25" ht="17.25" customHeight="1" thickBot="1">
      <c r="B712" s="2338"/>
      <c r="C712" s="2355" t="s">
        <v>148</v>
      </c>
      <c r="D712" s="2356"/>
      <c r="E712" s="2356"/>
      <c r="F712" s="2357"/>
      <c r="G712" s="1249">
        <f>G711/G696</f>
        <v>0.50874587458745879</v>
      </c>
      <c r="H712" s="1250">
        <f t="shared" ref="H712:U712" si="336">H711/H696</f>
        <v>0.5533314237870709</v>
      </c>
      <c r="I712" s="1250">
        <f t="shared" si="336"/>
        <v>0.51085890935772749</v>
      </c>
      <c r="J712" s="1250">
        <f t="shared" si="336"/>
        <v>0.54968126484772606</v>
      </c>
      <c r="K712" s="1250">
        <f t="shared" si="336"/>
        <v>0.56300398409684804</v>
      </c>
      <c r="L712" s="1251">
        <f t="shared" si="336"/>
        <v>0.48366482410848499</v>
      </c>
      <c r="M712" s="1252">
        <f t="shared" si="336"/>
        <v>0.45644413104228315</v>
      </c>
      <c r="N712" s="1250">
        <f t="shared" si="336"/>
        <v>0.48209539650034761</v>
      </c>
      <c r="O712" s="1250">
        <f t="shared" si="336"/>
        <v>0.49746472722326329</v>
      </c>
      <c r="P712" s="1250">
        <f t="shared" si="336"/>
        <v>0.46741316462060584</v>
      </c>
      <c r="Q712" s="1250">
        <f t="shared" si="336"/>
        <v>0.47871669668430028</v>
      </c>
      <c r="R712" s="1251">
        <f t="shared" si="336"/>
        <v>0.49105649731872825</v>
      </c>
      <c r="S712" s="1253">
        <f t="shared" si="336"/>
        <v>0.48366482410848499</v>
      </c>
      <c r="T712" s="1250">
        <f t="shared" si="336"/>
        <v>0.49772434479741473</v>
      </c>
      <c r="U712" s="1250">
        <f t="shared" si="336"/>
        <v>0.49105649731872825</v>
      </c>
      <c r="V712" s="371"/>
      <c r="W712" s="151" t="s">
        <v>467</v>
      </c>
      <c r="Y712" s="76"/>
    </row>
    <row r="713" spans="2:25" s="1202" customFormat="1" ht="17.25" customHeight="1">
      <c r="B713" s="1653"/>
      <c r="C713" s="2352" t="s">
        <v>465</v>
      </c>
      <c r="D713" s="2353"/>
      <c r="E713" s="2353"/>
      <c r="F713" s="2354"/>
      <c r="G713" s="1245">
        <f>(G707-G702)/(1-(SUM(G697,G700,G702)/G696))</f>
        <v>47009.717807330526</v>
      </c>
      <c r="H713" s="1246">
        <f t="shared" ref="H713:U713" si="337">(H707-H702)/(1-(SUM(H697,H700,H702)/H696))</f>
        <v>86973.191709638239</v>
      </c>
      <c r="I713" s="1246">
        <f t="shared" si="337"/>
        <v>141821.9368848599</v>
      </c>
      <c r="J713" s="1246">
        <f t="shared" si="337"/>
        <v>175379.81765979558</v>
      </c>
      <c r="K713" s="1246">
        <f t="shared" si="337"/>
        <v>214092.62350666695</v>
      </c>
      <c r="L713" s="1247">
        <f t="shared" si="337"/>
        <v>299635.18696471106</v>
      </c>
      <c r="M713" s="1248">
        <f t="shared" si="337"/>
        <v>373285.55328541686</v>
      </c>
      <c r="N713" s="1246">
        <f t="shared" si="337"/>
        <v>406396.745171697</v>
      </c>
      <c r="O713" s="1246">
        <f t="shared" si="337"/>
        <v>445846.68593087769</v>
      </c>
      <c r="P713" s="1246">
        <f t="shared" si="337"/>
        <v>529137.8564417453</v>
      </c>
      <c r="Q713" s="1246">
        <f t="shared" si="337"/>
        <v>569829.71742866759</v>
      </c>
      <c r="R713" s="1247">
        <f t="shared" si="337"/>
        <v>608321.04173567402</v>
      </c>
      <c r="S713" s="1245">
        <f t="shared" si="337"/>
        <v>299635.18696471106</v>
      </c>
      <c r="T713" s="1246">
        <f t="shared" si="337"/>
        <v>309000.35653791245</v>
      </c>
      <c r="U713" s="1247">
        <f t="shared" si="337"/>
        <v>608321.04173567402</v>
      </c>
      <c r="V713" s="1659"/>
      <c r="W713" s="705" t="s">
        <v>88</v>
      </c>
    </row>
    <row r="714" spans="2:25" s="1202" customFormat="1" ht="17.25" customHeight="1" thickBot="1">
      <c r="B714" s="1653"/>
      <c r="C714" s="2355" t="s">
        <v>466</v>
      </c>
      <c r="D714" s="2356"/>
      <c r="E714" s="2356"/>
      <c r="F714" s="2357"/>
      <c r="G714" s="1249">
        <f>G713/G696</f>
        <v>0.77573791761271493</v>
      </c>
      <c r="H714" s="1250">
        <f t="shared" ref="H714:U714" si="338">H713/H696</f>
        <v>0.95814999900451947</v>
      </c>
      <c r="I714" s="1250">
        <f t="shared" si="338"/>
        <v>0.85296680009418413</v>
      </c>
      <c r="J714" s="1250">
        <f t="shared" si="338"/>
        <v>0.83494716785033762</v>
      </c>
      <c r="K714" s="1250">
        <f t="shared" si="338"/>
        <v>0.88943247810270143</v>
      </c>
      <c r="L714" s="1251">
        <f t="shared" si="338"/>
        <v>0.80285302753310051</v>
      </c>
      <c r="M714" s="1252">
        <f t="shared" si="338"/>
        <v>0.74992627673293688</v>
      </c>
      <c r="N714" s="1250">
        <f t="shared" si="338"/>
        <v>0.76986431633587304</v>
      </c>
      <c r="O714" s="1250">
        <f t="shared" si="338"/>
        <v>0.7979830324312267</v>
      </c>
      <c r="P714" s="1250">
        <f t="shared" si="338"/>
        <v>0.79179539058973436</v>
      </c>
      <c r="Q714" s="1250">
        <f t="shared" si="338"/>
        <v>0.80557015704641699</v>
      </c>
      <c r="R714" s="1251">
        <f t="shared" si="338"/>
        <v>0.77302086783703206</v>
      </c>
      <c r="S714" s="1253">
        <f t="shared" si="338"/>
        <v>0.80285302753310051</v>
      </c>
      <c r="T714" s="1250">
        <f t="shared" si="338"/>
        <v>0.7468701741436079</v>
      </c>
      <c r="U714" s="1251">
        <f t="shared" si="338"/>
        <v>0.77302086783703206</v>
      </c>
      <c r="V714" s="1660"/>
      <c r="W714" s="706" t="s">
        <v>195</v>
      </c>
    </row>
    <row r="715" spans="2:25" ht="17.25" customHeight="1">
      <c r="B715" s="2358" t="s">
        <v>149</v>
      </c>
      <c r="C715" s="2339" t="s">
        <v>136</v>
      </c>
      <c r="D715" s="2340"/>
      <c r="E715" s="2340"/>
      <c r="F715" s="2340"/>
      <c r="G715" s="1232">
        <f>'事業報告（単月）'!G715</f>
        <v>60600</v>
      </c>
      <c r="H715" s="581">
        <f>G715+'事業報告（単月）'!H715</f>
        <v>90772</v>
      </c>
      <c r="I715" s="581">
        <f>H715+'事業報告（単月）'!I715</f>
        <v>166269</v>
      </c>
      <c r="J715" s="581">
        <f>I715+'事業報告（単月）'!J715</f>
        <v>210049</v>
      </c>
      <c r="K715" s="581">
        <f>J715+'事業報告（単月）'!K715</f>
        <v>240707</v>
      </c>
      <c r="L715" s="1233">
        <f>K715+'事業報告（単月）'!L715</f>
        <v>373213</v>
      </c>
      <c r="M715" s="1234">
        <f>L715+'事業報告（単月）'!M715</f>
        <v>497763</v>
      </c>
      <c r="N715" s="581">
        <f>M715+'事業報告（単月）'!N715</f>
        <v>527881</v>
      </c>
      <c r="O715" s="581">
        <f>N715+'事業報告（単月）'!O715</f>
        <v>558717</v>
      </c>
      <c r="P715" s="581">
        <f>O715+'事業報告（単月）'!P715</f>
        <v>668276</v>
      </c>
      <c r="Q715" s="581">
        <f>P715+'事業報告（単月）'!Q715</f>
        <v>707362</v>
      </c>
      <c r="R715" s="1233">
        <f>Q715+'事業報告（単月）'!R715</f>
        <v>786940</v>
      </c>
      <c r="S715" s="1235">
        <f t="shared" si="316"/>
        <v>373213</v>
      </c>
      <c r="T715" s="581">
        <f t="shared" si="317"/>
        <v>413727</v>
      </c>
      <c r="U715" s="581">
        <f t="shared" si="318"/>
        <v>786940</v>
      </c>
      <c r="W715" s="365" t="s">
        <v>88</v>
      </c>
      <c r="Y715" s="76"/>
    </row>
    <row r="716" spans="2:25" ht="17.25" customHeight="1">
      <c r="B716" s="2359"/>
      <c r="C716" s="2361" t="s">
        <v>126</v>
      </c>
      <c r="D716" s="1" t="s">
        <v>142</v>
      </c>
      <c r="E716" s="2314" t="s">
        <v>140</v>
      </c>
      <c r="F716" s="2315"/>
      <c r="G716" s="720">
        <f>'事業報告（単月）'!G716</f>
        <v>26659</v>
      </c>
      <c r="H716" s="724">
        <f>G716+'事業報告（単月）'!H716</f>
        <v>38799</v>
      </c>
      <c r="I716" s="724">
        <f>H716+'事業報告（単月）'!I716</f>
        <v>74186</v>
      </c>
      <c r="J716" s="724">
        <f>I716+'事業報告（単月）'!J716</f>
        <v>88625</v>
      </c>
      <c r="K716" s="724">
        <f>J716+'事業報告（単月）'!K716</f>
        <v>101513</v>
      </c>
      <c r="L716" s="721">
        <f>K716+'事業報告（単月）'!L716</f>
        <v>184327</v>
      </c>
      <c r="M716" s="725">
        <f>L716+'事業報告（単月）'!M716</f>
        <v>243427</v>
      </c>
      <c r="N716" s="724">
        <f>M716+'事業報告（単月）'!N716</f>
        <v>255907</v>
      </c>
      <c r="O716" s="724">
        <f>N716+'事業報告（単月）'!O716</f>
        <v>268692</v>
      </c>
      <c r="P716" s="724">
        <f>O716+'事業報告（単月）'!P716</f>
        <v>333592</v>
      </c>
      <c r="Q716" s="724">
        <f>P716+'事業報告（単月）'!Q716</f>
        <v>353477</v>
      </c>
      <c r="R716" s="721">
        <f>Q716+'事業報告（単月）'!R716</f>
        <v>376461</v>
      </c>
      <c r="S716" s="722">
        <f t="shared" si="316"/>
        <v>184327</v>
      </c>
      <c r="T716" s="724">
        <f t="shared" si="317"/>
        <v>192134</v>
      </c>
      <c r="U716" s="724">
        <f t="shared" si="318"/>
        <v>376461</v>
      </c>
      <c r="W716" s="153" t="s">
        <v>88</v>
      </c>
      <c r="Y716" s="76"/>
    </row>
    <row r="717" spans="2:25" ht="17.25" customHeight="1">
      <c r="B717" s="2359"/>
      <c r="C717" s="2361"/>
      <c r="D717" s="2316" t="s">
        <v>127</v>
      </c>
      <c r="E717" s="2362" t="s">
        <v>128</v>
      </c>
      <c r="F717" s="2314"/>
      <c r="G717" s="720">
        <f>'事業報告（単月）'!G717</f>
        <v>0</v>
      </c>
      <c r="H717" s="724">
        <f>G717+'事業報告（単月）'!H717</f>
        <v>0</v>
      </c>
      <c r="I717" s="724">
        <f>H717+'事業報告（単月）'!I717</f>
        <v>0</v>
      </c>
      <c r="J717" s="724">
        <f>I717+'事業報告（単月）'!J717</f>
        <v>0</v>
      </c>
      <c r="K717" s="724">
        <f>J717+'事業報告（単月）'!K717</f>
        <v>0</v>
      </c>
      <c r="L717" s="721">
        <f>K717+'事業報告（単月）'!L717</f>
        <v>0</v>
      </c>
      <c r="M717" s="725">
        <f>L717+'事業報告（単月）'!M717</f>
        <v>0</v>
      </c>
      <c r="N717" s="724">
        <f>M717+'事業報告（単月）'!N717</f>
        <v>0</v>
      </c>
      <c r="O717" s="724">
        <f>N717+'事業報告（単月）'!O717</f>
        <v>0</v>
      </c>
      <c r="P717" s="724">
        <f>O717+'事業報告（単月）'!P717</f>
        <v>0</v>
      </c>
      <c r="Q717" s="724">
        <f>P717+'事業報告（単月）'!Q717</f>
        <v>0</v>
      </c>
      <c r="R717" s="721">
        <f>Q717+'事業報告（単月）'!R717</f>
        <v>0</v>
      </c>
      <c r="S717" s="722">
        <f t="shared" si="316"/>
        <v>0</v>
      </c>
      <c r="T717" s="724">
        <f t="shared" si="317"/>
        <v>0</v>
      </c>
      <c r="U717" s="724">
        <f t="shared" si="318"/>
        <v>0</v>
      </c>
      <c r="W717" s="153" t="s">
        <v>88</v>
      </c>
      <c r="Y717" s="76"/>
    </row>
    <row r="718" spans="2:25" ht="17.25" customHeight="1">
      <c r="B718" s="2359"/>
      <c r="C718" s="2361"/>
      <c r="D718" s="2317"/>
      <c r="E718" s="2362" t="s">
        <v>129</v>
      </c>
      <c r="F718" s="2314"/>
      <c r="G718" s="720">
        <f>'事業報告（単月）'!G718</f>
        <v>1806</v>
      </c>
      <c r="H718" s="724">
        <f>G718+'事業報告（単月）'!H718</f>
        <v>-864</v>
      </c>
      <c r="I718" s="724">
        <f>H718+'事業報告（単月）'!I718</f>
        <v>3228</v>
      </c>
      <c r="J718" s="724">
        <f>I718+'事業報告（単月）'!J718</f>
        <v>744</v>
      </c>
      <c r="K718" s="724">
        <f>J718+'事業報告（単月）'!K718</f>
        <v>-2850</v>
      </c>
      <c r="L718" s="721">
        <f>K718+'事業報告（単月）'!L718</f>
        <v>540</v>
      </c>
      <c r="M718" s="725">
        <f>L718+'事業報告（単月）'!M718</f>
        <v>17994</v>
      </c>
      <c r="N718" s="724">
        <f>M718+'事業報告（単月）'!N718</f>
        <v>7068</v>
      </c>
      <c r="O718" s="724">
        <f>N718+'事業報告（単月）'!O718</f>
        <v>390</v>
      </c>
      <c r="P718" s="724">
        <f>O718+'事業報告（単月）'!P718</f>
        <v>9354</v>
      </c>
      <c r="Q718" s="724">
        <f>P718+'事業報告（単月）'!Q718</f>
        <v>1014</v>
      </c>
      <c r="R718" s="721">
        <f>Q718+'事業報告（単月）'!R718</f>
        <v>8514</v>
      </c>
      <c r="S718" s="722">
        <f t="shared" si="316"/>
        <v>540</v>
      </c>
      <c r="T718" s="724">
        <f t="shared" si="317"/>
        <v>7974</v>
      </c>
      <c r="U718" s="724">
        <f t="shared" si="318"/>
        <v>8514</v>
      </c>
      <c r="W718" s="153" t="s">
        <v>88</v>
      </c>
      <c r="Y718" s="76"/>
    </row>
    <row r="719" spans="2:25" ht="17.25" customHeight="1">
      <c r="B719" s="2359"/>
      <c r="C719" s="2361"/>
      <c r="D719" s="2318"/>
      <c r="E719" s="2319" t="s">
        <v>130</v>
      </c>
      <c r="F719" s="2320"/>
      <c r="G719" s="720">
        <f>SUM(G717:G718)</f>
        <v>1806</v>
      </c>
      <c r="H719" s="724">
        <f t="shared" ref="H719:R719" si="339">SUM(H717:H718)</f>
        <v>-864</v>
      </c>
      <c r="I719" s="724">
        <f t="shared" si="339"/>
        <v>3228</v>
      </c>
      <c r="J719" s="724">
        <f t="shared" si="339"/>
        <v>744</v>
      </c>
      <c r="K719" s="724">
        <f t="shared" si="339"/>
        <v>-2850</v>
      </c>
      <c r="L719" s="721">
        <f t="shared" si="339"/>
        <v>540</v>
      </c>
      <c r="M719" s="725">
        <f t="shared" si="339"/>
        <v>17994</v>
      </c>
      <c r="N719" s="724">
        <f t="shared" si="339"/>
        <v>7068</v>
      </c>
      <c r="O719" s="724">
        <f t="shared" si="339"/>
        <v>390</v>
      </c>
      <c r="P719" s="724">
        <f t="shared" si="339"/>
        <v>9354</v>
      </c>
      <c r="Q719" s="724">
        <f t="shared" si="339"/>
        <v>1014</v>
      </c>
      <c r="R719" s="721">
        <f t="shared" si="339"/>
        <v>8514</v>
      </c>
      <c r="S719" s="722">
        <f t="shared" si="316"/>
        <v>540</v>
      </c>
      <c r="T719" s="724">
        <f t="shared" si="317"/>
        <v>7974</v>
      </c>
      <c r="U719" s="724">
        <f t="shared" si="318"/>
        <v>8514</v>
      </c>
      <c r="W719" s="153" t="s">
        <v>88</v>
      </c>
      <c r="Y719" s="76"/>
    </row>
    <row r="720" spans="2:25" ht="17.25" customHeight="1">
      <c r="B720" s="2359"/>
      <c r="C720" s="2361"/>
      <c r="D720" s="2316" t="s">
        <v>131</v>
      </c>
      <c r="E720" s="2326" t="s">
        <v>27</v>
      </c>
      <c r="F720" s="2314"/>
      <c r="G720" s="720">
        <f>'事業報告（単月）'!G720</f>
        <v>18571</v>
      </c>
      <c r="H720" s="724">
        <f>G720+'事業報告（単月）'!H720</f>
        <v>37430</v>
      </c>
      <c r="I720" s="724">
        <f>H720+'事業報告（単月）'!I720</f>
        <v>56001</v>
      </c>
      <c r="J720" s="724">
        <f>I720+'事業報告（単月）'!J720</f>
        <v>74608</v>
      </c>
      <c r="K720" s="724">
        <f>J720+'事業報告（単月）'!K720</f>
        <v>93395</v>
      </c>
      <c r="L720" s="721">
        <f>K720+'事業報告（単月）'!L720</f>
        <v>112038</v>
      </c>
      <c r="M720" s="725">
        <f>L720+'事業報告（単月）'!M720</f>
        <v>132121</v>
      </c>
      <c r="N720" s="724">
        <f>M720+'事業報告（単月）'!N720</f>
        <v>152276</v>
      </c>
      <c r="O720" s="724">
        <f>N720+'事業報告（単月）'!O720</f>
        <v>172359</v>
      </c>
      <c r="P720" s="724">
        <f>O720+'事業報告（単月）'!P720</f>
        <v>192514</v>
      </c>
      <c r="Q720" s="724">
        <f>P720+'事業報告（単月）'!Q720</f>
        <v>212597</v>
      </c>
      <c r="R720" s="721">
        <f>Q720+'事業報告（単月）'!R720</f>
        <v>232752</v>
      </c>
      <c r="S720" s="722">
        <f t="shared" si="316"/>
        <v>112038</v>
      </c>
      <c r="T720" s="724">
        <f t="shared" si="317"/>
        <v>120714</v>
      </c>
      <c r="U720" s="724">
        <f t="shared" si="318"/>
        <v>232752</v>
      </c>
      <c r="W720" s="153" t="s">
        <v>88</v>
      </c>
      <c r="Y720" s="76"/>
    </row>
    <row r="721" spans="2:25" ht="17.25" customHeight="1">
      <c r="B721" s="2359"/>
      <c r="C721" s="2361"/>
      <c r="D721" s="2317"/>
      <c r="E721" s="2326" t="s">
        <v>28</v>
      </c>
      <c r="F721" s="2314"/>
      <c r="G721" s="720">
        <f>'事業報告（単月）'!G721</f>
        <v>1305</v>
      </c>
      <c r="H721" s="724">
        <f>G721+'事業報告（単月）'!H721</f>
        <v>2610</v>
      </c>
      <c r="I721" s="724">
        <f>H721+'事業報告（単月）'!I721</f>
        <v>3915</v>
      </c>
      <c r="J721" s="724">
        <f>I721+'事業報告（単月）'!J721</f>
        <v>5220</v>
      </c>
      <c r="K721" s="724">
        <f>J721+'事業報告（単月）'!K721</f>
        <v>6525</v>
      </c>
      <c r="L721" s="721">
        <f>K721+'事業報告（単月）'!L721</f>
        <v>7836</v>
      </c>
      <c r="M721" s="725">
        <f>L721+'事業報告（単月）'!M721</f>
        <v>9141</v>
      </c>
      <c r="N721" s="724">
        <f>M721+'事業報告（単月）'!N721</f>
        <v>10417</v>
      </c>
      <c r="O721" s="724">
        <f>N721+'事業報告（単月）'!O721</f>
        <v>11693</v>
      </c>
      <c r="P721" s="724">
        <f>O721+'事業報告（単月）'!P721</f>
        <v>12969</v>
      </c>
      <c r="Q721" s="724">
        <f>P721+'事業報告（単月）'!Q721</f>
        <v>14245</v>
      </c>
      <c r="R721" s="721">
        <f>Q721+'事業報告（単月）'!R721</f>
        <v>15533</v>
      </c>
      <c r="S721" s="722">
        <f t="shared" si="316"/>
        <v>7836</v>
      </c>
      <c r="T721" s="724">
        <f t="shared" si="317"/>
        <v>7697</v>
      </c>
      <c r="U721" s="724">
        <f t="shared" si="318"/>
        <v>15533</v>
      </c>
      <c r="W721" s="153" t="s">
        <v>88</v>
      </c>
      <c r="Y721" s="76"/>
    </row>
    <row r="722" spans="2:25" ht="17.25" customHeight="1">
      <c r="B722" s="2359"/>
      <c r="C722" s="2361"/>
      <c r="D722" s="2317"/>
      <c r="E722" s="2326" t="s">
        <v>132</v>
      </c>
      <c r="F722" s="2314"/>
      <c r="G722" s="720">
        <f>'事業報告（単月）'!G722</f>
        <v>282</v>
      </c>
      <c r="H722" s="724">
        <f>G722+'事業報告（単月）'!H722</f>
        <v>569</v>
      </c>
      <c r="I722" s="724">
        <f>H722+'事業報告（単月）'!I722</f>
        <v>1261</v>
      </c>
      <c r="J722" s="724">
        <f>I722+'事業報告（単月）'!J722</f>
        <v>1543</v>
      </c>
      <c r="K722" s="724">
        <f>J722+'事業報告（単月）'!K722</f>
        <v>1825</v>
      </c>
      <c r="L722" s="721">
        <f>K722+'事業報告（単月）'!L722</f>
        <v>2507</v>
      </c>
      <c r="M722" s="725">
        <f>L722+'事業報告（単月）'!M722</f>
        <v>2789</v>
      </c>
      <c r="N722" s="724">
        <f>M722+'事業報告（単月）'!N722</f>
        <v>3076</v>
      </c>
      <c r="O722" s="724">
        <f>N722+'事業報告（単月）'!O722</f>
        <v>3768</v>
      </c>
      <c r="P722" s="724">
        <f>O722+'事業報告（単月）'!P722</f>
        <v>4050</v>
      </c>
      <c r="Q722" s="724">
        <f>P722+'事業報告（単月）'!Q722</f>
        <v>4332</v>
      </c>
      <c r="R722" s="721">
        <f>Q722+'事業報告（単月）'!R722</f>
        <v>5014</v>
      </c>
      <c r="S722" s="722">
        <f t="shared" si="316"/>
        <v>2507</v>
      </c>
      <c r="T722" s="724">
        <f t="shared" si="317"/>
        <v>2507</v>
      </c>
      <c r="U722" s="724">
        <f t="shared" si="318"/>
        <v>5014</v>
      </c>
      <c r="W722" s="153" t="s">
        <v>88</v>
      </c>
      <c r="Y722" s="76"/>
    </row>
    <row r="723" spans="2:25" ht="17.25" customHeight="1">
      <c r="B723" s="2359"/>
      <c r="C723" s="2361"/>
      <c r="D723" s="2317"/>
      <c r="E723" s="2326" t="s">
        <v>17</v>
      </c>
      <c r="F723" s="2314"/>
      <c r="G723" s="720">
        <f>'事業報告（単月）'!G723</f>
        <v>0</v>
      </c>
      <c r="H723" s="724">
        <f>G723+'事業報告（単月）'!H723</f>
        <v>0</v>
      </c>
      <c r="I723" s="724">
        <f>H723+'事業報告（単月）'!I723</f>
        <v>0</v>
      </c>
      <c r="J723" s="724">
        <f>I723+'事業報告（単月）'!J723</f>
        <v>0</v>
      </c>
      <c r="K723" s="724">
        <f>J723+'事業報告（単月）'!K723</f>
        <v>0</v>
      </c>
      <c r="L723" s="721">
        <f>K723+'事業報告（単月）'!L723</f>
        <v>0</v>
      </c>
      <c r="M723" s="725">
        <f>L723+'事業報告（単月）'!M723</f>
        <v>0</v>
      </c>
      <c r="N723" s="724">
        <f>M723+'事業報告（単月）'!N723</f>
        <v>0</v>
      </c>
      <c r="O723" s="724">
        <f>N723+'事業報告（単月）'!O723</f>
        <v>0</v>
      </c>
      <c r="P723" s="724">
        <f>O723+'事業報告（単月）'!P723</f>
        <v>0</v>
      </c>
      <c r="Q723" s="724">
        <f>P723+'事業報告（単月）'!Q723</f>
        <v>0</v>
      </c>
      <c r="R723" s="721">
        <f>Q723+'事業報告（単月）'!R723</f>
        <v>0</v>
      </c>
      <c r="S723" s="722">
        <f t="shared" si="316"/>
        <v>0</v>
      </c>
      <c r="T723" s="724">
        <f t="shared" si="317"/>
        <v>0</v>
      </c>
      <c r="U723" s="724">
        <f t="shared" si="318"/>
        <v>0</v>
      </c>
      <c r="W723" s="153" t="s">
        <v>88</v>
      </c>
      <c r="Y723" s="76"/>
    </row>
    <row r="724" spans="2:25" ht="17.25" customHeight="1">
      <c r="B724" s="2359"/>
      <c r="C724" s="2361"/>
      <c r="D724" s="2317"/>
      <c r="E724" s="2326" t="s">
        <v>133</v>
      </c>
      <c r="F724" s="2314"/>
      <c r="G724" s="720">
        <f>'事業報告（単月）'!G724</f>
        <v>162</v>
      </c>
      <c r="H724" s="724">
        <f>G724+'事業報告（単月）'!H724</f>
        <v>324</v>
      </c>
      <c r="I724" s="724">
        <f>H724+'事業報告（単月）'!I724</f>
        <v>486</v>
      </c>
      <c r="J724" s="724">
        <f>I724+'事業報告（単月）'!J724</f>
        <v>648</v>
      </c>
      <c r="K724" s="724">
        <f>J724+'事業報告（単月）'!K724</f>
        <v>810</v>
      </c>
      <c r="L724" s="721">
        <f>K724+'事業報告（単月）'!L724</f>
        <v>972</v>
      </c>
      <c r="M724" s="725">
        <f>L724+'事業報告（単月）'!M724</f>
        <v>1167</v>
      </c>
      <c r="N724" s="724">
        <f>M724+'事業報告（単月）'!N724</f>
        <v>1362</v>
      </c>
      <c r="O724" s="724">
        <f>N724+'事業報告（単月）'!O724</f>
        <v>1557</v>
      </c>
      <c r="P724" s="724">
        <f>O724+'事業報告（単月）'!P724</f>
        <v>1752</v>
      </c>
      <c r="Q724" s="724">
        <f>P724+'事業報告（単月）'!Q724</f>
        <v>1947</v>
      </c>
      <c r="R724" s="721">
        <f>Q724+'事業報告（単月）'!R724</f>
        <v>2142</v>
      </c>
      <c r="S724" s="722">
        <f t="shared" si="316"/>
        <v>972</v>
      </c>
      <c r="T724" s="724">
        <f t="shared" si="317"/>
        <v>1170</v>
      </c>
      <c r="U724" s="724">
        <f t="shared" si="318"/>
        <v>2142</v>
      </c>
      <c r="W724" s="153" t="s">
        <v>88</v>
      </c>
      <c r="Y724" s="76"/>
    </row>
    <row r="725" spans="2:25" ht="17.25" customHeight="1">
      <c r="B725" s="2359"/>
      <c r="C725" s="2361"/>
      <c r="D725" s="2317"/>
      <c r="E725" s="2326" t="s">
        <v>134</v>
      </c>
      <c r="F725" s="2314"/>
      <c r="G725" s="720">
        <f>'事業報告（単月）'!G725</f>
        <v>4901</v>
      </c>
      <c r="H725" s="724">
        <f>G725+'事業報告（単月）'!H725</f>
        <v>9802</v>
      </c>
      <c r="I725" s="724">
        <f>H725+'事業報告（単月）'!I725</f>
        <v>14703</v>
      </c>
      <c r="J725" s="724">
        <f>I725+'事業報告（単月）'!J725</f>
        <v>19604</v>
      </c>
      <c r="K725" s="724">
        <f>J725+'事業報告（単月）'!K725</f>
        <v>24505</v>
      </c>
      <c r="L725" s="721">
        <f>K725+'事業報告（単月）'!L725</f>
        <v>29406</v>
      </c>
      <c r="M725" s="725">
        <f>L725+'事業報告（単月）'!M725</f>
        <v>34307</v>
      </c>
      <c r="N725" s="724">
        <f>M725+'事業報告（単月）'!N725</f>
        <v>39208</v>
      </c>
      <c r="O725" s="724">
        <f>N725+'事業報告（単月）'!O725</f>
        <v>44109</v>
      </c>
      <c r="P725" s="724">
        <f>O725+'事業報告（単月）'!P725</f>
        <v>49010</v>
      </c>
      <c r="Q725" s="724">
        <f>P725+'事業報告（単月）'!Q725</f>
        <v>53911</v>
      </c>
      <c r="R725" s="721">
        <f>Q725+'事業報告（単月）'!R725</f>
        <v>58812</v>
      </c>
      <c r="S725" s="722">
        <f t="shared" si="316"/>
        <v>29406</v>
      </c>
      <c r="T725" s="724">
        <f t="shared" si="317"/>
        <v>29406</v>
      </c>
      <c r="U725" s="724">
        <f t="shared" si="318"/>
        <v>58812</v>
      </c>
      <c r="W725" s="153" t="s">
        <v>88</v>
      </c>
      <c r="Y725" s="76"/>
    </row>
    <row r="726" spans="2:25" ht="17.25" customHeight="1">
      <c r="B726" s="2359"/>
      <c r="C726" s="2361"/>
      <c r="D726" s="2318"/>
      <c r="E726" s="2319" t="s">
        <v>139</v>
      </c>
      <c r="F726" s="2320"/>
      <c r="G726" s="720">
        <f>SUM(G720:G725)</f>
        <v>25221</v>
      </c>
      <c r="H726" s="724">
        <f t="shared" ref="H726:R726" si="340">SUM(H720:H725)</f>
        <v>50735</v>
      </c>
      <c r="I726" s="724">
        <f t="shared" si="340"/>
        <v>76366</v>
      </c>
      <c r="J726" s="724">
        <f t="shared" si="340"/>
        <v>101623</v>
      </c>
      <c r="K726" s="724">
        <f t="shared" si="340"/>
        <v>127060</v>
      </c>
      <c r="L726" s="721">
        <f t="shared" si="340"/>
        <v>152759</v>
      </c>
      <c r="M726" s="725">
        <f t="shared" si="340"/>
        <v>179525</v>
      </c>
      <c r="N726" s="724">
        <f t="shared" si="340"/>
        <v>206339</v>
      </c>
      <c r="O726" s="724">
        <f t="shared" si="340"/>
        <v>233486</v>
      </c>
      <c r="P726" s="724">
        <f t="shared" si="340"/>
        <v>260295</v>
      </c>
      <c r="Q726" s="724">
        <f t="shared" si="340"/>
        <v>287032</v>
      </c>
      <c r="R726" s="721">
        <f t="shared" si="340"/>
        <v>314253</v>
      </c>
      <c r="S726" s="722">
        <f t="shared" si="316"/>
        <v>152759</v>
      </c>
      <c r="T726" s="724">
        <f t="shared" si="317"/>
        <v>161494</v>
      </c>
      <c r="U726" s="724">
        <f t="shared" si="318"/>
        <v>314253</v>
      </c>
      <c r="W726" s="153" t="s">
        <v>88</v>
      </c>
      <c r="Y726" s="76"/>
    </row>
    <row r="727" spans="2:25" ht="17.25" customHeight="1">
      <c r="B727" s="2359"/>
      <c r="C727" s="2361"/>
      <c r="D727" s="2244" t="s">
        <v>137</v>
      </c>
      <c r="E727" s="2322"/>
      <c r="F727" s="2322"/>
      <c r="G727" s="720">
        <f>SUM(G716,G719,G726)</f>
        <v>53686</v>
      </c>
      <c r="H727" s="724">
        <f t="shared" ref="H727:R727" si="341">SUM(H716,H719,H726)</f>
        <v>88670</v>
      </c>
      <c r="I727" s="724">
        <f t="shared" si="341"/>
        <v>153780</v>
      </c>
      <c r="J727" s="724">
        <f t="shared" si="341"/>
        <v>190992</v>
      </c>
      <c r="K727" s="724">
        <f t="shared" si="341"/>
        <v>225723</v>
      </c>
      <c r="L727" s="721">
        <f t="shared" si="341"/>
        <v>337626</v>
      </c>
      <c r="M727" s="725">
        <f t="shared" si="341"/>
        <v>440946</v>
      </c>
      <c r="N727" s="724">
        <f t="shared" si="341"/>
        <v>469314</v>
      </c>
      <c r="O727" s="724">
        <f t="shared" si="341"/>
        <v>502568</v>
      </c>
      <c r="P727" s="724">
        <f t="shared" si="341"/>
        <v>603241</v>
      </c>
      <c r="Q727" s="724">
        <f t="shared" si="341"/>
        <v>641523</v>
      </c>
      <c r="R727" s="721">
        <f t="shared" si="341"/>
        <v>699228</v>
      </c>
      <c r="S727" s="722">
        <f t="shared" si="316"/>
        <v>337626</v>
      </c>
      <c r="T727" s="724">
        <f t="shared" si="317"/>
        <v>361602</v>
      </c>
      <c r="U727" s="724">
        <f t="shared" si="318"/>
        <v>699228</v>
      </c>
      <c r="W727" s="153" t="s">
        <v>88</v>
      </c>
      <c r="Y727" s="76"/>
    </row>
    <row r="728" spans="2:25" ht="17.25" customHeight="1">
      <c r="B728" s="2359"/>
      <c r="C728" s="2363" t="s">
        <v>138</v>
      </c>
      <c r="D728" s="2364"/>
      <c r="E728" s="2367" t="s">
        <v>73</v>
      </c>
      <c r="F728" s="2367"/>
      <c r="G728" s="395">
        <f>G715-G727</f>
        <v>6914</v>
      </c>
      <c r="H728" s="1254">
        <f t="shared" ref="H728:R728" si="342">H715-H727</f>
        <v>2102</v>
      </c>
      <c r="I728" s="1254">
        <f t="shared" si="342"/>
        <v>12489</v>
      </c>
      <c r="J728" s="1254">
        <f t="shared" si="342"/>
        <v>19057</v>
      </c>
      <c r="K728" s="1254">
        <f t="shared" si="342"/>
        <v>14984</v>
      </c>
      <c r="L728" s="1255">
        <f t="shared" si="342"/>
        <v>35587</v>
      </c>
      <c r="M728" s="1256">
        <f t="shared" si="342"/>
        <v>56817</v>
      </c>
      <c r="N728" s="1254">
        <f t="shared" si="342"/>
        <v>58567</v>
      </c>
      <c r="O728" s="1254">
        <f t="shared" si="342"/>
        <v>56149</v>
      </c>
      <c r="P728" s="1254">
        <f t="shared" si="342"/>
        <v>65035</v>
      </c>
      <c r="Q728" s="1254">
        <f t="shared" si="342"/>
        <v>65839</v>
      </c>
      <c r="R728" s="1255">
        <f t="shared" si="342"/>
        <v>87712</v>
      </c>
      <c r="S728" s="1257">
        <f t="shared" si="316"/>
        <v>35587</v>
      </c>
      <c r="T728" s="1254">
        <f t="shared" si="317"/>
        <v>52125</v>
      </c>
      <c r="U728" s="1254">
        <f t="shared" si="318"/>
        <v>87712</v>
      </c>
      <c r="W728" s="153" t="s">
        <v>88</v>
      </c>
      <c r="Y728" s="76"/>
    </row>
    <row r="729" spans="2:25" ht="17.25" customHeight="1" thickBot="1">
      <c r="B729" s="2359"/>
      <c r="C729" s="2365"/>
      <c r="D729" s="2366"/>
      <c r="E729" s="2368" t="s">
        <v>135</v>
      </c>
      <c r="F729" s="2368"/>
      <c r="G729" s="1258">
        <f>G728/G715</f>
        <v>0.11409240924092409</v>
      </c>
      <c r="H729" s="1259">
        <f t="shared" ref="H729:U729" si="343">H728/H715</f>
        <v>2.3156920636319571E-2</v>
      </c>
      <c r="I729" s="1259">
        <f t="shared" si="343"/>
        <v>7.5113220143261827E-2</v>
      </c>
      <c r="J729" s="1259">
        <f t="shared" si="343"/>
        <v>9.072644954272574E-2</v>
      </c>
      <c r="K729" s="1259">
        <f t="shared" si="343"/>
        <v>6.224995533989456E-2</v>
      </c>
      <c r="L729" s="1260">
        <f t="shared" si="343"/>
        <v>9.5353055761723204E-2</v>
      </c>
      <c r="M729" s="1261">
        <f t="shared" si="343"/>
        <v>0.11414468331314301</v>
      </c>
      <c r="N729" s="1259">
        <f t="shared" si="343"/>
        <v>0.11094735366493584</v>
      </c>
      <c r="O729" s="1259">
        <f t="shared" si="343"/>
        <v>0.10049631566607066</v>
      </c>
      <c r="P729" s="1259">
        <f t="shared" si="343"/>
        <v>9.7317575373049456E-2</v>
      </c>
      <c r="Q729" s="1259">
        <f t="shared" si="343"/>
        <v>9.3076812155586525E-2</v>
      </c>
      <c r="R729" s="1260">
        <f t="shared" si="343"/>
        <v>0.11145957760439169</v>
      </c>
      <c r="S729" s="1262">
        <f t="shared" si="343"/>
        <v>9.5353055761723204E-2</v>
      </c>
      <c r="T729" s="1259">
        <f t="shared" si="343"/>
        <v>0.1259888767230565</v>
      </c>
      <c r="U729" s="1259">
        <f t="shared" si="343"/>
        <v>0.11145957760439169</v>
      </c>
      <c r="W729" s="224" t="s">
        <v>88</v>
      </c>
      <c r="Y729" s="76"/>
    </row>
    <row r="730" spans="2:25" ht="17.25" customHeight="1">
      <c r="B730" s="2359"/>
      <c r="C730" s="2369" t="s">
        <v>147</v>
      </c>
      <c r="D730" s="2370"/>
      <c r="E730" s="2370"/>
      <c r="F730" s="2371"/>
      <c r="G730" s="1263">
        <f>G715-G716-G719-G721</f>
        <v>30830</v>
      </c>
      <c r="H730" s="1264">
        <f t="shared" ref="H730:U730" si="344">H715-H716-H719-H721</f>
        <v>50227</v>
      </c>
      <c r="I730" s="1264">
        <f t="shared" si="344"/>
        <v>84940</v>
      </c>
      <c r="J730" s="1264">
        <f t="shared" si="344"/>
        <v>115460</v>
      </c>
      <c r="K730" s="1264">
        <f t="shared" si="344"/>
        <v>135519</v>
      </c>
      <c r="L730" s="1265">
        <f t="shared" si="344"/>
        <v>180510</v>
      </c>
      <c r="M730" s="1266">
        <f t="shared" si="344"/>
        <v>227201</v>
      </c>
      <c r="N730" s="1264">
        <f t="shared" si="344"/>
        <v>254489</v>
      </c>
      <c r="O730" s="1264">
        <f t="shared" si="344"/>
        <v>277942</v>
      </c>
      <c r="P730" s="1264">
        <f t="shared" si="344"/>
        <v>312361</v>
      </c>
      <c r="Q730" s="1264">
        <f t="shared" si="344"/>
        <v>338626</v>
      </c>
      <c r="R730" s="1265">
        <f t="shared" si="344"/>
        <v>386432</v>
      </c>
      <c r="S730" s="1263">
        <f t="shared" si="344"/>
        <v>180510</v>
      </c>
      <c r="T730" s="1264">
        <f t="shared" si="344"/>
        <v>205922</v>
      </c>
      <c r="U730" s="1264">
        <f t="shared" si="344"/>
        <v>386432</v>
      </c>
      <c r="V730" s="369"/>
      <c r="W730" s="370" t="s">
        <v>88</v>
      </c>
      <c r="Y730" s="76"/>
    </row>
    <row r="731" spans="2:25" ht="17.25" customHeight="1" thickBot="1">
      <c r="B731" s="2360"/>
      <c r="C731" s="2372" t="s">
        <v>148</v>
      </c>
      <c r="D731" s="2373"/>
      <c r="E731" s="2373"/>
      <c r="F731" s="2374"/>
      <c r="G731" s="1267">
        <f>G730/G715</f>
        <v>0.50874587458745879</v>
      </c>
      <c r="H731" s="1268">
        <f t="shared" ref="H731:U731" si="345">H730/H715</f>
        <v>0.5533314237870709</v>
      </c>
      <c r="I731" s="1268">
        <f t="shared" si="345"/>
        <v>0.51085890935772749</v>
      </c>
      <c r="J731" s="1268">
        <f t="shared" si="345"/>
        <v>0.54968126484772606</v>
      </c>
      <c r="K731" s="1268">
        <f t="shared" si="345"/>
        <v>0.56300398409684804</v>
      </c>
      <c r="L731" s="1269">
        <f t="shared" si="345"/>
        <v>0.48366482410848499</v>
      </c>
      <c r="M731" s="1270">
        <f t="shared" si="345"/>
        <v>0.45644413104228315</v>
      </c>
      <c r="N731" s="1268">
        <f t="shared" si="345"/>
        <v>0.48209539650034761</v>
      </c>
      <c r="O731" s="1268">
        <f t="shared" si="345"/>
        <v>0.49746472722326329</v>
      </c>
      <c r="P731" s="1268">
        <f t="shared" si="345"/>
        <v>0.46741316462060584</v>
      </c>
      <c r="Q731" s="1268">
        <f t="shared" si="345"/>
        <v>0.47871669668430028</v>
      </c>
      <c r="R731" s="1269">
        <f t="shared" si="345"/>
        <v>0.49105649731872825</v>
      </c>
      <c r="S731" s="1271">
        <f t="shared" si="345"/>
        <v>0.48366482410848499</v>
      </c>
      <c r="T731" s="1268">
        <f t="shared" si="345"/>
        <v>0.49772434479741473</v>
      </c>
      <c r="U731" s="1268">
        <f t="shared" si="345"/>
        <v>0.49105649731872825</v>
      </c>
      <c r="V731" s="371"/>
      <c r="W731" s="151" t="s">
        <v>313</v>
      </c>
      <c r="Y731" s="76"/>
    </row>
    <row r="732" spans="2:25" s="1202" customFormat="1" ht="17.25" customHeight="1">
      <c r="B732" s="1652"/>
      <c r="C732" s="2369" t="s">
        <v>465</v>
      </c>
      <c r="D732" s="2370"/>
      <c r="E732" s="2370"/>
      <c r="F732" s="2371"/>
      <c r="G732" s="1263">
        <f>(G726-G721)/(1-(SUM(G716,G719,G721)/G715))</f>
        <v>47009.717807330526</v>
      </c>
      <c r="H732" s="1264">
        <f t="shared" ref="H732:U732" si="346">(H726-H721)/(1-(SUM(H716,H719,H721)/H715))</f>
        <v>86973.191709638239</v>
      </c>
      <c r="I732" s="1264">
        <f t="shared" si="346"/>
        <v>141821.9368848599</v>
      </c>
      <c r="J732" s="1264">
        <f t="shared" si="346"/>
        <v>175379.81765979558</v>
      </c>
      <c r="K732" s="1264">
        <f t="shared" si="346"/>
        <v>214092.62350666695</v>
      </c>
      <c r="L732" s="1265">
        <f t="shared" si="346"/>
        <v>299635.18696471106</v>
      </c>
      <c r="M732" s="1266">
        <f t="shared" si="346"/>
        <v>373285.55328541686</v>
      </c>
      <c r="N732" s="1264">
        <f t="shared" si="346"/>
        <v>406396.745171697</v>
      </c>
      <c r="O732" s="1264">
        <f t="shared" si="346"/>
        <v>445846.68593087769</v>
      </c>
      <c r="P732" s="1264">
        <f t="shared" si="346"/>
        <v>529137.8564417453</v>
      </c>
      <c r="Q732" s="1264">
        <f t="shared" si="346"/>
        <v>569829.71742866759</v>
      </c>
      <c r="R732" s="1265">
        <f t="shared" si="346"/>
        <v>608321.04173567402</v>
      </c>
      <c r="S732" s="1263">
        <f t="shared" si="346"/>
        <v>299635.18696471106</v>
      </c>
      <c r="T732" s="1264">
        <f t="shared" si="346"/>
        <v>309000.35653791245</v>
      </c>
      <c r="U732" s="1265">
        <f t="shared" si="346"/>
        <v>608321.04173567402</v>
      </c>
      <c r="V732" s="1659"/>
      <c r="W732" s="705" t="s">
        <v>88</v>
      </c>
    </row>
    <row r="733" spans="2:25" s="1202" customFormat="1" ht="17.25" customHeight="1" thickBot="1">
      <c r="B733" s="1652"/>
      <c r="C733" s="2372" t="s">
        <v>466</v>
      </c>
      <c r="D733" s="2373"/>
      <c r="E733" s="2373"/>
      <c r="F733" s="2374"/>
      <c r="G733" s="1267">
        <f>G732/G715</f>
        <v>0.77573791761271493</v>
      </c>
      <c r="H733" s="1268">
        <f t="shared" ref="H733:U733" si="347">H732/H715</f>
        <v>0.95814999900451947</v>
      </c>
      <c r="I733" s="1268">
        <f t="shared" si="347"/>
        <v>0.85296680009418413</v>
      </c>
      <c r="J733" s="1268">
        <f t="shared" si="347"/>
        <v>0.83494716785033762</v>
      </c>
      <c r="K733" s="1268">
        <f t="shared" si="347"/>
        <v>0.88943247810270143</v>
      </c>
      <c r="L733" s="1269">
        <f t="shared" si="347"/>
        <v>0.80285302753310051</v>
      </c>
      <c r="M733" s="1270">
        <f t="shared" si="347"/>
        <v>0.74992627673293688</v>
      </c>
      <c r="N733" s="1268">
        <f t="shared" si="347"/>
        <v>0.76986431633587304</v>
      </c>
      <c r="O733" s="1268">
        <f t="shared" si="347"/>
        <v>0.7979830324312267</v>
      </c>
      <c r="P733" s="1268">
        <f t="shared" si="347"/>
        <v>0.79179539058973436</v>
      </c>
      <c r="Q733" s="1268">
        <f t="shared" si="347"/>
        <v>0.80557015704641699</v>
      </c>
      <c r="R733" s="1269">
        <f t="shared" si="347"/>
        <v>0.77302086783703206</v>
      </c>
      <c r="S733" s="1271">
        <f t="shared" si="347"/>
        <v>0.80285302753310051</v>
      </c>
      <c r="T733" s="1268">
        <f t="shared" si="347"/>
        <v>0.7468701741436079</v>
      </c>
      <c r="U733" s="1269">
        <f t="shared" si="347"/>
        <v>0.77302086783703206</v>
      </c>
      <c r="V733" s="1660"/>
      <c r="W733" s="706" t="s">
        <v>195</v>
      </c>
    </row>
    <row r="734" spans="2:25" ht="17.25" customHeight="1">
      <c r="B734" s="2375" t="s">
        <v>1</v>
      </c>
      <c r="C734" s="2308" t="s">
        <v>143</v>
      </c>
      <c r="D734" s="2309"/>
      <c r="E734" s="2312" t="s">
        <v>144</v>
      </c>
      <c r="F734" s="2313"/>
      <c r="G734" s="1203">
        <f>'事業報告（単月）'!G734</f>
        <v>46423</v>
      </c>
      <c r="H734" s="1204">
        <f>G734+'事業報告（単月）'!H734</f>
        <v>69572</v>
      </c>
      <c r="I734" s="1204">
        <f>H734+'事業報告（単月）'!I734</f>
        <v>144573</v>
      </c>
      <c r="J734" s="1204">
        <f>I734+'事業報告（単月）'!J734</f>
        <v>164342</v>
      </c>
      <c r="K734" s="1204">
        <f>J734+'事業報告（単月）'!K734</f>
        <v>179187</v>
      </c>
      <c r="L734" s="1205">
        <f>K734+'事業報告（単月）'!L734</f>
        <v>376955</v>
      </c>
      <c r="M734" s="1206">
        <f>L734+'事業報告（単月）'!M734</f>
        <v>503239</v>
      </c>
      <c r="N734" s="1204">
        <f>M734+'事業報告（単月）'!N734</f>
        <v>524657</v>
      </c>
      <c r="O734" s="1204">
        <f>N734+'事業報告（単月）'!O734</f>
        <v>560909</v>
      </c>
      <c r="P734" s="1204">
        <f>O734+'事業報告（単月）'!P734</f>
        <v>627458</v>
      </c>
      <c r="Q734" s="1204">
        <f>P734+'事業報告（単月）'!Q734</f>
        <v>640774</v>
      </c>
      <c r="R734" s="1205">
        <f>Q734+'事業報告（単月）'!R734</f>
        <v>743921</v>
      </c>
      <c r="S734" s="1272">
        <f t="shared" si="316"/>
        <v>376955</v>
      </c>
      <c r="T734" s="1273">
        <f t="shared" si="317"/>
        <v>366966</v>
      </c>
      <c r="U734" s="1274">
        <f t="shared" si="318"/>
        <v>743921</v>
      </c>
      <c r="W734" s="372" t="s">
        <v>88</v>
      </c>
      <c r="Y734" s="76"/>
    </row>
    <row r="735" spans="2:25" ht="17.25" customHeight="1">
      <c r="B735" s="2376"/>
      <c r="C735" s="2308"/>
      <c r="D735" s="2309"/>
      <c r="E735" s="2314" t="s">
        <v>115</v>
      </c>
      <c r="F735" s="2315"/>
      <c r="G735" s="594">
        <f>'事業報告（単月）'!G735</f>
        <v>0</v>
      </c>
      <c r="H735" s="1208">
        <f>G735+'事業報告（単月）'!H735</f>
        <v>0</v>
      </c>
      <c r="I735" s="1208">
        <f>H735+'事業報告（単月）'!I735</f>
        <v>0</v>
      </c>
      <c r="J735" s="1208">
        <f>I735+'事業報告（単月）'!J735</f>
        <v>0</v>
      </c>
      <c r="K735" s="1208">
        <f>J735+'事業報告（単月）'!K735</f>
        <v>0</v>
      </c>
      <c r="L735" s="1209">
        <f>K735+'事業報告（単月）'!L735</f>
        <v>0</v>
      </c>
      <c r="M735" s="1210">
        <f>L735+'事業報告（単月）'!M735</f>
        <v>0</v>
      </c>
      <c r="N735" s="1208">
        <f>M735+'事業報告（単月）'!N735</f>
        <v>144</v>
      </c>
      <c r="O735" s="1208">
        <f>N735+'事業報告（単月）'!O735</f>
        <v>144</v>
      </c>
      <c r="P735" s="1208">
        <f>O735+'事業報告（単月）'!P735</f>
        <v>144</v>
      </c>
      <c r="Q735" s="1208">
        <f>P735+'事業報告（単月）'!Q735</f>
        <v>144</v>
      </c>
      <c r="R735" s="1209">
        <f>Q735+'事業報告（単月）'!R735</f>
        <v>144</v>
      </c>
      <c r="S735" s="594">
        <f t="shared" si="316"/>
        <v>0</v>
      </c>
      <c r="T735" s="1208">
        <f t="shared" si="317"/>
        <v>144</v>
      </c>
      <c r="U735" s="1209">
        <f t="shared" si="318"/>
        <v>144</v>
      </c>
      <c r="W735" s="153" t="s">
        <v>88</v>
      </c>
      <c r="Y735" s="76"/>
    </row>
    <row r="736" spans="2:25" ht="17.25" customHeight="1">
      <c r="B736" s="2376"/>
      <c r="C736" s="2310"/>
      <c r="D736" s="2311"/>
      <c r="E736" s="2314" t="s">
        <v>145</v>
      </c>
      <c r="F736" s="2315"/>
      <c r="G736" s="1121">
        <f>SUM(G734:G735)</f>
        <v>46423</v>
      </c>
      <c r="H736" s="1211">
        <f t="shared" ref="H736:R736" si="348">SUM(H734:H735)</f>
        <v>69572</v>
      </c>
      <c r="I736" s="1211">
        <f t="shared" si="348"/>
        <v>144573</v>
      </c>
      <c r="J736" s="1211">
        <f t="shared" si="348"/>
        <v>164342</v>
      </c>
      <c r="K736" s="1211">
        <f t="shared" si="348"/>
        <v>179187</v>
      </c>
      <c r="L736" s="1212">
        <f t="shared" si="348"/>
        <v>376955</v>
      </c>
      <c r="M736" s="1213">
        <f t="shared" si="348"/>
        <v>503239</v>
      </c>
      <c r="N736" s="1211">
        <f t="shared" si="348"/>
        <v>524801</v>
      </c>
      <c r="O736" s="1211">
        <f t="shared" si="348"/>
        <v>561053</v>
      </c>
      <c r="P736" s="1211">
        <f t="shared" si="348"/>
        <v>627602</v>
      </c>
      <c r="Q736" s="1211">
        <f t="shared" si="348"/>
        <v>640918</v>
      </c>
      <c r="R736" s="1212">
        <f t="shared" si="348"/>
        <v>744065</v>
      </c>
      <c r="S736" s="1214">
        <f t="shared" si="316"/>
        <v>376955</v>
      </c>
      <c r="T736" s="1211">
        <f t="shared" si="317"/>
        <v>367110</v>
      </c>
      <c r="U736" s="1212">
        <f t="shared" si="318"/>
        <v>744065</v>
      </c>
      <c r="W736" s="153" t="s">
        <v>88</v>
      </c>
      <c r="Y736" s="76"/>
    </row>
    <row r="737" spans="2:25" ht="17.25" customHeight="1">
      <c r="B737" s="2376"/>
      <c r="C737" s="1841" t="s">
        <v>126</v>
      </c>
      <c r="D737" s="2316" t="s">
        <v>71</v>
      </c>
      <c r="E737" s="2314" t="s">
        <v>123</v>
      </c>
      <c r="F737" s="2315"/>
      <c r="G737" s="720">
        <f>'事業報告（単月）'!G737</f>
        <v>3143</v>
      </c>
      <c r="H737" s="724">
        <f>G737+'事業報告（単月）'!H737</f>
        <v>10222</v>
      </c>
      <c r="I737" s="724">
        <f>H737+'事業報告（単月）'!I737</f>
        <v>73055</v>
      </c>
      <c r="J737" s="724">
        <f>I737+'事業報告（単月）'!J737</f>
        <v>90042</v>
      </c>
      <c r="K737" s="724">
        <f>J737+'事業報告（単月）'!K737</f>
        <v>108587</v>
      </c>
      <c r="L737" s="721">
        <f>K737+'事業報告（単月）'!L737</f>
        <v>225787</v>
      </c>
      <c r="M737" s="724">
        <f>L737+'事業報告（単月）'!M737</f>
        <v>227514</v>
      </c>
      <c r="N737" s="724">
        <f>M737+'事業報告（単月）'!N737</f>
        <v>230380</v>
      </c>
      <c r="O737" s="724">
        <f>N737+'事業報告（単月）'!O737</f>
        <v>239672</v>
      </c>
      <c r="P737" s="724">
        <f>O737+'事業報告（単月）'!P737</f>
        <v>253215</v>
      </c>
      <c r="Q737" s="724">
        <f>P737+'事業報告（単月）'!Q737</f>
        <v>256065</v>
      </c>
      <c r="R737" s="721">
        <f>Q737+'事業報告（単月）'!R737</f>
        <v>285074</v>
      </c>
      <c r="S737" s="722">
        <f t="shared" si="316"/>
        <v>225787</v>
      </c>
      <c r="T737" s="724">
        <f t="shared" si="317"/>
        <v>59287</v>
      </c>
      <c r="U737" s="721">
        <f t="shared" si="318"/>
        <v>285074</v>
      </c>
      <c r="W737" s="153" t="s">
        <v>88</v>
      </c>
      <c r="Y737" s="76"/>
    </row>
    <row r="738" spans="2:25" ht="17.25" customHeight="1">
      <c r="B738" s="2376"/>
      <c r="C738" s="1842"/>
      <c r="D738" s="2317"/>
      <c r="E738" s="2314" t="s">
        <v>124</v>
      </c>
      <c r="F738" s="2315"/>
      <c r="G738" s="1215">
        <f>'事業報告（単月）'!G738</f>
        <v>13228</v>
      </c>
      <c r="H738" s="368">
        <f>G738+'事業報告（単月）'!H738</f>
        <v>15688</v>
      </c>
      <c r="I738" s="368">
        <f>H738+'事業報告（単月）'!I738</f>
        <v>16594</v>
      </c>
      <c r="J738" s="368">
        <f>I738+'事業報告（単月）'!J738</f>
        <v>18579</v>
      </c>
      <c r="K738" s="368">
        <f>J738+'事業報告（単月）'!K738</f>
        <v>20011</v>
      </c>
      <c r="L738" s="1216">
        <f>K738+'事業報告（単月）'!L738</f>
        <v>63579</v>
      </c>
      <c r="M738" s="1217">
        <f>L738+'事業報告（単月）'!M738</f>
        <v>109660</v>
      </c>
      <c r="N738" s="368">
        <f>M738+'事業報告（単月）'!N738</f>
        <v>109740</v>
      </c>
      <c r="O738" s="368">
        <f>N738+'事業報告（単月）'!O738</f>
        <v>109769</v>
      </c>
      <c r="P738" s="368">
        <f>O738+'事業報告（単月）'!P738</f>
        <v>111128</v>
      </c>
      <c r="Q738" s="368">
        <f>P738+'事業報告（単月）'!Q738</f>
        <v>111392</v>
      </c>
      <c r="R738" s="1216">
        <f>Q738+'事業報告（単月）'!R738</f>
        <v>121102</v>
      </c>
      <c r="S738" s="1218">
        <f t="shared" si="316"/>
        <v>63579</v>
      </c>
      <c r="T738" s="368">
        <f t="shared" si="317"/>
        <v>57523</v>
      </c>
      <c r="U738" s="1216">
        <f t="shared" si="318"/>
        <v>121102</v>
      </c>
      <c r="W738" s="153" t="s">
        <v>88</v>
      </c>
      <c r="Y738" s="76"/>
    </row>
    <row r="739" spans="2:25" ht="17.25" customHeight="1">
      <c r="B739" s="2376"/>
      <c r="C739" s="1842"/>
      <c r="D739" s="2317"/>
      <c r="E739" s="2314" t="s">
        <v>125</v>
      </c>
      <c r="F739" s="2315"/>
      <c r="G739" s="1215">
        <f>'事業報告（単月）'!G739</f>
        <v>-1437</v>
      </c>
      <c r="H739" s="368">
        <f>G739+'事業報告（単月）'!H739</f>
        <v>-7740</v>
      </c>
      <c r="I739" s="368">
        <f>H739+'事業報告（単月）'!I739</f>
        <v>-29219</v>
      </c>
      <c r="J739" s="368">
        <f>I739+'事業報告（単月）'!J739</f>
        <v>-45409</v>
      </c>
      <c r="K739" s="368">
        <f>J739+'事業報告（単月）'!K739</f>
        <v>-62895</v>
      </c>
      <c r="L739" s="1216">
        <f>K739+'事業報告（単月）'!L739</f>
        <v>-97689</v>
      </c>
      <c r="M739" s="1217">
        <f>L739+'事業報告（単月）'!M739</f>
        <v>-97689</v>
      </c>
      <c r="N739" s="368">
        <f>M739+'事業報告（単月）'!N739</f>
        <v>-97689</v>
      </c>
      <c r="O739" s="368">
        <f>N739+'事業報告（単月）'!O739</f>
        <v>-97689</v>
      </c>
      <c r="P739" s="368">
        <f>O739+'事業報告（単月）'!P739</f>
        <v>-97689</v>
      </c>
      <c r="Q739" s="368">
        <f>P739+'事業報告（単月）'!Q739</f>
        <v>-97689</v>
      </c>
      <c r="R739" s="1216">
        <f>Q739+'事業報告（単月）'!R739</f>
        <v>-97689</v>
      </c>
      <c r="S739" s="1218">
        <f t="shared" si="316"/>
        <v>-97689</v>
      </c>
      <c r="T739" s="368">
        <f t="shared" si="317"/>
        <v>0</v>
      </c>
      <c r="U739" s="1216">
        <f t="shared" si="318"/>
        <v>-97689</v>
      </c>
      <c r="W739" s="153" t="s">
        <v>88</v>
      </c>
      <c r="Y739" s="76"/>
    </row>
    <row r="740" spans="2:25" ht="17.25" customHeight="1">
      <c r="B740" s="2376"/>
      <c r="C740" s="1842"/>
      <c r="D740" s="2317"/>
      <c r="E740" s="2314" t="s">
        <v>115</v>
      </c>
      <c r="F740" s="2315"/>
      <c r="G740" s="1215">
        <f>'事業報告（単月）'!G740</f>
        <v>0</v>
      </c>
      <c r="H740" s="368">
        <f>G740+'事業報告（単月）'!H740</f>
        <v>0</v>
      </c>
      <c r="I740" s="368">
        <f>H740+'事業報告（単月）'!I740</f>
        <v>0</v>
      </c>
      <c r="J740" s="368">
        <f>I740+'事業報告（単月）'!J740</f>
        <v>0</v>
      </c>
      <c r="K740" s="368">
        <f>J740+'事業報告（単月）'!K740</f>
        <v>0</v>
      </c>
      <c r="L740" s="1216">
        <f>K740+'事業報告（単月）'!L740</f>
        <v>0</v>
      </c>
      <c r="M740" s="1217">
        <f>L740+'事業報告（単月）'!M740</f>
        <v>0</v>
      </c>
      <c r="N740" s="368">
        <f>M740+'事業報告（単月）'!N740</f>
        <v>100.8</v>
      </c>
      <c r="O740" s="368">
        <f>N740+'事業報告（単月）'!O740</f>
        <v>100.8</v>
      </c>
      <c r="P740" s="368">
        <f>O740+'事業報告（単月）'!P740</f>
        <v>100.8</v>
      </c>
      <c r="Q740" s="368">
        <f>P740+'事業報告（単月）'!Q740</f>
        <v>100.8</v>
      </c>
      <c r="R740" s="1216">
        <f>Q740+'事業報告（単月）'!R740</f>
        <v>100.8</v>
      </c>
      <c r="S740" s="1218">
        <f t="shared" ref="S740:S794" si="349">L740</f>
        <v>0</v>
      </c>
      <c r="T740" s="368">
        <f t="shared" si="317"/>
        <v>100.8</v>
      </c>
      <c r="U740" s="1216">
        <f t="shared" si="318"/>
        <v>100.8</v>
      </c>
      <c r="W740" s="153" t="s">
        <v>88</v>
      </c>
      <c r="Y740" s="76"/>
    </row>
    <row r="741" spans="2:25" ht="17.25" customHeight="1">
      <c r="B741" s="2376"/>
      <c r="C741" s="1842"/>
      <c r="D741" s="2318"/>
      <c r="E741" s="2319" t="s">
        <v>141</v>
      </c>
      <c r="F741" s="2320"/>
      <c r="G741" s="720">
        <f>SUM(G737:G740)</f>
        <v>14934</v>
      </c>
      <c r="H741" s="724">
        <f t="shared" ref="H741:R741" si="350">SUM(H737:H740)</f>
        <v>18170</v>
      </c>
      <c r="I741" s="724">
        <f t="shared" si="350"/>
        <v>60430</v>
      </c>
      <c r="J741" s="724">
        <f t="shared" si="350"/>
        <v>63212</v>
      </c>
      <c r="K741" s="724">
        <f t="shared" si="350"/>
        <v>65703</v>
      </c>
      <c r="L741" s="721">
        <f t="shared" si="350"/>
        <v>191677</v>
      </c>
      <c r="M741" s="725">
        <f t="shared" si="350"/>
        <v>239485</v>
      </c>
      <c r="N741" s="724">
        <f t="shared" si="350"/>
        <v>242531.8</v>
      </c>
      <c r="O741" s="724">
        <f t="shared" si="350"/>
        <v>251852.79999999999</v>
      </c>
      <c r="P741" s="724">
        <f t="shared" si="350"/>
        <v>266754.8</v>
      </c>
      <c r="Q741" s="724">
        <f t="shared" si="350"/>
        <v>269868.79999999999</v>
      </c>
      <c r="R741" s="721">
        <f t="shared" si="350"/>
        <v>308587.8</v>
      </c>
      <c r="S741" s="722">
        <f t="shared" si="349"/>
        <v>191677</v>
      </c>
      <c r="T741" s="724">
        <f t="shared" ref="T741:T794" si="351">U741-S741</f>
        <v>116910.79999999999</v>
      </c>
      <c r="U741" s="721">
        <f t="shared" ref="U741:U794" si="352">R741</f>
        <v>308587.8</v>
      </c>
      <c r="W741" s="153" t="s">
        <v>88</v>
      </c>
      <c r="Y741" s="76"/>
    </row>
    <row r="742" spans="2:25" ht="17.25" customHeight="1">
      <c r="B742" s="2376"/>
      <c r="C742" s="1842"/>
      <c r="D742" s="2316" t="s">
        <v>127</v>
      </c>
      <c r="E742" s="2314" t="s">
        <v>180</v>
      </c>
      <c r="F742" s="2321"/>
      <c r="G742" s="720">
        <f>'事業報告（単月）'!G742</f>
        <v>5805</v>
      </c>
      <c r="H742" s="724">
        <f>G742+'事業報告（単月）'!H742</f>
        <v>9554</v>
      </c>
      <c r="I742" s="724">
        <f>H742+'事業報告（単月）'!I742</f>
        <v>15576</v>
      </c>
      <c r="J742" s="724">
        <f>I742+'事業報告（単月）'!J742</f>
        <v>18646</v>
      </c>
      <c r="K742" s="724">
        <f>J742+'事業報告（単月）'!K742</f>
        <v>20119</v>
      </c>
      <c r="L742" s="721">
        <f>K742+'事業報告（単月）'!L742</f>
        <v>42582</v>
      </c>
      <c r="M742" s="725">
        <f>L742+'事業報告（単月）'!M742</f>
        <v>61157</v>
      </c>
      <c r="N742" s="724">
        <f>M742+'事業報告（単月）'!N742</f>
        <v>62067</v>
      </c>
      <c r="O742" s="724">
        <f>N742+'事業報告（単月）'!O742</f>
        <v>63232</v>
      </c>
      <c r="P742" s="724">
        <f>O742+'事業報告（単月）'!P742</f>
        <v>66341</v>
      </c>
      <c r="Q742" s="724">
        <f>P742+'事業報告（単月）'!Q742</f>
        <v>66709</v>
      </c>
      <c r="R742" s="721">
        <f>Q742+'事業報告（単月）'!R742</f>
        <v>71220</v>
      </c>
      <c r="S742" s="722">
        <f t="shared" si="349"/>
        <v>42582</v>
      </c>
      <c r="T742" s="724">
        <f t="shared" si="351"/>
        <v>28638</v>
      </c>
      <c r="U742" s="721">
        <f t="shared" si="352"/>
        <v>71220</v>
      </c>
      <c r="W742" s="153" t="s">
        <v>88</v>
      </c>
      <c r="Y742" s="76"/>
    </row>
    <row r="743" spans="2:25" ht="17.25" customHeight="1">
      <c r="B743" s="2376"/>
      <c r="C743" s="1842"/>
      <c r="D743" s="2317"/>
      <c r="E743" s="2314" t="s">
        <v>181</v>
      </c>
      <c r="F743" s="2321"/>
      <c r="G743" s="720">
        <f>'事業報告（単月）'!G743</f>
        <v>-10817</v>
      </c>
      <c r="H743" s="724">
        <f>G743+'事業報告（単月）'!H743</f>
        <v>-18211</v>
      </c>
      <c r="I743" s="724">
        <f>H743+'事業報告（単月）'!I743</f>
        <v>-25316</v>
      </c>
      <c r="J743" s="724">
        <f>I743+'事業報告（単月）'!J743</f>
        <v>-36961</v>
      </c>
      <c r="K743" s="724">
        <f>J743+'事業報告（単月）'!K743</f>
        <v>-48935</v>
      </c>
      <c r="L743" s="721">
        <f>K743+'事業報告（単月）'!L743</f>
        <v>-56836</v>
      </c>
      <c r="M743" s="725">
        <f>L743+'事業報告（単月）'!M743</f>
        <v>-57169</v>
      </c>
      <c r="N743" s="724">
        <f>M743+'事業報告（単月）'!N743</f>
        <v>-57169</v>
      </c>
      <c r="O743" s="724">
        <f>N743+'事業報告（単月）'!O743</f>
        <v>-57169</v>
      </c>
      <c r="P743" s="724">
        <f>O743+'事業報告（単月）'!P743</f>
        <v>-57169</v>
      </c>
      <c r="Q743" s="724">
        <f>P743+'事業報告（単月）'!Q743</f>
        <v>-57169</v>
      </c>
      <c r="R743" s="721">
        <f>Q743+'事業報告（単月）'!R743</f>
        <v>-57169</v>
      </c>
      <c r="S743" s="722">
        <f t="shared" si="349"/>
        <v>-56836</v>
      </c>
      <c r="T743" s="724">
        <f t="shared" si="351"/>
        <v>-333</v>
      </c>
      <c r="U743" s="721">
        <f t="shared" si="352"/>
        <v>-57169</v>
      </c>
      <c r="W743" s="153" t="s">
        <v>88</v>
      </c>
      <c r="Y743" s="76"/>
    </row>
    <row r="744" spans="2:25" ht="17.25" customHeight="1">
      <c r="B744" s="2376"/>
      <c r="C744" s="1842"/>
      <c r="D744" s="2317"/>
      <c r="E744" s="2314" t="s">
        <v>182</v>
      </c>
      <c r="F744" s="2321"/>
      <c r="G744" s="720">
        <f>'事業報告（単月）'!G744</f>
        <v>0</v>
      </c>
      <c r="H744" s="724">
        <f>G744+'事業報告（単月）'!H744</f>
        <v>0</v>
      </c>
      <c r="I744" s="724">
        <f>H744+'事業報告（単月）'!I744</f>
        <v>0</v>
      </c>
      <c r="J744" s="724">
        <f>I744+'事業報告（単月）'!J744</f>
        <v>0</v>
      </c>
      <c r="K744" s="724">
        <f>J744+'事業報告（単月）'!K744</f>
        <v>0</v>
      </c>
      <c r="L744" s="721">
        <f>K744+'事業報告（単月）'!L744</f>
        <v>7538.7519453074428</v>
      </c>
      <c r="M744" s="725">
        <f>L744+'事業報告（単月）'!M744</f>
        <v>19708.240651389835</v>
      </c>
      <c r="N744" s="724">
        <f>M744+'事業報告（単月）'!N744</f>
        <v>9618.4218697215274</v>
      </c>
      <c r="O744" s="724">
        <f>N744+'事業報告（単月）'!O744</f>
        <v>9693.6119755954642</v>
      </c>
      <c r="P744" s="724">
        <f>O744+'事業報告（単月）'!P744</f>
        <v>28672.022124618907</v>
      </c>
      <c r="Q744" s="724">
        <f>P744+'事業報告（単月）'!Q744</f>
        <v>13811.656421861677</v>
      </c>
      <c r="R744" s="721">
        <f>Q744+'事業報告（単月）'!R744</f>
        <v>21406.160485222295</v>
      </c>
      <c r="S744" s="722">
        <f t="shared" si="349"/>
        <v>7538.7519453074428</v>
      </c>
      <c r="T744" s="724">
        <f t="shared" si="351"/>
        <v>13867.408539914853</v>
      </c>
      <c r="U744" s="721">
        <f t="shared" si="352"/>
        <v>21406.160485222295</v>
      </c>
      <c r="W744" s="153" t="s">
        <v>88</v>
      </c>
      <c r="Y744" s="76"/>
    </row>
    <row r="745" spans="2:25" ht="17.25" customHeight="1">
      <c r="B745" s="2376"/>
      <c r="C745" s="1842"/>
      <c r="D745" s="2318"/>
      <c r="E745" s="2244" t="s">
        <v>146</v>
      </c>
      <c r="F745" s="2322"/>
      <c r="G745" s="720">
        <f>SUM(G742:G744)</f>
        <v>-5012</v>
      </c>
      <c r="H745" s="724">
        <f t="shared" ref="H745:R745" si="353">SUM(H742:H744)</f>
        <v>-8657</v>
      </c>
      <c r="I745" s="724">
        <f t="shared" si="353"/>
        <v>-9740</v>
      </c>
      <c r="J745" s="724">
        <f t="shared" si="353"/>
        <v>-18315</v>
      </c>
      <c r="K745" s="724">
        <f t="shared" si="353"/>
        <v>-28816</v>
      </c>
      <c r="L745" s="721">
        <f t="shared" si="353"/>
        <v>-6715.2480546925572</v>
      </c>
      <c r="M745" s="725">
        <f t="shared" si="353"/>
        <v>23696.240651389835</v>
      </c>
      <c r="N745" s="724">
        <f t="shared" si="353"/>
        <v>14516.421869721527</v>
      </c>
      <c r="O745" s="724">
        <f t="shared" si="353"/>
        <v>15756.611975595464</v>
      </c>
      <c r="P745" s="724">
        <f t="shared" si="353"/>
        <v>37844.022124618903</v>
      </c>
      <c r="Q745" s="724">
        <f t="shared" si="353"/>
        <v>23351.656421861677</v>
      </c>
      <c r="R745" s="721">
        <f t="shared" si="353"/>
        <v>35457.160485222295</v>
      </c>
      <c r="S745" s="722">
        <f t="shared" si="349"/>
        <v>-6715.2480546925572</v>
      </c>
      <c r="T745" s="724">
        <f t="shared" si="351"/>
        <v>42172.408539914853</v>
      </c>
      <c r="U745" s="721">
        <f t="shared" si="352"/>
        <v>35457.160485222295</v>
      </c>
      <c r="W745" s="153" t="s">
        <v>88</v>
      </c>
      <c r="Y745" s="76"/>
    </row>
    <row r="746" spans="2:25" ht="17.25" customHeight="1">
      <c r="B746" s="2376"/>
      <c r="C746" s="1842"/>
      <c r="D746" s="2323" t="s">
        <v>131</v>
      </c>
      <c r="E746" s="2326" t="s">
        <v>27</v>
      </c>
      <c r="F746" s="2314"/>
      <c r="G746" s="720">
        <f>'事業報告（単月）'!G746</f>
        <v>17779</v>
      </c>
      <c r="H746" s="724">
        <f>G746+'事業報告（単月）'!H746</f>
        <v>36206</v>
      </c>
      <c r="I746" s="724">
        <f>H746+'事業報告（単月）'!I746</f>
        <v>53193</v>
      </c>
      <c r="J746" s="724">
        <f>I746+'事業報告（単月）'!J746</f>
        <v>69733</v>
      </c>
      <c r="K746" s="724">
        <f>J746+'事業報告（単月）'!K746</f>
        <v>87105</v>
      </c>
      <c r="L746" s="721">
        <f>K746+'事業報告（単月）'!L746</f>
        <v>105748</v>
      </c>
      <c r="M746" s="725">
        <f>L746+'事業報告（単月）'!M746</f>
        <v>125831</v>
      </c>
      <c r="N746" s="724">
        <f>M746+'事業報告（単月）'!N746</f>
        <v>145986</v>
      </c>
      <c r="O746" s="724">
        <f>N746+'事業報告（単月）'!O746</f>
        <v>166069</v>
      </c>
      <c r="P746" s="724">
        <f>O746+'事業報告（単月）'!P746</f>
        <v>186224</v>
      </c>
      <c r="Q746" s="724">
        <f>P746+'事業報告（単月）'!Q746</f>
        <v>206307</v>
      </c>
      <c r="R746" s="721">
        <f>Q746+'事業報告（単月）'!R746</f>
        <v>226462</v>
      </c>
      <c r="S746" s="722">
        <f t="shared" si="349"/>
        <v>105748</v>
      </c>
      <c r="T746" s="724">
        <f t="shared" si="351"/>
        <v>120714</v>
      </c>
      <c r="U746" s="721">
        <f t="shared" si="352"/>
        <v>226462</v>
      </c>
      <c r="W746" s="153" t="s">
        <v>88</v>
      </c>
      <c r="Y746" s="76"/>
    </row>
    <row r="747" spans="2:25" ht="17.25" customHeight="1">
      <c r="B747" s="2376"/>
      <c r="C747" s="1842"/>
      <c r="D747" s="2324"/>
      <c r="E747" s="2326" t="s">
        <v>28</v>
      </c>
      <c r="F747" s="2314"/>
      <c r="G747" s="720">
        <f>'事業報告（単月）'!G747</f>
        <v>1709</v>
      </c>
      <c r="H747" s="724">
        <f>G747+'事業報告（単月）'!H747</f>
        <v>2565</v>
      </c>
      <c r="I747" s="724">
        <f>H747+'事業報告（単月）'!I747</f>
        <v>2838</v>
      </c>
      <c r="J747" s="724">
        <f>I747+'事業報告（単月）'!J747</f>
        <v>3314</v>
      </c>
      <c r="K747" s="724">
        <f>J747+'事業報告（単月）'!K747</f>
        <v>4148</v>
      </c>
      <c r="L747" s="721">
        <f>K747+'事業報告（単月）'!L747</f>
        <v>5459</v>
      </c>
      <c r="M747" s="725">
        <f>L747+'事業報告（単月）'!M747</f>
        <v>6764</v>
      </c>
      <c r="N747" s="724">
        <f>M747+'事業報告（単月）'!N747</f>
        <v>8040</v>
      </c>
      <c r="O747" s="724">
        <f>N747+'事業報告（単月）'!O747</f>
        <v>9316</v>
      </c>
      <c r="P747" s="724">
        <f>O747+'事業報告（単月）'!P747</f>
        <v>10592</v>
      </c>
      <c r="Q747" s="724">
        <f>P747+'事業報告（単月）'!Q747</f>
        <v>11868</v>
      </c>
      <c r="R747" s="721">
        <f>Q747+'事業報告（単月）'!R747</f>
        <v>13156</v>
      </c>
      <c r="S747" s="722">
        <f t="shared" si="349"/>
        <v>5459</v>
      </c>
      <c r="T747" s="724">
        <f t="shared" si="351"/>
        <v>7697</v>
      </c>
      <c r="U747" s="721">
        <f t="shared" si="352"/>
        <v>13156</v>
      </c>
      <c r="W747" s="153" t="s">
        <v>88</v>
      </c>
      <c r="Y747" s="76"/>
    </row>
    <row r="748" spans="2:25" ht="17.25" customHeight="1">
      <c r="B748" s="2376"/>
      <c r="C748" s="1842"/>
      <c r="D748" s="2324"/>
      <c r="E748" s="2326" t="s">
        <v>132</v>
      </c>
      <c r="F748" s="2314"/>
      <c r="G748" s="720">
        <f>'事業報告（単月）'!G748</f>
        <v>239</v>
      </c>
      <c r="H748" s="724">
        <f>G748+'事業報告（単月）'!H748</f>
        <v>409</v>
      </c>
      <c r="I748" s="724">
        <f>H748+'事業報告（単月）'!I748</f>
        <v>607</v>
      </c>
      <c r="J748" s="724">
        <f>I748+'事業報告（単月）'!J748</f>
        <v>782</v>
      </c>
      <c r="K748" s="724">
        <f>J748+'事業報告（単月）'!K748</f>
        <v>972</v>
      </c>
      <c r="L748" s="721">
        <f>K748+'事業報告（単月）'!L748</f>
        <v>1654</v>
      </c>
      <c r="M748" s="725">
        <f>L748+'事業報告（単月）'!M748</f>
        <v>1936</v>
      </c>
      <c r="N748" s="724">
        <f>M748+'事業報告（単月）'!N748</f>
        <v>2223</v>
      </c>
      <c r="O748" s="724">
        <f>N748+'事業報告（単月）'!O748</f>
        <v>2915</v>
      </c>
      <c r="P748" s="724">
        <f>O748+'事業報告（単月）'!P748</f>
        <v>3197</v>
      </c>
      <c r="Q748" s="724">
        <f>P748+'事業報告（単月）'!Q748</f>
        <v>3479</v>
      </c>
      <c r="R748" s="721">
        <f>Q748+'事業報告（単月）'!R748</f>
        <v>4161</v>
      </c>
      <c r="S748" s="722">
        <f t="shared" si="349"/>
        <v>1654</v>
      </c>
      <c r="T748" s="724">
        <f t="shared" si="351"/>
        <v>2507</v>
      </c>
      <c r="U748" s="721">
        <f t="shared" si="352"/>
        <v>4161</v>
      </c>
      <c r="W748" s="153" t="s">
        <v>88</v>
      </c>
      <c r="Y748" s="76"/>
    </row>
    <row r="749" spans="2:25" ht="17.25" customHeight="1">
      <c r="B749" s="2376"/>
      <c r="C749" s="1842"/>
      <c r="D749" s="2324"/>
      <c r="E749" s="2326" t="s">
        <v>17</v>
      </c>
      <c r="F749" s="2314"/>
      <c r="G749" s="720">
        <f>'事業報告（単月）'!G749</f>
        <v>0</v>
      </c>
      <c r="H749" s="724">
        <f>G749+'事業報告（単月）'!H749</f>
        <v>0</v>
      </c>
      <c r="I749" s="724">
        <f>H749+'事業報告（単月）'!I749</f>
        <v>720</v>
      </c>
      <c r="J749" s="724">
        <f>I749+'事業報告（単月）'!J749</f>
        <v>720</v>
      </c>
      <c r="K749" s="724">
        <f>J749+'事業報告（単月）'!K749</f>
        <v>720</v>
      </c>
      <c r="L749" s="721">
        <f>K749+'事業報告（単月）'!L749</f>
        <v>720</v>
      </c>
      <c r="M749" s="725">
        <f>L749+'事業報告（単月）'!M749</f>
        <v>720</v>
      </c>
      <c r="N749" s="724">
        <f>M749+'事業報告（単月）'!N749</f>
        <v>720</v>
      </c>
      <c r="O749" s="724">
        <f>N749+'事業報告（単月）'!O749</f>
        <v>720</v>
      </c>
      <c r="P749" s="724">
        <f>O749+'事業報告（単月）'!P749</f>
        <v>720</v>
      </c>
      <c r="Q749" s="724">
        <f>P749+'事業報告（単月）'!Q749</f>
        <v>720</v>
      </c>
      <c r="R749" s="721">
        <f>Q749+'事業報告（単月）'!R749</f>
        <v>720</v>
      </c>
      <c r="S749" s="722">
        <f t="shared" si="349"/>
        <v>720</v>
      </c>
      <c r="T749" s="724">
        <f t="shared" si="351"/>
        <v>0</v>
      </c>
      <c r="U749" s="721">
        <f t="shared" si="352"/>
        <v>720</v>
      </c>
      <c r="W749" s="153" t="s">
        <v>88</v>
      </c>
      <c r="Y749" s="76"/>
    </row>
    <row r="750" spans="2:25" ht="17.25" customHeight="1">
      <c r="B750" s="2376"/>
      <c r="C750" s="1842"/>
      <c r="D750" s="2324"/>
      <c r="E750" s="2326" t="s">
        <v>133</v>
      </c>
      <c r="F750" s="2314"/>
      <c r="G750" s="720">
        <f>'事業報告（単月）'!G750</f>
        <v>130</v>
      </c>
      <c r="H750" s="724">
        <f>G750+'事業報告（単月）'!H750</f>
        <v>260</v>
      </c>
      <c r="I750" s="724">
        <f>H750+'事業報告（単月）'!I750</f>
        <v>390</v>
      </c>
      <c r="J750" s="724">
        <f>I750+'事業報告（単月）'!J750</f>
        <v>520</v>
      </c>
      <c r="K750" s="724">
        <f>J750+'事業報告（単月）'!K750</f>
        <v>709</v>
      </c>
      <c r="L750" s="721">
        <f>K750+'事業報告（単月）'!L750</f>
        <v>871</v>
      </c>
      <c r="M750" s="725">
        <f>L750+'事業報告（単月）'!M750</f>
        <v>1066</v>
      </c>
      <c r="N750" s="724">
        <f>M750+'事業報告（単月）'!N750</f>
        <v>1261</v>
      </c>
      <c r="O750" s="724">
        <f>N750+'事業報告（単月）'!O750</f>
        <v>1456</v>
      </c>
      <c r="P750" s="724">
        <f>O750+'事業報告（単月）'!P750</f>
        <v>1651</v>
      </c>
      <c r="Q750" s="724">
        <f>P750+'事業報告（単月）'!Q750</f>
        <v>1846</v>
      </c>
      <c r="R750" s="721">
        <f>Q750+'事業報告（単月）'!R750</f>
        <v>2041</v>
      </c>
      <c r="S750" s="722">
        <f t="shared" si="349"/>
        <v>871</v>
      </c>
      <c r="T750" s="724">
        <f t="shared" si="351"/>
        <v>1170</v>
      </c>
      <c r="U750" s="721">
        <f t="shared" si="352"/>
        <v>2041</v>
      </c>
      <c r="W750" s="153" t="s">
        <v>88</v>
      </c>
      <c r="Y750" s="76"/>
    </row>
    <row r="751" spans="2:25" ht="17.25" customHeight="1">
      <c r="B751" s="2376"/>
      <c r="C751" s="1842"/>
      <c r="D751" s="2324"/>
      <c r="E751" s="2326" t="s">
        <v>134</v>
      </c>
      <c r="F751" s="2314"/>
      <c r="G751" s="720">
        <f>'事業報告（単月）'!G751</f>
        <v>4901</v>
      </c>
      <c r="H751" s="724">
        <f>G751+'事業報告（単月）'!H751</f>
        <v>9802</v>
      </c>
      <c r="I751" s="724">
        <f>H751+'事業報告（単月）'!I751</f>
        <v>14703</v>
      </c>
      <c r="J751" s="724">
        <f>I751+'事業報告（単月）'!J751</f>
        <v>19604</v>
      </c>
      <c r="K751" s="724">
        <f>J751+'事業報告（単月）'!K751</f>
        <v>24505</v>
      </c>
      <c r="L751" s="721">
        <f>K751+'事業報告（単月）'!L751</f>
        <v>29406</v>
      </c>
      <c r="M751" s="725">
        <f>L751+'事業報告（単月）'!M751</f>
        <v>34307</v>
      </c>
      <c r="N751" s="724">
        <f>M751+'事業報告（単月）'!N751</f>
        <v>39208</v>
      </c>
      <c r="O751" s="724">
        <f>N751+'事業報告（単月）'!O751</f>
        <v>44109</v>
      </c>
      <c r="P751" s="724">
        <f>O751+'事業報告（単月）'!P751</f>
        <v>49010</v>
      </c>
      <c r="Q751" s="724">
        <f>P751+'事業報告（単月）'!Q751</f>
        <v>53911</v>
      </c>
      <c r="R751" s="721">
        <f>Q751+'事業報告（単月）'!R751</f>
        <v>58812</v>
      </c>
      <c r="S751" s="722">
        <f t="shared" si="349"/>
        <v>29406</v>
      </c>
      <c r="T751" s="724">
        <f t="shared" si="351"/>
        <v>29406</v>
      </c>
      <c r="U751" s="721">
        <f t="shared" si="352"/>
        <v>58812</v>
      </c>
      <c r="W751" s="153" t="s">
        <v>88</v>
      </c>
      <c r="Y751" s="76"/>
    </row>
    <row r="752" spans="2:25" ht="17.25" customHeight="1">
      <c r="B752" s="2376"/>
      <c r="C752" s="1842"/>
      <c r="D752" s="2325"/>
      <c r="E752" s="2319" t="s">
        <v>139</v>
      </c>
      <c r="F752" s="2320"/>
      <c r="G752" s="720">
        <f>SUM(G746:G751)</f>
        <v>24758</v>
      </c>
      <c r="H752" s="724">
        <f t="shared" ref="H752:R752" si="354">SUM(H746:H751)</f>
        <v>49242</v>
      </c>
      <c r="I752" s="724">
        <f t="shared" si="354"/>
        <v>72451</v>
      </c>
      <c r="J752" s="724">
        <f t="shared" si="354"/>
        <v>94673</v>
      </c>
      <c r="K752" s="724">
        <f t="shared" si="354"/>
        <v>118159</v>
      </c>
      <c r="L752" s="721">
        <f t="shared" si="354"/>
        <v>143858</v>
      </c>
      <c r="M752" s="725">
        <f t="shared" si="354"/>
        <v>170624</v>
      </c>
      <c r="N752" s="724">
        <f t="shared" si="354"/>
        <v>197438</v>
      </c>
      <c r="O752" s="724">
        <f t="shared" si="354"/>
        <v>224585</v>
      </c>
      <c r="P752" s="724">
        <f t="shared" si="354"/>
        <v>251394</v>
      </c>
      <c r="Q752" s="724">
        <f t="shared" si="354"/>
        <v>278131</v>
      </c>
      <c r="R752" s="721">
        <f t="shared" si="354"/>
        <v>305352</v>
      </c>
      <c r="S752" s="722">
        <f t="shared" si="349"/>
        <v>143858</v>
      </c>
      <c r="T752" s="724">
        <f t="shared" si="351"/>
        <v>161494</v>
      </c>
      <c r="U752" s="721">
        <f t="shared" si="352"/>
        <v>305352</v>
      </c>
      <c r="W752" s="153" t="s">
        <v>88</v>
      </c>
      <c r="Y752" s="76"/>
    </row>
    <row r="753" spans="2:25" ht="17.25" customHeight="1">
      <c r="B753" s="2376"/>
      <c r="C753" s="1986"/>
      <c r="D753" s="2244" t="s">
        <v>137</v>
      </c>
      <c r="E753" s="2322"/>
      <c r="F753" s="2322"/>
      <c r="G753" s="720">
        <f t="shared" ref="G753:R753" si="355">SUM(G741,G745,G752)</f>
        <v>34680</v>
      </c>
      <c r="H753" s="724">
        <f t="shared" si="355"/>
        <v>58755</v>
      </c>
      <c r="I753" s="724">
        <f t="shared" si="355"/>
        <v>123141</v>
      </c>
      <c r="J753" s="724">
        <f t="shared" si="355"/>
        <v>139570</v>
      </c>
      <c r="K753" s="724">
        <f t="shared" si="355"/>
        <v>155046</v>
      </c>
      <c r="L753" s="721">
        <f t="shared" si="355"/>
        <v>328819.75194530748</v>
      </c>
      <c r="M753" s="725">
        <f t="shared" si="355"/>
        <v>433805.24065138982</v>
      </c>
      <c r="N753" s="724">
        <f t="shared" si="355"/>
        <v>454486.22186972154</v>
      </c>
      <c r="O753" s="724">
        <f t="shared" si="355"/>
        <v>492194.41197559546</v>
      </c>
      <c r="P753" s="724">
        <f t="shared" si="355"/>
        <v>555992.82212461892</v>
      </c>
      <c r="Q753" s="724">
        <f t="shared" si="355"/>
        <v>571351.45642186166</v>
      </c>
      <c r="R753" s="721">
        <f t="shared" si="355"/>
        <v>649396.96048522228</v>
      </c>
      <c r="S753" s="722">
        <f t="shared" si="349"/>
        <v>328819.75194530748</v>
      </c>
      <c r="T753" s="724">
        <f t="shared" si="351"/>
        <v>320577.20853991481</v>
      </c>
      <c r="U753" s="721">
        <f t="shared" si="352"/>
        <v>649396.96048522228</v>
      </c>
      <c r="W753" s="153" t="s">
        <v>88</v>
      </c>
      <c r="Y753" s="76"/>
    </row>
    <row r="754" spans="2:25" ht="17.25" customHeight="1">
      <c r="B754" s="2376"/>
      <c r="C754" s="2395" t="s">
        <v>138</v>
      </c>
      <c r="D754" s="2396"/>
      <c r="E754" s="2399" t="s">
        <v>73</v>
      </c>
      <c r="F754" s="2399"/>
      <c r="G754" s="1275">
        <f t="shared" ref="G754:R754" si="356">G736-G753</f>
        <v>11743</v>
      </c>
      <c r="H754" s="1276">
        <f t="shared" si="356"/>
        <v>10817</v>
      </c>
      <c r="I754" s="1276">
        <f t="shared" si="356"/>
        <v>21432</v>
      </c>
      <c r="J754" s="1276">
        <f t="shared" si="356"/>
        <v>24772</v>
      </c>
      <c r="K754" s="1276">
        <f t="shared" si="356"/>
        <v>24141</v>
      </c>
      <c r="L754" s="1277">
        <f t="shared" si="356"/>
        <v>48135.248054692522</v>
      </c>
      <c r="M754" s="1278">
        <f>M736-M753</f>
        <v>69433.759348610183</v>
      </c>
      <c r="N754" s="1276">
        <f t="shared" si="356"/>
        <v>70314.778130278457</v>
      </c>
      <c r="O754" s="1276">
        <f t="shared" si="356"/>
        <v>68858.58802440454</v>
      </c>
      <c r="P754" s="1276">
        <f t="shared" si="356"/>
        <v>71609.17787538108</v>
      </c>
      <c r="Q754" s="1276">
        <f t="shared" si="356"/>
        <v>69566.543578138342</v>
      </c>
      <c r="R754" s="1277">
        <f t="shared" si="356"/>
        <v>94668.039514777716</v>
      </c>
      <c r="S754" s="1279">
        <f t="shared" si="349"/>
        <v>48135.248054692522</v>
      </c>
      <c r="T754" s="1276">
        <f t="shared" si="351"/>
        <v>46532.791460085195</v>
      </c>
      <c r="U754" s="1277">
        <f t="shared" si="352"/>
        <v>94668.039514777716</v>
      </c>
      <c r="W754" s="153" t="s">
        <v>88</v>
      </c>
      <c r="Y754" s="76"/>
    </row>
    <row r="755" spans="2:25" ht="17.25" customHeight="1" thickBot="1">
      <c r="B755" s="2376"/>
      <c r="C755" s="2397"/>
      <c r="D755" s="2398"/>
      <c r="E755" s="2400" t="s">
        <v>135</v>
      </c>
      <c r="F755" s="2400"/>
      <c r="G755" s="1280">
        <f t="shared" ref="G755:U755" si="357">G754/G736</f>
        <v>0.2529565086271891</v>
      </c>
      <c r="H755" s="1281">
        <f t="shared" si="357"/>
        <v>0.15547921577646179</v>
      </c>
      <c r="I755" s="1281">
        <f t="shared" si="357"/>
        <v>0.14824344794671204</v>
      </c>
      <c r="J755" s="1281">
        <f t="shared" si="357"/>
        <v>0.1507344440252644</v>
      </c>
      <c r="K755" s="1281">
        <f t="shared" si="357"/>
        <v>0.13472517537544576</v>
      </c>
      <c r="L755" s="1282">
        <f t="shared" si="357"/>
        <v>0.12769494516505292</v>
      </c>
      <c r="M755" s="1283">
        <f t="shared" si="357"/>
        <v>0.13797372490727106</v>
      </c>
      <c r="N755" s="1281">
        <f t="shared" si="357"/>
        <v>0.13398369692565079</v>
      </c>
      <c r="O755" s="1281">
        <f t="shared" si="357"/>
        <v>0.12273098624266253</v>
      </c>
      <c r="P755" s="1281">
        <f t="shared" si="357"/>
        <v>0.1140996648757988</v>
      </c>
      <c r="Q755" s="1281">
        <f t="shared" si="357"/>
        <v>0.1085420343603056</v>
      </c>
      <c r="R755" s="1282">
        <f t="shared" si="357"/>
        <v>0.12723087299466809</v>
      </c>
      <c r="S755" s="1284">
        <f t="shared" si="357"/>
        <v>0.12769494516505292</v>
      </c>
      <c r="T755" s="1281">
        <f t="shared" si="357"/>
        <v>0.12675435553399578</v>
      </c>
      <c r="U755" s="1282">
        <f t="shared" si="357"/>
        <v>0.12723087299466809</v>
      </c>
      <c r="W755" s="366" t="s">
        <v>88</v>
      </c>
      <c r="Y755" s="76"/>
    </row>
    <row r="756" spans="2:25" s="1202" customFormat="1" ht="17.25" customHeight="1">
      <c r="B756" s="2376"/>
      <c r="C756" s="2401" t="s">
        <v>147</v>
      </c>
      <c r="D756" s="2402"/>
      <c r="E756" s="2402"/>
      <c r="F756" s="2402"/>
      <c r="G756" s="1285">
        <f>G736-G741-G745-G747</f>
        <v>34792</v>
      </c>
      <c r="H756" s="1286">
        <f t="shared" ref="H756:U756" si="358">H736-H741-H745-H747</f>
        <v>57494</v>
      </c>
      <c r="I756" s="1286">
        <f t="shared" si="358"/>
        <v>91045</v>
      </c>
      <c r="J756" s="1286">
        <f t="shared" si="358"/>
        <v>116131</v>
      </c>
      <c r="K756" s="1286">
        <f t="shared" si="358"/>
        <v>138152</v>
      </c>
      <c r="L756" s="1287">
        <f t="shared" si="358"/>
        <v>186534.24805469255</v>
      </c>
      <c r="M756" s="1288">
        <f t="shared" si="358"/>
        <v>233293.75934861015</v>
      </c>
      <c r="N756" s="1286">
        <f t="shared" si="358"/>
        <v>259712.77813027846</v>
      </c>
      <c r="O756" s="1286">
        <f t="shared" si="358"/>
        <v>284127.58802440454</v>
      </c>
      <c r="P756" s="1286">
        <f t="shared" si="358"/>
        <v>312411.17787538108</v>
      </c>
      <c r="Q756" s="1286">
        <f t="shared" si="358"/>
        <v>335829.54357813834</v>
      </c>
      <c r="R756" s="1287">
        <f t="shared" si="358"/>
        <v>386864.03951477772</v>
      </c>
      <c r="S756" s="1285">
        <f t="shared" si="358"/>
        <v>186534.24805469255</v>
      </c>
      <c r="T756" s="1286">
        <f t="shared" si="358"/>
        <v>200329.79146008517</v>
      </c>
      <c r="U756" s="1287">
        <f t="shared" si="358"/>
        <v>386864.03951477772</v>
      </c>
      <c r="V756" s="1655"/>
      <c r="W756" s="705" t="s">
        <v>88</v>
      </c>
    </row>
    <row r="757" spans="2:25" s="1202" customFormat="1" ht="17.25" customHeight="1" thickBot="1">
      <c r="B757" s="2377"/>
      <c r="C757" s="2403" t="s">
        <v>148</v>
      </c>
      <c r="D757" s="2397"/>
      <c r="E757" s="2397"/>
      <c r="F757" s="2397"/>
      <c r="G757" s="1280">
        <f>G756/G736</f>
        <v>0.74945608857678303</v>
      </c>
      <c r="H757" s="1281">
        <f t="shared" ref="H757:U757" si="359">H756/H736</f>
        <v>0.82639567642154887</v>
      </c>
      <c r="I757" s="1281">
        <f t="shared" si="359"/>
        <v>0.62975106001812231</v>
      </c>
      <c r="J757" s="1281">
        <f t="shared" si="359"/>
        <v>0.70664224604787573</v>
      </c>
      <c r="K757" s="1281">
        <f t="shared" si="359"/>
        <v>0.77099343144312926</v>
      </c>
      <c r="L757" s="1282">
        <f t="shared" si="359"/>
        <v>0.49484487022242057</v>
      </c>
      <c r="M757" s="1283">
        <f t="shared" si="359"/>
        <v>0.46358441883202645</v>
      </c>
      <c r="N757" s="1281">
        <f t="shared" si="359"/>
        <v>0.49487858851312871</v>
      </c>
      <c r="O757" s="1281">
        <f t="shared" si="359"/>
        <v>0.5064184453597157</v>
      </c>
      <c r="P757" s="1281">
        <f t="shared" si="359"/>
        <v>0.49778550399039689</v>
      </c>
      <c r="Q757" s="1281">
        <f t="shared" si="359"/>
        <v>0.5239820750519385</v>
      </c>
      <c r="R757" s="1282">
        <f t="shared" si="359"/>
        <v>0.51993312347009701</v>
      </c>
      <c r="S757" s="1284">
        <f t="shared" si="359"/>
        <v>0.49484487022242057</v>
      </c>
      <c r="T757" s="1281">
        <f t="shared" si="359"/>
        <v>0.54569418283371518</v>
      </c>
      <c r="U757" s="1282">
        <f t="shared" si="359"/>
        <v>0.51993312347009701</v>
      </c>
      <c r="V757" s="1656"/>
      <c r="W757" s="706" t="s">
        <v>195</v>
      </c>
    </row>
    <row r="758" spans="2:25" s="1202" customFormat="1" ht="17.25" customHeight="1">
      <c r="B758" s="1651"/>
      <c r="C758" s="2401" t="s">
        <v>465</v>
      </c>
      <c r="D758" s="2402"/>
      <c r="E758" s="2402"/>
      <c r="F758" s="2412"/>
      <c r="G758" s="1285">
        <f>(G752-G747)/(1-(SUM(G741,G745,G747)/G736))</f>
        <v>30754.303489307884</v>
      </c>
      <c r="H758" s="1286">
        <f t="shared" ref="H758:U758" si="360">(H752-H747)/(1-(SUM(H741,H745,H747)/H736))</f>
        <v>56482.628517758378</v>
      </c>
      <c r="I758" s="1286">
        <f t="shared" si="360"/>
        <v>110540.50468449669</v>
      </c>
      <c r="J758" s="1286">
        <f t="shared" si="360"/>
        <v>129286.07157434276</v>
      </c>
      <c r="K758" s="1286">
        <f t="shared" si="360"/>
        <v>147875.44919364178</v>
      </c>
      <c r="L758" s="1287">
        <f t="shared" si="360"/>
        <v>279681.589783467</v>
      </c>
      <c r="M758" s="1288">
        <f t="shared" si="360"/>
        <v>353463.13064799627</v>
      </c>
      <c r="N758" s="1286">
        <f t="shared" si="360"/>
        <v>382716.0931917656</v>
      </c>
      <c r="O758" s="1286">
        <f t="shared" si="360"/>
        <v>425081.27808632964</v>
      </c>
      <c r="P758" s="1286">
        <f t="shared" si="360"/>
        <v>483746.50942958251</v>
      </c>
      <c r="Q758" s="1286">
        <f t="shared" si="360"/>
        <v>508152.87903428229</v>
      </c>
      <c r="R758" s="1287">
        <f>(R752-R747)/(1-(SUM(R741,R745,R747)/R736))</f>
        <v>561987.66112427751</v>
      </c>
      <c r="S758" s="1285">
        <f t="shared" si="360"/>
        <v>279681.589783467</v>
      </c>
      <c r="T758" s="1286">
        <f t="shared" si="360"/>
        <v>281837.34560143785</v>
      </c>
      <c r="U758" s="1287">
        <f t="shared" si="360"/>
        <v>561987.66112427751</v>
      </c>
      <c r="V758" s="1657"/>
      <c r="W758" s="705" t="s">
        <v>88</v>
      </c>
    </row>
    <row r="759" spans="2:25" s="1202" customFormat="1" ht="17.25" customHeight="1" thickBot="1">
      <c r="B759" s="1651"/>
      <c r="C759" s="2413" t="s">
        <v>466</v>
      </c>
      <c r="D759" s="2414"/>
      <c r="E759" s="2414"/>
      <c r="F759" s="2415"/>
      <c r="G759" s="1280">
        <f>G758/G736</f>
        <v>0.66247988043228323</v>
      </c>
      <c r="H759" s="1281">
        <f t="shared" ref="H759:U759" si="361">H758/H736</f>
        <v>0.81185862872647585</v>
      </c>
      <c r="I759" s="1281">
        <f t="shared" si="361"/>
        <v>0.76459992311494318</v>
      </c>
      <c r="J759" s="1281">
        <f t="shared" si="361"/>
        <v>0.78668916998906402</v>
      </c>
      <c r="K759" s="1281">
        <f t="shared" si="361"/>
        <v>0.82525768718512937</v>
      </c>
      <c r="L759" s="1282">
        <f t="shared" si="361"/>
        <v>0.74194954247447842</v>
      </c>
      <c r="M759" s="1283">
        <f t="shared" si="361"/>
        <v>0.70237626783297058</v>
      </c>
      <c r="N759" s="1281">
        <f t="shared" si="361"/>
        <v>0.72925945871247499</v>
      </c>
      <c r="O759" s="1281">
        <f t="shared" si="361"/>
        <v>0.75764906004660815</v>
      </c>
      <c r="P759" s="1281">
        <f t="shared" si="361"/>
        <v>0.77078548097294541</v>
      </c>
      <c r="Q759" s="1281">
        <f t="shared" si="361"/>
        <v>0.79285162693867595</v>
      </c>
      <c r="R759" s="1282">
        <f t="shared" si="361"/>
        <v>0.75529377288849431</v>
      </c>
      <c r="S759" s="1284">
        <f t="shared" si="361"/>
        <v>0.74194954247447842</v>
      </c>
      <c r="T759" s="1281">
        <f t="shared" si="361"/>
        <v>0.76771906404466739</v>
      </c>
      <c r="U759" s="1282">
        <f t="shared" si="361"/>
        <v>0.75529377288849431</v>
      </c>
      <c r="V759" s="1658"/>
      <c r="W759" s="706" t="s">
        <v>195</v>
      </c>
    </row>
    <row r="760" spans="2:25" ht="17.25" customHeight="1">
      <c r="B760" s="2378" t="s">
        <v>299</v>
      </c>
      <c r="C760" s="2339" t="s">
        <v>136</v>
      </c>
      <c r="D760" s="2340"/>
      <c r="E760" s="2340"/>
      <c r="F760" s="2341"/>
      <c r="G760" s="1232">
        <f>G736-G696</f>
        <v>-14177</v>
      </c>
      <c r="H760" s="581">
        <f t="shared" ref="H760:R760" si="362">H736-H696</f>
        <v>-21200</v>
      </c>
      <c r="I760" s="581">
        <f t="shared" si="362"/>
        <v>-21696</v>
      </c>
      <c r="J760" s="581">
        <f t="shared" si="362"/>
        <v>-45707</v>
      </c>
      <c r="K760" s="581">
        <f t="shared" si="362"/>
        <v>-61520</v>
      </c>
      <c r="L760" s="1233">
        <f t="shared" si="362"/>
        <v>3742</v>
      </c>
      <c r="M760" s="1232">
        <f t="shared" si="362"/>
        <v>5476</v>
      </c>
      <c r="N760" s="581">
        <f t="shared" si="362"/>
        <v>-3080</v>
      </c>
      <c r="O760" s="581">
        <f t="shared" si="362"/>
        <v>2336</v>
      </c>
      <c r="P760" s="581">
        <f t="shared" si="362"/>
        <v>-40674</v>
      </c>
      <c r="Q760" s="581">
        <f t="shared" si="362"/>
        <v>-66444</v>
      </c>
      <c r="R760" s="1233">
        <f t="shared" si="362"/>
        <v>-42875</v>
      </c>
      <c r="S760" s="1235">
        <f t="shared" si="349"/>
        <v>3742</v>
      </c>
      <c r="T760" s="1234">
        <f t="shared" si="351"/>
        <v>-46617</v>
      </c>
      <c r="U760" s="581">
        <f t="shared" si="352"/>
        <v>-42875</v>
      </c>
      <c r="W760" s="365" t="s">
        <v>88</v>
      </c>
      <c r="Y760" s="76"/>
    </row>
    <row r="761" spans="2:25" ht="17.25" customHeight="1">
      <c r="B761" s="2379"/>
      <c r="C761" s="2361" t="s">
        <v>126</v>
      </c>
      <c r="D761" s="1" t="s">
        <v>142</v>
      </c>
      <c r="E761" s="2314" t="s">
        <v>140</v>
      </c>
      <c r="F761" s="2321"/>
      <c r="G761" s="720">
        <f t="shared" ref="G761:R761" si="363">G741-G697</f>
        <v>-11725</v>
      </c>
      <c r="H761" s="724">
        <f t="shared" si="363"/>
        <v>-20629</v>
      </c>
      <c r="I761" s="724">
        <f t="shared" si="363"/>
        <v>-13756</v>
      </c>
      <c r="J761" s="724">
        <f t="shared" si="363"/>
        <v>-25413</v>
      </c>
      <c r="K761" s="724">
        <f t="shared" si="363"/>
        <v>-35810</v>
      </c>
      <c r="L761" s="721">
        <f t="shared" si="363"/>
        <v>7350</v>
      </c>
      <c r="M761" s="720">
        <f t="shared" si="363"/>
        <v>-3942</v>
      </c>
      <c r="N761" s="724">
        <f t="shared" si="363"/>
        <v>-13375.200000000012</v>
      </c>
      <c r="O761" s="724">
        <f t="shared" si="363"/>
        <v>-16839.200000000012</v>
      </c>
      <c r="P761" s="724">
        <f t="shared" si="363"/>
        <v>-66837.200000000012</v>
      </c>
      <c r="Q761" s="724">
        <f t="shared" si="363"/>
        <v>-83608.200000000012</v>
      </c>
      <c r="R761" s="721">
        <f t="shared" si="363"/>
        <v>-67873.200000000012</v>
      </c>
      <c r="S761" s="722">
        <f t="shared" si="349"/>
        <v>7350</v>
      </c>
      <c r="T761" s="725">
        <f t="shared" si="351"/>
        <v>-75223.200000000012</v>
      </c>
      <c r="U761" s="724">
        <f t="shared" si="352"/>
        <v>-67873.200000000012</v>
      </c>
      <c r="W761" s="153" t="s">
        <v>88</v>
      </c>
      <c r="Y761" s="76"/>
    </row>
    <row r="762" spans="2:25" ht="17.25" customHeight="1">
      <c r="B762" s="2379"/>
      <c r="C762" s="2361"/>
      <c r="D762" s="2316" t="s">
        <v>127</v>
      </c>
      <c r="E762" s="2362" t="s">
        <v>128</v>
      </c>
      <c r="F762" s="2381"/>
      <c r="G762" s="720">
        <f t="shared" ref="G762:R762" si="364">G742-G698</f>
        <v>5805</v>
      </c>
      <c r="H762" s="724">
        <f t="shared" si="364"/>
        <v>9554</v>
      </c>
      <c r="I762" s="724">
        <f t="shared" si="364"/>
        <v>15576</v>
      </c>
      <c r="J762" s="724">
        <f t="shared" si="364"/>
        <v>18646</v>
      </c>
      <c r="K762" s="724">
        <f t="shared" si="364"/>
        <v>20119</v>
      </c>
      <c r="L762" s="721">
        <f t="shared" si="364"/>
        <v>42582</v>
      </c>
      <c r="M762" s="720">
        <f t="shared" si="364"/>
        <v>61157</v>
      </c>
      <c r="N762" s="724">
        <f t="shared" si="364"/>
        <v>62067</v>
      </c>
      <c r="O762" s="724">
        <f t="shared" si="364"/>
        <v>63232</v>
      </c>
      <c r="P762" s="724">
        <f t="shared" si="364"/>
        <v>66341</v>
      </c>
      <c r="Q762" s="724">
        <f t="shared" si="364"/>
        <v>66709</v>
      </c>
      <c r="R762" s="721">
        <f t="shared" si="364"/>
        <v>71220</v>
      </c>
      <c r="S762" s="722">
        <f t="shared" si="349"/>
        <v>42582</v>
      </c>
      <c r="T762" s="725">
        <f t="shared" si="351"/>
        <v>28638</v>
      </c>
      <c r="U762" s="724">
        <f t="shared" si="352"/>
        <v>71220</v>
      </c>
      <c r="W762" s="153" t="s">
        <v>88</v>
      </c>
      <c r="Y762" s="76"/>
    </row>
    <row r="763" spans="2:25" ht="17.25" customHeight="1">
      <c r="B763" s="2379"/>
      <c r="C763" s="2361"/>
      <c r="D763" s="2317"/>
      <c r="E763" s="2362" t="s">
        <v>129</v>
      </c>
      <c r="F763" s="2381"/>
      <c r="G763" s="720">
        <f t="shared" ref="G763:R763" si="365">G743-G699</f>
        <v>-12623</v>
      </c>
      <c r="H763" s="724">
        <f t="shared" si="365"/>
        <v>-17347</v>
      </c>
      <c r="I763" s="724">
        <f t="shared" si="365"/>
        <v>-28544</v>
      </c>
      <c r="J763" s="724">
        <f t="shared" si="365"/>
        <v>-37705</v>
      </c>
      <c r="K763" s="724">
        <f t="shared" si="365"/>
        <v>-46085</v>
      </c>
      <c r="L763" s="721">
        <f t="shared" si="365"/>
        <v>-57376</v>
      </c>
      <c r="M763" s="720">
        <f t="shared" si="365"/>
        <v>-75163</v>
      </c>
      <c r="N763" s="724">
        <f t="shared" si="365"/>
        <v>-64237</v>
      </c>
      <c r="O763" s="724">
        <f t="shared" si="365"/>
        <v>-57559</v>
      </c>
      <c r="P763" s="724">
        <f t="shared" si="365"/>
        <v>-66523</v>
      </c>
      <c r="Q763" s="724">
        <f t="shared" si="365"/>
        <v>-58183</v>
      </c>
      <c r="R763" s="721">
        <f t="shared" si="365"/>
        <v>-65683</v>
      </c>
      <c r="S763" s="722">
        <f t="shared" si="349"/>
        <v>-57376</v>
      </c>
      <c r="T763" s="725">
        <f t="shared" si="351"/>
        <v>-8307</v>
      </c>
      <c r="U763" s="724">
        <f t="shared" si="352"/>
        <v>-65683</v>
      </c>
      <c r="W763" s="153" t="s">
        <v>88</v>
      </c>
      <c r="Y763" s="76"/>
    </row>
    <row r="764" spans="2:25" ht="17.25" customHeight="1">
      <c r="B764" s="2379"/>
      <c r="C764" s="2361"/>
      <c r="D764" s="2317"/>
      <c r="E764" s="2314" t="s">
        <v>183</v>
      </c>
      <c r="F764" s="2321"/>
      <c r="G764" s="720">
        <f>G744</f>
        <v>0</v>
      </c>
      <c r="H764" s="724">
        <f t="shared" ref="H764:R764" si="366">H744</f>
        <v>0</v>
      </c>
      <c r="I764" s="724">
        <f t="shared" si="366"/>
        <v>0</v>
      </c>
      <c r="J764" s="724">
        <f t="shared" si="366"/>
        <v>0</v>
      </c>
      <c r="K764" s="724">
        <f t="shared" si="366"/>
        <v>0</v>
      </c>
      <c r="L764" s="721">
        <f t="shared" si="366"/>
        <v>7538.7519453074428</v>
      </c>
      <c r="M764" s="720">
        <f t="shared" si="366"/>
        <v>19708.240651389835</v>
      </c>
      <c r="N764" s="724">
        <f t="shared" si="366"/>
        <v>9618.4218697215274</v>
      </c>
      <c r="O764" s="724">
        <f t="shared" si="366"/>
        <v>9693.6119755954642</v>
      </c>
      <c r="P764" s="724">
        <f t="shared" si="366"/>
        <v>28672.022124618907</v>
      </c>
      <c r="Q764" s="724">
        <f t="shared" si="366"/>
        <v>13811.656421861677</v>
      </c>
      <c r="R764" s="721">
        <f t="shared" si="366"/>
        <v>21406.160485222295</v>
      </c>
      <c r="S764" s="722">
        <f t="shared" si="349"/>
        <v>7538.7519453074428</v>
      </c>
      <c r="T764" s="725">
        <f t="shared" si="351"/>
        <v>13867.408539914853</v>
      </c>
      <c r="U764" s="724">
        <f t="shared" si="352"/>
        <v>21406.160485222295</v>
      </c>
      <c r="W764" s="153" t="s">
        <v>88</v>
      </c>
      <c r="Y764" s="76"/>
    </row>
    <row r="765" spans="2:25" ht="17.25" customHeight="1">
      <c r="B765" s="2379"/>
      <c r="C765" s="2361"/>
      <c r="D765" s="2318"/>
      <c r="E765" s="2319" t="s">
        <v>130</v>
      </c>
      <c r="F765" s="2342"/>
      <c r="G765" s="720">
        <f t="shared" ref="G765:R765" si="367">G745-G700</f>
        <v>-6818</v>
      </c>
      <c r="H765" s="724">
        <f t="shared" si="367"/>
        <v>-7793</v>
      </c>
      <c r="I765" s="724">
        <f t="shared" si="367"/>
        <v>-12968</v>
      </c>
      <c r="J765" s="724">
        <f t="shared" si="367"/>
        <v>-19059</v>
      </c>
      <c r="K765" s="724">
        <f t="shared" si="367"/>
        <v>-25966</v>
      </c>
      <c r="L765" s="721">
        <f t="shared" si="367"/>
        <v>-7255.2480546925572</v>
      </c>
      <c r="M765" s="720">
        <f t="shared" si="367"/>
        <v>5702.240651389835</v>
      </c>
      <c r="N765" s="724">
        <f t="shared" si="367"/>
        <v>7448.4218697215274</v>
      </c>
      <c r="O765" s="724">
        <f t="shared" si="367"/>
        <v>15366.611975595464</v>
      </c>
      <c r="P765" s="724">
        <f t="shared" si="367"/>
        <v>28490.022124618903</v>
      </c>
      <c r="Q765" s="724">
        <f t="shared" si="367"/>
        <v>22337.656421861677</v>
      </c>
      <c r="R765" s="721">
        <f t="shared" si="367"/>
        <v>26943.160485222295</v>
      </c>
      <c r="S765" s="722">
        <f t="shared" si="349"/>
        <v>-7255.2480546925572</v>
      </c>
      <c r="T765" s="725">
        <f t="shared" si="351"/>
        <v>34198.408539914853</v>
      </c>
      <c r="U765" s="724">
        <f t="shared" si="352"/>
        <v>26943.160485222295</v>
      </c>
      <c r="W765" s="153" t="s">
        <v>88</v>
      </c>
      <c r="Y765" s="76"/>
    </row>
    <row r="766" spans="2:25" ht="17.25" customHeight="1">
      <c r="B766" s="2379"/>
      <c r="C766" s="2361"/>
      <c r="D766" s="2316" t="s">
        <v>131</v>
      </c>
      <c r="E766" s="2326" t="s">
        <v>27</v>
      </c>
      <c r="F766" s="2381"/>
      <c r="G766" s="720">
        <f t="shared" ref="G766:R766" si="368">G746-G701</f>
        <v>-792</v>
      </c>
      <c r="H766" s="724">
        <f t="shared" si="368"/>
        <v>-1224</v>
      </c>
      <c r="I766" s="724">
        <f t="shared" si="368"/>
        <v>-2808</v>
      </c>
      <c r="J766" s="724">
        <f t="shared" si="368"/>
        <v>-4875</v>
      </c>
      <c r="K766" s="724">
        <f t="shared" si="368"/>
        <v>-6290</v>
      </c>
      <c r="L766" s="721">
        <f t="shared" si="368"/>
        <v>-6290</v>
      </c>
      <c r="M766" s="720">
        <f t="shared" si="368"/>
        <v>-6290</v>
      </c>
      <c r="N766" s="724">
        <f t="shared" si="368"/>
        <v>-6290</v>
      </c>
      <c r="O766" s="724">
        <f t="shared" si="368"/>
        <v>-6290</v>
      </c>
      <c r="P766" s="724">
        <f t="shared" si="368"/>
        <v>-6290</v>
      </c>
      <c r="Q766" s="724">
        <f t="shared" si="368"/>
        <v>-6290</v>
      </c>
      <c r="R766" s="721">
        <f t="shared" si="368"/>
        <v>-6290</v>
      </c>
      <c r="S766" s="722">
        <f t="shared" si="349"/>
        <v>-6290</v>
      </c>
      <c r="T766" s="725">
        <f t="shared" si="351"/>
        <v>0</v>
      </c>
      <c r="U766" s="724">
        <f t="shared" si="352"/>
        <v>-6290</v>
      </c>
      <c r="W766" s="153" t="s">
        <v>88</v>
      </c>
      <c r="Y766" s="76"/>
    </row>
    <row r="767" spans="2:25" ht="17.25" customHeight="1">
      <c r="B767" s="2379"/>
      <c r="C767" s="2361"/>
      <c r="D767" s="2317"/>
      <c r="E767" s="2326" t="s">
        <v>28</v>
      </c>
      <c r="F767" s="2381"/>
      <c r="G767" s="720">
        <f t="shared" ref="G767:R767" si="369">G747-G702</f>
        <v>404</v>
      </c>
      <c r="H767" s="724">
        <f t="shared" si="369"/>
        <v>-45</v>
      </c>
      <c r="I767" s="724">
        <f t="shared" si="369"/>
        <v>-1077</v>
      </c>
      <c r="J767" s="724">
        <f t="shared" si="369"/>
        <v>-1906</v>
      </c>
      <c r="K767" s="724">
        <f t="shared" si="369"/>
        <v>-2377</v>
      </c>
      <c r="L767" s="721">
        <f t="shared" si="369"/>
        <v>-2377</v>
      </c>
      <c r="M767" s="720">
        <f t="shared" si="369"/>
        <v>-2377</v>
      </c>
      <c r="N767" s="724">
        <f t="shared" si="369"/>
        <v>-2377</v>
      </c>
      <c r="O767" s="724">
        <f t="shared" si="369"/>
        <v>-2377</v>
      </c>
      <c r="P767" s="724">
        <f t="shared" si="369"/>
        <v>-2377</v>
      </c>
      <c r="Q767" s="724">
        <f t="shared" si="369"/>
        <v>-2377</v>
      </c>
      <c r="R767" s="721">
        <f t="shared" si="369"/>
        <v>-2377</v>
      </c>
      <c r="S767" s="722">
        <f t="shared" si="349"/>
        <v>-2377</v>
      </c>
      <c r="T767" s="725">
        <f t="shared" si="351"/>
        <v>0</v>
      </c>
      <c r="U767" s="724">
        <f t="shared" si="352"/>
        <v>-2377</v>
      </c>
      <c r="W767" s="153" t="s">
        <v>88</v>
      </c>
      <c r="Y767" s="76"/>
    </row>
    <row r="768" spans="2:25" ht="17.25" customHeight="1">
      <c r="B768" s="2379"/>
      <c r="C768" s="2361"/>
      <c r="D768" s="2317"/>
      <c r="E768" s="2326" t="s">
        <v>132</v>
      </c>
      <c r="F768" s="2381"/>
      <c r="G768" s="720">
        <f t="shared" ref="G768:R768" si="370">G748-G703</f>
        <v>-43</v>
      </c>
      <c r="H768" s="724">
        <f t="shared" si="370"/>
        <v>-160</v>
      </c>
      <c r="I768" s="724">
        <f t="shared" si="370"/>
        <v>-654</v>
      </c>
      <c r="J768" s="724">
        <f t="shared" si="370"/>
        <v>-761</v>
      </c>
      <c r="K768" s="724">
        <f t="shared" si="370"/>
        <v>-853</v>
      </c>
      <c r="L768" s="721">
        <f t="shared" si="370"/>
        <v>-853</v>
      </c>
      <c r="M768" s="720">
        <f t="shared" si="370"/>
        <v>-853</v>
      </c>
      <c r="N768" s="724">
        <f t="shared" si="370"/>
        <v>-853</v>
      </c>
      <c r="O768" s="724">
        <f t="shared" si="370"/>
        <v>-853</v>
      </c>
      <c r="P768" s="724">
        <f t="shared" si="370"/>
        <v>-853</v>
      </c>
      <c r="Q768" s="724">
        <f t="shared" si="370"/>
        <v>-853</v>
      </c>
      <c r="R768" s="721">
        <f t="shared" si="370"/>
        <v>-853</v>
      </c>
      <c r="S768" s="722">
        <f t="shared" si="349"/>
        <v>-853</v>
      </c>
      <c r="T768" s="725">
        <f t="shared" si="351"/>
        <v>0</v>
      </c>
      <c r="U768" s="724">
        <f t="shared" si="352"/>
        <v>-853</v>
      </c>
      <c r="W768" s="153" t="s">
        <v>88</v>
      </c>
      <c r="Y768" s="76"/>
    </row>
    <row r="769" spans="2:25" ht="17.25" customHeight="1">
      <c r="B769" s="2379"/>
      <c r="C769" s="2361"/>
      <c r="D769" s="2317"/>
      <c r="E769" s="2326" t="s">
        <v>17</v>
      </c>
      <c r="F769" s="2381"/>
      <c r="G769" s="720">
        <f t="shared" ref="G769:R769" si="371">G749-G704</f>
        <v>0</v>
      </c>
      <c r="H769" s="724">
        <f t="shared" si="371"/>
        <v>0</v>
      </c>
      <c r="I769" s="724">
        <f t="shared" si="371"/>
        <v>720</v>
      </c>
      <c r="J769" s="724">
        <f t="shared" si="371"/>
        <v>720</v>
      </c>
      <c r="K769" s="724">
        <f t="shared" si="371"/>
        <v>720</v>
      </c>
      <c r="L769" s="721">
        <f t="shared" si="371"/>
        <v>720</v>
      </c>
      <c r="M769" s="720">
        <f t="shared" si="371"/>
        <v>720</v>
      </c>
      <c r="N769" s="724">
        <f t="shared" si="371"/>
        <v>720</v>
      </c>
      <c r="O769" s="724">
        <f t="shared" si="371"/>
        <v>720</v>
      </c>
      <c r="P769" s="724">
        <f t="shared" si="371"/>
        <v>720</v>
      </c>
      <c r="Q769" s="724">
        <f t="shared" si="371"/>
        <v>720</v>
      </c>
      <c r="R769" s="721">
        <f t="shared" si="371"/>
        <v>720</v>
      </c>
      <c r="S769" s="722">
        <f t="shared" si="349"/>
        <v>720</v>
      </c>
      <c r="T769" s="725">
        <f t="shared" si="351"/>
        <v>0</v>
      </c>
      <c r="U769" s="724">
        <f t="shared" si="352"/>
        <v>720</v>
      </c>
      <c r="W769" s="153" t="s">
        <v>88</v>
      </c>
      <c r="Y769" s="76"/>
    </row>
    <row r="770" spans="2:25" ht="17.25" customHeight="1">
      <c r="B770" s="2379"/>
      <c r="C770" s="2361"/>
      <c r="D770" s="2317"/>
      <c r="E770" s="2326" t="s">
        <v>133</v>
      </c>
      <c r="F770" s="2381"/>
      <c r="G770" s="720">
        <f t="shared" ref="G770:R770" si="372">G750-G705</f>
        <v>-32</v>
      </c>
      <c r="H770" s="724">
        <f t="shared" si="372"/>
        <v>-64</v>
      </c>
      <c r="I770" s="724">
        <f t="shared" si="372"/>
        <v>-96</v>
      </c>
      <c r="J770" s="724">
        <f t="shared" si="372"/>
        <v>-128</v>
      </c>
      <c r="K770" s="724">
        <f t="shared" si="372"/>
        <v>-101</v>
      </c>
      <c r="L770" s="721">
        <f t="shared" si="372"/>
        <v>-101</v>
      </c>
      <c r="M770" s="720">
        <f t="shared" si="372"/>
        <v>-101</v>
      </c>
      <c r="N770" s="724">
        <f t="shared" si="372"/>
        <v>-101</v>
      </c>
      <c r="O770" s="724">
        <f t="shared" si="372"/>
        <v>-101</v>
      </c>
      <c r="P770" s="724">
        <f t="shared" si="372"/>
        <v>-101</v>
      </c>
      <c r="Q770" s="724">
        <f t="shared" si="372"/>
        <v>-101</v>
      </c>
      <c r="R770" s="721">
        <f t="shared" si="372"/>
        <v>-101</v>
      </c>
      <c r="S770" s="722">
        <f t="shared" si="349"/>
        <v>-101</v>
      </c>
      <c r="T770" s="725">
        <f t="shared" si="351"/>
        <v>0</v>
      </c>
      <c r="U770" s="724">
        <f t="shared" si="352"/>
        <v>-101</v>
      </c>
      <c r="W770" s="153" t="s">
        <v>88</v>
      </c>
      <c r="Y770" s="76"/>
    </row>
    <row r="771" spans="2:25" ht="17.25" customHeight="1">
      <c r="B771" s="2379"/>
      <c r="C771" s="2361"/>
      <c r="D771" s="2317"/>
      <c r="E771" s="2314" t="s">
        <v>134</v>
      </c>
      <c r="F771" s="2321"/>
      <c r="G771" s="720">
        <f t="shared" ref="G771:R771" si="373">G751-G706</f>
        <v>0</v>
      </c>
      <c r="H771" s="724">
        <f t="shared" si="373"/>
        <v>0</v>
      </c>
      <c r="I771" s="724">
        <f t="shared" si="373"/>
        <v>0</v>
      </c>
      <c r="J771" s="724">
        <f t="shared" si="373"/>
        <v>0</v>
      </c>
      <c r="K771" s="724">
        <f t="shared" si="373"/>
        <v>0</v>
      </c>
      <c r="L771" s="721">
        <f t="shared" si="373"/>
        <v>0</v>
      </c>
      <c r="M771" s="720">
        <f t="shared" si="373"/>
        <v>0</v>
      </c>
      <c r="N771" s="724">
        <f t="shared" si="373"/>
        <v>0</v>
      </c>
      <c r="O771" s="724">
        <f t="shared" si="373"/>
        <v>0</v>
      </c>
      <c r="P771" s="724">
        <f t="shared" si="373"/>
        <v>0</v>
      </c>
      <c r="Q771" s="724">
        <f t="shared" si="373"/>
        <v>0</v>
      </c>
      <c r="R771" s="721">
        <f t="shared" si="373"/>
        <v>0</v>
      </c>
      <c r="S771" s="722">
        <f t="shared" si="349"/>
        <v>0</v>
      </c>
      <c r="T771" s="725">
        <f t="shared" si="351"/>
        <v>0</v>
      </c>
      <c r="U771" s="724">
        <f t="shared" si="352"/>
        <v>0</v>
      </c>
      <c r="W771" s="153" t="s">
        <v>88</v>
      </c>
      <c r="Y771" s="76"/>
    </row>
    <row r="772" spans="2:25" ht="17.25" customHeight="1">
      <c r="B772" s="2379"/>
      <c r="C772" s="2361"/>
      <c r="D772" s="2318"/>
      <c r="E772" s="2319" t="s">
        <v>139</v>
      </c>
      <c r="F772" s="2342"/>
      <c r="G772" s="720">
        <f t="shared" ref="G772:R772" si="374">G752-G707</f>
        <v>-463</v>
      </c>
      <c r="H772" s="724">
        <f t="shared" si="374"/>
        <v>-1493</v>
      </c>
      <c r="I772" s="724">
        <f t="shared" si="374"/>
        <v>-3915</v>
      </c>
      <c r="J772" s="724">
        <f t="shared" si="374"/>
        <v>-6950</v>
      </c>
      <c r="K772" s="724">
        <f t="shared" si="374"/>
        <v>-8901</v>
      </c>
      <c r="L772" s="721">
        <f t="shared" si="374"/>
        <v>-8901</v>
      </c>
      <c r="M772" s="720">
        <f t="shared" si="374"/>
        <v>-8901</v>
      </c>
      <c r="N772" s="724">
        <f t="shared" si="374"/>
        <v>-8901</v>
      </c>
      <c r="O772" s="724">
        <f t="shared" si="374"/>
        <v>-8901</v>
      </c>
      <c r="P772" s="724">
        <f t="shared" si="374"/>
        <v>-8901</v>
      </c>
      <c r="Q772" s="724">
        <f t="shared" si="374"/>
        <v>-8901</v>
      </c>
      <c r="R772" s="721">
        <f t="shared" si="374"/>
        <v>-8901</v>
      </c>
      <c r="S772" s="722">
        <f t="shared" si="349"/>
        <v>-8901</v>
      </c>
      <c r="T772" s="725">
        <f t="shared" si="351"/>
        <v>0</v>
      </c>
      <c r="U772" s="724">
        <f t="shared" si="352"/>
        <v>-8901</v>
      </c>
      <c r="W772" s="153" t="s">
        <v>88</v>
      </c>
      <c r="Y772" s="76"/>
    </row>
    <row r="773" spans="2:25" ht="17.25" customHeight="1">
      <c r="B773" s="2379"/>
      <c r="C773" s="2361"/>
      <c r="D773" s="2244" t="s">
        <v>137</v>
      </c>
      <c r="E773" s="2322"/>
      <c r="F773" s="2343"/>
      <c r="G773" s="720">
        <f t="shared" ref="G773:R773" si="375">G753-G708</f>
        <v>-19006</v>
      </c>
      <c r="H773" s="724">
        <f t="shared" si="375"/>
        <v>-29915</v>
      </c>
      <c r="I773" s="724">
        <f t="shared" si="375"/>
        <v>-30639</v>
      </c>
      <c r="J773" s="724">
        <f t="shared" si="375"/>
        <v>-51422</v>
      </c>
      <c r="K773" s="724">
        <f t="shared" si="375"/>
        <v>-70677</v>
      </c>
      <c r="L773" s="721">
        <f t="shared" si="375"/>
        <v>-8806.2480546925217</v>
      </c>
      <c r="M773" s="720">
        <f t="shared" si="375"/>
        <v>-7140.7593486101832</v>
      </c>
      <c r="N773" s="724">
        <f t="shared" si="375"/>
        <v>-14827.778130278457</v>
      </c>
      <c r="O773" s="724">
        <f t="shared" si="375"/>
        <v>-10373.58802440454</v>
      </c>
      <c r="P773" s="724">
        <f t="shared" si="375"/>
        <v>-47248.17787538108</v>
      </c>
      <c r="Q773" s="724">
        <f t="shared" si="375"/>
        <v>-70171.543578138342</v>
      </c>
      <c r="R773" s="721">
        <f t="shared" si="375"/>
        <v>-49831.039514777716</v>
      </c>
      <c r="S773" s="722">
        <f t="shared" si="349"/>
        <v>-8806.2480546925217</v>
      </c>
      <c r="T773" s="725">
        <f t="shared" si="351"/>
        <v>-41024.791460085195</v>
      </c>
      <c r="U773" s="724">
        <f t="shared" si="352"/>
        <v>-49831.039514777716</v>
      </c>
      <c r="W773" s="153" t="s">
        <v>88</v>
      </c>
      <c r="Y773" s="76"/>
    </row>
    <row r="774" spans="2:25" ht="17.25" customHeight="1">
      <c r="B774" s="2379"/>
      <c r="C774" s="2404" t="s">
        <v>138</v>
      </c>
      <c r="D774" s="2405"/>
      <c r="E774" s="2408" t="s">
        <v>73</v>
      </c>
      <c r="F774" s="2409"/>
      <c r="G774" s="1289">
        <f t="shared" ref="G774:R774" si="376">G754-G709</f>
        <v>4829</v>
      </c>
      <c r="H774" s="1290">
        <f t="shared" si="376"/>
        <v>8715</v>
      </c>
      <c r="I774" s="1290">
        <f t="shared" si="376"/>
        <v>8943</v>
      </c>
      <c r="J774" s="1290">
        <f t="shared" si="376"/>
        <v>5715</v>
      </c>
      <c r="K774" s="1290">
        <f t="shared" si="376"/>
        <v>9157</v>
      </c>
      <c r="L774" s="1291">
        <f t="shared" si="376"/>
        <v>12548.248054692522</v>
      </c>
      <c r="M774" s="1289">
        <f t="shared" si="376"/>
        <v>12616.759348610183</v>
      </c>
      <c r="N774" s="1290">
        <f t="shared" si="376"/>
        <v>11747.778130278457</v>
      </c>
      <c r="O774" s="1290">
        <f t="shared" si="376"/>
        <v>12709.58802440454</v>
      </c>
      <c r="P774" s="1290">
        <f t="shared" si="376"/>
        <v>6574.1778753810795</v>
      </c>
      <c r="Q774" s="1290">
        <f t="shared" si="376"/>
        <v>3727.5435781383421</v>
      </c>
      <c r="R774" s="1291">
        <f t="shared" si="376"/>
        <v>6956.0395147777162</v>
      </c>
      <c r="S774" s="1292">
        <f t="shared" si="349"/>
        <v>12548.248054692522</v>
      </c>
      <c r="T774" s="1293">
        <f t="shared" si="351"/>
        <v>-5592.2085399148054</v>
      </c>
      <c r="U774" s="1290">
        <f t="shared" si="352"/>
        <v>6956.0395147777162</v>
      </c>
      <c r="W774" s="153" t="s">
        <v>88</v>
      </c>
      <c r="Y774" s="76"/>
    </row>
    <row r="775" spans="2:25" ht="17.25" customHeight="1" thickBot="1">
      <c r="B775" s="2379"/>
      <c r="C775" s="2406"/>
      <c r="D775" s="2407"/>
      <c r="E775" s="2410" t="s">
        <v>135</v>
      </c>
      <c r="F775" s="2411"/>
      <c r="G775" s="1294">
        <f t="shared" ref="G775:R775" si="377">G755-G710</f>
        <v>0.13886409938626501</v>
      </c>
      <c r="H775" s="1295">
        <f t="shared" si="377"/>
        <v>0.13232229514014221</v>
      </c>
      <c r="I775" s="1295">
        <f t="shared" si="377"/>
        <v>7.3130227803450215E-2</v>
      </c>
      <c r="J775" s="1295">
        <f t="shared" si="377"/>
        <v>6.0007994482538657E-2</v>
      </c>
      <c r="K775" s="1295">
        <f t="shared" si="377"/>
        <v>7.2475220035551208E-2</v>
      </c>
      <c r="L775" s="1296">
        <f t="shared" si="377"/>
        <v>3.2341889403329716E-2</v>
      </c>
      <c r="M775" s="1294">
        <f t="shared" si="377"/>
        <v>2.3829041594128048E-2</v>
      </c>
      <c r="N775" s="1295">
        <f t="shared" si="377"/>
        <v>2.303634326071495E-2</v>
      </c>
      <c r="O775" s="1295">
        <f t="shared" si="377"/>
        <v>2.223467057659187E-2</v>
      </c>
      <c r="P775" s="1295">
        <f t="shared" si="377"/>
        <v>1.6782089502749342E-2</v>
      </c>
      <c r="Q775" s="1295">
        <f t="shared" si="377"/>
        <v>1.5465222204719076E-2</v>
      </c>
      <c r="R775" s="1296">
        <f t="shared" si="377"/>
        <v>1.5771295390276399E-2</v>
      </c>
      <c r="S775" s="1297">
        <f>S755-S710</f>
        <v>3.2341889403329716E-2</v>
      </c>
      <c r="T775" s="1298">
        <f>T755-T710</f>
        <v>7.6547881093927406E-4</v>
      </c>
      <c r="U775" s="1295">
        <f>U755-U710</f>
        <v>1.5771295390276399E-2</v>
      </c>
      <c r="W775" s="366" t="s">
        <v>88</v>
      </c>
      <c r="Y775" s="76"/>
    </row>
    <row r="776" spans="2:25" ht="17.25" customHeight="1">
      <c r="B776" s="2379"/>
      <c r="C776" s="2416" t="s">
        <v>147</v>
      </c>
      <c r="D776" s="2417"/>
      <c r="E776" s="2417"/>
      <c r="F776" s="2418"/>
      <c r="G776" s="1299">
        <f t="shared" ref="G776:R776" si="378">G756-G711</f>
        <v>3962</v>
      </c>
      <c r="H776" s="1300">
        <f t="shared" si="378"/>
        <v>7267</v>
      </c>
      <c r="I776" s="1300">
        <f t="shared" si="378"/>
        <v>6105</v>
      </c>
      <c r="J776" s="1300">
        <f t="shared" si="378"/>
        <v>671</v>
      </c>
      <c r="K776" s="1300">
        <f t="shared" si="378"/>
        <v>2633</v>
      </c>
      <c r="L776" s="1301">
        <f t="shared" si="378"/>
        <v>6024.2480546925508</v>
      </c>
      <c r="M776" s="1299">
        <f t="shared" si="378"/>
        <v>6092.7593486101541</v>
      </c>
      <c r="N776" s="1300">
        <f t="shared" si="378"/>
        <v>5223.778130278457</v>
      </c>
      <c r="O776" s="1300">
        <f t="shared" si="378"/>
        <v>6185.5880244045402</v>
      </c>
      <c r="P776" s="1300">
        <f t="shared" si="378"/>
        <v>50.177875381079502</v>
      </c>
      <c r="Q776" s="1300">
        <f t="shared" si="378"/>
        <v>-2796.4564218616579</v>
      </c>
      <c r="R776" s="1301">
        <f t="shared" si="378"/>
        <v>432.03951477771625</v>
      </c>
      <c r="S776" s="1299">
        <f t="shared" si="349"/>
        <v>6024.2480546925508</v>
      </c>
      <c r="T776" s="1302">
        <f t="shared" si="351"/>
        <v>-5592.2085399148345</v>
      </c>
      <c r="U776" s="1300">
        <f t="shared" si="352"/>
        <v>432.03951477771625</v>
      </c>
      <c r="V776" s="369"/>
      <c r="W776" s="370" t="s">
        <v>88</v>
      </c>
      <c r="Y776" s="76"/>
    </row>
    <row r="777" spans="2:25" ht="17.25" customHeight="1" thickBot="1">
      <c r="B777" s="2380"/>
      <c r="C777" s="2419" t="s">
        <v>148</v>
      </c>
      <c r="D777" s="2406"/>
      <c r="E777" s="2406"/>
      <c r="F777" s="2420"/>
      <c r="G777" s="1294">
        <f t="shared" ref="G777:R777" si="379">G757-G712</f>
        <v>0.24071021398932424</v>
      </c>
      <c r="H777" s="1295">
        <f t="shared" si="379"/>
        <v>0.27306425263447798</v>
      </c>
      <c r="I777" s="1295">
        <f t="shared" si="379"/>
        <v>0.11889215066039482</v>
      </c>
      <c r="J777" s="1295">
        <f t="shared" si="379"/>
        <v>0.15696098120014967</v>
      </c>
      <c r="K777" s="1295">
        <f t="shared" si="379"/>
        <v>0.20798944734628122</v>
      </c>
      <c r="L777" s="1296">
        <f t="shared" si="379"/>
        <v>1.1180046113935582E-2</v>
      </c>
      <c r="M777" s="1297">
        <f t="shared" si="379"/>
        <v>7.1402877897432937E-3</v>
      </c>
      <c r="N777" s="1295">
        <f t="shared" si="379"/>
        <v>1.2783192012781108E-2</v>
      </c>
      <c r="O777" s="1295">
        <f t="shared" si="379"/>
        <v>8.9537181364524043E-3</v>
      </c>
      <c r="P777" s="1295">
        <f t="shared" si="379"/>
        <v>3.0372339369791057E-2</v>
      </c>
      <c r="Q777" s="1295">
        <f t="shared" si="379"/>
        <v>4.526537836763822E-2</v>
      </c>
      <c r="R777" s="1296">
        <f t="shared" si="379"/>
        <v>2.8876626151368767E-2</v>
      </c>
      <c r="S777" s="1297">
        <f>S757-S712</f>
        <v>1.1180046113935582E-2</v>
      </c>
      <c r="T777" s="1298">
        <f>T757-T712</f>
        <v>4.796983803630045E-2</v>
      </c>
      <c r="U777" s="1295">
        <f>U757-U712</f>
        <v>2.8876626151368767E-2</v>
      </c>
      <c r="V777" s="371"/>
      <c r="W777" s="151" t="s">
        <v>362</v>
      </c>
      <c r="Y777" s="76"/>
    </row>
    <row r="778" spans="2:25" ht="17.25" customHeight="1">
      <c r="B778" s="2425" t="s">
        <v>301</v>
      </c>
      <c r="C778" s="2339" t="s">
        <v>136</v>
      </c>
      <c r="D778" s="2340"/>
      <c r="E778" s="2340"/>
      <c r="F778" s="2341"/>
      <c r="G778" s="1232">
        <f>G736-G715</f>
        <v>-14177</v>
      </c>
      <c r="H778" s="581">
        <f t="shared" ref="H778:R778" si="380">H736-H715</f>
        <v>-21200</v>
      </c>
      <c r="I778" s="581">
        <f t="shared" si="380"/>
        <v>-21696</v>
      </c>
      <c r="J778" s="581">
        <f t="shared" si="380"/>
        <v>-45707</v>
      </c>
      <c r="K778" s="581">
        <f t="shared" si="380"/>
        <v>-61520</v>
      </c>
      <c r="L778" s="1233">
        <f t="shared" si="380"/>
        <v>3742</v>
      </c>
      <c r="M778" s="1232">
        <f t="shared" si="380"/>
        <v>5476</v>
      </c>
      <c r="N778" s="581">
        <f t="shared" si="380"/>
        <v>-3080</v>
      </c>
      <c r="O778" s="581">
        <f t="shared" si="380"/>
        <v>2336</v>
      </c>
      <c r="P778" s="581">
        <f t="shared" si="380"/>
        <v>-40674</v>
      </c>
      <c r="Q778" s="581">
        <f t="shared" si="380"/>
        <v>-66444</v>
      </c>
      <c r="R778" s="1233">
        <f t="shared" si="380"/>
        <v>-42875</v>
      </c>
      <c r="S778" s="1235">
        <f t="shared" si="349"/>
        <v>3742</v>
      </c>
      <c r="T778" s="1234">
        <f t="shared" si="351"/>
        <v>-46617</v>
      </c>
      <c r="U778" s="581">
        <f t="shared" si="352"/>
        <v>-42875</v>
      </c>
      <c r="W778" s="365" t="s">
        <v>88</v>
      </c>
      <c r="Y778" s="76"/>
    </row>
    <row r="779" spans="2:25" ht="17.25" customHeight="1">
      <c r="B779" s="2426"/>
      <c r="C779" s="2361" t="s">
        <v>126</v>
      </c>
      <c r="D779" s="1" t="s">
        <v>142</v>
      </c>
      <c r="E779" s="2314" t="s">
        <v>140</v>
      </c>
      <c r="F779" s="2321"/>
      <c r="G779" s="720">
        <f t="shared" ref="G779:R779" si="381">G741-G716</f>
        <v>-11725</v>
      </c>
      <c r="H779" s="724">
        <f t="shared" si="381"/>
        <v>-20629</v>
      </c>
      <c r="I779" s="724">
        <f t="shared" si="381"/>
        <v>-13756</v>
      </c>
      <c r="J779" s="724">
        <f t="shared" si="381"/>
        <v>-25413</v>
      </c>
      <c r="K779" s="724">
        <f t="shared" si="381"/>
        <v>-35810</v>
      </c>
      <c r="L779" s="721">
        <f t="shared" si="381"/>
        <v>7350</v>
      </c>
      <c r="M779" s="720">
        <f t="shared" si="381"/>
        <v>-3942</v>
      </c>
      <c r="N779" s="724">
        <f t="shared" si="381"/>
        <v>-13375.200000000012</v>
      </c>
      <c r="O779" s="724">
        <f t="shared" si="381"/>
        <v>-16839.200000000012</v>
      </c>
      <c r="P779" s="724">
        <f t="shared" si="381"/>
        <v>-66837.200000000012</v>
      </c>
      <c r="Q779" s="724">
        <f t="shared" si="381"/>
        <v>-83608.200000000012</v>
      </c>
      <c r="R779" s="721">
        <f t="shared" si="381"/>
        <v>-67873.200000000012</v>
      </c>
      <c r="S779" s="722">
        <f t="shared" si="349"/>
        <v>7350</v>
      </c>
      <c r="T779" s="725">
        <f t="shared" si="351"/>
        <v>-75223.200000000012</v>
      </c>
      <c r="U779" s="724">
        <f t="shared" si="352"/>
        <v>-67873.200000000012</v>
      </c>
      <c r="W779" s="153" t="s">
        <v>88</v>
      </c>
      <c r="Y779" s="76"/>
    </row>
    <row r="780" spans="2:25" ht="17.25" customHeight="1">
      <c r="B780" s="2426"/>
      <c r="C780" s="2361"/>
      <c r="D780" s="2316" t="s">
        <v>127</v>
      </c>
      <c r="E780" s="2362" t="s">
        <v>128</v>
      </c>
      <c r="F780" s="2381"/>
      <c r="G780" s="720">
        <f t="shared" ref="G780:R780" si="382">G742-G717</f>
        <v>5805</v>
      </c>
      <c r="H780" s="724">
        <f t="shared" si="382"/>
        <v>9554</v>
      </c>
      <c r="I780" s="724">
        <f t="shared" si="382"/>
        <v>15576</v>
      </c>
      <c r="J780" s="724">
        <f t="shared" si="382"/>
        <v>18646</v>
      </c>
      <c r="K780" s="724">
        <f t="shared" si="382"/>
        <v>20119</v>
      </c>
      <c r="L780" s="721">
        <f t="shared" si="382"/>
        <v>42582</v>
      </c>
      <c r="M780" s="720">
        <f t="shared" si="382"/>
        <v>61157</v>
      </c>
      <c r="N780" s="724">
        <f t="shared" si="382"/>
        <v>62067</v>
      </c>
      <c r="O780" s="724">
        <f t="shared" si="382"/>
        <v>63232</v>
      </c>
      <c r="P780" s="724">
        <f t="shared" si="382"/>
        <v>66341</v>
      </c>
      <c r="Q780" s="724">
        <f t="shared" si="382"/>
        <v>66709</v>
      </c>
      <c r="R780" s="721">
        <f t="shared" si="382"/>
        <v>71220</v>
      </c>
      <c r="S780" s="722">
        <f t="shared" si="349"/>
        <v>42582</v>
      </c>
      <c r="T780" s="725">
        <f t="shared" si="351"/>
        <v>28638</v>
      </c>
      <c r="U780" s="724">
        <f t="shared" si="352"/>
        <v>71220</v>
      </c>
      <c r="W780" s="153" t="s">
        <v>88</v>
      </c>
      <c r="Y780" s="76"/>
    </row>
    <row r="781" spans="2:25" ht="17.25" customHeight="1">
      <c r="B781" s="2426"/>
      <c r="C781" s="2361"/>
      <c r="D781" s="2317"/>
      <c r="E781" s="2362" t="s">
        <v>129</v>
      </c>
      <c r="F781" s="2381"/>
      <c r="G781" s="720">
        <f t="shared" ref="G781:R781" si="383">G743-G718</f>
        <v>-12623</v>
      </c>
      <c r="H781" s="724">
        <f t="shared" si="383"/>
        <v>-17347</v>
      </c>
      <c r="I781" s="724">
        <f t="shared" si="383"/>
        <v>-28544</v>
      </c>
      <c r="J781" s="724">
        <f t="shared" si="383"/>
        <v>-37705</v>
      </c>
      <c r="K781" s="724">
        <f t="shared" si="383"/>
        <v>-46085</v>
      </c>
      <c r="L781" s="721">
        <f t="shared" si="383"/>
        <v>-57376</v>
      </c>
      <c r="M781" s="720">
        <f t="shared" si="383"/>
        <v>-75163</v>
      </c>
      <c r="N781" s="724">
        <f t="shared" si="383"/>
        <v>-64237</v>
      </c>
      <c r="O781" s="724">
        <f t="shared" si="383"/>
        <v>-57559</v>
      </c>
      <c r="P781" s="724">
        <f t="shared" si="383"/>
        <v>-66523</v>
      </c>
      <c r="Q781" s="724">
        <f t="shared" si="383"/>
        <v>-58183</v>
      </c>
      <c r="R781" s="721">
        <f t="shared" si="383"/>
        <v>-65683</v>
      </c>
      <c r="S781" s="722">
        <f t="shared" si="349"/>
        <v>-57376</v>
      </c>
      <c r="T781" s="725">
        <f t="shared" si="351"/>
        <v>-8307</v>
      </c>
      <c r="U781" s="724">
        <f t="shared" si="352"/>
        <v>-65683</v>
      </c>
      <c r="W781" s="153" t="s">
        <v>88</v>
      </c>
      <c r="Y781" s="76"/>
    </row>
    <row r="782" spans="2:25" ht="17.25" customHeight="1">
      <c r="B782" s="2426"/>
      <c r="C782" s="2361"/>
      <c r="D782" s="2317"/>
      <c r="E782" s="2314" t="s">
        <v>183</v>
      </c>
      <c r="F782" s="2321"/>
      <c r="G782" s="720">
        <f>G744</f>
        <v>0</v>
      </c>
      <c r="H782" s="724">
        <f t="shared" ref="H782:R782" si="384">H744</f>
        <v>0</v>
      </c>
      <c r="I782" s="724">
        <f t="shared" si="384"/>
        <v>0</v>
      </c>
      <c r="J782" s="724">
        <f t="shared" si="384"/>
        <v>0</v>
      </c>
      <c r="K782" s="724">
        <f t="shared" si="384"/>
        <v>0</v>
      </c>
      <c r="L782" s="721">
        <f t="shared" si="384"/>
        <v>7538.7519453074428</v>
      </c>
      <c r="M782" s="720">
        <f t="shared" si="384"/>
        <v>19708.240651389835</v>
      </c>
      <c r="N782" s="724">
        <f t="shared" si="384"/>
        <v>9618.4218697215274</v>
      </c>
      <c r="O782" s="724">
        <f t="shared" si="384"/>
        <v>9693.6119755954642</v>
      </c>
      <c r="P782" s="724">
        <f t="shared" si="384"/>
        <v>28672.022124618907</v>
      </c>
      <c r="Q782" s="724">
        <f t="shared" si="384"/>
        <v>13811.656421861677</v>
      </c>
      <c r="R782" s="721">
        <f t="shared" si="384"/>
        <v>21406.160485222295</v>
      </c>
      <c r="S782" s="722">
        <f t="shared" si="349"/>
        <v>7538.7519453074428</v>
      </c>
      <c r="T782" s="725">
        <f t="shared" si="351"/>
        <v>13867.408539914853</v>
      </c>
      <c r="U782" s="724">
        <f t="shared" si="352"/>
        <v>21406.160485222295</v>
      </c>
      <c r="W782" s="153" t="s">
        <v>88</v>
      </c>
      <c r="Y782" s="76"/>
    </row>
    <row r="783" spans="2:25" ht="17.25" customHeight="1">
      <c r="B783" s="2426"/>
      <c r="C783" s="2361"/>
      <c r="D783" s="2318"/>
      <c r="E783" s="2319" t="s">
        <v>130</v>
      </c>
      <c r="F783" s="2342"/>
      <c r="G783" s="720">
        <f t="shared" ref="G783:G795" si="385">G745-G719</f>
        <v>-6818</v>
      </c>
      <c r="H783" s="724">
        <f t="shared" ref="H783:R783" si="386">H745-H719</f>
        <v>-7793</v>
      </c>
      <c r="I783" s="724">
        <f t="shared" si="386"/>
        <v>-12968</v>
      </c>
      <c r="J783" s="724">
        <f t="shared" si="386"/>
        <v>-19059</v>
      </c>
      <c r="K783" s="724">
        <f t="shared" si="386"/>
        <v>-25966</v>
      </c>
      <c r="L783" s="721">
        <f t="shared" si="386"/>
        <v>-7255.2480546925572</v>
      </c>
      <c r="M783" s="720">
        <f t="shared" si="386"/>
        <v>5702.240651389835</v>
      </c>
      <c r="N783" s="724">
        <f t="shared" si="386"/>
        <v>7448.4218697215274</v>
      </c>
      <c r="O783" s="724">
        <f t="shared" si="386"/>
        <v>15366.611975595464</v>
      </c>
      <c r="P783" s="724">
        <f t="shared" si="386"/>
        <v>28490.022124618903</v>
      </c>
      <c r="Q783" s="724">
        <f t="shared" si="386"/>
        <v>22337.656421861677</v>
      </c>
      <c r="R783" s="721">
        <f t="shared" si="386"/>
        <v>26943.160485222295</v>
      </c>
      <c r="S783" s="722">
        <f t="shared" si="349"/>
        <v>-7255.2480546925572</v>
      </c>
      <c r="T783" s="725">
        <f t="shared" si="351"/>
        <v>34198.408539914853</v>
      </c>
      <c r="U783" s="724">
        <f t="shared" si="352"/>
        <v>26943.160485222295</v>
      </c>
      <c r="W783" s="153" t="s">
        <v>88</v>
      </c>
      <c r="Y783" s="76"/>
    </row>
    <row r="784" spans="2:25" ht="17.25" customHeight="1">
      <c r="B784" s="2426"/>
      <c r="C784" s="2361"/>
      <c r="D784" s="2316" t="s">
        <v>131</v>
      </c>
      <c r="E784" s="2326" t="s">
        <v>27</v>
      </c>
      <c r="F784" s="2381"/>
      <c r="G784" s="720">
        <f t="shared" si="385"/>
        <v>-792</v>
      </c>
      <c r="H784" s="724">
        <f t="shared" ref="H784:R784" si="387">H746-H720</f>
        <v>-1224</v>
      </c>
      <c r="I784" s="724">
        <f t="shared" si="387"/>
        <v>-2808</v>
      </c>
      <c r="J784" s="724">
        <f t="shared" si="387"/>
        <v>-4875</v>
      </c>
      <c r="K784" s="724">
        <f t="shared" si="387"/>
        <v>-6290</v>
      </c>
      <c r="L784" s="721">
        <f t="shared" si="387"/>
        <v>-6290</v>
      </c>
      <c r="M784" s="720">
        <f t="shared" si="387"/>
        <v>-6290</v>
      </c>
      <c r="N784" s="724">
        <f t="shared" si="387"/>
        <v>-6290</v>
      </c>
      <c r="O784" s="724">
        <f t="shared" si="387"/>
        <v>-6290</v>
      </c>
      <c r="P784" s="724">
        <f t="shared" si="387"/>
        <v>-6290</v>
      </c>
      <c r="Q784" s="724">
        <f t="shared" si="387"/>
        <v>-6290</v>
      </c>
      <c r="R784" s="721">
        <f t="shared" si="387"/>
        <v>-6290</v>
      </c>
      <c r="S784" s="722">
        <f t="shared" si="349"/>
        <v>-6290</v>
      </c>
      <c r="T784" s="725">
        <f t="shared" si="351"/>
        <v>0</v>
      </c>
      <c r="U784" s="724">
        <f t="shared" si="352"/>
        <v>-6290</v>
      </c>
      <c r="W784" s="153" t="s">
        <v>88</v>
      </c>
      <c r="Y784" s="76"/>
    </row>
    <row r="785" spans="2:25" ht="17.25" customHeight="1">
      <c r="B785" s="2426"/>
      <c r="C785" s="2361"/>
      <c r="D785" s="2317"/>
      <c r="E785" s="2326" t="s">
        <v>28</v>
      </c>
      <c r="F785" s="2381"/>
      <c r="G785" s="720">
        <f t="shared" si="385"/>
        <v>404</v>
      </c>
      <c r="H785" s="724">
        <f t="shared" ref="H785:R785" si="388">H747-H721</f>
        <v>-45</v>
      </c>
      <c r="I785" s="724">
        <f t="shared" si="388"/>
        <v>-1077</v>
      </c>
      <c r="J785" s="724">
        <f t="shared" si="388"/>
        <v>-1906</v>
      </c>
      <c r="K785" s="724">
        <f t="shared" si="388"/>
        <v>-2377</v>
      </c>
      <c r="L785" s="721">
        <f t="shared" si="388"/>
        <v>-2377</v>
      </c>
      <c r="M785" s="720">
        <f t="shared" si="388"/>
        <v>-2377</v>
      </c>
      <c r="N785" s="724">
        <f t="shared" si="388"/>
        <v>-2377</v>
      </c>
      <c r="O785" s="724">
        <f t="shared" si="388"/>
        <v>-2377</v>
      </c>
      <c r="P785" s="724">
        <f t="shared" si="388"/>
        <v>-2377</v>
      </c>
      <c r="Q785" s="724">
        <f t="shared" si="388"/>
        <v>-2377</v>
      </c>
      <c r="R785" s="721">
        <f t="shared" si="388"/>
        <v>-2377</v>
      </c>
      <c r="S785" s="722">
        <f t="shared" si="349"/>
        <v>-2377</v>
      </c>
      <c r="T785" s="725">
        <f t="shared" si="351"/>
        <v>0</v>
      </c>
      <c r="U785" s="724">
        <f t="shared" si="352"/>
        <v>-2377</v>
      </c>
      <c r="W785" s="153" t="s">
        <v>88</v>
      </c>
      <c r="Y785" s="76"/>
    </row>
    <row r="786" spans="2:25" ht="17.25" customHeight="1">
      <c r="B786" s="2426"/>
      <c r="C786" s="2361"/>
      <c r="D786" s="2317"/>
      <c r="E786" s="2326" t="s">
        <v>132</v>
      </c>
      <c r="F786" s="2381"/>
      <c r="G786" s="720">
        <f t="shared" si="385"/>
        <v>-43</v>
      </c>
      <c r="H786" s="724">
        <f t="shared" ref="H786:R786" si="389">H748-H722</f>
        <v>-160</v>
      </c>
      <c r="I786" s="724">
        <f t="shared" si="389"/>
        <v>-654</v>
      </c>
      <c r="J786" s="724">
        <f t="shared" si="389"/>
        <v>-761</v>
      </c>
      <c r="K786" s="724">
        <f t="shared" si="389"/>
        <v>-853</v>
      </c>
      <c r="L786" s="721">
        <f t="shared" si="389"/>
        <v>-853</v>
      </c>
      <c r="M786" s="720">
        <f t="shared" si="389"/>
        <v>-853</v>
      </c>
      <c r="N786" s="724">
        <f t="shared" si="389"/>
        <v>-853</v>
      </c>
      <c r="O786" s="724">
        <f t="shared" si="389"/>
        <v>-853</v>
      </c>
      <c r="P786" s="724">
        <f t="shared" si="389"/>
        <v>-853</v>
      </c>
      <c r="Q786" s="724">
        <f t="shared" si="389"/>
        <v>-853</v>
      </c>
      <c r="R786" s="721">
        <f t="shared" si="389"/>
        <v>-853</v>
      </c>
      <c r="S786" s="722">
        <f t="shared" si="349"/>
        <v>-853</v>
      </c>
      <c r="T786" s="725">
        <f t="shared" si="351"/>
        <v>0</v>
      </c>
      <c r="U786" s="724">
        <f t="shared" si="352"/>
        <v>-853</v>
      </c>
      <c r="W786" s="153" t="s">
        <v>88</v>
      </c>
      <c r="Y786" s="76"/>
    </row>
    <row r="787" spans="2:25" ht="17.25" customHeight="1">
      <c r="B787" s="2426"/>
      <c r="C787" s="2361"/>
      <c r="D787" s="2317"/>
      <c r="E787" s="2326" t="s">
        <v>17</v>
      </c>
      <c r="F787" s="2381"/>
      <c r="G787" s="720">
        <f t="shared" si="385"/>
        <v>0</v>
      </c>
      <c r="H787" s="724">
        <f t="shared" ref="H787:R787" si="390">H749-H723</f>
        <v>0</v>
      </c>
      <c r="I787" s="724">
        <f t="shared" si="390"/>
        <v>720</v>
      </c>
      <c r="J787" s="724">
        <f t="shared" si="390"/>
        <v>720</v>
      </c>
      <c r="K787" s="724">
        <f t="shared" si="390"/>
        <v>720</v>
      </c>
      <c r="L787" s="721">
        <f t="shared" si="390"/>
        <v>720</v>
      </c>
      <c r="M787" s="720">
        <f t="shared" si="390"/>
        <v>720</v>
      </c>
      <c r="N787" s="724">
        <f t="shared" si="390"/>
        <v>720</v>
      </c>
      <c r="O787" s="724">
        <f t="shared" si="390"/>
        <v>720</v>
      </c>
      <c r="P787" s="724">
        <f t="shared" si="390"/>
        <v>720</v>
      </c>
      <c r="Q787" s="724">
        <f t="shared" si="390"/>
        <v>720</v>
      </c>
      <c r="R787" s="721">
        <f t="shared" si="390"/>
        <v>720</v>
      </c>
      <c r="S787" s="722">
        <f t="shared" si="349"/>
        <v>720</v>
      </c>
      <c r="T787" s="725">
        <f t="shared" si="351"/>
        <v>0</v>
      </c>
      <c r="U787" s="724">
        <f t="shared" si="352"/>
        <v>720</v>
      </c>
      <c r="W787" s="153" t="s">
        <v>88</v>
      </c>
      <c r="Y787" s="76"/>
    </row>
    <row r="788" spans="2:25" ht="17.25" customHeight="1">
      <c r="B788" s="2426"/>
      <c r="C788" s="2361"/>
      <c r="D788" s="2317"/>
      <c r="E788" s="2326" t="s">
        <v>133</v>
      </c>
      <c r="F788" s="2381"/>
      <c r="G788" s="720">
        <f t="shared" si="385"/>
        <v>-32</v>
      </c>
      <c r="H788" s="724">
        <f t="shared" ref="H788:R788" si="391">H750-H724</f>
        <v>-64</v>
      </c>
      <c r="I788" s="724">
        <f t="shared" si="391"/>
        <v>-96</v>
      </c>
      <c r="J788" s="724">
        <f t="shared" si="391"/>
        <v>-128</v>
      </c>
      <c r="K788" s="724">
        <f t="shared" si="391"/>
        <v>-101</v>
      </c>
      <c r="L788" s="721">
        <f t="shared" si="391"/>
        <v>-101</v>
      </c>
      <c r="M788" s="720">
        <f t="shared" si="391"/>
        <v>-101</v>
      </c>
      <c r="N788" s="724">
        <f t="shared" si="391"/>
        <v>-101</v>
      </c>
      <c r="O788" s="724">
        <f t="shared" si="391"/>
        <v>-101</v>
      </c>
      <c r="P788" s="724">
        <f t="shared" si="391"/>
        <v>-101</v>
      </c>
      <c r="Q788" s="724">
        <f t="shared" si="391"/>
        <v>-101</v>
      </c>
      <c r="R788" s="721">
        <f t="shared" si="391"/>
        <v>-101</v>
      </c>
      <c r="S788" s="722">
        <f t="shared" si="349"/>
        <v>-101</v>
      </c>
      <c r="T788" s="725">
        <f t="shared" si="351"/>
        <v>0</v>
      </c>
      <c r="U788" s="724">
        <f t="shared" si="352"/>
        <v>-101</v>
      </c>
      <c r="W788" s="153" t="s">
        <v>88</v>
      </c>
      <c r="Y788" s="76"/>
    </row>
    <row r="789" spans="2:25" ht="17.25" customHeight="1">
      <c r="B789" s="2426"/>
      <c r="C789" s="2361"/>
      <c r="D789" s="2317"/>
      <c r="E789" s="2314" t="s">
        <v>134</v>
      </c>
      <c r="F789" s="2321"/>
      <c r="G789" s="720">
        <f t="shared" si="385"/>
        <v>0</v>
      </c>
      <c r="H789" s="724">
        <f t="shared" ref="H789:R789" si="392">H751-H725</f>
        <v>0</v>
      </c>
      <c r="I789" s="724">
        <f t="shared" si="392"/>
        <v>0</v>
      </c>
      <c r="J789" s="724">
        <f t="shared" si="392"/>
        <v>0</v>
      </c>
      <c r="K789" s="724">
        <f t="shared" si="392"/>
        <v>0</v>
      </c>
      <c r="L789" s="721">
        <f t="shared" si="392"/>
        <v>0</v>
      </c>
      <c r="M789" s="720">
        <f t="shared" si="392"/>
        <v>0</v>
      </c>
      <c r="N789" s="724">
        <f t="shared" si="392"/>
        <v>0</v>
      </c>
      <c r="O789" s="724">
        <f t="shared" si="392"/>
        <v>0</v>
      </c>
      <c r="P789" s="724">
        <f t="shared" si="392"/>
        <v>0</v>
      </c>
      <c r="Q789" s="724">
        <f t="shared" si="392"/>
        <v>0</v>
      </c>
      <c r="R789" s="721">
        <f t="shared" si="392"/>
        <v>0</v>
      </c>
      <c r="S789" s="722">
        <f t="shared" si="349"/>
        <v>0</v>
      </c>
      <c r="T789" s="725">
        <f t="shared" si="351"/>
        <v>0</v>
      </c>
      <c r="U789" s="724">
        <f t="shared" si="352"/>
        <v>0</v>
      </c>
      <c r="W789" s="153" t="s">
        <v>88</v>
      </c>
      <c r="Y789" s="76"/>
    </row>
    <row r="790" spans="2:25" ht="17.25" customHeight="1">
      <c r="B790" s="2426"/>
      <c r="C790" s="2361"/>
      <c r="D790" s="2318"/>
      <c r="E790" s="2319" t="s">
        <v>139</v>
      </c>
      <c r="F790" s="2342"/>
      <c r="G790" s="720">
        <f t="shared" si="385"/>
        <v>-463</v>
      </c>
      <c r="H790" s="724">
        <f t="shared" ref="H790:R790" si="393">H752-H726</f>
        <v>-1493</v>
      </c>
      <c r="I790" s="724">
        <f t="shared" si="393"/>
        <v>-3915</v>
      </c>
      <c r="J790" s="724">
        <f t="shared" si="393"/>
        <v>-6950</v>
      </c>
      <c r="K790" s="724">
        <f t="shared" si="393"/>
        <v>-8901</v>
      </c>
      <c r="L790" s="721">
        <f t="shared" si="393"/>
        <v>-8901</v>
      </c>
      <c r="M790" s="720">
        <f t="shared" si="393"/>
        <v>-8901</v>
      </c>
      <c r="N790" s="724">
        <f t="shared" si="393"/>
        <v>-8901</v>
      </c>
      <c r="O790" s="724">
        <f t="shared" si="393"/>
        <v>-8901</v>
      </c>
      <c r="P790" s="724">
        <f t="shared" si="393"/>
        <v>-8901</v>
      </c>
      <c r="Q790" s="724">
        <f t="shared" si="393"/>
        <v>-8901</v>
      </c>
      <c r="R790" s="721">
        <f t="shared" si="393"/>
        <v>-8901</v>
      </c>
      <c r="S790" s="722">
        <f t="shared" si="349"/>
        <v>-8901</v>
      </c>
      <c r="T790" s="725">
        <f t="shared" si="351"/>
        <v>0</v>
      </c>
      <c r="U790" s="724">
        <f t="shared" si="352"/>
        <v>-8901</v>
      </c>
      <c r="W790" s="153" t="s">
        <v>88</v>
      </c>
      <c r="Y790" s="76"/>
    </row>
    <row r="791" spans="2:25" ht="17.25" customHeight="1">
      <c r="B791" s="2426"/>
      <c r="C791" s="2361"/>
      <c r="D791" s="2244" t="s">
        <v>137</v>
      </c>
      <c r="E791" s="2322"/>
      <c r="F791" s="2343"/>
      <c r="G791" s="720">
        <f t="shared" si="385"/>
        <v>-19006</v>
      </c>
      <c r="H791" s="724">
        <f t="shared" ref="H791:R791" si="394">H753-H727</f>
        <v>-29915</v>
      </c>
      <c r="I791" s="724">
        <f t="shared" si="394"/>
        <v>-30639</v>
      </c>
      <c r="J791" s="724">
        <f t="shared" si="394"/>
        <v>-51422</v>
      </c>
      <c r="K791" s="724">
        <f t="shared" si="394"/>
        <v>-70677</v>
      </c>
      <c r="L791" s="721">
        <f t="shared" si="394"/>
        <v>-8806.2480546925217</v>
      </c>
      <c r="M791" s="720">
        <f t="shared" si="394"/>
        <v>-7140.7593486101832</v>
      </c>
      <c r="N791" s="724">
        <f t="shared" si="394"/>
        <v>-14827.778130278457</v>
      </c>
      <c r="O791" s="724">
        <f t="shared" si="394"/>
        <v>-10373.58802440454</v>
      </c>
      <c r="P791" s="724">
        <f t="shared" si="394"/>
        <v>-47248.17787538108</v>
      </c>
      <c r="Q791" s="724">
        <f t="shared" si="394"/>
        <v>-70171.543578138342</v>
      </c>
      <c r="R791" s="721">
        <f t="shared" si="394"/>
        <v>-49831.039514777716</v>
      </c>
      <c r="S791" s="722">
        <f t="shared" si="349"/>
        <v>-8806.2480546925217</v>
      </c>
      <c r="T791" s="725">
        <f t="shared" si="351"/>
        <v>-41024.791460085195</v>
      </c>
      <c r="U791" s="724">
        <f t="shared" si="352"/>
        <v>-49831.039514777716</v>
      </c>
      <c r="W791" s="153" t="s">
        <v>88</v>
      </c>
      <c r="Y791" s="76"/>
    </row>
    <row r="792" spans="2:25" ht="17.25" customHeight="1">
      <c r="B792" s="2426"/>
      <c r="C792" s="2382" t="s">
        <v>138</v>
      </c>
      <c r="D792" s="2383"/>
      <c r="E792" s="2386" t="s">
        <v>73</v>
      </c>
      <c r="F792" s="2387"/>
      <c r="G792" s="712">
        <f t="shared" si="385"/>
        <v>4829</v>
      </c>
      <c r="H792" s="713">
        <f t="shared" ref="H792:R792" si="395">H754-H728</f>
        <v>8715</v>
      </c>
      <c r="I792" s="713">
        <f t="shared" si="395"/>
        <v>8943</v>
      </c>
      <c r="J792" s="713">
        <f t="shared" si="395"/>
        <v>5715</v>
      </c>
      <c r="K792" s="713">
        <f t="shared" si="395"/>
        <v>9157</v>
      </c>
      <c r="L792" s="714">
        <f t="shared" si="395"/>
        <v>12548.248054692522</v>
      </c>
      <c r="M792" s="712">
        <f t="shared" si="395"/>
        <v>12616.759348610183</v>
      </c>
      <c r="N792" s="713">
        <f t="shared" si="395"/>
        <v>11747.778130278457</v>
      </c>
      <c r="O792" s="713">
        <f t="shared" si="395"/>
        <v>12709.58802440454</v>
      </c>
      <c r="P792" s="713">
        <f t="shared" si="395"/>
        <v>6574.1778753810795</v>
      </c>
      <c r="Q792" s="713">
        <f t="shared" si="395"/>
        <v>3727.5435781383421</v>
      </c>
      <c r="R792" s="714">
        <f t="shared" si="395"/>
        <v>6956.0395147777162</v>
      </c>
      <c r="S792" s="715">
        <f t="shared" si="349"/>
        <v>12548.248054692522</v>
      </c>
      <c r="T792" s="637">
        <f t="shared" si="351"/>
        <v>-5592.2085399148054</v>
      </c>
      <c r="U792" s="713">
        <f t="shared" si="352"/>
        <v>6956.0395147777162</v>
      </c>
      <c r="W792" s="153" t="s">
        <v>88</v>
      </c>
      <c r="Y792" s="76"/>
    </row>
    <row r="793" spans="2:25" ht="17.25" customHeight="1" thickBot="1">
      <c r="B793" s="2426"/>
      <c r="C793" s="2384"/>
      <c r="D793" s="2385"/>
      <c r="E793" s="2388" t="s">
        <v>135</v>
      </c>
      <c r="F793" s="2389"/>
      <c r="G793" s="716">
        <f t="shared" si="385"/>
        <v>0.13886409938626501</v>
      </c>
      <c r="H793" s="717">
        <f t="shared" ref="H793:R793" si="396">H755-H729</f>
        <v>0.13232229514014221</v>
      </c>
      <c r="I793" s="717">
        <f t="shared" si="396"/>
        <v>7.3130227803450215E-2</v>
      </c>
      <c r="J793" s="717">
        <f t="shared" si="396"/>
        <v>6.0007994482538657E-2</v>
      </c>
      <c r="K793" s="717">
        <f t="shared" si="396"/>
        <v>7.2475220035551208E-2</v>
      </c>
      <c r="L793" s="718">
        <f t="shared" si="396"/>
        <v>3.2341889403329716E-2</v>
      </c>
      <c r="M793" s="716">
        <f t="shared" si="396"/>
        <v>2.3829041594128048E-2</v>
      </c>
      <c r="N793" s="717">
        <f t="shared" si="396"/>
        <v>2.303634326071495E-2</v>
      </c>
      <c r="O793" s="717">
        <f t="shared" si="396"/>
        <v>2.223467057659187E-2</v>
      </c>
      <c r="P793" s="717">
        <f t="shared" si="396"/>
        <v>1.6782089502749342E-2</v>
      </c>
      <c r="Q793" s="717">
        <f t="shared" si="396"/>
        <v>1.5465222204719076E-2</v>
      </c>
      <c r="R793" s="718">
        <f t="shared" si="396"/>
        <v>1.5771295390276399E-2</v>
      </c>
      <c r="S793" s="719">
        <f>S755-S729</f>
        <v>3.2341889403329716E-2</v>
      </c>
      <c r="T793" s="723">
        <f>T755-T729</f>
        <v>7.6547881093927406E-4</v>
      </c>
      <c r="U793" s="717">
        <f>U755-U729</f>
        <v>1.5771295390276399E-2</v>
      </c>
      <c r="W793" s="366" t="s">
        <v>88</v>
      </c>
      <c r="Y793" s="76"/>
    </row>
    <row r="794" spans="2:25" ht="17.25" customHeight="1">
      <c r="B794" s="2426"/>
      <c r="C794" s="2390" t="s">
        <v>147</v>
      </c>
      <c r="D794" s="2391"/>
      <c r="E794" s="2391"/>
      <c r="F794" s="2392"/>
      <c r="G794" s="1303">
        <f t="shared" si="385"/>
        <v>3962</v>
      </c>
      <c r="H794" s="1304">
        <f t="shared" ref="H794:R794" si="397">H756-H730</f>
        <v>7267</v>
      </c>
      <c r="I794" s="1304">
        <f t="shared" si="397"/>
        <v>6105</v>
      </c>
      <c r="J794" s="1304">
        <f t="shared" si="397"/>
        <v>671</v>
      </c>
      <c r="K794" s="1304">
        <f t="shared" si="397"/>
        <v>2633</v>
      </c>
      <c r="L794" s="1305">
        <f t="shared" si="397"/>
        <v>6024.2480546925508</v>
      </c>
      <c r="M794" s="1303">
        <f t="shared" si="397"/>
        <v>6092.7593486101541</v>
      </c>
      <c r="N794" s="1304">
        <f t="shared" si="397"/>
        <v>5223.778130278457</v>
      </c>
      <c r="O794" s="1304">
        <f t="shared" si="397"/>
        <v>6185.5880244045402</v>
      </c>
      <c r="P794" s="1304">
        <f t="shared" si="397"/>
        <v>50.177875381079502</v>
      </c>
      <c r="Q794" s="1304">
        <f t="shared" si="397"/>
        <v>-2796.4564218616579</v>
      </c>
      <c r="R794" s="1305">
        <f t="shared" si="397"/>
        <v>432.03951477771625</v>
      </c>
      <c r="S794" s="1303">
        <f t="shared" si="349"/>
        <v>6024.2480546925508</v>
      </c>
      <c r="T794" s="1306">
        <f t="shared" si="351"/>
        <v>-5592.2085399148345</v>
      </c>
      <c r="U794" s="1304">
        <f t="shared" si="352"/>
        <v>432.03951477771625</v>
      </c>
      <c r="V794" s="369"/>
      <c r="W794" s="370" t="s">
        <v>88</v>
      </c>
      <c r="Y794" s="76"/>
    </row>
    <row r="795" spans="2:25" ht="17.25" customHeight="1" thickBot="1">
      <c r="B795" s="2427"/>
      <c r="C795" s="2393" t="s">
        <v>148</v>
      </c>
      <c r="D795" s="2384"/>
      <c r="E795" s="2384"/>
      <c r="F795" s="2394"/>
      <c r="G795" s="716">
        <f t="shared" si="385"/>
        <v>0.24071021398932424</v>
      </c>
      <c r="H795" s="717">
        <f t="shared" ref="H795:R795" si="398">H757-H731</f>
        <v>0.27306425263447798</v>
      </c>
      <c r="I795" s="717">
        <f t="shared" si="398"/>
        <v>0.11889215066039482</v>
      </c>
      <c r="J795" s="717">
        <f t="shared" si="398"/>
        <v>0.15696098120014967</v>
      </c>
      <c r="K795" s="717">
        <f t="shared" si="398"/>
        <v>0.20798944734628122</v>
      </c>
      <c r="L795" s="718">
        <f t="shared" si="398"/>
        <v>1.1180046113935582E-2</v>
      </c>
      <c r="M795" s="719">
        <f t="shared" si="398"/>
        <v>7.1402877897432937E-3</v>
      </c>
      <c r="N795" s="717">
        <f t="shared" si="398"/>
        <v>1.2783192012781108E-2</v>
      </c>
      <c r="O795" s="717">
        <f t="shared" si="398"/>
        <v>8.9537181364524043E-3</v>
      </c>
      <c r="P795" s="717">
        <f t="shared" si="398"/>
        <v>3.0372339369791057E-2</v>
      </c>
      <c r="Q795" s="717">
        <f t="shared" si="398"/>
        <v>4.526537836763822E-2</v>
      </c>
      <c r="R795" s="718">
        <f t="shared" si="398"/>
        <v>2.8876626151368767E-2</v>
      </c>
      <c r="S795" s="719">
        <f>S757-S731</f>
        <v>1.1180046113935582E-2</v>
      </c>
      <c r="T795" s="723">
        <f>T757-T731</f>
        <v>4.796983803630045E-2</v>
      </c>
      <c r="U795" s="717">
        <f>U757-U731</f>
        <v>2.8876626151368767E-2</v>
      </c>
      <c r="V795" s="371"/>
      <c r="W795" s="151" t="s">
        <v>363</v>
      </c>
      <c r="Y795" s="76"/>
    </row>
    <row r="796" spans="2:25" ht="17.25" customHeight="1">
      <c r="Y796" s="76"/>
    </row>
    <row r="797" spans="2:25" ht="17.25" customHeight="1">
      <c r="Y797" s="76"/>
    </row>
    <row r="798" spans="2:25" ht="17.25" customHeight="1">
      <c r="Y798" s="76"/>
    </row>
    <row r="799" spans="2:25" ht="17.25" customHeight="1">
      <c r="Y799" s="76"/>
    </row>
    <row r="800" spans="2:25" ht="17.25" customHeight="1">
      <c r="Y800" s="76"/>
    </row>
    <row r="801" spans="3:25" ht="17.25" customHeight="1">
      <c r="Y801" s="76"/>
    </row>
    <row r="802" spans="3:25" ht="17.25" customHeight="1">
      <c r="Y802" s="76"/>
    </row>
    <row r="803" spans="3:25" ht="17.25" customHeight="1">
      <c r="Y803" s="76"/>
    </row>
    <row r="804" spans="3:25" ht="17.25" customHeight="1">
      <c r="Y804" s="76"/>
    </row>
    <row r="805" spans="3:25" ht="17.25" customHeight="1">
      <c r="Y805" s="76"/>
    </row>
    <row r="806" spans="3:25" ht="17.25" customHeight="1">
      <c r="Y806" s="76"/>
    </row>
    <row r="807" spans="3:25" ht="17.25" customHeight="1">
      <c r="Y807" s="76"/>
    </row>
    <row r="808" spans="3:25" ht="17.25" customHeight="1">
      <c r="Y808" s="76"/>
    </row>
    <row r="809" spans="3:25" ht="17.25" customHeight="1">
      <c r="Y809" s="76"/>
    </row>
    <row r="810" spans="3:25" ht="17.25" customHeight="1">
      <c r="Y810" s="76"/>
    </row>
    <row r="811" spans="3:25" ht="17.25" customHeight="1">
      <c r="Y811" s="76"/>
    </row>
    <row r="812" spans="3:25" ht="17.25" customHeight="1">
      <c r="Y812" s="76"/>
    </row>
    <row r="813" spans="3:25" ht="17.25" customHeight="1">
      <c r="G813" s="79"/>
      <c r="H813" s="79"/>
      <c r="I813" s="109"/>
      <c r="V813" s="74"/>
      <c r="W813" s="74"/>
      <c r="Y813" s="152"/>
    </row>
    <row r="814" spans="3:25" ht="17.25" customHeight="1" thickBot="1">
      <c r="G814" s="79"/>
      <c r="H814" s="79"/>
      <c r="I814" s="109"/>
      <c r="V814" s="74"/>
      <c r="W814" s="74"/>
      <c r="Y814" s="152"/>
    </row>
    <row r="815" spans="3:25" ht="27.75" customHeight="1" thickBot="1">
      <c r="G815" s="79"/>
      <c r="H815" s="79"/>
      <c r="I815" s="109"/>
      <c r="R815" s="2438" t="s">
        <v>517</v>
      </c>
      <c r="S815" s="2439"/>
      <c r="T815" s="1822">
        <f>T817/M817-1</f>
        <v>-5.4481917299921245E-2</v>
      </c>
      <c r="V815" s="74"/>
      <c r="W815" s="76"/>
      <c r="X815" s="152"/>
      <c r="Y815" s="76"/>
    </row>
    <row r="816" spans="3:25" ht="45.75" customHeight="1" thickTop="1" thickBot="1">
      <c r="C816" s="1722" t="s">
        <v>491</v>
      </c>
      <c r="D816" s="1723"/>
      <c r="E816" s="1723"/>
      <c r="F816" s="1724"/>
      <c r="G816" s="1700" t="s">
        <v>493</v>
      </c>
      <c r="H816" s="1678" t="s">
        <v>492</v>
      </c>
      <c r="I816" s="1715" t="s">
        <v>487</v>
      </c>
      <c r="J816" s="1715" t="s">
        <v>494</v>
      </c>
      <c r="K816" s="1700" t="s">
        <v>486</v>
      </c>
      <c r="L816" s="1678" t="s">
        <v>484</v>
      </c>
      <c r="M816" s="1702" t="s">
        <v>476</v>
      </c>
      <c r="N816" s="1679" t="s">
        <v>485</v>
      </c>
      <c r="O816" s="1679" t="s">
        <v>488</v>
      </c>
      <c r="P816" s="1686" t="s">
        <v>489</v>
      </c>
      <c r="R816" s="1773" t="s">
        <v>483</v>
      </c>
      <c r="S816" s="1794" t="s">
        <v>516</v>
      </c>
      <c r="T816" s="1809" t="s">
        <v>14</v>
      </c>
      <c r="V816" s="74"/>
      <c r="W816" s="74"/>
      <c r="Y816" s="152"/>
    </row>
    <row r="817" spans="3:25" ht="30" customHeight="1" thickBot="1">
      <c r="C817" s="2428" t="s">
        <v>509</v>
      </c>
      <c r="D817" s="2429"/>
      <c r="E817" s="1788" t="s">
        <v>496</v>
      </c>
      <c r="F817" s="1789" t="s">
        <v>482</v>
      </c>
      <c r="G817" s="1790">
        <f>M817*0.5</f>
        <v>393470</v>
      </c>
      <c r="H817" s="1790">
        <f>M817*0.6</f>
        <v>472164</v>
      </c>
      <c r="I817" s="1823">
        <f>M817*0.7</f>
        <v>550858</v>
      </c>
      <c r="J817" s="1791">
        <f>M817*M834</f>
        <v>608321.04173567402</v>
      </c>
      <c r="K817" s="1785">
        <f>M817*0.8</f>
        <v>629552</v>
      </c>
      <c r="L817" s="1792">
        <f>M817*0.9</f>
        <v>708246</v>
      </c>
      <c r="M817" s="1793">
        <f>U696</f>
        <v>786940</v>
      </c>
      <c r="N817" s="1785">
        <f>M817*1.1</f>
        <v>865634.00000000012</v>
      </c>
      <c r="O817" s="1786">
        <f>M817*1.2</f>
        <v>944328</v>
      </c>
      <c r="P817" s="1787">
        <f>M817*1.3</f>
        <v>1023022</v>
      </c>
      <c r="R817" s="1784">
        <f>SUM(U33:U37)</f>
        <v>743922</v>
      </c>
      <c r="S817" s="1795">
        <f>U38</f>
        <v>144</v>
      </c>
      <c r="T817" s="1810">
        <f>SUM(R817:S817)</f>
        <v>744066</v>
      </c>
      <c r="V817" s="74"/>
      <c r="W817" s="74"/>
      <c r="Y817" s="152"/>
    </row>
    <row r="818" spans="3:25" ht="19.5" customHeight="1">
      <c r="C818" s="2440" t="s">
        <v>508</v>
      </c>
      <c r="D818" s="2441"/>
      <c r="E818" s="1756" t="s">
        <v>497</v>
      </c>
      <c r="F818" s="1757" t="s">
        <v>479</v>
      </c>
      <c r="G818" s="108">
        <f t="shared" ref="G818:L818" si="399">SUM(G822,G829)</f>
        <v>498974</v>
      </c>
      <c r="H818" s="1694">
        <f t="shared" si="399"/>
        <v>539024.79999999993</v>
      </c>
      <c r="I818" s="1824">
        <f t="shared" si="399"/>
        <v>579075.6</v>
      </c>
      <c r="J818" s="1758">
        <f t="shared" si="399"/>
        <v>607046.048926797</v>
      </c>
      <c r="K818" s="1669">
        <f t="shared" si="399"/>
        <v>619126.4</v>
      </c>
      <c r="L818" s="1668">
        <f t="shared" si="399"/>
        <v>659177.19999999995</v>
      </c>
      <c r="M818" s="1703">
        <f>SUM(M822,M829)</f>
        <v>699228</v>
      </c>
      <c r="N818" s="1669">
        <f t="shared" ref="N818:P818" si="400">SUM(N822,N829)</f>
        <v>739278.8</v>
      </c>
      <c r="O818" s="426">
        <f t="shared" si="400"/>
        <v>779329.59999999986</v>
      </c>
      <c r="P818" s="1680">
        <f t="shared" si="400"/>
        <v>819380.4</v>
      </c>
      <c r="R818" s="1774">
        <f>SUM(R822,R829)</f>
        <v>649296.16048522224</v>
      </c>
      <c r="S818" s="1796">
        <f t="shared" ref="S818:T818" si="401">SUM(S822,S829)</f>
        <v>100.8</v>
      </c>
      <c r="T818" s="1811">
        <f t="shared" si="401"/>
        <v>649396.96048522228</v>
      </c>
      <c r="V818" s="74"/>
      <c r="W818" s="74"/>
      <c r="Y818" s="152"/>
    </row>
    <row r="819" spans="3:25" ht="19.5" customHeight="1">
      <c r="C819" s="2440"/>
      <c r="D819" s="2441"/>
      <c r="E819" s="1749" t="s">
        <v>498</v>
      </c>
      <c r="F819" s="1744" t="s">
        <v>468</v>
      </c>
      <c r="G819" s="1666">
        <f t="shared" ref="G819:I821" si="402">$M819/$M$817*G$817</f>
        <v>188230.5</v>
      </c>
      <c r="H819" s="1666">
        <f t="shared" si="402"/>
        <v>225876.59999999998</v>
      </c>
      <c r="I819" s="1825">
        <f t="shared" si="402"/>
        <v>263522.7</v>
      </c>
      <c r="J819" s="1716">
        <f>$M$819/$M$817*J$817</f>
        <v>291012.20892679691</v>
      </c>
      <c r="K819" s="1667">
        <f>$M$819/$M$817*K$817</f>
        <v>301168.8</v>
      </c>
      <c r="L819" s="1701">
        <f>$M$819/$M$817*L$817</f>
        <v>338814.89999999997</v>
      </c>
      <c r="M819" s="1704">
        <f>U697</f>
        <v>376461</v>
      </c>
      <c r="N819" s="1667">
        <f>$M819/$M$817*N$817</f>
        <v>414107.10000000003</v>
      </c>
      <c r="O819" s="1667">
        <f>$M819/$M$817*O$817</f>
        <v>451753.19999999995</v>
      </c>
      <c r="P819" s="1687">
        <f>$M819/$M$817*P$817</f>
        <v>489399.3</v>
      </c>
      <c r="R819" s="1775">
        <f>SUM(U737:U739)</f>
        <v>308487</v>
      </c>
      <c r="S819" s="1701">
        <f>U740</f>
        <v>100.8</v>
      </c>
      <c r="T819" s="1812">
        <f>SUM(R819:S819)</f>
        <v>308587.8</v>
      </c>
      <c r="V819" s="74"/>
      <c r="W819" s="74"/>
      <c r="Y819" s="152"/>
    </row>
    <row r="820" spans="3:25" ht="19.5" customHeight="1">
      <c r="C820" s="2440"/>
      <c r="D820" s="2441"/>
      <c r="E820" s="1749" t="s">
        <v>499</v>
      </c>
      <c r="F820" s="1744" t="s">
        <v>469</v>
      </c>
      <c r="G820" s="1666">
        <f t="shared" si="402"/>
        <v>4257</v>
      </c>
      <c r="H820" s="1666">
        <f t="shared" si="402"/>
        <v>5108.3999999999996</v>
      </c>
      <c r="I820" s="1825">
        <f t="shared" si="402"/>
        <v>5959.8</v>
      </c>
      <c r="J820" s="1716">
        <f t="shared" ref="J820:K821" si="403">L820/$M$817*$K$817</f>
        <v>6130.08</v>
      </c>
      <c r="K820" s="1667">
        <f t="shared" si="403"/>
        <v>6811.2</v>
      </c>
      <c r="L820" s="1666">
        <f t="shared" ref="L820:L821" si="404">M820/$M$817*$L$817</f>
        <v>7662.5999999999995</v>
      </c>
      <c r="M820" s="1704">
        <f>U700</f>
        <v>8514</v>
      </c>
      <c r="N820" s="1667">
        <f t="shared" ref="N820:P821" si="405">$M820/$M$817*N$817</f>
        <v>9365.4000000000015</v>
      </c>
      <c r="O820" s="1667">
        <f t="shared" si="405"/>
        <v>10216.799999999999</v>
      </c>
      <c r="P820" s="1687">
        <f t="shared" si="405"/>
        <v>11068.199999999999</v>
      </c>
      <c r="R820" s="1775">
        <f>SUM(U745)</f>
        <v>35457.160485222295</v>
      </c>
      <c r="S820" s="1797"/>
      <c r="T820" s="1812">
        <f>SUM(R820:S820)</f>
        <v>35457.160485222295</v>
      </c>
      <c r="V820" s="74"/>
      <c r="W820" s="74"/>
      <c r="Y820" s="152"/>
    </row>
    <row r="821" spans="3:25" ht="19.5" customHeight="1" thickBot="1">
      <c r="C821" s="2440"/>
      <c r="D821" s="2441"/>
      <c r="E821" s="1760" t="s">
        <v>500</v>
      </c>
      <c r="F821" s="1745" t="s">
        <v>470</v>
      </c>
      <c r="G821" s="1674">
        <f t="shared" si="402"/>
        <v>7766.4999999999991</v>
      </c>
      <c r="H821" s="1674">
        <f t="shared" si="402"/>
        <v>9319.7999999999993</v>
      </c>
      <c r="I821" s="1826">
        <f t="shared" si="402"/>
        <v>10873.099999999999</v>
      </c>
      <c r="J821" s="1717">
        <f t="shared" si="403"/>
        <v>11183.76</v>
      </c>
      <c r="K821" s="1675">
        <f t="shared" si="403"/>
        <v>12426.4</v>
      </c>
      <c r="L821" s="1674">
        <f t="shared" si="404"/>
        <v>13979.699999999999</v>
      </c>
      <c r="M821" s="1705">
        <f>U702</f>
        <v>15533</v>
      </c>
      <c r="N821" s="1675">
        <f t="shared" si="405"/>
        <v>17086.3</v>
      </c>
      <c r="O821" s="1675">
        <f t="shared" si="405"/>
        <v>18639.599999999999</v>
      </c>
      <c r="P821" s="1688">
        <f t="shared" si="405"/>
        <v>20192.899999999998</v>
      </c>
      <c r="R821" s="1776">
        <f>U747</f>
        <v>13156</v>
      </c>
      <c r="S821" s="1798"/>
      <c r="T821" s="1813">
        <f>SUM(R821:S821)</f>
        <v>13156</v>
      </c>
      <c r="V821" s="74"/>
      <c r="W821" s="74"/>
      <c r="Y821" s="152"/>
    </row>
    <row r="822" spans="3:25" ht="19.5" customHeight="1" thickTop="1">
      <c r="C822" s="2440"/>
      <c r="D822" s="2441"/>
      <c r="E822" s="1759"/>
      <c r="F822" s="1746" t="s">
        <v>481</v>
      </c>
      <c r="G822" s="1670">
        <f t="shared" ref="G822" si="406">SUM(G819:G821)</f>
        <v>200254</v>
      </c>
      <c r="H822" s="1695">
        <f t="shared" ref="H822" si="407">SUM(H819:H821)</f>
        <v>240304.79999999996</v>
      </c>
      <c r="I822" s="1827">
        <f t="shared" ref="I822:L822" si="408">SUM(I819:I821)</f>
        <v>280355.59999999998</v>
      </c>
      <c r="J822" s="1718">
        <f t="shared" si="408"/>
        <v>308326.04892679694</v>
      </c>
      <c r="K822" s="1221">
        <f t="shared" si="408"/>
        <v>320406.40000000002</v>
      </c>
      <c r="L822" s="1671">
        <f t="shared" si="408"/>
        <v>360457.19999999995</v>
      </c>
      <c r="M822" s="1706">
        <f>SUM(M819:M821)</f>
        <v>400508</v>
      </c>
      <c r="N822" s="1221">
        <f t="shared" ref="N822:P822" si="409">SUM(N819:N821)</f>
        <v>440558.80000000005</v>
      </c>
      <c r="O822" s="1219">
        <f t="shared" si="409"/>
        <v>480609.59999999992</v>
      </c>
      <c r="P822" s="1220">
        <f t="shared" si="409"/>
        <v>520660.4</v>
      </c>
      <c r="R822" s="1222">
        <f>SUM(R819:R821)</f>
        <v>357100.1604852223</v>
      </c>
      <c r="S822" s="1799">
        <f t="shared" ref="S822:T822" si="410">SUM(S819:S821)</f>
        <v>100.8</v>
      </c>
      <c r="T822" s="1814">
        <f t="shared" si="410"/>
        <v>357200.96048522228</v>
      </c>
      <c r="V822" s="74"/>
      <c r="W822" s="74"/>
      <c r="Y822" s="152"/>
    </row>
    <row r="823" spans="3:25" ht="19.5" customHeight="1">
      <c r="C823" s="2440"/>
      <c r="D823" s="2441"/>
      <c r="E823" s="1750"/>
      <c r="F823" s="1747" t="s">
        <v>490</v>
      </c>
      <c r="G823" s="1681">
        <f t="shared" ref="G823:H828" si="411">K823</f>
        <v>0.50894350268127175</v>
      </c>
      <c r="H823" s="1696">
        <f t="shared" si="411"/>
        <v>0.50894350268127175</v>
      </c>
      <c r="I823" s="1828">
        <f>M823</f>
        <v>0.50894350268127175</v>
      </c>
      <c r="J823" s="1719">
        <f>L823</f>
        <v>0.50894350268127175</v>
      </c>
      <c r="K823" s="1684">
        <f>M823</f>
        <v>0.50894350268127175</v>
      </c>
      <c r="L823" s="1683">
        <f>M823</f>
        <v>0.50894350268127175</v>
      </c>
      <c r="M823" s="1707">
        <f>M822/M817</f>
        <v>0.50894350268127175</v>
      </c>
      <c r="N823" s="1684">
        <f>M823</f>
        <v>0.50894350268127175</v>
      </c>
      <c r="O823" s="1682">
        <f>M823</f>
        <v>0.50894350268127175</v>
      </c>
      <c r="P823" s="1685">
        <f>M823</f>
        <v>0.50894350268127175</v>
      </c>
      <c r="R823" s="1777">
        <f>R822/R817</f>
        <v>0.48002365904654293</v>
      </c>
      <c r="S823" s="1800">
        <f t="shared" ref="S823:T823" si="412">S822/S817</f>
        <v>0.7</v>
      </c>
      <c r="T823" s="1815">
        <f t="shared" si="412"/>
        <v>0.48006623133595983</v>
      </c>
      <c r="V823" s="74"/>
      <c r="W823" s="74"/>
      <c r="Y823" s="152"/>
    </row>
    <row r="824" spans="3:25" ht="19.5" customHeight="1">
      <c r="C824" s="2440"/>
      <c r="D824" s="2441"/>
      <c r="E824" s="1749" t="s">
        <v>501</v>
      </c>
      <c r="F824" s="1744" t="s">
        <v>471</v>
      </c>
      <c r="G824" s="1664">
        <f t="shared" si="411"/>
        <v>232752</v>
      </c>
      <c r="H824" s="1697">
        <f t="shared" si="411"/>
        <v>232752</v>
      </c>
      <c r="I824" s="1829">
        <f>M824</f>
        <v>232752</v>
      </c>
      <c r="J824" s="1716">
        <f>L824</f>
        <v>232752</v>
      </c>
      <c r="K824" s="1667">
        <f>M824</f>
        <v>232752</v>
      </c>
      <c r="L824" s="1666">
        <f>M824</f>
        <v>232752</v>
      </c>
      <c r="M824" s="1704">
        <f>$U$701</f>
        <v>232752</v>
      </c>
      <c r="N824" s="1667">
        <f>M824</f>
        <v>232752</v>
      </c>
      <c r="O824" s="1665">
        <f>M824</f>
        <v>232752</v>
      </c>
      <c r="P824" s="1676">
        <f>M824</f>
        <v>232752</v>
      </c>
      <c r="R824" s="1775">
        <f>U746</f>
        <v>226462</v>
      </c>
      <c r="S824" s="1801"/>
      <c r="T824" s="1812">
        <f>SUM(R824:S824)</f>
        <v>226462</v>
      </c>
      <c r="V824" s="74"/>
      <c r="W824" s="74"/>
      <c r="Y824" s="152"/>
    </row>
    <row r="825" spans="3:25" ht="19.5" customHeight="1">
      <c r="C825" s="2440"/>
      <c r="D825" s="2441"/>
      <c r="E825" s="1749" t="s">
        <v>502</v>
      </c>
      <c r="F825" s="1744" t="s">
        <v>472</v>
      </c>
      <c r="G825" s="1664">
        <f t="shared" si="411"/>
        <v>5014</v>
      </c>
      <c r="H825" s="1697">
        <f t="shared" si="411"/>
        <v>5014</v>
      </c>
      <c r="I825" s="1829">
        <f t="shared" ref="I825:I828" si="413">M825</f>
        <v>5014</v>
      </c>
      <c r="J825" s="1716">
        <f t="shared" ref="J825:K828" si="414">L825</f>
        <v>5014</v>
      </c>
      <c r="K825" s="1667">
        <f t="shared" si="414"/>
        <v>5014</v>
      </c>
      <c r="L825" s="1666">
        <f t="shared" ref="L825:L828" si="415">M825</f>
        <v>5014</v>
      </c>
      <c r="M825" s="1704">
        <f>U703</f>
        <v>5014</v>
      </c>
      <c r="N825" s="1667">
        <f t="shared" ref="N825:N828" si="416">M825</f>
        <v>5014</v>
      </c>
      <c r="O825" s="1665">
        <f t="shared" ref="O825:O828" si="417">M825</f>
        <v>5014</v>
      </c>
      <c r="P825" s="1676">
        <f t="shared" ref="P825:P828" si="418">M825</f>
        <v>5014</v>
      </c>
      <c r="R825" s="1775">
        <f>U748</f>
        <v>4161</v>
      </c>
      <c r="S825" s="1801"/>
      <c r="T825" s="1812">
        <f>SUM(R825:S825)</f>
        <v>4161</v>
      </c>
      <c r="V825" s="74"/>
      <c r="W825" s="74"/>
      <c r="Y825" s="152"/>
    </row>
    <row r="826" spans="3:25" ht="19.5" customHeight="1">
      <c r="C826" s="2440"/>
      <c r="D826" s="2441"/>
      <c r="E826" s="1749" t="s">
        <v>503</v>
      </c>
      <c r="F826" s="1744" t="s">
        <v>473</v>
      </c>
      <c r="G826" s="1664">
        <f t="shared" si="411"/>
        <v>0</v>
      </c>
      <c r="H826" s="1697">
        <f t="shared" si="411"/>
        <v>0</v>
      </c>
      <c r="I826" s="1829">
        <f t="shared" si="413"/>
        <v>0</v>
      </c>
      <c r="J826" s="1716">
        <f t="shared" si="414"/>
        <v>0</v>
      </c>
      <c r="K826" s="1667">
        <f t="shared" si="414"/>
        <v>0</v>
      </c>
      <c r="L826" s="1666">
        <f t="shared" si="415"/>
        <v>0</v>
      </c>
      <c r="M826" s="1704">
        <f>U704</f>
        <v>0</v>
      </c>
      <c r="N826" s="1667">
        <f t="shared" si="416"/>
        <v>0</v>
      </c>
      <c r="O826" s="1665">
        <f t="shared" si="417"/>
        <v>0</v>
      </c>
      <c r="P826" s="1676">
        <f t="shared" si="418"/>
        <v>0</v>
      </c>
      <c r="R826" s="1775">
        <f t="shared" ref="R826:R828" si="419">U749</f>
        <v>720</v>
      </c>
      <c r="S826" s="1801"/>
      <c r="T826" s="1812">
        <f>SUM(R826:S826)</f>
        <v>720</v>
      </c>
      <c r="V826" s="74"/>
      <c r="W826" s="74"/>
      <c r="Y826" s="152"/>
    </row>
    <row r="827" spans="3:25" ht="19.5" customHeight="1">
      <c r="C827" s="2440"/>
      <c r="D827" s="2441"/>
      <c r="E827" s="1749" t="s">
        <v>504</v>
      </c>
      <c r="F827" s="1744" t="s">
        <v>474</v>
      </c>
      <c r="G827" s="1664">
        <f t="shared" si="411"/>
        <v>2142</v>
      </c>
      <c r="H827" s="1697">
        <f t="shared" si="411"/>
        <v>2142</v>
      </c>
      <c r="I827" s="1829">
        <f t="shared" si="413"/>
        <v>2142</v>
      </c>
      <c r="J827" s="1716">
        <f t="shared" si="414"/>
        <v>2142</v>
      </c>
      <c r="K827" s="1667">
        <f t="shared" si="414"/>
        <v>2142</v>
      </c>
      <c r="L827" s="1666">
        <f t="shared" si="415"/>
        <v>2142</v>
      </c>
      <c r="M827" s="1704">
        <f>U705</f>
        <v>2142</v>
      </c>
      <c r="N827" s="1667">
        <f t="shared" si="416"/>
        <v>2142</v>
      </c>
      <c r="O827" s="1665">
        <f t="shared" si="417"/>
        <v>2142</v>
      </c>
      <c r="P827" s="1676">
        <f t="shared" si="418"/>
        <v>2142</v>
      </c>
      <c r="R827" s="1775">
        <f t="shared" si="419"/>
        <v>2041</v>
      </c>
      <c r="S827" s="1801"/>
      <c r="T827" s="1812">
        <f>SUM(R827:S827)</f>
        <v>2041</v>
      </c>
      <c r="V827" s="74"/>
      <c r="W827" s="74"/>
      <c r="Y827" s="152"/>
    </row>
    <row r="828" spans="3:25" ht="19.5" customHeight="1" thickBot="1">
      <c r="C828" s="2440"/>
      <c r="D828" s="2441"/>
      <c r="E828" s="1760" t="s">
        <v>505</v>
      </c>
      <c r="F828" s="1745" t="s">
        <v>475</v>
      </c>
      <c r="G828" s="1672">
        <f t="shared" si="411"/>
        <v>58812</v>
      </c>
      <c r="H828" s="1698">
        <f t="shared" si="411"/>
        <v>58812</v>
      </c>
      <c r="I828" s="1830">
        <f t="shared" si="413"/>
        <v>58812</v>
      </c>
      <c r="J828" s="1717">
        <f t="shared" si="414"/>
        <v>58812</v>
      </c>
      <c r="K828" s="1675">
        <f t="shared" si="414"/>
        <v>58812</v>
      </c>
      <c r="L828" s="1674">
        <f t="shared" si="415"/>
        <v>58812</v>
      </c>
      <c r="M828" s="1705">
        <f>U706</f>
        <v>58812</v>
      </c>
      <c r="N828" s="1675">
        <f t="shared" si="416"/>
        <v>58812</v>
      </c>
      <c r="O828" s="1673">
        <f t="shared" si="417"/>
        <v>58812</v>
      </c>
      <c r="P828" s="1677">
        <f t="shared" si="418"/>
        <v>58812</v>
      </c>
      <c r="R828" s="1776">
        <f t="shared" si="419"/>
        <v>58812</v>
      </c>
      <c r="S828" s="1802"/>
      <c r="T828" s="1813">
        <f>SUM(R828:S828)</f>
        <v>58812</v>
      </c>
      <c r="V828" s="74"/>
      <c r="W828" s="74"/>
      <c r="Y828" s="152"/>
    </row>
    <row r="829" spans="3:25" ht="19.5" customHeight="1" thickTop="1">
      <c r="C829" s="2440"/>
      <c r="D829" s="2441"/>
      <c r="E829" s="1762"/>
      <c r="F829" s="1763" t="s">
        <v>480</v>
      </c>
      <c r="G829" s="1764">
        <f t="shared" ref="G829" si="420">SUM(G824:G828)</f>
        <v>298720</v>
      </c>
      <c r="H829" s="1765">
        <f t="shared" ref="H829" si="421">SUM(H824:H828)</f>
        <v>298720</v>
      </c>
      <c r="I829" s="1831">
        <f t="shared" ref="I829:L829" si="422">SUM(I824:I828)</f>
        <v>298720</v>
      </c>
      <c r="J829" s="1766">
        <f t="shared" si="422"/>
        <v>298720</v>
      </c>
      <c r="K829" s="1767">
        <f t="shared" si="422"/>
        <v>298720</v>
      </c>
      <c r="L829" s="1768">
        <f t="shared" si="422"/>
        <v>298720</v>
      </c>
      <c r="M829" s="1769">
        <f>SUM(M824:M828)</f>
        <v>298720</v>
      </c>
      <c r="N829" s="1767">
        <f t="shared" ref="N829:P829" si="423">SUM(N824:N828)</f>
        <v>298720</v>
      </c>
      <c r="O829" s="1770">
        <f t="shared" si="423"/>
        <v>298720</v>
      </c>
      <c r="P829" s="1771">
        <f t="shared" si="423"/>
        <v>298720</v>
      </c>
      <c r="R829" s="1778">
        <f>SUM(R824:R828)</f>
        <v>292196</v>
      </c>
      <c r="S829" s="1803">
        <f t="shared" ref="S829:T829" si="424">SUM(S824:S828)</f>
        <v>0</v>
      </c>
      <c r="T829" s="1816">
        <f t="shared" si="424"/>
        <v>292196</v>
      </c>
      <c r="V829" s="74"/>
      <c r="W829" s="74"/>
      <c r="Y829" s="152"/>
    </row>
    <row r="830" spans="3:25" ht="19.5" customHeight="1">
      <c r="C830" s="2442"/>
      <c r="D830" s="2443"/>
      <c r="E830" s="1756"/>
      <c r="F830" s="1761" t="s">
        <v>506</v>
      </c>
      <c r="G830" s="1708">
        <f>G829/G817</f>
        <v>0.75919383942867313</v>
      </c>
      <c r="H830" s="1709">
        <f t="shared" ref="H830:P830" si="425">H829/H817</f>
        <v>0.63266153285722759</v>
      </c>
      <c r="I830" s="1832">
        <f t="shared" si="425"/>
        <v>0.54228131387762368</v>
      </c>
      <c r="J830" s="1720">
        <f>J829/J817</f>
        <v>0.49105649731872825</v>
      </c>
      <c r="K830" s="1710">
        <f t="shared" si="425"/>
        <v>0.47449614964292069</v>
      </c>
      <c r="L830" s="1711">
        <f t="shared" si="425"/>
        <v>0.42177435523815171</v>
      </c>
      <c r="M830" s="1712">
        <f t="shared" si="425"/>
        <v>0.37959691971433657</v>
      </c>
      <c r="N830" s="1710">
        <f t="shared" si="425"/>
        <v>0.34508810883121499</v>
      </c>
      <c r="O830" s="1713">
        <f t="shared" si="425"/>
        <v>0.3163307664286138</v>
      </c>
      <c r="P830" s="1714">
        <f t="shared" si="425"/>
        <v>0.29199763054948963</v>
      </c>
      <c r="R830" s="1779">
        <f t="shared" ref="R830:T830" si="426">R829/R817</f>
        <v>0.39277773745096933</v>
      </c>
      <c r="S830" s="1804">
        <f t="shared" si="426"/>
        <v>0</v>
      </c>
      <c r="T830" s="1817">
        <f t="shared" si="426"/>
        <v>0.3927017226966425</v>
      </c>
      <c r="V830" s="74"/>
      <c r="W830" s="74"/>
      <c r="Y830" s="152"/>
    </row>
    <row r="831" spans="3:25" ht="19.5" customHeight="1">
      <c r="C831" s="2430" t="s">
        <v>510</v>
      </c>
      <c r="D831" s="2431"/>
      <c r="E831" s="1743" t="s">
        <v>514</v>
      </c>
      <c r="F831" s="1748" t="s">
        <v>507</v>
      </c>
      <c r="G831" s="1734">
        <f t="shared" ref="G831:L831" si="427">G817-G818</f>
        <v>-105504</v>
      </c>
      <c r="H831" s="1735">
        <f t="shared" si="427"/>
        <v>-66860.79999999993</v>
      </c>
      <c r="I831" s="1739">
        <f t="shared" si="427"/>
        <v>-28217.599999999977</v>
      </c>
      <c r="J831" s="1739">
        <f t="shared" si="427"/>
        <v>1274.9928088770248</v>
      </c>
      <c r="K831" s="1737">
        <f t="shared" si="427"/>
        <v>10425.599999999977</v>
      </c>
      <c r="L831" s="1735">
        <f t="shared" si="427"/>
        <v>49068.800000000047</v>
      </c>
      <c r="M831" s="1741">
        <f>M817-M818</f>
        <v>87712</v>
      </c>
      <c r="N831" s="1737">
        <f t="shared" ref="N831:P831" si="428">N817-N818</f>
        <v>126355.20000000007</v>
      </c>
      <c r="O831" s="1734">
        <f t="shared" si="428"/>
        <v>164998.40000000014</v>
      </c>
      <c r="P831" s="1753">
        <f t="shared" si="428"/>
        <v>203641.59999999998</v>
      </c>
      <c r="R831" s="1780">
        <f>R817-R818</f>
        <v>94625.839514777763</v>
      </c>
      <c r="S831" s="1805">
        <f t="shared" ref="S831:T831" si="429">S817-S818</f>
        <v>43.2</v>
      </c>
      <c r="T831" s="1818">
        <f t="shared" si="429"/>
        <v>94669.039514777716</v>
      </c>
      <c r="V831" s="74"/>
      <c r="W831" s="74"/>
      <c r="Y831" s="152"/>
    </row>
    <row r="832" spans="3:25" ht="19.5" customHeight="1">
      <c r="C832" s="2432"/>
      <c r="D832" s="2433"/>
      <c r="E832" s="1743" t="s">
        <v>515</v>
      </c>
      <c r="F832" s="1748" t="s">
        <v>495</v>
      </c>
      <c r="G832" s="1733">
        <f t="shared" ref="G832:L832" si="430">G831/G817</f>
        <v>-0.26813734210994483</v>
      </c>
      <c r="H832" s="1736">
        <f t="shared" si="430"/>
        <v>-0.14160503553849918</v>
      </c>
      <c r="I832" s="1740">
        <f t="shared" si="430"/>
        <v>-5.1224816558895353E-2</v>
      </c>
      <c r="J832" s="1740">
        <f t="shared" si="430"/>
        <v>2.0959209387845425E-3</v>
      </c>
      <c r="K832" s="1738">
        <f t="shared" si="430"/>
        <v>1.6560347675807521E-2</v>
      </c>
      <c r="L832" s="1736">
        <f t="shared" si="430"/>
        <v>6.9282142080576592E-2</v>
      </c>
      <c r="M832" s="1742">
        <f>M831/M817</f>
        <v>0.11145957760439169</v>
      </c>
      <c r="N832" s="1738">
        <f t="shared" ref="N832:P832" si="431">N831/N817</f>
        <v>0.14596838848751326</v>
      </c>
      <c r="O832" s="1733">
        <f t="shared" si="431"/>
        <v>0.17472573089011459</v>
      </c>
      <c r="P832" s="1754">
        <f t="shared" si="431"/>
        <v>0.19905886676923856</v>
      </c>
      <c r="R832" s="1781">
        <f>R831/R817</f>
        <v>0.12719860350248785</v>
      </c>
      <c r="S832" s="1806">
        <f t="shared" ref="S832" si="432">S831/S817</f>
        <v>0.30000000000000004</v>
      </c>
      <c r="T832" s="1819">
        <f t="shared" ref="T832" si="433">T831/T817</f>
        <v>0.12723204596739768</v>
      </c>
      <c r="V832" s="74"/>
      <c r="W832" s="74"/>
      <c r="Y832" s="152"/>
    </row>
    <row r="833" spans="3:25" ht="19.5" customHeight="1">
      <c r="C833" s="2434" t="s">
        <v>511</v>
      </c>
      <c r="D833" s="2435"/>
      <c r="E833" s="1749" t="s">
        <v>512</v>
      </c>
      <c r="F833" s="1751" t="s">
        <v>477</v>
      </c>
      <c r="G833" s="1725">
        <f t="shared" ref="G833:P833" si="434">G829/(1-(G822/G817))</f>
        <v>608321.04173567402</v>
      </c>
      <c r="H833" s="1726">
        <f t="shared" si="434"/>
        <v>608321.04173567391</v>
      </c>
      <c r="I833" s="1833">
        <f>I829/(1-(I822/I817))</f>
        <v>608321.04173567402</v>
      </c>
      <c r="J833" s="1727">
        <f t="shared" si="434"/>
        <v>605735.64873814583</v>
      </c>
      <c r="K833" s="1728">
        <f t="shared" si="434"/>
        <v>608321.04173567402</v>
      </c>
      <c r="L833" s="1729">
        <f t="shared" si="434"/>
        <v>608321.04173567391</v>
      </c>
      <c r="M833" s="1730">
        <f t="shared" si="434"/>
        <v>608321.04173567402</v>
      </c>
      <c r="N833" s="1728">
        <f t="shared" si="434"/>
        <v>608321.04173567402</v>
      </c>
      <c r="O833" s="1731">
        <f t="shared" si="434"/>
        <v>608321.04173567391</v>
      </c>
      <c r="P833" s="1732">
        <f t="shared" si="434"/>
        <v>608321.04173567402</v>
      </c>
      <c r="R833" s="1782">
        <f t="shared" ref="R833:T833" si="435">R829/(1-(R822/R817))</f>
        <v>561940.95189833723</v>
      </c>
      <c r="S833" s="1807">
        <f t="shared" si="435"/>
        <v>0</v>
      </c>
      <c r="T833" s="1820">
        <f t="shared" si="435"/>
        <v>561986.96374500159</v>
      </c>
      <c r="V833" s="74"/>
      <c r="W833" s="74"/>
      <c r="Y833" s="152"/>
    </row>
    <row r="834" spans="3:25" ht="31.5" customHeight="1" thickBot="1">
      <c r="C834" s="2436"/>
      <c r="D834" s="2437"/>
      <c r="E834" s="1755" t="s">
        <v>513</v>
      </c>
      <c r="F834" s="1752" t="s">
        <v>478</v>
      </c>
      <c r="G834" s="1689">
        <f t="shared" ref="G834:P834" si="436">G833/G817</f>
        <v>1.5460417356740641</v>
      </c>
      <c r="H834" s="1699">
        <f>H833/H817</f>
        <v>1.2883681130617199</v>
      </c>
      <c r="I834" s="1834">
        <f t="shared" si="436"/>
        <v>1.1043155254814745</v>
      </c>
      <c r="J834" s="1721">
        <f t="shared" si="436"/>
        <v>0.99574995303441827</v>
      </c>
      <c r="K834" s="1692">
        <f t="shared" si="436"/>
        <v>0.96627608479629012</v>
      </c>
      <c r="L834" s="1691">
        <f t="shared" si="436"/>
        <v>0.85891207537447989</v>
      </c>
      <c r="M834" s="1772">
        <f t="shared" si="436"/>
        <v>0.77302086783703206</v>
      </c>
      <c r="N834" s="1692">
        <f t="shared" si="436"/>
        <v>0.70274624348821091</v>
      </c>
      <c r="O834" s="1690">
        <f t="shared" si="436"/>
        <v>0.64418405653085997</v>
      </c>
      <c r="P834" s="1693">
        <f t="shared" si="436"/>
        <v>0.59463143679771702</v>
      </c>
      <c r="R834" s="1783">
        <f t="shared" ref="R834:T834" si="437">R833/R817</f>
        <v>0.75537617102107102</v>
      </c>
      <c r="S834" s="1808">
        <f t="shared" si="437"/>
        <v>0</v>
      </c>
      <c r="T834" s="1821">
        <f t="shared" si="437"/>
        <v>0.75529182054414745</v>
      </c>
      <c r="V834" s="74"/>
      <c r="W834" s="74"/>
      <c r="Y834" s="152"/>
    </row>
    <row r="835" spans="3:25" ht="17.25" customHeight="1">
      <c r="G835" s="79"/>
      <c r="H835" s="79"/>
      <c r="I835" s="109"/>
      <c r="V835" s="74"/>
      <c r="W835" s="76"/>
      <c r="X835" s="152"/>
      <c r="Y835" s="76"/>
    </row>
    <row r="836" spans="3:25" ht="17.25" customHeight="1">
      <c r="U836" s="76"/>
      <c r="V836" s="152"/>
      <c r="W836" s="76"/>
      <c r="Y836" s="76"/>
    </row>
    <row r="837" spans="3:25" ht="17.25" customHeight="1">
      <c r="Y837" s="76"/>
    </row>
  </sheetData>
  <dataConsolidate>
    <dataRefs count="12">
      <dataRef ref="F2:V155" sheet="１０月" r:id="rId1"/>
      <dataRef ref="F2:V155" sheet="１１月" r:id="rId2"/>
      <dataRef ref="F2:V155" sheet="１２月" r:id="rId3"/>
      <dataRef ref="F2:V155" sheet="１月" r:id="rId4"/>
      <dataRef ref="F2:V155" sheet="２月" r:id="rId5"/>
      <dataRef ref="F2:V155" sheet="３月" r:id="rId6"/>
      <dataRef ref="F2:V155" sheet="４月" r:id="rId7"/>
      <dataRef ref="F2:V155" sheet="５月" r:id="rId8"/>
      <dataRef ref="F2:V155" sheet="６月" r:id="rId9"/>
      <dataRef ref="F2:V155" sheet="７月" r:id="rId10"/>
      <dataRef ref="F2:V155" sheet="８月" r:id="rId11"/>
      <dataRef ref="F2:V155" sheet="９月" r:id="rId12"/>
    </dataRefs>
  </dataConsolidate>
  <mergeCells count="586">
    <mergeCell ref="C732:F732"/>
    <mergeCell ref="C733:F733"/>
    <mergeCell ref="C713:F713"/>
    <mergeCell ref="C714:F714"/>
    <mergeCell ref="C694:F694"/>
    <mergeCell ref="C695:F695"/>
    <mergeCell ref="B778:B795"/>
    <mergeCell ref="C778:F778"/>
    <mergeCell ref="C779:C791"/>
    <mergeCell ref="E779:F779"/>
    <mergeCell ref="D780:D783"/>
    <mergeCell ref="E780:F780"/>
    <mergeCell ref="E781:F781"/>
    <mergeCell ref="E782:F782"/>
    <mergeCell ref="E783:F783"/>
    <mergeCell ref="D784:D790"/>
    <mergeCell ref="E784:F784"/>
    <mergeCell ref="E785:F785"/>
    <mergeCell ref="E786:F786"/>
    <mergeCell ref="E787:F787"/>
    <mergeCell ref="E788:F788"/>
    <mergeCell ref="E789:F789"/>
    <mergeCell ref="E790:F790"/>
    <mergeCell ref="D791:F791"/>
    <mergeCell ref="C792:D793"/>
    <mergeCell ref="E792:F792"/>
    <mergeCell ref="E793:F793"/>
    <mergeCell ref="C794:F794"/>
    <mergeCell ref="C795:F795"/>
    <mergeCell ref="E752:F752"/>
    <mergeCell ref="D753:F753"/>
    <mergeCell ref="C754:D755"/>
    <mergeCell ref="E754:F754"/>
    <mergeCell ref="E755:F755"/>
    <mergeCell ref="C756:F756"/>
    <mergeCell ref="C757:F757"/>
    <mergeCell ref="D773:F773"/>
    <mergeCell ref="C774:D775"/>
    <mergeCell ref="E774:F774"/>
    <mergeCell ref="E775:F775"/>
    <mergeCell ref="C758:F758"/>
    <mergeCell ref="C759:F759"/>
    <mergeCell ref="C776:F776"/>
    <mergeCell ref="C777:F777"/>
    <mergeCell ref="B760:B777"/>
    <mergeCell ref="C760:F760"/>
    <mergeCell ref="C761:C773"/>
    <mergeCell ref="E761:F761"/>
    <mergeCell ref="D762:D765"/>
    <mergeCell ref="E762:F762"/>
    <mergeCell ref="E763:F763"/>
    <mergeCell ref="E764:F764"/>
    <mergeCell ref="E765:F765"/>
    <mergeCell ref="D766:D772"/>
    <mergeCell ref="E766:F766"/>
    <mergeCell ref="E767:F767"/>
    <mergeCell ref="E768:F768"/>
    <mergeCell ref="E769:F769"/>
    <mergeCell ref="E770:F770"/>
    <mergeCell ref="E771:F771"/>
    <mergeCell ref="E772:F772"/>
    <mergeCell ref="B734:B757"/>
    <mergeCell ref="C734:D736"/>
    <mergeCell ref="E734:F734"/>
    <mergeCell ref="E735:F735"/>
    <mergeCell ref="E736:F736"/>
    <mergeCell ref="C737:C753"/>
    <mergeCell ref="D737:D741"/>
    <mergeCell ref="E737:F737"/>
    <mergeCell ref="E738:F738"/>
    <mergeCell ref="E739:F739"/>
    <mergeCell ref="E740:F740"/>
    <mergeCell ref="E741:F741"/>
    <mergeCell ref="D742:D745"/>
    <mergeCell ref="E742:F742"/>
    <mergeCell ref="E743:F743"/>
    <mergeCell ref="E744:F744"/>
    <mergeCell ref="E745:F745"/>
    <mergeCell ref="D746:D752"/>
    <mergeCell ref="E746:F746"/>
    <mergeCell ref="E747:F747"/>
    <mergeCell ref="E748:F748"/>
    <mergeCell ref="E749:F749"/>
    <mergeCell ref="E750:F750"/>
    <mergeCell ref="E751:F751"/>
    <mergeCell ref="B715:B731"/>
    <mergeCell ref="C715:F715"/>
    <mergeCell ref="C716:C727"/>
    <mergeCell ref="E716:F716"/>
    <mergeCell ref="D717:D719"/>
    <mergeCell ref="E717:F717"/>
    <mergeCell ref="E718:F718"/>
    <mergeCell ref="E719:F719"/>
    <mergeCell ref="D720:D726"/>
    <mergeCell ref="E720:F720"/>
    <mergeCell ref="E721:F721"/>
    <mergeCell ref="E722:F722"/>
    <mergeCell ref="E723:F723"/>
    <mergeCell ref="E724:F724"/>
    <mergeCell ref="E725:F725"/>
    <mergeCell ref="E726:F726"/>
    <mergeCell ref="D727:F727"/>
    <mergeCell ref="C728:D729"/>
    <mergeCell ref="E728:F728"/>
    <mergeCell ref="E729:F729"/>
    <mergeCell ref="C730:F730"/>
    <mergeCell ref="C731:F731"/>
    <mergeCell ref="C693:F693"/>
    <mergeCell ref="B696:B712"/>
    <mergeCell ref="C696:F696"/>
    <mergeCell ref="C697:C708"/>
    <mergeCell ref="E697:F697"/>
    <mergeCell ref="D698:D700"/>
    <mergeCell ref="E698:F698"/>
    <mergeCell ref="E699:F699"/>
    <mergeCell ref="E700:F700"/>
    <mergeCell ref="D701:D707"/>
    <mergeCell ref="E701:F701"/>
    <mergeCell ref="E702:F702"/>
    <mergeCell ref="E703:F703"/>
    <mergeCell ref="E704:F704"/>
    <mergeCell ref="E705:F705"/>
    <mergeCell ref="E706:F706"/>
    <mergeCell ref="E707:F707"/>
    <mergeCell ref="D708:F708"/>
    <mergeCell ref="C709:D710"/>
    <mergeCell ref="E709:F709"/>
    <mergeCell ref="E710:F710"/>
    <mergeCell ref="C711:F711"/>
    <mergeCell ref="C712:F712"/>
    <mergeCell ref="E685:F685"/>
    <mergeCell ref="E686:F686"/>
    <mergeCell ref="E687:F687"/>
    <mergeCell ref="E688:F688"/>
    <mergeCell ref="D689:F689"/>
    <mergeCell ref="C690:D691"/>
    <mergeCell ref="E690:F690"/>
    <mergeCell ref="E691:F691"/>
    <mergeCell ref="C692:F692"/>
    <mergeCell ref="C664:F664"/>
    <mergeCell ref="C665:F665"/>
    <mergeCell ref="B669:F669"/>
    <mergeCell ref="B670:B693"/>
    <mergeCell ref="C670:D672"/>
    <mergeCell ref="E670:F670"/>
    <mergeCell ref="E671:F671"/>
    <mergeCell ref="E672:F672"/>
    <mergeCell ref="C673:C689"/>
    <mergeCell ref="D673:D677"/>
    <mergeCell ref="E673:F673"/>
    <mergeCell ref="E674:F674"/>
    <mergeCell ref="E675:F675"/>
    <mergeCell ref="E676:F676"/>
    <mergeCell ref="E677:F677"/>
    <mergeCell ref="D678:D681"/>
    <mergeCell ref="E678:F678"/>
    <mergeCell ref="E679:F679"/>
    <mergeCell ref="E680:F680"/>
    <mergeCell ref="E681:F681"/>
    <mergeCell ref="D682:D688"/>
    <mergeCell ref="E682:F682"/>
    <mergeCell ref="E683:F683"/>
    <mergeCell ref="E684:F684"/>
    <mergeCell ref="C636:F636"/>
    <mergeCell ref="B637:B665"/>
    <mergeCell ref="C637:C644"/>
    <mergeCell ref="D637:E638"/>
    <mergeCell ref="D639:E642"/>
    <mergeCell ref="D643:F643"/>
    <mergeCell ref="D644:F644"/>
    <mergeCell ref="C645:C655"/>
    <mergeCell ref="D645:D650"/>
    <mergeCell ref="E645:E646"/>
    <mergeCell ref="E647:E649"/>
    <mergeCell ref="E650:F650"/>
    <mergeCell ref="D651:D655"/>
    <mergeCell ref="E651:F651"/>
    <mergeCell ref="E652:F652"/>
    <mergeCell ref="E653:F653"/>
    <mergeCell ref="E654:F654"/>
    <mergeCell ref="E655:F655"/>
    <mergeCell ref="C656:F656"/>
    <mergeCell ref="C657:D661"/>
    <mergeCell ref="E657:E658"/>
    <mergeCell ref="E659:E661"/>
    <mergeCell ref="C662:F662"/>
    <mergeCell ref="C663:F663"/>
    <mergeCell ref="B608:B636"/>
    <mergeCell ref="C608:C615"/>
    <mergeCell ref="D608:E609"/>
    <mergeCell ref="D610:E613"/>
    <mergeCell ref="D614:F614"/>
    <mergeCell ref="D615:F615"/>
    <mergeCell ref="C616:C626"/>
    <mergeCell ref="D616:D621"/>
    <mergeCell ref="E616:E617"/>
    <mergeCell ref="E618:E620"/>
    <mergeCell ref="E621:F621"/>
    <mergeCell ref="D622:D626"/>
    <mergeCell ref="E622:F622"/>
    <mergeCell ref="E623:F623"/>
    <mergeCell ref="E624:F624"/>
    <mergeCell ref="E625:F625"/>
    <mergeCell ref="E626:F626"/>
    <mergeCell ref="C627:F627"/>
    <mergeCell ref="C628:D632"/>
    <mergeCell ref="E628:E629"/>
    <mergeCell ref="E630:E632"/>
    <mergeCell ref="C633:F633"/>
    <mergeCell ref="C634:F634"/>
    <mergeCell ref="C635:F635"/>
    <mergeCell ref="B580:B607"/>
    <mergeCell ref="C580:C585"/>
    <mergeCell ref="D580:E581"/>
    <mergeCell ref="D582:E585"/>
    <mergeCell ref="C587:C597"/>
    <mergeCell ref="D587:D592"/>
    <mergeCell ref="E587:E588"/>
    <mergeCell ref="E589:E591"/>
    <mergeCell ref="D593:D597"/>
    <mergeCell ref="C598:F598"/>
    <mergeCell ref="C599:D603"/>
    <mergeCell ref="E599:E600"/>
    <mergeCell ref="E601:E603"/>
    <mergeCell ref="C606:F606"/>
    <mergeCell ref="C607:F607"/>
    <mergeCell ref="C604:F604"/>
    <mergeCell ref="C605:F605"/>
    <mergeCell ref="E592:F592"/>
    <mergeCell ref="E593:F593"/>
    <mergeCell ref="E594:F594"/>
    <mergeCell ref="E595:F595"/>
    <mergeCell ref="E596:F596"/>
    <mergeCell ref="E597:F597"/>
    <mergeCell ref="C586:F586"/>
    <mergeCell ref="B553:B579"/>
    <mergeCell ref="C553:C557"/>
    <mergeCell ref="D553:E554"/>
    <mergeCell ref="D555:E557"/>
    <mergeCell ref="C558:F558"/>
    <mergeCell ref="C559:C569"/>
    <mergeCell ref="D559:D564"/>
    <mergeCell ref="E559:E560"/>
    <mergeCell ref="E561:E563"/>
    <mergeCell ref="D565:D569"/>
    <mergeCell ref="C570:F570"/>
    <mergeCell ref="C571:D575"/>
    <mergeCell ref="E571:E572"/>
    <mergeCell ref="E573:E575"/>
    <mergeCell ref="C576:F576"/>
    <mergeCell ref="C577:F577"/>
    <mergeCell ref="C578:F578"/>
    <mergeCell ref="C579:F579"/>
    <mergeCell ref="E565:F565"/>
    <mergeCell ref="E566:F566"/>
    <mergeCell ref="E567:F567"/>
    <mergeCell ref="E569:F569"/>
    <mergeCell ref="E564:F564"/>
    <mergeCell ref="E568:F568"/>
    <mergeCell ref="C543:F543"/>
    <mergeCell ref="C544:D548"/>
    <mergeCell ref="E544:E545"/>
    <mergeCell ref="E546:E548"/>
    <mergeCell ref="C549:F549"/>
    <mergeCell ref="C550:F550"/>
    <mergeCell ref="C551:F551"/>
    <mergeCell ref="C552:F552"/>
    <mergeCell ref="E538:F538"/>
    <mergeCell ref="E539:F539"/>
    <mergeCell ref="E540:F540"/>
    <mergeCell ref="D526:E527"/>
    <mergeCell ref="D528:E530"/>
    <mergeCell ref="C531:F531"/>
    <mergeCell ref="C532:C542"/>
    <mergeCell ref="D532:D537"/>
    <mergeCell ref="E532:E533"/>
    <mergeCell ref="E534:E536"/>
    <mergeCell ref="D538:D542"/>
    <mergeCell ref="E542:F542"/>
    <mergeCell ref="C483:F483"/>
    <mergeCell ref="C484:F484"/>
    <mergeCell ref="C485:F485"/>
    <mergeCell ref="C486:F486"/>
    <mergeCell ref="C487:F487"/>
    <mergeCell ref="C488:F488"/>
    <mergeCell ref="C505:F505"/>
    <mergeCell ref="C506:C512"/>
    <mergeCell ref="D506:F506"/>
    <mergeCell ref="D507:F507"/>
    <mergeCell ref="D508:F508"/>
    <mergeCell ref="D415:F415"/>
    <mergeCell ref="D416:F416"/>
    <mergeCell ref="C418:C424"/>
    <mergeCell ref="D418:F418"/>
    <mergeCell ref="D419:F419"/>
    <mergeCell ref="D420:F420"/>
    <mergeCell ref="D421:F421"/>
    <mergeCell ref="D422:F422"/>
    <mergeCell ref="D423:F423"/>
    <mergeCell ref="D424:F424"/>
    <mergeCell ref="C417:F417"/>
    <mergeCell ref="B345:B432"/>
    <mergeCell ref="C345:C392"/>
    <mergeCell ref="D345:D360"/>
    <mergeCell ref="E345:E352"/>
    <mergeCell ref="E353:E360"/>
    <mergeCell ref="D361:D392"/>
    <mergeCell ref="E361:E368"/>
    <mergeCell ref="E369:E376"/>
    <mergeCell ref="E377:E384"/>
    <mergeCell ref="E385:E392"/>
    <mergeCell ref="C393:F393"/>
    <mergeCell ref="C394:F394"/>
    <mergeCell ref="C395:F395"/>
    <mergeCell ref="C397:F397"/>
    <mergeCell ref="C398:F398"/>
    <mergeCell ref="C399:F399"/>
    <mergeCell ref="C400:F400"/>
    <mergeCell ref="C401:C416"/>
    <mergeCell ref="D401:F401"/>
    <mergeCell ref="D402:D411"/>
    <mergeCell ref="E402:E407"/>
    <mergeCell ref="E408:E409"/>
    <mergeCell ref="E411:F411"/>
    <mergeCell ref="D412:E414"/>
    <mergeCell ref="B257:B344"/>
    <mergeCell ref="C257:C304"/>
    <mergeCell ref="D257:D272"/>
    <mergeCell ref="E257:E264"/>
    <mergeCell ref="E265:E272"/>
    <mergeCell ref="D273:D304"/>
    <mergeCell ref="E273:E280"/>
    <mergeCell ref="E281:E288"/>
    <mergeCell ref="E289:E296"/>
    <mergeCell ref="E297:E304"/>
    <mergeCell ref="C305:F305"/>
    <mergeCell ref="C306:F306"/>
    <mergeCell ref="C307:F307"/>
    <mergeCell ref="C308:F308"/>
    <mergeCell ref="C309:F309"/>
    <mergeCell ref="C310:F310"/>
    <mergeCell ref="C311:F311"/>
    <mergeCell ref="C313:C328"/>
    <mergeCell ref="D313:F313"/>
    <mergeCell ref="D314:D323"/>
    <mergeCell ref="E314:E319"/>
    <mergeCell ref="E320:E321"/>
    <mergeCell ref="E323:F323"/>
    <mergeCell ref="D324:E326"/>
    <mergeCell ref="B198:B256"/>
    <mergeCell ref="C198:C222"/>
    <mergeCell ref="D198:D207"/>
    <mergeCell ref="E198:E202"/>
    <mergeCell ref="E203:E207"/>
    <mergeCell ref="D208:D222"/>
    <mergeCell ref="E208:E212"/>
    <mergeCell ref="E213:E217"/>
    <mergeCell ref="E218:E222"/>
    <mergeCell ref="C223:F223"/>
    <mergeCell ref="C224:F224"/>
    <mergeCell ref="C226:F226"/>
    <mergeCell ref="C227:F227"/>
    <mergeCell ref="C228:C241"/>
    <mergeCell ref="D228:F228"/>
    <mergeCell ref="D229:D236"/>
    <mergeCell ref="E229:E233"/>
    <mergeCell ref="E234:E235"/>
    <mergeCell ref="E236:F236"/>
    <mergeCell ref="D237:E239"/>
    <mergeCell ref="D240:F240"/>
    <mergeCell ref="D241:F241"/>
    <mergeCell ref="C242:F242"/>
    <mergeCell ref="C256:F256"/>
    <mergeCell ref="V135:W135"/>
    <mergeCell ref="B136:F136"/>
    <mergeCell ref="P136:T136"/>
    <mergeCell ref="B137:F137"/>
    <mergeCell ref="B139:B197"/>
    <mergeCell ref="C139:C163"/>
    <mergeCell ref="D139:D148"/>
    <mergeCell ref="E139:E143"/>
    <mergeCell ref="E144:E148"/>
    <mergeCell ref="D149:D163"/>
    <mergeCell ref="E149:E153"/>
    <mergeCell ref="E154:E158"/>
    <mergeCell ref="E159:E163"/>
    <mergeCell ref="C164:F164"/>
    <mergeCell ref="C165:F165"/>
    <mergeCell ref="C167:F167"/>
    <mergeCell ref="C168:F168"/>
    <mergeCell ref="C169:C182"/>
    <mergeCell ref="D169:F169"/>
    <mergeCell ref="D170:D177"/>
    <mergeCell ref="E170:E174"/>
    <mergeCell ref="E175:E176"/>
    <mergeCell ref="E177:F177"/>
    <mergeCell ref="D178:E180"/>
    <mergeCell ref="D133:F133"/>
    <mergeCell ref="C134:F134"/>
    <mergeCell ref="B135:F135"/>
    <mergeCell ref="G135:K135"/>
    <mergeCell ref="L135:P135"/>
    <mergeCell ref="Q135:U135"/>
    <mergeCell ref="B112:B134"/>
    <mergeCell ref="C112:F112"/>
    <mergeCell ref="C113:F113"/>
    <mergeCell ref="C114:C116"/>
    <mergeCell ref="D114:F114"/>
    <mergeCell ref="D115:F115"/>
    <mergeCell ref="D116:F116"/>
    <mergeCell ref="C117:F117"/>
    <mergeCell ref="C118:C120"/>
    <mergeCell ref="D118:F118"/>
    <mergeCell ref="D119:F119"/>
    <mergeCell ref="D120:F120"/>
    <mergeCell ref="C121:F121"/>
    <mergeCell ref="C122:C124"/>
    <mergeCell ref="D122:F122"/>
    <mergeCell ref="C131:C133"/>
    <mergeCell ref="D131:F131"/>
    <mergeCell ref="D132:F132"/>
    <mergeCell ref="B106:B111"/>
    <mergeCell ref="C106:F106"/>
    <mergeCell ref="C107:F107"/>
    <mergeCell ref="C108:F108"/>
    <mergeCell ref="C110:F110"/>
    <mergeCell ref="C111:F111"/>
    <mergeCell ref="C105:F105"/>
    <mergeCell ref="C109:F109"/>
    <mergeCell ref="D123:F123"/>
    <mergeCell ref="B55:B105"/>
    <mergeCell ref="C55:F55"/>
    <mergeCell ref="C56:F56"/>
    <mergeCell ref="C57:C64"/>
    <mergeCell ref="D57:E61"/>
    <mergeCell ref="D62:E64"/>
    <mergeCell ref="C65:F65"/>
    <mergeCell ref="C66:C73"/>
    <mergeCell ref="D66:E70"/>
    <mergeCell ref="D71:E73"/>
    <mergeCell ref="C74:F74"/>
    <mergeCell ref="C75:C83"/>
    <mergeCell ref="D75:E80"/>
    <mergeCell ref="D81:E83"/>
    <mergeCell ref="C84:F84"/>
    <mergeCell ref="C85:C93"/>
    <mergeCell ref="C94:F94"/>
    <mergeCell ref="C95:F95"/>
    <mergeCell ref="C96:C104"/>
    <mergeCell ref="D96:E101"/>
    <mergeCell ref="D102:E104"/>
    <mergeCell ref="E537:F537"/>
    <mergeCell ref="E541:F541"/>
    <mergeCell ref="C489:C504"/>
    <mergeCell ref="D489:F489"/>
    <mergeCell ref="D490:D499"/>
    <mergeCell ref="E490:E495"/>
    <mergeCell ref="E496:E497"/>
    <mergeCell ref="E499:F499"/>
    <mergeCell ref="D500:E502"/>
    <mergeCell ref="D503:F503"/>
    <mergeCell ref="D504:F504"/>
    <mergeCell ref="D509:F509"/>
    <mergeCell ref="D510:F510"/>
    <mergeCell ref="D511:F511"/>
    <mergeCell ref="D512:F512"/>
    <mergeCell ref="C513:F513"/>
    <mergeCell ref="C514:E516"/>
    <mergeCell ref="C517:E517"/>
    <mergeCell ref="C518:F518"/>
    <mergeCell ref="C519:F519"/>
    <mergeCell ref="C520:F520"/>
    <mergeCell ref="B524:F524"/>
    <mergeCell ref="B526:B552"/>
    <mergeCell ref="C526:C530"/>
    <mergeCell ref="C425:F425"/>
    <mergeCell ref="C426:E428"/>
    <mergeCell ref="C429:E429"/>
    <mergeCell ref="C430:F430"/>
    <mergeCell ref="C431:F431"/>
    <mergeCell ref="C432:F432"/>
    <mergeCell ref="B433:B520"/>
    <mergeCell ref="C433:C480"/>
    <mergeCell ref="D433:D448"/>
    <mergeCell ref="E433:E440"/>
    <mergeCell ref="E441:E448"/>
    <mergeCell ref="D449:D480"/>
    <mergeCell ref="E449:E456"/>
    <mergeCell ref="E457:E464"/>
    <mergeCell ref="E465:E472"/>
    <mergeCell ref="E473:E480"/>
    <mergeCell ref="C481:F481"/>
    <mergeCell ref="C482:F482"/>
    <mergeCell ref="D189:F189"/>
    <mergeCell ref="D190:F190"/>
    <mergeCell ref="C396:F396"/>
    <mergeCell ref="C197:F197"/>
    <mergeCell ref="D327:F327"/>
    <mergeCell ref="D328:F328"/>
    <mergeCell ref="C329:F329"/>
    <mergeCell ref="C330:C336"/>
    <mergeCell ref="D330:F330"/>
    <mergeCell ref="D331:F331"/>
    <mergeCell ref="D332:F332"/>
    <mergeCell ref="D333:F333"/>
    <mergeCell ref="D334:F334"/>
    <mergeCell ref="D335:F335"/>
    <mergeCell ref="D336:F336"/>
    <mergeCell ref="C337:F337"/>
    <mergeCell ref="C338:E340"/>
    <mergeCell ref="C341:E341"/>
    <mergeCell ref="C342:F342"/>
    <mergeCell ref="C343:F343"/>
    <mergeCell ref="C344:F344"/>
    <mergeCell ref="C126:C128"/>
    <mergeCell ref="D126:F126"/>
    <mergeCell ref="D127:F127"/>
    <mergeCell ref="C191:F191"/>
    <mergeCell ref="C192:E194"/>
    <mergeCell ref="C195:E195"/>
    <mergeCell ref="C196:F196"/>
    <mergeCell ref="C312:F312"/>
    <mergeCell ref="C225:F225"/>
    <mergeCell ref="C243:C249"/>
    <mergeCell ref="D243:F243"/>
    <mergeCell ref="D244:F244"/>
    <mergeCell ref="D245:F245"/>
    <mergeCell ref="D246:F246"/>
    <mergeCell ref="D247:F247"/>
    <mergeCell ref="D248:F248"/>
    <mergeCell ref="D249:F249"/>
    <mergeCell ref="C250:F250"/>
    <mergeCell ref="C251:E253"/>
    <mergeCell ref="C254:E254"/>
    <mergeCell ref="C255:F255"/>
    <mergeCell ref="D186:F186"/>
    <mergeCell ref="D187:F187"/>
    <mergeCell ref="D188:F188"/>
    <mergeCell ref="A1:U1"/>
    <mergeCell ref="C20:F20"/>
    <mergeCell ref="C21:C25"/>
    <mergeCell ref="C32:F32"/>
    <mergeCell ref="C40:C45"/>
    <mergeCell ref="C46:F46"/>
    <mergeCell ref="C33:C38"/>
    <mergeCell ref="C39:F39"/>
    <mergeCell ref="D21:E22"/>
    <mergeCell ref="D23:E25"/>
    <mergeCell ref="D33:E34"/>
    <mergeCell ref="D35:E38"/>
    <mergeCell ref="D40:E41"/>
    <mergeCell ref="D42:E45"/>
    <mergeCell ref="C26:F26"/>
    <mergeCell ref="C27:C31"/>
    <mergeCell ref="B16:L17"/>
    <mergeCell ref="B19:B54"/>
    <mergeCell ref="C18:F18"/>
    <mergeCell ref="C47:F47"/>
    <mergeCell ref="D27:E28"/>
    <mergeCell ref="C19:F19"/>
    <mergeCell ref="C48:C53"/>
    <mergeCell ref="D48:E49"/>
    <mergeCell ref="D29:E31"/>
    <mergeCell ref="N13:U17"/>
    <mergeCell ref="C14:L15"/>
    <mergeCell ref="D128:F128"/>
    <mergeCell ref="C129:F129"/>
    <mergeCell ref="C130:F130"/>
    <mergeCell ref="C817:D817"/>
    <mergeCell ref="C831:D832"/>
    <mergeCell ref="C833:D834"/>
    <mergeCell ref="R815:S815"/>
    <mergeCell ref="C818:D830"/>
    <mergeCell ref="C184:C190"/>
    <mergeCell ref="D184:F184"/>
    <mergeCell ref="D185:F185"/>
    <mergeCell ref="C166:F166"/>
    <mergeCell ref="D181:F181"/>
    <mergeCell ref="D182:F182"/>
    <mergeCell ref="C183:F183"/>
    <mergeCell ref="D85:E90"/>
    <mergeCell ref="D91:E93"/>
    <mergeCell ref="D50:E53"/>
    <mergeCell ref="C54:F54"/>
    <mergeCell ref="D124:F124"/>
    <mergeCell ref="C125:F125"/>
  </mergeCells>
  <phoneticPr fontId="4"/>
  <printOptions horizontalCentered="1" verticalCentered="1"/>
  <pageMargins left="0.35433070866141736" right="0.21" top="0.56999999999999995" bottom="0.19685039370078741" header="0.39" footer="0.19685039370078741"/>
  <pageSetup paperSize="8" scale="50" fitToHeight="0" orientation="portrait" r:id="rId13"/>
  <headerFooter alignWithMargins="0">
    <oddHeader>&amp;R&amp;D集計</oddHeader>
  </headerFooter>
  <rowBreaks count="1" manualBreakCount="1">
    <brk id="398" max="24" man="1"/>
  </rowBreaks>
  <drawing r:id="rId14"/>
  <legacyDrawing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5:AX115"/>
  <sheetViews>
    <sheetView workbookViewId="0"/>
  </sheetViews>
  <sheetFormatPr defaultRowHeight="13.5"/>
  <cols>
    <col min="1" max="1" width="4.375" customWidth="1"/>
    <col min="2" max="2" width="14.625" customWidth="1"/>
    <col min="3" max="3" width="10" style="1567" customWidth="1"/>
    <col min="4" max="4" width="9" style="1567"/>
    <col min="5" max="5" width="10.25" style="1567" bestFit="1" customWidth="1"/>
    <col min="6" max="8" width="9" style="1567"/>
    <col min="9" max="9" width="9.5" style="1567" bestFit="1" customWidth="1"/>
    <col min="10" max="11" width="9" style="1567"/>
    <col min="12" max="12" width="9.625" style="1567" customWidth="1"/>
    <col min="13" max="14" width="9" style="1567"/>
    <col min="16" max="16" width="38.25" bestFit="1" customWidth="1"/>
  </cols>
  <sheetData>
    <row r="55" spans="1:50" ht="19.5">
      <c r="A55" s="1572" t="s">
        <v>416</v>
      </c>
      <c r="B55" s="1573"/>
      <c r="C55" s="1574"/>
      <c r="D55" s="1574"/>
      <c r="E55" s="1574"/>
      <c r="F55" s="1574"/>
      <c r="G55" s="1574"/>
      <c r="H55" s="1574"/>
      <c r="I55" s="1574"/>
      <c r="J55" s="1574"/>
      <c r="K55" s="1574"/>
      <c r="L55" s="1574"/>
      <c r="M55" s="1574"/>
      <c r="N55" s="1574"/>
      <c r="O55" s="1573"/>
      <c r="Q55" s="1575"/>
      <c r="R55" s="1575"/>
      <c r="S55" s="1575"/>
      <c r="T55" s="1575"/>
      <c r="U55" s="1575"/>
      <c r="V55" s="1575"/>
      <c r="W55" s="1575"/>
      <c r="X55" s="1575"/>
      <c r="Y55" s="1575"/>
      <c r="Z55" s="1575"/>
      <c r="AA55" s="1575"/>
      <c r="AB55" s="1575"/>
      <c r="AC55" s="1575"/>
      <c r="AD55" s="1575"/>
      <c r="AE55" s="1575"/>
      <c r="AF55" s="1575"/>
      <c r="AG55" s="1575"/>
      <c r="AH55" s="1575"/>
      <c r="AI55" s="1575"/>
      <c r="AJ55" s="1575"/>
      <c r="AK55" s="1575"/>
      <c r="AL55" s="1575"/>
      <c r="AM55" s="1575"/>
      <c r="AN55" s="1575"/>
      <c r="AO55" s="1575"/>
      <c r="AP55" s="1575"/>
      <c r="AQ55" s="1575"/>
      <c r="AR55" s="1575"/>
      <c r="AS55" s="1575"/>
      <c r="AT55" s="1575"/>
      <c r="AU55" s="1575"/>
      <c r="AV55" s="1575"/>
      <c r="AW55" s="1575"/>
      <c r="AX55" s="1575"/>
    </row>
    <row r="56" spans="1:50" ht="16.5" thickBot="1">
      <c r="A56" s="1576" t="s">
        <v>397</v>
      </c>
      <c r="B56" s="14"/>
      <c r="C56" s="1577" t="s">
        <v>398</v>
      </c>
      <c r="D56" s="1574"/>
      <c r="E56" s="1574"/>
      <c r="F56" s="1574"/>
      <c r="G56" s="1574"/>
      <c r="H56" s="1574"/>
      <c r="I56" s="1574"/>
      <c r="J56" s="1574"/>
      <c r="K56" s="1574"/>
      <c r="L56" s="1574"/>
      <c r="M56" s="1574"/>
      <c r="N56" s="1574"/>
      <c r="O56" s="14"/>
      <c r="P56" s="1578"/>
      <c r="Q56" s="1575"/>
      <c r="R56" s="1575"/>
      <c r="S56" s="1575"/>
      <c r="T56" s="1575"/>
      <c r="U56" s="1575"/>
      <c r="V56" s="1575"/>
      <c r="W56" s="1575"/>
      <c r="X56" s="1575"/>
      <c r="Y56" s="1575"/>
      <c r="Z56" s="1575"/>
      <c r="AA56" s="1575"/>
      <c r="AB56" s="1575"/>
      <c r="AC56" s="1575"/>
      <c r="AD56" s="1575"/>
      <c r="AE56" s="1575"/>
      <c r="AF56" s="1575"/>
      <c r="AG56" s="1575"/>
      <c r="AH56" s="1575"/>
      <c r="AI56" s="1575"/>
      <c r="AJ56" s="1575"/>
      <c r="AK56" s="1575"/>
      <c r="AL56" s="1575"/>
      <c r="AM56" s="1575"/>
      <c r="AN56" s="1575"/>
      <c r="AO56" s="1575"/>
      <c r="AP56" s="1575"/>
      <c r="AQ56" s="1575"/>
      <c r="AR56" s="1575"/>
      <c r="AS56" s="1575"/>
      <c r="AT56" s="1575"/>
      <c r="AU56" s="1575"/>
      <c r="AV56" s="1575"/>
      <c r="AW56" s="1575"/>
      <c r="AX56" s="1575"/>
    </row>
    <row r="57" spans="1:50" s="1584" customFormat="1" ht="15.75">
      <c r="A57" s="2446" t="s">
        <v>399</v>
      </c>
      <c r="B57" s="2447"/>
      <c r="C57" s="1579" t="s">
        <v>400</v>
      </c>
      <c r="D57" s="1580" t="s">
        <v>3</v>
      </c>
      <c r="E57" s="1580" t="s">
        <v>4</v>
      </c>
      <c r="F57" s="1580" t="s">
        <v>5</v>
      </c>
      <c r="G57" s="1580" t="s">
        <v>6</v>
      </c>
      <c r="H57" s="1580" t="s">
        <v>7</v>
      </c>
      <c r="I57" s="1580" t="s">
        <v>8</v>
      </c>
      <c r="J57" s="1580" t="s">
        <v>9</v>
      </c>
      <c r="K57" s="1580" t="s">
        <v>10</v>
      </c>
      <c r="L57" s="1580" t="s">
        <v>11</v>
      </c>
      <c r="M57" s="1580" t="s">
        <v>12</v>
      </c>
      <c r="N57" s="1581" t="s">
        <v>13</v>
      </c>
      <c r="O57" s="1582" t="s">
        <v>401</v>
      </c>
      <c r="P57" s="1575"/>
      <c r="Q57" s="1575"/>
      <c r="R57" s="1575"/>
      <c r="S57" s="1575"/>
      <c r="T57" s="1575"/>
      <c r="U57" s="1575"/>
      <c r="V57" s="1575"/>
      <c r="W57" s="1575"/>
      <c r="X57" s="1575"/>
      <c r="Y57" s="1575"/>
      <c r="Z57" s="1575"/>
      <c r="AA57" s="1575"/>
      <c r="AB57" s="1583"/>
      <c r="AC57" s="1583"/>
      <c r="AD57" s="1583"/>
      <c r="AE57" s="1583"/>
      <c r="AF57" s="1583"/>
      <c r="AG57" s="1583"/>
      <c r="AH57" s="1583"/>
      <c r="AI57" s="1583"/>
      <c r="AJ57" s="1583"/>
      <c r="AK57" s="1583"/>
      <c r="AL57" s="1583"/>
      <c r="AM57" s="1583"/>
      <c r="AN57" s="1583"/>
      <c r="AO57" s="1583"/>
      <c r="AP57" s="1583"/>
      <c r="AQ57" s="1583"/>
      <c r="AR57" s="1583"/>
      <c r="AS57" s="1583"/>
      <c r="AT57" s="1583"/>
      <c r="AU57" s="1583"/>
      <c r="AV57" s="1583"/>
      <c r="AW57" s="1583"/>
      <c r="AX57" s="1583"/>
    </row>
    <row r="58" spans="1:50" ht="15.75">
      <c r="A58" s="2448" t="s">
        <v>402</v>
      </c>
      <c r="B58" s="2449"/>
      <c r="C58" s="1611">
        <f>'[1]【年計】IT係(FW)'!$F$49</f>
        <v>35880</v>
      </c>
      <c r="D58" s="1612">
        <f>'[1]【年計】IT係(FW)'!$I$49</f>
        <v>56940</v>
      </c>
      <c r="E58" s="1612">
        <f>'[1]【年計】IT係(FW)'!$O$49</f>
        <v>38220</v>
      </c>
      <c r="F58" s="1612">
        <f>'[1]【年計】IT係(FW)'!$U$49</f>
        <v>38220</v>
      </c>
      <c r="G58" s="1612">
        <f>'[1]【年計】IT係(FW)'!$AA$49</f>
        <v>53040</v>
      </c>
      <c r="H58" s="1612">
        <f>'[1]【年計】IT係(FW)'!$AG$49</f>
        <v>59280</v>
      </c>
      <c r="I58" s="1612">
        <f>'[1]【年計】IT係(FW)'!$AM$49</f>
        <v>36270</v>
      </c>
      <c r="J58" s="1612">
        <f>'[1]【年計】IT係(FW)'!$AS$49</f>
        <v>50700</v>
      </c>
      <c r="K58" s="1612">
        <f>'[1]【年計】IT係(FW)'!$AY$49</f>
        <v>35880</v>
      </c>
      <c r="L58" s="1612">
        <f>'[1]【年計】IT係(FW)'!$BE$49</f>
        <v>63960</v>
      </c>
      <c r="M58" s="1612">
        <f>'[1]【年計】IT係(FW)'!$BK$49</f>
        <v>41340</v>
      </c>
      <c r="N58" s="1613">
        <f>'[1]【年計】IT係(FW)'!$BQ$49</f>
        <v>35880</v>
      </c>
      <c r="O58" s="1614">
        <f>SUM($C$58:$N$58)</f>
        <v>545610</v>
      </c>
      <c r="P58" s="1575"/>
      <c r="Q58" s="1575"/>
      <c r="R58" s="1575"/>
      <c r="S58" s="1575"/>
      <c r="T58" s="1575"/>
      <c r="U58" s="1575"/>
      <c r="V58" s="1575"/>
      <c r="W58" s="1575"/>
      <c r="X58" s="1575"/>
      <c r="Y58" s="1575"/>
      <c r="Z58" s="1575"/>
      <c r="AA58" s="1575"/>
      <c r="AB58" s="1575"/>
      <c r="AC58" s="1575"/>
      <c r="AD58" s="1575"/>
      <c r="AE58" s="1575"/>
      <c r="AF58" s="1575"/>
      <c r="AG58" s="1575"/>
      <c r="AH58" s="1575"/>
      <c r="AI58" s="1575"/>
      <c r="AJ58" s="1575"/>
      <c r="AK58" s="1575"/>
      <c r="AL58" s="1575"/>
      <c r="AM58" s="1575"/>
      <c r="AN58" s="1575"/>
      <c r="AO58" s="1575"/>
      <c r="AP58" s="1575"/>
      <c r="AQ58" s="1575"/>
      <c r="AR58" s="1575"/>
      <c r="AS58" s="1575"/>
      <c r="AT58" s="1575"/>
      <c r="AU58" s="1575"/>
      <c r="AV58" s="1575"/>
      <c r="AW58" s="1575"/>
      <c r="AX58" s="1575"/>
    </row>
    <row r="59" spans="1:50" ht="13.5" customHeight="1">
      <c r="A59" s="1588" t="s">
        <v>403</v>
      </c>
      <c r="B59" s="1589"/>
      <c r="C59" s="1590">
        <f>'[1]【年計】IT係(FW)'!$F$50</f>
        <v>5468</v>
      </c>
      <c r="D59" s="1591">
        <f>'[1]【年計】IT係(FW)'!$I$50</f>
        <v>8530</v>
      </c>
      <c r="E59" s="1591">
        <f>'[1]【年計】IT係(FW)'!$O$50</f>
        <v>6263</v>
      </c>
      <c r="F59" s="1591">
        <f>'[1]【年計】IT係(FW)'!$U$50</f>
        <v>6011</v>
      </c>
      <c r="G59" s="1591">
        <f>'[1]【年計】IT係(FW)'!$AA$50</f>
        <v>7963</v>
      </c>
      <c r="H59" s="1591">
        <f>'[1]【年計】IT係(FW)'!$AG$50</f>
        <v>8870</v>
      </c>
      <c r="I59" s="1591">
        <f>'[1]【年計】IT係(FW)'!$AM$50</f>
        <v>5525</v>
      </c>
      <c r="J59" s="1591">
        <f>'[1]【年計】IT係(FW)'!$AS$50</f>
        <v>7623</v>
      </c>
      <c r="K59" s="1591">
        <f>'[1]【年計】IT係(FW)'!$AY$50</f>
        <v>5468</v>
      </c>
      <c r="L59" s="1591">
        <f>'[1]【年計】IT係(FW)'!$BE$50</f>
        <v>9550</v>
      </c>
      <c r="M59" s="1591">
        <f>'[1]【年計】IT係(FW)'!$BK$50</f>
        <v>6262</v>
      </c>
      <c r="N59" s="1592">
        <f>'[1]【年計】IT係(FW)'!$BQ$50</f>
        <v>5468</v>
      </c>
      <c r="O59" s="1593">
        <f>SUM($C$59:$N$59)</f>
        <v>83001</v>
      </c>
      <c r="P59" s="1594"/>
      <c r="Q59" s="1575"/>
      <c r="R59" s="1575"/>
      <c r="S59" s="1575"/>
      <c r="T59" s="1575"/>
      <c r="U59" s="1575"/>
      <c r="V59" s="1575"/>
      <c r="W59" s="1575"/>
      <c r="X59" s="1575"/>
      <c r="Y59" s="1575"/>
      <c r="Z59" s="1575"/>
      <c r="AA59" s="1575"/>
      <c r="AB59" s="1575"/>
      <c r="AC59" s="1575"/>
      <c r="AD59" s="1575"/>
      <c r="AE59" s="1575"/>
      <c r="AF59" s="1575"/>
      <c r="AG59" s="1575"/>
      <c r="AH59" s="1575"/>
      <c r="AI59" s="1575"/>
      <c r="AJ59" s="1575"/>
      <c r="AK59" s="1575"/>
      <c r="AL59" s="1575"/>
      <c r="AM59" s="1575"/>
      <c r="AN59" s="1575"/>
      <c r="AO59" s="1575"/>
      <c r="AP59" s="1575"/>
      <c r="AQ59" s="1575"/>
      <c r="AR59" s="1575"/>
      <c r="AS59" s="1575"/>
      <c r="AT59" s="1575"/>
      <c r="AU59" s="1575"/>
      <c r="AV59" s="1575"/>
      <c r="AW59" s="1575"/>
      <c r="AX59" s="1575"/>
    </row>
    <row r="60" spans="1:50" ht="15.75">
      <c r="A60" s="1595" t="s">
        <v>404</v>
      </c>
      <c r="B60" s="1596"/>
      <c r="C60" s="1597">
        <f>'[1]【年計】IT係(FW)'!$F$51</f>
        <v>46000</v>
      </c>
      <c r="D60" s="1598">
        <f>'[1]【年計】IT係(FW)'!$I$51</f>
        <v>73000</v>
      </c>
      <c r="E60" s="1598">
        <f>'[1]【年計】IT係(FW)'!$O$51</f>
        <v>49457</v>
      </c>
      <c r="F60" s="1598">
        <f>'[1]【年計】IT係(FW)'!$U$51</f>
        <v>49203</v>
      </c>
      <c r="G60" s="1598">
        <f>'[1]【年計】IT係(FW)'!$AA$51</f>
        <v>68000</v>
      </c>
      <c r="H60" s="1598">
        <f>'[1]【年計】IT係(FW)'!$AG$51</f>
        <v>76000</v>
      </c>
      <c r="I60" s="1598">
        <f>'[1]【年計】IT係(FW)'!$AM$51</f>
        <v>46500</v>
      </c>
      <c r="J60" s="1598">
        <f>'[1]【年計】IT係(FW)'!$AS$51</f>
        <v>65000</v>
      </c>
      <c r="K60" s="1598">
        <f>'[1]【年計】IT係(FW)'!$AY$51</f>
        <v>46000</v>
      </c>
      <c r="L60" s="1598">
        <f>'[1]【年計】IT係(FW)'!$BE$51</f>
        <v>82000</v>
      </c>
      <c r="M60" s="1598">
        <f>'[1]【年計】IT係(FW)'!$BK$51</f>
        <v>53000</v>
      </c>
      <c r="N60" s="1599">
        <f>'[1]【年計】IT係(FW)'!$BQ$51</f>
        <v>46000</v>
      </c>
      <c r="O60" s="1600">
        <f>SUM($C$60:$N$60)</f>
        <v>700160</v>
      </c>
      <c r="P60" s="1575"/>
      <c r="Q60" s="1575"/>
      <c r="R60" s="1575"/>
      <c r="S60" s="1575"/>
      <c r="T60" s="1575"/>
      <c r="U60" s="1575"/>
      <c r="V60" s="1575"/>
      <c r="W60" s="1575"/>
      <c r="X60" s="1575"/>
      <c r="Y60" s="1575"/>
      <c r="Z60" s="1575"/>
      <c r="AA60" s="1575"/>
      <c r="AB60" s="1575"/>
      <c r="AC60" s="1575"/>
      <c r="AD60" s="1575"/>
      <c r="AE60" s="1575"/>
      <c r="AF60" s="1575"/>
      <c r="AG60" s="1575"/>
      <c r="AH60" s="1575"/>
      <c r="AI60" s="1575"/>
      <c r="AJ60" s="1575"/>
      <c r="AK60" s="1575"/>
      <c r="AL60" s="1575"/>
      <c r="AM60" s="1575"/>
      <c r="AN60" s="1575"/>
      <c r="AO60" s="1575"/>
      <c r="AP60" s="1575"/>
      <c r="AQ60" s="1575"/>
      <c r="AR60" s="1575"/>
      <c r="AS60" s="1575"/>
      <c r="AT60" s="1575"/>
      <c r="AU60" s="1575"/>
      <c r="AV60" s="1575"/>
      <c r="AW60" s="1575"/>
      <c r="AX60" s="1575"/>
    </row>
    <row r="61" spans="1:50" ht="15.75">
      <c r="A61" s="2450" t="s">
        <v>405</v>
      </c>
      <c r="B61" s="2451"/>
      <c r="C61" s="1601">
        <f>'[1]【年計】IT係(FW)'!$F53</f>
        <v>-15588</v>
      </c>
      <c r="D61" s="1602">
        <f>'[1]【年計】IT係(FW)'!$I$53</f>
        <v>-24590</v>
      </c>
      <c r="E61" s="1602">
        <f>'[1]【年計】IT係(FW)'!$O$53</f>
        <v>-17500</v>
      </c>
      <c r="F61" s="1602">
        <f>'[1]【年計】IT係(FW)'!$U$53</f>
        <v>-16994</v>
      </c>
      <c r="G61" s="1602">
        <f>'[1]【年計】IT係(FW)'!$AA$53</f>
        <v>-22923</v>
      </c>
      <c r="H61" s="1602">
        <f>'[1]【年計】IT係(FW)'!$AG$53</f>
        <v>-25590</v>
      </c>
      <c r="I61" s="1602">
        <f>'[1]【年計】IT係(FW)'!$AM$53</f>
        <v>-15755</v>
      </c>
      <c r="J61" s="1602">
        <f>'[1]【年計】IT係(FW)'!$AS$53</f>
        <v>-21923</v>
      </c>
      <c r="K61" s="1602">
        <f>'[1]【年計】IT係(FW)'!$AY$53</f>
        <v>-15588</v>
      </c>
      <c r="L61" s="1602">
        <f>'[1]【年計】IT係(FW)'!$BE$53</f>
        <v>-27590</v>
      </c>
      <c r="M61" s="1602">
        <f>'[1]【年計】IT係(FW)'!$BK$53</f>
        <v>-17922</v>
      </c>
      <c r="N61" s="1603">
        <f>'[1]【年計】IT係(FW)'!$BQ$53</f>
        <v>-15588</v>
      </c>
      <c r="O61" s="1604">
        <f>SUM($C$61:$N$61)</f>
        <v>-237551</v>
      </c>
      <c r="P61" s="1575"/>
      <c r="Q61" s="1575"/>
      <c r="R61" s="1575"/>
      <c r="S61" s="1575"/>
      <c r="T61" s="1575"/>
      <c r="U61" s="1575"/>
      <c r="V61" s="1575"/>
      <c r="W61" s="1575"/>
      <c r="X61" s="1575"/>
      <c r="Y61" s="1575"/>
      <c r="Z61" s="1575"/>
      <c r="AA61" s="1575"/>
      <c r="AB61" s="1575"/>
      <c r="AC61" s="1575"/>
      <c r="AD61" s="1575"/>
      <c r="AE61" s="1575"/>
      <c r="AF61" s="1575"/>
      <c r="AG61" s="1575"/>
      <c r="AH61" s="1575"/>
      <c r="AI61" s="1575"/>
      <c r="AJ61" s="1575"/>
      <c r="AK61" s="1575"/>
      <c r="AL61" s="1575"/>
      <c r="AM61" s="1575"/>
      <c r="AN61" s="1575"/>
      <c r="AO61" s="1575"/>
      <c r="AP61" s="1575"/>
      <c r="AQ61" s="1575"/>
      <c r="AR61" s="1575"/>
      <c r="AS61" s="1575"/>
      <c r="AT61" s="1575"/>
      <c r="AU61" s="1575"/>
      <c r="AV61" s="1575"/>
      <c r="AW61" s="1575"/>
      <c r="AX61" s="1575"/>
    </row>
    <row r="62" spans="1:50" ht="16.5" thickBot="1">
      <c r="A62" s="2444" t="s">
        <v>406</v>
      </c>
      <c r="B62" s="2445"/>
      <c r="C62" s="1605">
        <f>'[1]【年計】IT係(FW)'!$F$54</f>
        <v>-0.43444816053511703</v>
      </c>
      <c r="D62" s="1606">
        <f>'[1]【年計】IT係(FW)'!$I$54</f>
        <v>-0.43185809624165789</v>
      </c>
      <c r="E62" s="1606">
        <f>'[1]【年計】IT係(FW)'!$O$54</f>
        <v>-0.45787545787545786</v>
      </c>
      <c r="F62" s="1606">
        <f>'[1]【年計】IT係(FW)'!U$54</f>
        <v>-0.44463631606488752</v>
      </c>
      <c r="G62" s="1606">
        <f>'[1]【年計】IT係(FW)'!$AB$54</f>
        <v>-0.47065229946700549</v>
      </c>
      <c r="H62" s="1606">
        <f>'[1]【年計】IT係(FW)'!$AG$54</f>
        <v>-0.43168016194331982</v>
      </c>
      <c r="I62" s="1606">
        <f>'[1]【年計】IT係(FW)'!$AM$54</f>
        <v>-0.43438103115522469</v>
      </c>
      <c r="J62" s="1606">
        <f>'[1]【年計】IT係(FW)'!$AS$54</f>
        <v>-0.43240631163708088</v>
      </c>
      <c r="K62" s="1606">
        <f>'[1]【年計】IT係(FW)'!$AY$54</f>
        <v>-0.43444816053511703</v>
      </c>
      <c r="L62" s="1606">
        <f>'[1]【年計】IT係(FW)'!$BE$54</f>
        <v>-0.43136335209505944</v>
      </c>
      <c r="M62" s="1606">
        <f>'[1]【年計】IT係(FW)'!$BK$54</f>
        <v>-0.43352685050798256</v>
      </c>
      <c r="N62" s="1607">
        <f>'[1]【年計】IT係(FW)'!$BQ$54</f>
        <v>-0.43444816053511703</v>
      </c>
      <c r="O62" s="1608" t="e">
        <f>'[1]【年計】IT係(FW)'!#REF!</f>
        <v>#REF!</v>
      </c>
      <c r="P62" s="1575"/>
      <c r="Q62" s="1575"/>
      <c r="R62" s="1575"/>
      <c r="S62" s="1575"/>
      <c r="T62" s="1575"/>
      <c r="U62" s="1575"/>
      <c r="V62" s="1575"/>
      <c r="W62" s="1575"/>
      <c r="X62" s="1575"/>
      <c r="Y62" s="1575"/>
      <c r="Z62" s="1575"/>
      <c r="AA62" s="1575"/>
      <c r="AB62" s="1575"/>
      <c r="AC62" s="1575"/>
      <c r="AD62" s="1575"/>
      <c r="AE62" s="1575"/>
      <c r="AF62" s="1575"/>
      <c r="AG62" s="1575"/>
      <c r="AH62" s="1575"/>
      <c r="AI62" s="1575"/>
      <c r="AJ62" s="1575"/>
      <c r="AK62" s="1575"/>
      <c r="AL62" s="1575"/>
      <c r="AM62" s="1575"/>
      <c r="AN62" s="1575"/>
      <c r="AO62" s="1575"/>
      <c r="AP62" s="1575"/>
      <c r="AQ62" s="1575"/>
      <c r="AR62" s="1575"/>
      <c r="AS62" s="1575"/>
      <c r="AT62" s="1575"/>
      <c r="AU62" s="1575"/>
      <c r="AV62" s="1575"/>
      <c r="AW62" s="1575"/>
      <c r="AX62" s="1575"/>
    </row>
    <row r="63" spans="1:50" ht="15" customHeight="1">
      <c r="A63" s="15"/>
      <c r="B63" s="15"/>
      <c r="C63" s="1609"/>
      <c r="D63" s="1609"/>
      <c r="E63" s="1609"/>
      <c r="F63" s="1609"/>
      <c r="G63" s="1609"/>
      <c r="H63" s="1609"/>
      <c r="I63" s="1609"/>
      <c r="J63" s="1609"/>
      <c r="K63" s="1609"/>
      <c r="L63" s="1574"/>
      <c r="M63" s="1609"/>
      <c r="N63" s="1609"/>
      <c r="O63" s="1609"/>
      <c r="P63" s="1575"/>
      <c r="Q63" s="1575"/>
      <c r="R63" s="1575"/>
      <c r="S63" s="1575"/>
      <c r="T63" s="1575"/>
      <c r="U63" s="1575"/>
      <c r="V63" s="1575"/>
      <c r="W63" s="1575"/>
      <c r="X63" s="1575"/>
      <c r="Y63" s="1575"/>
      <c r="Z63" s="1575"/>
      <c r="AA63" s="1575"/>
      <c r="AB63" s="1575"/>
      <c r="AC63" s="1575"/>
      <c r="AD63" s="1575"/>
      <c r="AE63" s="1575"/>
      <c r="AF63" s="1575"/>
      <c r="AG63" s="1575"/>
      <c r="AH63" s="1575"/>
      <c r="AI63" s="1575"/>
      <c r="AJ63" s="1575"/>
      <c r="AK63" s="1575"/>
      <c r="AL63" s="1575"/>
      <c r="AM63" s="1575"/>
      <c r="AN63" s="1575"/>
      <c r="AO63" s="1575"/>
      <c r="AP63" s="1575"/>
      <c r="AQ63" s="1575"/>
      <c r="AR63" s="1575"/>
      <c r="AS63" s="1575"/>
      <c r="AT63" s="1575"/>
      <c r="AU63" s="1575"/>
      <c r="AV63" s="1575"/>
      <c r="AW63" s="1575"/>
      <c r="AX63" s="1575"/>
    </row>
    <row r="64" spans="1:50" ht="14.25" customHeight="1">
      <c r="A64" s="15"/>
      <c r="B64" s="1573"/>
      <c r="C64" s="1610"/>
      <c r="D64" s="1610"/>
      <c r="E64" s="1610"/>
      <c r="F64" s="1610"/>
      <c r="G64" s="1610"/>
      <c r="H64" s="1610"/>
      <c r="I64" s="1610"/>
      <c r="J64" s="1610"/>
      <c r="K64" s="1610"/>
      <c r="L64" s="1610"/>
      <c r="M64" s="1610"/>
      <c r="N64" s="1610"/>
      <c r="O64" s="1609"/>
      <c r="P64" s="1575"/>
      <c r="Q64" s="1575"/>
      <c r="R64" s="1575"/>
      <c r="S64" s="1575"/>
      <c r="T64" s="1575"/>
      <c r="U64" s="1575"/>
      <c r="V64" s="1575"/>
      <c r="W64" s="1575"/>
      <c r="X64" s="1575"/>
      <c r="Y64" s="1575"/>
      <c r="Z64" s="1575"/>
      <c r="AA64" s="1575"/>
      <c r="AB64" s="1575"/>
      <c r="AC64" s="1575"/>
      <c r="AD64" s="1575"/>
      <c r="AE64" s="1575"/>
      <c r="AF64" s="1575"/>
      <c r="AG64" s="1575"/>
      <c r="AH64" s="1575"/>
      <c r="AI64" s="1575"/>
      <c r="AJ64" s="1575"/>
      <c r="AK64" s="1575"/>
      <c r="AL64" s="1575"/>
      <c r="AM64" s="1575"/>
      <c r="AN64" s="1575"/>
      <c r="AO64" s="1575"/>
      <c r="AP64" s="1575"/>
      <c r="AQ64" s="1575"/>
      <c r="AR64" s="1575"/>
      <c r="AS64" s="1575"/>
      <c r="AT64" s="1575"/>
      <c r="AU64" s="1575"/>
      <c r="AV64" s="1575"/>
      <c r="AW64" s="1575"/>
      <c r="AX64" s="1575"/>
    </row>
    <row r="65" spans="1:50" ht="16.5" thickBot="1">
      <c r="A65" s="18" t="s">
        <v>407</v>
      </c>
      <c r="B65" s="18"/>
      <c r="C65" s="1577" t="s">
        <v>408</v>
      </c>
      <c r="D65" s="1574"/>
      <c r="E65" s="1574"/>
      <c r="F65" s="1574"/>
      <c r="G65" s="1574"/>
      <c r="H65" s="1574"/>
      <c r="I65" s="1574"/>
      <c r="J65" s="1574"/>
      <c r="K65" s="1574"/>
      <c r="L65" s="1574"/>
      <c r="M65" s="1574"/>
      <c r="N65" s="1574"/>
      <c r="O65" s="1574"/>
      <c r="P65" s="1575"/>
      <c r="Q65" s="1575"/>
      <c r="R65" s="1575"/>
      <c r="S65" s="1575"/>
      <c r="T65" s="1575"/>
      <c r="U65" s="1575"/>
      <c r="V65" s="1575"/>
      <c r="W65" s="1575"/>
      <c r="X65" s="1575"/>
      <c r="Y65" s="1575"/>
      <c r="Z65" s="1575"/>
      <c r="AA65" s="1575"/>
      <c r="AB65" s="1575"/>
      <c r="AC65" s="1575"/>
      <c r="AD65" s="1575"/>
      <c r="AE65" s="1575"/>
      <c r="AF65" s="1575"/>
      <c r="AG65" s="1575"/>
      <c r="AH65" s="1575"/>
      <c r="AI65" s="1575"/>
      <c r="AJ65" s="1575"/>
      <c r="AK65" s="1575"/>
      <c r="AL65" s="1575"/>
      <c r="AM65" s="1575"/>
      <c r="AN65" s="1575"/>
      <c r="AO65" s="1575"/>
      <c r="AP65" s="1575"/>
      <c r="AQ65" s="1575"/>
      <c r="AR65" s="1575"/>
      <c r="AS65" s="1575"/>
      <c r="AT65" s="1575"/>
      <c r="AU65" s="1575"/>
      <c r="AV65" s="1575"/>
      <c r="AW65" s="1575"/>
      <c r="AX65" s="1575"/>
    </row>
    <row r="66" spans="1:50" s="1584" customFormat="1" ht="15.75">
      <c r="A66" s="2446" t="s">
        <v>399</v>
      </c>
      <c r="B66" s="2447"/>
      <c r="C66" s="1579" t="s">
        <v>400</v>
      </c>
      <c r="D66" s="1580" t="s">
        <v>3</v>
      </c>
      <c r="E66" s="1580" t="s">
        <v>4</v>
      </c>
      <c r="F66" s="1580" t="s">
        <v>5</v>
      </c>
      <c r="G66" s="1580" t="s">
        <v>6</v>
      </c>
      <c r="H66" s="1580" t="s">
        <v>7</v>
      </c>
      <c r="I66" s="1580" t="s">
        <v>8</v>
      </c>
      <c r="J66" s="1580" t="s">
        <v>9</v>
      </c>
      <c r="K66" s="1580" t="s">
        <v>10</v>
      </c>
      <c r="L66" s="1580" t="s">
        <v>11</v>
      </c>
      <c r="M66" s="1580" t="s">
        <v>12</v>
      </c>
      <c r="N66" s="1581" t="s">
        <v>13</v>
      </c>
      <c r="O66" s="1582" t="s">
        <v>401</v>
      </c>
      <c r="P66" s="1575"/>
      <c r="Q66" s="1575"/>
      <c r="R66" s="1575"/>
      <c r="S66" s="1575"/>
      <c r="T66" s="1575"/>
      <c r="U66" s="1575"/>
      <c r="V66" s="1575"/>
      <c r="W66" s="1575"/>
      <c r="X66" s="1575"/>
      <c r="Y66" s="1575"/>
      <c r="Z66" s="1575"/>
      <c r="AA66" s="1575"/>
      <c r="AB66" s="1583"/>
      <c r="AC66" s="1583"/>
      <c r="AD66" s="1583"/>
      <c r="AE66" s="1583"/>
      <c r="AF66" s="1583"/>
      <c r="AG66" s="1583"/>
      <c r="AH66" s="1583"/>
      <c r="AI66" s="1583"/>
      <c r="AJ66" s="1583"/>
      <c r="AK66" s="1583"/>
      <c r="AL66" s="1583"/>
      <c r="AM66" s="1583"/>
      <c r="AN66" s="1583"/>
      <c r="AO66" s="1583"/>
      <c r="AP66" s="1583"/>
      <c r="AQ66" s="1583"/>
      <c r="AR66" s="1583"/>
      <c r="AS66" s="1583"/>
      <c r="AT66" s="1583"/>
      <c r="AU66" s="1583"/>
      <c r="AV66" s="1583"/>
      <c r="AW66" s="1583"/>
      <c r="AX66" s="1583"/>
    </row>
    <row r="67" spans="1:50" ht="15.75">
      <c r="A67" s="2448" t="s">
        <v>402</v>
      </c>
      <c r="B67" s="2449"/>
      <c r="C67" s="1611">
        <f>'[1]【年計】IT係(FW)'!$G$49</f>
        <v>13682</v>
      </c>
      <c r="D67" s="1612">
        <f>'[1]【年計】IT係(FW)'!$J$49</f>
        <v>15901</v>
      </c>
      <c r="E67" s="1612">
        <f>'[1]【年計】IT係(FW)'!$P$49</f>
        <v>35798</v>
      </c>
      <c r="F67" s="1612">
        <f>'[1]【年計】IT係(FW)'!$V$49</f>
        <v>39517</v>
      </c>
      <c r="G67" s="1612">
        <f>'[1]【年計】IT係(FW)'!$AB$49</f>
        <v>60601</v>
      </c>
      <c r="H67" s="1612">
        <f>'[1]【年計】IT係(FW)'!$AH$49</f>
        <v>84492</v>
      </c>
      <c r="I67" s="1612">
        <f>'[1]【年計】IT係(FW)'!$AN$49</f>
        <v>63078</v>
      </c>
      <c r="J67" s="1612">
        <f>'[1]【年計】IT係(FW)'!$AT$49</f>
        <v>82234</v>
      </c>
      <c r="K67" s="1612">
        <f>'[1]【年計】IT係(FW)'!$AZ$49</f>
        <v>45397</v>
      </c>
      <c r="L67" s="1612">
        <f>'[1]【年計】IT係(FW)'!$BF$49</f>
        <v>45932</v>
      </c>
      <c r="M67" s="1612">
        <f>'[1]【年計】IT係(FW)'!$BL$49</f>
        <v>10172</v>
      </c>
      <c r="N67" s="1613">
        <f>'[1]【年計】IT係(FW)'!$BR$49</f>
        <v>65389</v>
      </c>
      <c r="O67" s="1614">
        <f>SUM($C$67:$N$67)</f>
        <v>562193</v>
      </c>
      <c r="P67" s="1575"/>
      <c r="Q67" s="1575"/>
      <c r="R67" s="1575"/>
      <c r="S67" s="1575"/>
      <c r="T67" s="1575"/>
      <c r="U67" s="1575"/>
      <c r="V67" s="1575"/>
      <c r="W67" s="1575"/>
      <c r="X67" s="1575"/>
      <c r="Y67" s="1575"/>
      <c r="Z67" s="1575"/>
      <c r="AA67" s="1575"/>
      <c r="AB67" s="1575"/>
      <c r="AC67" s="1575"/>
      <c r="AD67" s="1575"/>
      <c r="AE67" s="1575"/>
      <c r="AF67" s="1575"/>
      <c r="AG67" s="1575"/>
      <c r="AH67" s="1575"/>
      <c r="AI67" s="1575"/>
      <c r="AJ67" s="1575"/>
      <c r="AK67" s="1575"/>
      <c r="AL67" s="1575"/>
      <c r="AM67" s="1575"/>
      <c r="AN67" s="1575"/>
      <c r="AO67" s="1575"/>
      <c r="AP67" s="1575"/>
      <c r="AQ67" s="1575"/>
      <c r="AR67" s="1575"/>
      <c r="AS67" s="1575"/>
      <c r="AT67" s="1575"/>
      <c r="AU67" s="1575"/>
      <c r="AV67" s="1575"/>
      <c r="AW67" s="1575"/>
      <c r="AX67" s="1575"/>
    </row>
    <row r="68" spans="1:50" ht="13.5" customHeight="1">
      <c r="A68" s="1615" t="s">
        <v>403</v>
      </c>
      <c r="B68" s="1616"/>
      <c r="C68" s="1617">
        <f>'[1]【年計】IT係(FW)'!$G$50</f>
        <v>3130</v>
      </c>
      <c r="D68" s="1618">
        <f>'[1]【年計】IT係(FW)'!$J$50</f>
        <v>3870</v>
      </c>
      <c r="E68" s="1618">
        <f>'[1]【年計】IT係(FW)'!$P$50</f>
        <v>6287</v>
      </c>
      <c r="F68" s="1618">
        <f>'[1]【年計】IT係(FW)'!$V$50</f>
        <v>6815</v>
      </c>
      <c r="G68" s="1618">
        <f>'[1]【年計】IT係(FW)'!$AB$50</f>
        <v>5571</v>
      </c>
      <c r="H68" s="1618">
        <f>'[1]【年計】IT係(FW)'!$AH$50</f>
        <v>8649</v>
      </c>
      <c r="I68" s="1618">
        <f>'[1]【年計】IT係(FW)'!$AN$50</f>
        <v>5559</v>
      </c>
      <c r="J68" s="1618">
        <f>'[1]【年計】IT係(FW)'!$AT$50</f>
        <v>7444</v>
      </c>
      <c r="K68" s="1618">
        <f>'[1]【年計】IT係(FW)'!$AZ$50</f>
        <v>7603</v>
      </c>
      <c r="L68" s="1618">
        <f>'[1]【年計】IT係(FW)'!$BF$50</f>
        <v>6931</v>
      </c>
      <c r="M68" s="1618">
        <f>'[1]【年計】IT係(FW)'!$BL$50</f>
        <v>2476</v>
      </c>
      <c r="N68" s="1619">
        <f>'[1]【年計】IT係(FW)'!$BR$50</f>
        <v>10669</v>
      </c>
      <c r="O68" s="1593">
        <f>SUM($C$68:$N$68)</f>
        <v>75004</v>
      </c>
      <c r="P68" s="1594"/>
      <c r="Q68" s="1575"/>
      <c r="R68" s="1575"/>
      <c r="S68" s="1575"/>
      <c r="T68" s="1575"/>
      <c r="U68" s="1575"/>
      <c r="V68" s="1575"/>
      <c r="W68" s="1575"/>
      <c r="X68" s="1575"/>
      <c r="Y68" s="1575"/>
      <c r="Z68" s="1575"/>
      <c r="AA68" s="1575"/>
      <c r="AB68" s="1575"/>
      <c r="AC68" s="1575"/>
      <c r="AD68" s="1575"/>
      <c r="AE68" s="1575"/>
      <c r="AF68" s="1575"/>
      <c r="AG68" s="1575"/>
      <c r="AH68" s="1575"/>
      <c r="AI68" s="1575"/>
      <c r="AJ68" s="1575"/>
      <c r="AK68" s="1575"/>
      <c r="AL68" s="1575"/>
      <c r="AM68" s="1575"/>
      <c r="AN68" s="1575"/>
      <c r="AO68" s="1575"/>
      <c r="AP68" s="1575"/>
      <c r="AQ68" s="1575"/>
      <c r="AR68" s="1575"/>
      <c r="AS68" s="1575"/>
      <c r="AT68" s="1575"/>
      <c r="AU68" s="1575"/>
      <c r="AV68" s="1575"/>
      <c r="AW68" s="1575"/>
      <c r="AX68" s="1575"/>
    </row>
    <row r="69" spans="1:50" ht="15.75">
      <c r="A69" s="1595" t="s">
        <v>404</v>
      </c>
      <c r="B69" s="1596"/>
      <c r="C69" s="1597">
        <f>'[1]【年計】IT係(FW)'!$G$51</f>
        <v>21581</v>
      </c>
      <c r="D69" s="1598">
        <f>'[1]【年計】IT係(FW)'!$J$51</f>
        <v>24920</v>
      </c>
      <c r="E69" s="1598">
        <f>'[1]【年計】IT係(FW)'!$P$51</f>
        <v>50425</v>
      </c>
      <c r="F69" s="1598">
        <f>'[1]【年計】IT係(FW)'!$V$51</f>
        <v>58236</v>
      </c>
      <c r="G69" s="1598">
        <f>'[1]【年計】IT係(FW)'!$AB$51</f>
        <v>83552</v>
      </c>
      <c r="H69" s="1598">
        <f>'[1]【年計】IT係(FW)'!$AH$51</f>
        <v>108465</v>
      </c>
      <c r="I69" s="1598">
        <f>'[1]【年計】IT係(FW)'!$AN$51</f>
        <v>84655</v>
      </c>
      <c r="J69" s="1598">
        <f>'[1]【年計】IT係(FW)'!$AT$51</f>
        <v>109594</v>
      </c>
      <c r="K69" s="1598">
        <f>'[1]【年計】IT係(FW)'!$AZ$51</f>
        <v>63839</v>
      </c>
      <c r="L69" s="1598">
        <f>'[1]【年計】IT係(FW)'!$BF$51</f>
        <v>63942</v>
      </c>
      <c r="M69" s="1598">
        <f>'[1]【年計】IT係(FW)'!$BL$51</f>
        <v>18842</v>
      </c>
      <c r="N69" s="1599">
        <f>'[1]【年計】IT係(FW)'!$BR$51</f>
        <v>93438</v>
      </c>
      <c r="O69" s="1620">
        <f>SUM($C$69:$N$69)</f>
        <v>781489</v>
      </c>
      <c r="P69" s="1575"/>
      <c r="Q69" s="1575"/>
      <c r="R69" s="1575"/>
      <c r="S69" s="1575"/>
      <c r="T69" s="1575"/>
      <c r="U69" s="1575"/>
      <c r="V69" s="1575"/>
      <c r="W69" s="1575"/>
      <c r="X69" s="1575"/>
      <c r="Y69" s="1575"/>
      <c r="Z69" s="1575"/>
      <c r="AA69" s="1575"/>
      <c r="AB69" s="1575"/>
      <c r="AC69" s="1575"/>
      <c r="AD69" s="1575"/>
      <c r="AE69" s="1575"/>
      <c r="AF69" s="1575"/>
      <c r="AG69" s="1575"/>
      <c r="AH69" s="1575"/>
      <c r="AI69" s="1575"/>
      <c r="AJ69" s="1575"/>
      <c r="AK69" s="1575"/>
      <c r="AL69" s="1575"/>
      <c r="AM69" s="1575"/>
      <c r="AN69" s="1575"/>
      <c r="AO69" s="1575"/>
      <c r="AP69" s="1575"/>
      <c r="AQ69" s="1575"/>
      <c r="AR69" s="1575"/>
      <c r="AS69" s="1575"/>
      <c r="AT69" s="1575"/>
      <c r="AU69" s="1575"/>
      <c r="AV69" s="1575"/>
      <c r="AW69" s="1575"/>
      <c r="AX69" s="1575"/>
    </row>
    <row r="70" spans="1:50" ht="15.75">
      <c r="A70" s="2450" t="s">
        <v>409</v>
      </c>
      <c r="B70" s="2451"/>
      <c r="C70" s="1601">
        <f>'[1]【年計】IT係(FW)'!$G$53</f>
        <v>-11029</v>
      </c>
      <c r="D70" s="1602">
        <f>'[1]【年計】IT係(FW)'!$J$53</f>
        <v>-12889</v>
      </c>
      <c r="E70" s="1602">
        <f>'[1]【年計】IT係(FW)'!$P$53</f>
        <v>-20914</v>
      </c>
      <c r="F70" s="1602">
        <f>'[1]【年計】IT係(FW)'!$V$53</f>
        <v>-25534</v>
      </c>
      <c r="G70" s="1602">
        <f>'[1]【年計】IT係(FW)'!$AB$53</f>
        <v>-28522</v>
      </c>
      <c r="H70" s="1602">
        <f>'[1]【年計】IT係(FW)'!$AH$53</f>
        <v>-32622</v>
      </c>
      <c r="I70" s="1602">
        <f>'[1]【年計】IT係(FW)'!$AN$53</f>
        <v>-27136</v>
      </c>
      <c r="J70" s="1602">
        <f>'[1]【年計】IT係(FW)'!$AT$53</f>
        <v>-34804</v>
      </c>
      <c r="K70" s="1602">
        <f>'[1]【年計】IT係(FW)'!$AZ$53</f>
        <v>-26045</v>
      </c>
      <c r="L70" s="1602">
        <f>'[1]【年計】IT係(FW)'!$BF$53</f>
        <v>-24941</v>
      </c>
      <c r="M70" s="1602">
        <f>'[1]【年計】IT係(FW)'!$BL$53</f>
        <v>-11146</v>
      </c>
      <c r="N70" s="1603">
        <f>'[1]【年計】IT係(FW)'!$BR$53</f>
        <v>-38718</v>
      </c>
      <c r="O70" s="1621">
        <f>SUM($C$70:$N$70)</f>
        <v>-294300</v>
      </c>
      <c r="P70" s="1575"/>
      <c r="Q70" s="1575"/>
      <c r="R70" s="1575"/>
      <c r="S70" s="1575"/>
      <c r="T70" s="1575"/>
      <c r="U70" s="1575"/>
      <c r="V70" s="1575"/>
      <c r="W70" s="1575"/>
      <c r="X70" s="1575"/>
      <c r="Y70" s="1575"/>
      <c r="Z70" s="1575"/>
      <c r="AA70" s="1575"/>
      <c r="AB70" s="1575"/>
      <c r="AC70" s="1575"/>
      <c r="AD70" s="1575"/>
      <c r="AE70" s="1575"/>
      <c r="AF70" s="1575"/>
      <c r="AG70" s="1575"/>
      <c r="AH70" s="1575"/>
      <c r="AI70" s="1575"/>
      <c r="AJ70" s="1575"/>
      <c r="AK70" s="1575"/>
      <c r="AL70" s="1575"/>
      <c r="AM70" s="1575"/>
      <c r="AN70" s="1575"/>
      <c r="AO70" s="1575"/>
      <c r="AP70" s="1575"/>
      <c r="AQ70" s="1575"/>
      <c r="AR70" s="1575"/>
      <c r="AS70" s="1575"/>
      <c r="AT70" s="1575"/>
      <c r="AU70" s="1575"/>
      <c r="AV70" s="1575"/>
      <c r="AW70" s="1575"/>
      <c r="AX70" s="1575"/>
    </row>
    <row r="71" spans="1:50" ht="16.5" thickBot="1">
      <c r="A71" s="2444" t="s">
        <v>406</v>
      </c>
      <c r="B71" s="2445"/>
      <c r="C71" s="1605">
        <f>'[1]【年計】IT係(FW)'!$G$54</f>
        <v>-0.80609560005847103</v>
      </c>
      <c r="D71" s="1606">
        <f>'[1]【年計】IT係(FW)'!$J$54</f>
        <v>-0.81057795107225961</v>
      </c>
      <c r="E71" s="1606">
        <f>'[1]【年計】IT係(FW)'!$P$54</f>
        <v>-0.58422258226716572</v>
      </c>
      <c r="F71" s="1606">
        <f>'[1]【年計】IT係(FW)'!$V$54</f>
        <v>-0.64615228888832654</v>
      </c>
      <c r="G71" s="1606">
        <f>'[1]【年計】IT係(FW)'!$AB$54</f>
        <v>-0.47065229946700549</v>
      </c>
      <c r="H71" s="1606">
        <f>'[1]【年計】IT係(FW)'!$AH$54</f>
        <v>-0.38609572503905693</v>
      </c>
      <c r="I71" s="1606">
        <f>'[1]【年計】IT係(FW)'!$AN$54</f>
        <v>-0.43019753321284759</v>
      </c>
      <c r="J71" s="1606">
        <f>'[1]【年計】IT係(FW)'!$AT$54</f>
        <v>-0.42323126687258311</v>
      </c>
      <c r="K71" s="1606">
        <f>'[1]【年計】IT係(FW)'!$AZ$54</f>
        <v>-0.57371632486728197</v>
      </c>
      <c r="L71" s="1606">
        <f>'[1]【年計】IT係(FW)'!$BF$54</f>
        <v>-0.54299834538012715</v>
      </c>
      <c r="M71" s="1606">
        <f>'[1]【年計】IT係(FW)'!$BL$54</f>
        <v>-1.0957530475815966</v>
      </c>
      <c r="N71" s="1607">
        <f>'[1]【年計】IT係(FW)'!$BR$54</f>
        <v>-0.59211794032635456</v>
      </c>
      <c r="O71" s="1608" t="e">
        <f>'[1]【年計】IT係(FW)'!#REF!</f>
        <v>#REF!</v>
      </c>
      <c r="P71" s="1575"/>
      <c r="Q71" s="1575"/>
      <c r="R71" s="1575"/>
      <c r="S71" s="1575"/>
      <c r="T71" s="1575"/>
      <c r="U71" s="1575"/>
      <c r="V71" s="1575"/>
      <c r="W71" s="1575"/>
      <c r="X71" s="1575"/>
      <c r="Y71" s="1575"/>
      <c r="Z71" s="1575"/>
      <c r="AA71" s="1575"/>
      <c r="AB71" s="1575"/>
      <c r="AC71" s="1575"/>
      <c r="AD71" s="1575"/>
      <c r="AE71" s="1575"/>
      <c r="AF71" s="1575"/>
      <c r="AG71" s="1575"/>
      <c r="AH71" s="1575"/>
      <c r="AI71" s="1575"/>
      <c r="AJ71" s="1575"/>
      <c r="AK71" s="1575"/>
      <c r="AL71" s="1575"/>
      <c r="AM71" s="1575"/>
      <c r="AN71" s="1575"/>
      <c r="AO71" s="1575"/>
      <c r="AP71" s="1575"/>
      <c r="AQ71" s="1575"/>
      <c r="AR71" s="1575"/>
      <c r="AS71" s="1575"/>
      <c r="AT71" s="1575"/>
      <c r="AU71" s="1575"/>
      <c r="AV71" s="1575"/>
      <c r="AW71" s="1575"/>
      <c r="AX71" s="1575"/>
    </row>
    <row r="72" spans="1:50" ht="16.5" customHeight="1">
      <c r="A72" s="1622"/>
      <c r="B72" s="1623"/>
      <c r="C72" s="1624"/>
      <c r="D72" s="1625"/>
      <c r="E72" s="1625"/>
      <c r="F72" s="1625"/>
      <c r="G72" s="1625"/>
      <c r="H72" s="1625"/>
      <c r="I72" s="1626"/>
      <c r="J72" s="1626"/>
      <c r="K72" s="1626"/>
      <c r="L72" s="1626"/>
      <c r="M72" s="1626"/>
      <c r="N72" s="1626"/>
      <c r="O72" s="1627"/>
      <c r="P72" s="1575"/>
      <c r="Q72" s="1575"/>
      <c r="R72" s="1575"/>
      <c r="S72" s="1575"/>
      <c r="T72" s="1575"/>
      <c r="U72" s="1575"/>
      <c r="V72" s="1575"/>
      <c r="W72" s="1575"/>
      <c r="X72" s="1575"/>
      <c r="Y72" s="1575"/>
      <c r="Z72" s="1575"/>
      <c r="AA72" s="1575"/>
      <c r="AB72" s="1575"/>
      <c r="AC72" s="1575"/>
      <c r="AD72" s="1575"/>
      <c r="AE72" s="1575"/>
      <c r="AF72" s="1575"/>
      <c r="AG72" s="1575"/>
      <c r="AH72" s="1575"/>
      <c r="AI72" s="1575"/>
      <c r="AJ72" s="1575"/>
      <c r="AK72" s="1575"/>
      <c r="AL72" s="1575"/>
      <c r="AM72" s="1575"/>
      <c r="AN72" s="1575"/>
      <c r="AO72" s="1575"/>
      <c r="AP72" s="1575"/>
      <c r="AQ72" s="1575"/>
      <c r="AR72" s="1575"/>
      <c r="AS72" s="1575"/>
      <c r="AT72" s="1575"/>
      <c r="AU72" s="1575"/>
      <c r="AV72" s="1575"/>
      <c r="AW72" s="1575"/>
      <c r="AX72" s="1575"/>
    </row>
    <row r="73" spans="1:50">
      <c r="A73" s="1622"/>
      <c r="B73" s="1623"/>
      <c r="C73" s="1628"/>
      <c r="D73" s="1628"/>
      <c r="E73" s="1628"/>
      <c r="F73" s="1628"/>
      <c r="G73" s="1628"/>
      <c r="H73" s="1628"/>
      <c r="I73" s="1628"/>
      <c r="J73" s="1628"/>
      <c r="K73" s="1628"/>
      <c r="L73" s="1628"/>
      <c r="M73" s="1628"/>
      <c r="N73" s="1628"/>
      <c r="O73" s="1627"/>
      <c r="P73" s="1575"/>
      <c r="Q73" s="1575"/>
      <c r="R73" s="1575"/>
      <c r="S73" s="1575"/>
      <c r="T73" s="1575"/>
      <c r="U73" s="1575"/>
      <c r="V73" s="1575"/>
      <c r="W73" s="1575"/>
      <c r="X73" s="1575"/>
      <c r="Y73" s="1575"/>
      <c r="Z73" s="1575"/>
      <c r="AA73" s="1575"/>
      <c r="AB73" s="1575"/>
      <c r="AC73" s="1575"/>
      <c r="AD73" s="1575"/>
      <c r="AE73" s="1575"/>
      <c r="AF73" s="1575"/>
      <c r="AG73" s="1575"/>
      <c r="AH73" s="1575"/>
      <c r="AI73" s="1575"/>
      <c r="AJ73" s="1575"/>
      <c r="AK73" s="1575"/>
      <c r="AL73" s="1575"/>
      <c r="AM73" s="1575"/>
      <c r="AN73" s="1575"/>
      <c r="AO73" s="1575"/>
      <c r="AP73" s="1575"/>
      <c r="AQ73" s="1575"/>
      <c r="AR73" s="1575"/>
      <c r="AS73" s="1575"/>
      <c r="AT73" s="1575"/>
      <c r="AU73" s="1575"/>
      <c r="AV73" s="1575"/>
      <c r="AW73" s="1575"/>
      <c r="AX73" s="1575"/>
    </row>
    <row r="74" spans="1:50">
      <c r="A74" s="1622"/>
      <c r="B74" s="1623"/>
      <c r="C74" s="1628"/>
      <c r="D74" s="1628"/>
      <c r="E74" s="1628"/>
      <c r="F74" s="1628"/>
      <c r="G74" s="1628"/>
      <c r="H74" s="1628"/>
      <c r="I74" s="1628"/>
      <c r="J74" s="1628"/>
      <c r="K74" s="1628"/>
      <c r="L74" s="1628"/>
      <c r="M74" s="1628"/>
      <c r="N74" s="1628"/>
      <c r="O74" s="1627"/>
      <c r="P74" s="1575"/>
      <c r="Q74" s="1575"/>
      <c r="R74" s="1575"/>
      <c r="S74" s="1575"/>
      <c r="T74" s="1575"/>
      <c r="U74" s="1575"/>
      <c r="V74" s="1575"/>
      <c r="W74" s="1575"/>
      <c r="X74" s="1575"/>
      <c r="Y74" s="1575"/>
      <c r="Z74" s="1575"/>
      <c r="AA74" s="1575"/>
      <c r="AB74" s="1575"/>
      <c r="AC74" s="1575"/>
      <c r="AD74" s="1575"/>
      <c r="AE74" s="1575"/>
      <c r="AF74" s="1575"/>
      <c r="AG74" s="1575"/>
      <c r="AH74" s="1575"/>
      <c r="AI74" s="1575"/>
      <c r="AJ74" s="1575"/>
      <c r="AK74" s="1575"/>
      <c r="AL74" s="1575"/>
      <c r="AM74" s="1575"/>
      <c r="AN74" s="1575"/>
      <c r="AO74" s="1575"/>
      <c r="AP74" s="1575"/>
      <c r="AQ74" s="1575"/>
      <c r="AR74" s="1575"/>
      <c r="AS74" s="1575"/>
      <c r="AT74" s="1575"/>
      <c r="AU74" s="1575"/>
      <c r="AV74" s="1575"/>
      <c r="AW74" s="1575"/>
      <c r="AX74" s="1575"/>
    </row>
    <row r="75" spans="1:50" ht="19.5">
      <c r="A75" s="1572" t="s">
        <v>417</v>
      </c>
      <c r="B75" s="1573"/>
      <c r="C75" s="1574"/>
      <c r="D75" s="1574"/>
      <c r="E75" s="1574"/>
      <c r="F75" s="1574"/>
      <c r="G75" s="1574"/>
      <c r="H75" s="1574"/>
      <c r="I75" s="1574"/>
      <c r="J75" s="1574"/>
      <c r="K75" s="1574"/>
      <c r="L75" s="1574"/>
      <c r="M75" s="1574"/>
      <c r="N75" s="1574"/>
      <c r="O75" s="1573"/>
      <c r="Q75" s="1575"/>
      <c r="R75" s="1575"/>
      <c r="S75" s="1575"/>
      <c r="T75" s="1575"/>
      <c r="U75" s="1575"/>
      <c r="V75" s="1575"/>
      <c r="W75" s="1575"/>
      <c r="X75" s="1575"/>
      <c r="Y75" s="1575"/>
      <c r="Z75" s="1575"/>
      <c r="AA75" s="1575"/>
      <c r="AB75" s="1575"/>
      <c r="AC75" s="1575"/>
      <c r="AD75" s="1575"/>
      <c r="AE75" s="1575"/>
      <c r="AF75" s="1575"/>
      <c r="AG75" s="1575"/>
      <c r="AH75" s="1575"/>
      <c r="AI75" s="1575"/>
      <c r="AJ75" s="1575"/>
      <c r="AK75" s="1575"/>
      <c r="AL75" s="1575"/>
      <c r="AM75" s="1575"/>
      <c r="AN75" s="1575"/>
      <c r="AO75" s="1575"/>
      <c r="AP75" s="1575"/>
      <c r="AQ75" s="1575"/>
      <c r="AR75" s="1575"/>
      <c r="AS75" s="1575"/>
      <c r="AT75" s="1575"/>
      <c r="AU75" s="1575"/>
      <c r="AV75" s="1575"/>
      <c r="AW75" s="1575"/>
      <c r="AX75" s="1575"/>
    </row>
    <row r="76" spans="1:50" ht="16.5" thickBot="1">
      <c r="A76" s="1576" t="s">
        <v>411</v>
      </c>
      <c r="B76" s="14"/>
      <c r="C76" s="1577" t="s">
        <v>398</v>
      </c>
      <c r="D76" s="1574"/>
      <c r="E76" s="1574"/>
      <c r="F76" s="1574"/>
      <c r="G76" s="1574"/>
      <c r="H76" s="1574"/>
      <c r="I76" s="1574"/>
      <c r="J76" s="1574"/>
      <c r="K76" s="1574"/>
      <c r="L76" s="1574"/>
      <c r="M76" s="1574"/>
      <c r="N76" s="1574"/>
      <c r="O76" s="14"/>
      <c r="P76" s="1578"/>
      <c r="Q76" s="1575"/>
      <c r="R76" s="1575"/>
      <c r="S76" s="1575"/>
      <c r="T76" s="1575"/>
      <c r="U76" s="1575"/>
      <c r="V76" s="1575"/>
      <c r="W76" s="1575"/>
      <c r="X76" s="1575"/>
      <c r="Y76" s="1575"/>
      <c r="Z76" s="1575"/>
      <c r="AA76" s="1575"/>
      <c r="AB76" s="1575"/>
      <c r="AC76" s="1575"/>
      <c r="AD76" s="1575"/>
      <c r="AE76" s="1575"/>
      <c r="AF76" s="1575"/>
      <c r="AG76" s="1575"/>
      <c r="AH76" s="1575"/>
      <c r="AI76" s="1575"/>
      <c r="AJ76" s="1575"/>
      <c r="AK76" s="1575"/>
      <c r="AL76" s="1575"/>
      <c r="AM76" s="1575"/>
      <c r="AN76" s="1575"/>
      <c r="AO76" s="1575"/>
      <c r="AP76" s="1575"/>
      <c r="AQ76" s="1575"/>
      <c r="AR76" s="1575"/>
      <c r="AS76" s="1575"/>
      <c r="AT76" s="1575"/>
      <c r="AU76" s="1575"/>
      <c r="AV76" s="1575"/>
      <c r="AW76" s="1575"/>
      <c r="AX76" s="1575"/>
    </row>
    <row r="77" spans="1:50" s="1584" customFormat="1" ht="15.75">
      <c r="A77" s="2454" t="s">
        <v>399</v>
      </c>
      <c r="B77" s="2455"/>
      <c r="C77" s="1579" t="s">
        <v>400</v>
      </c>
      <c r="D77" s="1580" t="s">
        <v>3</v>
      </c>
      <c r="E77" s="1580" t="s">
        <v>4</v>
      </c>
      <c r="F77" s="1580" t="s">
        <v>5</v>
      </c>
      <c r="G77" s="1580" t="s">
        <v>6</v>
      </c>
      <c r="H77" s="1580" t="s">
        <v>7</v>
      </c>
      <c r="I77" s="1580" t="s">
        <v>8</v>
      </c>
      <c r="J77" s="1580" t="s">
        <v>9</v>
      </c>
      <c r="K77" s="1580" t="s">
        <v>10</v>
      </c>
      <c r="L77" s="1580" t="s">
        <v>11</v>
      </c>
      <c r="M77" s="1580" t="s">
        <v>12</v>
      </c>
      <c r="N77" s="1581" t="s">
        <v>13</v>
      </c>
      <c r="O77" s="1582" t="s">
        <v>401</v>
      </c>
      <c r="P77" s="1575"/>
      <c r="Q77" s="1575"/>
      <c r="R77" s="1575"/>
      <c r="S77" s="1575"/>
      <c r="T77" s="1575"/>
      <c r="U77" s="1575"/>
      <c r="V77" s="1575"/>
      <c r="W77" s="1575"/>
      <c r="X77" s="1575"/>
      <c r="Y77" s="1575"/>
      <c r="Z77" s="1575"/>
      <c r="AA77" s="1575"/>
      <c r="AB77" s="1583"/>
      <c r="AC77" s="1583"/>
      <c r="AD77" s="1583"/>
      <c r="AE77" s="1583"/>
      <c r="AF77" s="1583"/>
      <c r="AG77" s="1583"/>
      <c r="AH77" s="1583"/>
      <c r="AI77" s="1583"/>
      <c r="AJ77" s="1583"/>
      <c r="AK77" s="1583"/>
      <c r="AL77" s="1583"/>
      <c r="AM77" s="1583"/>
      <c r="AN77" s="1583"/>
      <c r="AO77" s="1583"/>
      <c r="AP77" s="1583"/>
      <c r="AQ77" s="1583"/>
      <c r="AR77" s="1583"/>
      <c r="AS77" s="1583"/>
      <c r="AT77" s="1583"/>
      <c r="AU77" s="1583"/>
      <c r="AV77" s="1583"/>
      <c r="AW77" s="1583"/>
      <c r="AX77" s="1583"/>
    </row>
    <row r="78" spans="1:50" ht="15.75">
      <c r="A78" s="2456" t="s">
        <v>402</v>
      </c>
      <c r="B78" s="2457"/>
      <c r="C78" s="1611">
        <f>'[1]【年計】計測係(FV)'!$F$49</f>
        <v>21270</v>
      </c>
      <c r="D78" s="1612">
        <f>'[1]【年計】計測係(FV)'!$I$49</f>
        <v>15060</v>
      </c>
      <c r="E78" s="1612">
        <f>'[1]【年計】計測係(FV)'!$O$49</f>
        <v>47445</v>
      </c>
      <c r="F78" s="1612">
        <f>'[1]【年計】計測係(FV)'!$U$49</f>
        <v>1260</v>
      </c>
      <c r="G78" s="1612">
        <f>'[1]【年計】計測係(FV)'!$AA$49</f>
        <v>740</v>
      </c>
      <c r="H78" s="1612">
        <f>'[1]【年計】計測係(FV)'!$AG$49</f>
        <v>46340</v>
      </c>
      <c r="I78" s="1612">
        <f>'[1]【年計】計測係(FV)'!$AM$49</f>
        <v>188940</v>
      </c>
      <c r="J78" s="1612">
        <f>'[1]【年計】計測係(FV)'!$AS$49</f>
        <v>8240</v>
      </c>
      <c r="K78" s="1612">
        <f>'[1]【年計】計測係(FV)'!$AY$49</f>
        <v>66000</v>
      </c>
      <c r="L78" s="1612">
        <f>'[1]【年計】計測係(FV)'!$BE$49</f>
        <v>7700</v>
      </c>
      <c r="M78" s="1612">
        <f>'[1]【年計】計測係(FV)'!$BK$49</f>
        <v>105500</v>
      </c>
      <c r="N78" s="1613">
        <f>'[1]【年計】計測係(FV)'!$BQ$49</f>
        <v>185870</v>
      </c>
      <c r="O78" s="1614">
        <f>SUM($C$58:$N$58)</f>
        <v>545610</v>
      </c>
      <c r="P78" s="1575"/>
      <c r="Q78" s="1575"/>
      <c r="R78" s="1575"/>
      <c r="S78" s="1575"/>
      <c r="T78" s="1575"/>
      <c r="U78" s="1575"/>
      <c r="V78" s="1575"/>
      <c r="W78" s="1575"/>
      <c r="X78" s="1575"/>
      <c r="Y78" s="1575"/>
      <c r="Z78" s="1575"/>
      <c r="AA78" s="1575"/>
      <c r="AB78" s="1575"/>
      <c r="AC78" s="1575"/>
      <c r="AD78" s="1575"/>
      <c r="AE78" s="1575"/>
      <c r="AF78" s="1575"/>
      <c r="AG78" s="1575"/>
      <c r="AH78" s="1575"/>
      <c r="AI78" s="1575"/>
      <c r="AJ78" s="1575"/>
      <c r="AK78" s="1575"/>
      <c r="AL78" s="1575"/>
      <c r="AM78" s="1575"/>
      <c r="AN78" s="1575"/>
      <c r="AO78" s="1575"/>
      <c r="AP78" s="1575"/>
      <c r="AQ78" s="1575"/>
      <c r="AR78" s="1575"/>
      <c r="AS78" s="1575"/>
      <c r="AT78" s="1575"/>
      <c r="AU78" s="1575"/>
      <c r="AV78" s="1575"/>
      <c r="AW78" s="1575"/>
      <c r="AX78" s="1575"/>
    </row>
    <row r="79" spans="1:50" ht="13.5" customHeight="1">
      <c r="A79" s="1588" t="s">
        <v>403</v>
      </c>
      <c r="B79" s="1589"/>
      <c r="C79" s="1590">
        <f>'[1]【年計】計測係(FV)'!$F$50</f>
        <v>7385</v>
      </c>
      <c r="D79" s="1591">
        <f>'[1]【年計】計測係(FV)'!$I$50</f>
        <v>8966</v>
      </c>
      <c r="E79" s="1591">
        <f>'[1]【年計】計測係(FV)'!$O$50</f>
        <v>12911</v>
      </c>
      <c r="F79" s="1591">
        <f>'[1]【年計】計測係(FV)'!$U$50</f>
        <v>2652</v>
      </c>
      <c r="G79" s="1591">
        <f>'[1]【年計】計測係(FV)'!$AA$50</f>
        <v>2251</v>
      </c>
      <c r="H79" s="1591">
        <f>'[1]【年計】計測係(FV)'!$AG$50</f>
        <v>9491</v>
      </c>
      <c r="I79" s="1591">
        <f>'[1]【年計】計測係(FV)'!$AM$50</f>
        <v>5918</v>
      </c>
      <c r="J79" s="1591">
        <f>'[1]【年計】計測係(FV)'!$AS$50</f>
        <v>4425</v>
      </c>
      <c r="K79" s="1591">
        <f>'[1]【年計】計測係(FV)'!$AY$50</f>
        <v>6044</v>
      </c>
      <c r="L79" s="1591">
        <f>'[1]【年計】計測係(FV)'!$BE$50</f>
        <v>2755</v>
      </c>
      <c r="M79" s="1591">
        <f>'[1]【年計】計測係(FV)'!$BK$50</f>
        <v>21730</v>
      </c>
      <c r="N79" s="1592">
        <f>'[1]【年計】計測係(FV)'!$BQ$50</f>
        <v>9478</v>
      </c>
      <c r="O79" s="1593">
        <f>SUM($C$59:$N$59)</f>
        <v>83001</v>
      </c>
      <c r="P79" s="1594"/>
      <c r="Q79" s="1575"/>
      <c r="R79" s="1575"/>
      <c r="S79" s="1575"/>
      <c r="T79" s="1575"/>
      <c r="U79" s="1575"/>
      <c r="V79" s="1575"/>
      <c r="W79" s="1575"/>
      <c r="X79" s="1575"/>
      <c r="Y79" s="1575"/>
      <c r="Z79" s="1575"/>
      <c r="AA79" s="1575"/>
      <c r="AB79" s="1575"/>
      <c r="AC79" s="1575"/>
      <c r="AD79" s="1575"/>
      <c r="AE79" s="1575"/>
      <c r="AF79" s="1575"/>
      <c r="AG79" s="1575"/>
      <c r="AH79" s="1575"/>
      <c r="AI79" s="1575"/>
      <c r="AJ79" s="1575"/>
      <c r="AK79" s="1575"/>
      <c r="AL79" s="1575"/>
      <c r="AM79" s="1575"/>
      <c r="AN79" s="1575"/>
      <c r="AO79" s="1575"/>
      <c r="AP79" s="1575"/>
      <c r="AQ79" s="1575"/>
      <c r="AR79" s="1575"/>
      <c r="AS79" s="1575"/>
      <c r="AT79" s="1575"/>
      <c r="AU79" s="1575"/>
      <c r="AV79" s="1575"/>
      <c r="AW79" s="1575"/>
      <c r="AX79" s="1575"/>
    </row>
    <row r="80" spans="1:50" ht="15.75">
      <c r="A80" s="1595" t="s">
        <v>404</v>
      </c>
      <c r="B80" s="1596"/>
      <c r="C80" s="1597">
        <f>'[1]【年計】計測係(FV)'!$F$51</f>
        <v>39338</v>
      </c>
      <c r="D80" s="1598">
        <f>'[1]【年計】計測係(FV)'!$I$51</f>
        <v>32813</v>
      </c>
      <c r="E80" s="1598">
        <f>'[1]【年計】計測係(FV)'!$O$51</f>
        <v>73024</v>
      </c>
      <c r="F80" s="1598">
        <f>'[1]【年計】計測係(FV)'!$U$51</f>
        <v>11294</v>
      </c>
      <c r="G80" s="1598">
        <f>'[1]【年計】計測係(FV)'!$AA$51</f>
        <v>9800</v>
      </c>
      <c r="H80" s="1598">
        <f>'[1]【年計】計測係(FV)'!$AG$51</f>
        <v>67747</v>
      </c>
      <c r="I80" s="1598">
        <f>'[1]【年計】計測係(FV)'!$AM$51</f>
        <v>247247</v>
      </c>
      <c r="J80" s="1598">
        <f>'[1]【年計】計測係(FV)'!$AS$51</f>
        <v>19547</v>
      </c>
      <c r="K80" s="1598">
        <f>'[1]【年計】計測係(FV)'!$AY$51</f>
        <v>92488</v>
      </c>
      <c r="L80" s="1598">
        <f>'[1]【年計】計測係(FV)'!$BE$51</f>
        <v>17452</v>
      </c>
      <c r="M80" s="1598">
        <f>'[1]【年計】計測係(FV)'!$BK$51</f>
        <v>146322</v>
      </c>
      <c r="N80" s="1599">
        <f>'[1]【年計】計測係(FV)'!$BQ$51</f>
        <v>245121</v>
      </c>
      <c r="O80" s="1600">
        <f>SUM($C$60:$N$60)</f>
        <v>700160</v>
      </c>
      <c r="P80" s="1575"/>
      <c r="Q80" s="1575"/>
      <c r="R80" s="1575"/>
      <c r="S80" s="1575"/>
      <c r="T80" s="1575"/>
      <c r="U80" s="1575"/>
      <c r="V80" s="1575"/>
      <c r="W80" s="1575"/>
      <c r="X80" s="1575"/>
      <c r="Y80" s="1575"/>
      <c r="Z80" s="1575"/>
      <c r="AA80" s="1575"/>
      <c r="AB80" s="1575"/>
      <c r="AC80" s="1575"/>
      <c r="AD80" s="1575"/>
      <c r="AE80" s="1575"/>
      <c r="AF80" s="1575"/>
      <c r="AG80" s="1575"/>
      <c r="AH80" s="1575"/>
      <c r="AI80" s="1575"/>
      <c r="AJ80" s="1575"/>
      <c r="AK80" s="1575"/>
      <c r="AL80" s="1575"/>
      <c r="AM80" s="1575"/>
      <c r="AN80" s="1575"/>
      <c r="AO80" s="1575"/>
      <c r="AP80" s="1575"/>
      <c r="AQ80" s="1575"/>
      <c r="AR80" s="1575"/>
      <c r="AS80" s="1575"/>
      <c r="AT80" s="1575"/>
      <c r="AU80" s="1575"/>
      <c r="AV80" s="1575"/>
      <c r="AW80" s="1575"/>
      <c r="AX80" s="1575"/>
    </row>
    <row r="81" spans="1:50" ht="15.75">
      <c r="A81" s="2450" t="s">
        <v>405</v>
      </c>
      <c r="B81" s="2451"/>
      <c r="C81" s="1601">
        <f>'[1]【年計】計測係(FV)'!$F$53</f>
        <v>-25453</v>
      </c>
      <c r="D81" s="1602">
        <f>'[1]【年計】計測係(FV)'!$I$53</f>
        <v>-26719</v>
      </c>
      <c r="E81" s="1602">
        <f>'[1]【年計】計測係(FV)'!$O$53</f>
        <v>-38490</v>
      </c>
      <c r="F81" s="1602">
        <f>'[1]【年計】計測係(FV)'!$U$53</f>
        <v>-12686</v>
      </c>
      <c r="G81" s="1602">
        <f>'[1]【年計】計測係(FV)'!$AA$53</f>
        <v>-11311</v>
      </c>
      <c r="H81" s="1602">
        <f>'[1]【年計】計測係(FV)'!$AG$53</f>
        <v>-30898</v>
      </c>
      <c r="I81" s="1602">
        <f>'[1]【年計】計測係(FV)'!$AM$53</f>
        <v>-64225</v>
      </c>
      <c r="J81" s="1602">
        <f>'[1]【年計】計測係(FV)'!$AS$53</f>
        <v>-15732</v>
      </c>
      <c r="K81" s="1602">
        <f>'[1]【年計】計測係(FV)'!$AY$53</f>
        <v>-32532</v>
      </c>
      <c r="L81" s="1602">
        <f>'[1]【年計】計測係(FV)'!$BE$53</f>
        <v>-12507</v>
      </c>
      <c r="M81" s="1602">
        <f>'[1]【年計】計測係(FV)'!$BK$53</f>
        <v>-62552</v>
      </c>
      <c r="N81" s="1603">
        <f>'[1]【年計】計測係(FV)'!$BQ$53</f>
        <v>-68729</v>
      </c>
      <c r="O81" s="1604">
        <f>SUM($C$61:$N$61)</f>
        <v>-237551</v>
      </c>
      <c r="P81" s="1575"/>
      <c r="Q81" s="1575"/>
      <c r="R81" s="1575"/>
      <c r="S81" s="1575"/>
      <c r="T81" s="1575"/>
      <c r="U81" s="1575"/>
      <c r="V81" s="1575"/>
      <c r="W81" s="1575"/>
      <c r="X81" s="1575"/>
      <c r="Y81" s="1575"/>
      <c r="Z81" s="1575"/>
      <c r="AA81" s="1575"/>
      <c r="AB81" s="1575"/>
      <c r="AC81" s="1575"/>
      <c r="AD81" s="1575"/>
      <c r="AE81" s="1575"/>
      <c r="AF81" s="1575"/>
      <c r="AG81" s="1575"/>
      <c r="AH81" s="1575"/>
      <c r="AI81" s="1575"/>
      <c r="AJ81" s="1575"/>
      <c r="AK81" s="1575"/>
      <c r="AL81" s="1575"/>
      <c r="AM81" s="1575"/>
      <c r="AN81" s="1575"/>
      <c r="AO81" s="1575"/>
      <c r="AP81" s="1575"/>
      <c r="AQ81" s="1575"/>
      <c r="AR81" s="1575"/>
      <c r="AS81" s="1575"/>
      <c r="AT81" s="1575"/>
      <c r="AU81" s="1575"/>
      <c r="AV81" s="1575"/>
      <c r="AW81" s="1575"/>
      <c r="AX81" s="1575"/>
    </row>
    <row r="82" spans="1:50" ht="16.5" thickBot="1">
      <c r="A82" s="2452" t="s">
        <v>406</v>
      </c>
      <c r="B82" s="2453"/>
      <c r="C82" s="1605">
        <f>'[1]【年計】計測係(FV)'!$F$54</f>
        <v>-1.1966619652092148</v>
      </c>
      <c r="D82" s="1606">
        <f>'[1]【年計】計測係(FV)'!$I$54</f>
        <v>-1.7741699867197875</v>
      </c>
      <c r="E82" s="1606">
        <f>'[1]【年計】計測係(FV)'!$O$54</f>
        <v>-0.81125513752766365</v>
      </c>
      <c r="F82" s="1606">
        <f>'[1]【年計】計測係(FV)'!U$54</f>
        <v>-10.068253968253968</v>
      </c>
      <c r="G82" s="1606">
        <f>'[1]【年計】計測係(FV)'!$AA$54</f>
        <v>-15.285135135135135</v>
      </c>
      <c r="H82" s="1606">
        <f>'[1]【年計】計測係(FV)'!$AG$54</f>
        <v>-0.66676737160120847</v>
      </c>
      <c r="I82" s="1606">
        <f>'[1]【年計】計測係(FV)'!$AM$54</f>
        <v>-0.33992272679157404</v>
      </c>
      <c r="J82" s="1606">
        <f>'[1]【年計】計測係(FV)'!$AS$54</f>
        <v>-1.9092233009708739</v>
      </c>
      <c r="K82" s="1606">
        <f>'[1]【年計】計測係(FV)'!$AY$54</f>
        <v>-0.49290909090909091</v>
      </c>
      <c r="L82" s="1606">
        <f>'[1]【年計】計測係(FV)'!$BE$54</f>
        <v>-1.6242857142857143</v>
      </c>
      <c r="M82" s="1606">
        <f>'[1]【年計】計測係(FV)'!$BK$54</f>
        <v>-0.59290995260663504</v>
      </c>
      <c r="N82" s="1607">
        <f>'[1]【年計】計測係(FV)'!$BQ$54</f>
        <v>-0.36976919352235432</v>
      </c>
      <c r="O82" s="1608" t="e">
        <f>'[1]【年計】計測係(FV)'!#REF!</f>
        <v>#REF!</v>
      </c>
      <c r="P82" s="1575"/>
      <c r="Q82" s="1575"/>
      <c r="R82" s="1575"/>
      <c r="S82" s="1575"/>
      <c r="T82" s="1575"/>
      <c r="U82" s="1575"/>
      <c r="V82" s="1575"/>
      <c r="W82" s="1575"/>
      <c r="X82" s="1575"/>
      <c r="Y82" s="1575"/>
      <c r="Z82" s="1575"/>
      <c r="AA82" s="1575"/>
      <c r="AB82" s="1575"/>
      <c r="AC82" s="1575"/>
      <c r="AD82" s="1575"/>
      <c r="AE82" s="1575"/>
      <c r="AF82" s="1575"/>
      <c r="AG82" s="1575"/>
      <c r="AH82" s="1575"/>
      <c r="AI82" s="1575"/>
      <c r="AJ82" s="1575"/>
      <c r="AK82" s="1575"/>
      <c r="AL82" s="1575"/>
      <c r="AM82" s="1575"/>
      <c r="AN82" s="1575"/>
      <c r="AO82" s="1575"/>
      <c r="AP82" s="1575"/>
      <c r="AQ82" s="1575"/>
      <c r="AR82" s="1575"/>
      <c r="AS82" s="1575"/>
      <c r="AT82" s="1575"/>
      <c r="AU82" s="1575"/>
      <c r="AV82" s="1575"/>
      <c r="AW82" s="1575"/>
      <c r="AX82" s="1575"/>
    </row>
    <row r="83" spans="1:50" ht="8.25" customHeight="1">
      <c r="A83" s="15"/>
      <c r="B83" s="15"/>
      <c r="C83" s="1609"/>
      <c r="D83" s="1609"/>
      <c r="E83" s="1609"/>
      <c r="F83" s="1609"/>
      <c r="G83" s="1609"/>
      <c r="H83" s="1609"/>
      <c r="I83" s="1609"/>
      <c r="J83" s="1609"/>
      <c r="K83" s="1609"/>
      <c r="L83" s="1574"/>
      <c r="M83" s="1609"/>
      <c r="N83" s="1609"/>
      <c r="O83" s="1609"/>
      <c r="P83" s="1575"/>
      <c r="Q83" s="1575"/>
      <c r="R83" s="1575"/>
      <c r="S83" s="1575"/>
      <c r="T83" s="1575"/>
      <c r="U83" s="1575"/>
      <c r="V83" s="1575"/>
      <c r="W83" s="1575"/>
      <c r="X83" s="1575"/>
      <c r="Y83" s="1575"/>
      <c r="Z83" s="1575"/>
      <c r="AA83" s="1575"/>
      <c r="AB83" s="1575"/>
      <c r="AC83" s="1575"/>
      <c r="AD83" s="1575"/>
      <c r="AE83" s="1575"/>
      <c r="AF83" s="1575"/>
      <c r="AG83" s="1575"/>
      <c r="AH83" s="1575"/>
      <c r="AI83" s="1575"/>
      <c r="AJ83" s="1575"/>
      <c r="AK83" s="1575"/>
      <c r="AL83" s="1575"/>
      <c r="AM83" s="1575"/>
      <c r="AN83" s="1575"/>
      <c r="AO83" s="1575"/>
      <c r="AP83" s="1575"/>
      <c r="AQ83" s="1575"/>
      <c r="AR83" s="1575"/>
      <c r="AS83" s="1575"/>
      <c r="AT83" s="1575"/>
      <c r="AU83" s="1575"/>
      <c r="AV83" s="1575"/>
      <c r="AW83" s="1575"/>
      <c r="AX83" s="1575"/>
    </row>
    <row r="84" spans="1:50" ht="14.25" customHeight="1">
      <c r="A84" s="15"/>
      <c r="B84" s="1573"/>
      <c r="C84" s="1610"/>
      <c r="D84" s="1610"/>
      <c r="E84" s="1610"/>
      <c r="F84" s="1610"/>
      <c r="G84" s="1610"/>
      <c r="H84" s="1610"/>
      <c r="I84" s="1610"/>
      <c r="J84" s="1610"/>
      <c r="K84" s="1610"/>
      <c r="L84" s="1610"/>
      <c r="M84" s="1610"/>
      <c r="N84" s="1610"/>
      <c r="O84" s="1609"/>
      <c r="P84" s="1575"/>
      <c r="Q84" s="1575"/>
      <c r="R84" s="1575"/>
      <c r="S84" s="1575"/>
      <c r="T84" s="1575"/>
      <c r="U84" s="1575"/>
      <c r="V84" s="1575"/>
      <c r="W84" s="1575"/>
      <c r="X84" s="1575"/>
      <c r="Y84" s="1575"/>
      <c r="Z84" s="1575"/>
      <c r="AA84" s="1575"/>
      <c r="AB84" s="1575"/>
      <c r="AC84" s="1575"/>
      <c r="AD84" s="1575"/>
      <c r="AE84" s="1575"/>
      <c r="AF84" s="1575"/>
      <c r="AG84" s="1575"/>
      <c r="AH84" s="1575"/>
      <c r="AI84" s="1575"/>
      <c r="AJ84" s="1575"/>
      <c r="AK84" s="1575"/>
      <c r="AL84" s="1575"/>
      <c r="AM84" s="1575"/>
      <c r="AN84" s="1575"/>
      <c r="AO84" s="1575"/>
      <c r="AP84" s="1575"/>
      <c r="AQ84" s="1575"/>
      <c r="AR84" s="1575"/>
      <c r="AS84" s="1575"/>
      <c r="AT84" s="1575"/>
      <c r="AU84" s="1575"/>
      <c r="AV84" s="1575"/>
      <c r="AW84" s="1575"/>
      <c r="AX84" s="1575"/>
    </row>
    <row r="85" spans="1:50" ht="16.5" thickBot="1">
      <c r="A85" s="18" t="s">
        <v>412</v>
      </c>
      <c r="B85" s="18"/>
      <c r="C85" s="1577" t="s">
        <v>408</v>
      </c>
      <c r="D85" s="1574"/>
      <c r="E85" s="1574"/>
      <c r="F85" s="1574"/>
      <c r="G85" s="1574"/>
      <c r="H85" s="1574"/>
      <c r="I85" s="1574"/>
      <c r="J85" s="1574"/>
      <c r="K85" s="1574"/>
      <c r="L85" s="1574"/>
      <c r="M85" s="1574"/>
      <c r="N85" s="1574"/>
      <c r="O85" s="1574"/>
      <c r="P85" s="1575"/>
      <c r="Q85" s="1575"/>
      <c r="R85" s="1575"/>
      <c r="S85" s="1575"/>
      <c r="T85" s="1575"/>
      <c r="U85" s="1575"/>
      <c r="V85" s="1575"/>
      <c r="W85" s="1575"/>
      <c r="X85" s="1575"/>
      <c r="Y85" s="1575"/>
      <c r="Z85" s="1575"/>
      <c r="AA85" s="1575"/>
      <c r="AB85" s="1575"/>
      <c r="AC85" s="1575"/>
      <c r="AD85" s="1575"/>
      <c r="AE85" s="1575"/>
      <c r="AF85" s="1575"/>
      <c r="AG85" s="1575"/>
      <c r="AH85" s="1575"/>
      <c r="AI85" s="1575"/>
      <c r="AJ85" s="1575"/>
      <c r="AK85" s="1575"/>
      <c r="AL85" s="1575"/>
      <c r="AM85" s="1575"/>
      <c r="AN85" s="1575"/>
      <c r="AO85" s="1575"/>
      <c r="AP85" s="1575"/>
      <c r="AQ85" s="1575"/>
      <c r="AR85" s="1575"/>
      <c r="AS85" s="1575"/>
      <c r="AT85" s="1575"/>
      <c r="AU85" s="1575"/>
      <c r="AV85" s="1575"/>
      <c r="AW85" s="1575"/>
      <c r="AX85" s="1575"/>
    </row>
    <row r="86" spans="1:50" s="1584" customFormat="1" ht="15.75">
      <c r="A86" s="2446" t="s">
        <v>399</v>
      </c>
      <c r="B86" s="2447"/>
      <c r="C86" s="1579" t="s">
        <v>400</v>
      </c>
      <c r="D86" s="1580" t="s">
        <v>3</v>
      </c>
      <c r="E86" s="1580" t="s">
        <v>4</v>
      </c>
      <c r="F86" s="1580" t="s">
        <v>5</v>
      </c>
      <c r="G86" s="1580" t="s">
        <v>6</v>
      </c>
      <c r="H86" s="1580" t="s">
        <v>7</v>
      </c>
      <c r="I86" s="1580" t="s">
        <v>8</v>
      </c>
      <c r="J86" s="1580" t="s">
        <v>9</v>
      </c>
      <c r="K86" s="1580" t="s">
        <v>10</v>
      </c>
      <c r="L86" s="1580" t="s">
        <v>11</v>
      </c>
      <c r="M86" s="1580" t="s">
        <v>12</v>
      </c>
      <c r="N86" s="1581" t="s">
        <v>13</v>
      </c>
      <c r="O86" s="1582" t="s">
        <v>401</v>
      </c>
      <c r="P86" s="1575"/>
      <c r="Q86" s="1575"/>
      <c r="R86" s="1575"/>
      <c r="S86" s="1575"/>
      <c r="T86" s="1575"/>
      <c r="U86" s="1575"/>
      <c r="V86" s="1575"/>
      <c r="W86" s="1575"/>
      <c r="X86" s="1575"/>
      <c r="Y86" s="1575"/>
      <c r="Z86" s="1575"/>
      <c r="AA86" s="1575"/>
      <c r="AB86" s="1583"/>
      <c r="AC86" s="1583"/>
      <c r="AD86" s="1583"/>
      <c r="AE86" s="1583"/>
      <c r="AF86" s="1583"/>
      <c r="AG86" s="1583"/>
      <c r="AH86" s="1583"/>
      <c r="AI86" s="1583"/>
      <c r="AJ86" s="1583"/>
      <c r="AK86" s="1583"/>
      <c r="AL86" s="1583"/>
      <c r="AM86" s="1583"/>
      <c r="AN86" s="1583"/>
      <c r="AO86" s="1583"/>
      <c r="AP86" s="1583"/>
      <c r="AQ86" s="1583"/>
      <c r="AR86" s="1583"/>
      <c r="AS86" s="1583"/>
      <c r="AT86" s="1583"/>
      <c r="AU86" s="1583"/>
      <c r="AV86" s="1583"/>
      <c r="AW86" s="1583"/>
      <c r="AX86" s="1583"/>
    </row>
    <row r="87" spans="1:50" ht="15.75">
      <c r="A87" s="2448" t="s">
        <v>402</v>
      </c>
      <c r="B87" s="2449"/>
      <c r="C87" s="1611">
        <f>'[1]【年計】計測係(FV)'!$G$49</f>
        <v>21389</v>
      </c>
      <c r="D87" s="1612">
        <f>'[1]【年計】計測係(FV)'!$J$49</f>
        <v>5471</v>
      </c>
      <c r="E87" s="1612">
        <f>'[1]【年計】計測係(FV)'!$P$49</f>
        <v>35688</v>
      </c>
      <c r="F87" s="1612">
        <f>'[1]【年計】計測係(FV)'!$V$49</f>
        <v>33245</v>
      </c>
      <c r="G87" s="1612">
        <f>'[1]【年計】計測係(FV)'!$AB$49</f>
        <v>11717</v>
      </c>
      <c r="H87" s="1612">
        <f>'[1]【年計】計測係(FV)'!$AH$49</f>
        <v>117849</v>
      </c>
      <c r="I87" s="1612">
        <f>'[1]【年計】計測係(FV)'!$AN$49</f>
        <v>37106</v>
      </c>
      <c r="J87" s="1612">
        <f>'[1]【年計】計測係(FV)'!$AT$49</f>
        <v>119143</v>
      </c>
      <c r="K87" s="1612">
        <f>'[1]【年計】計測係(FV)'!$AZ$49</f>
        <v>2870</v>
      </c>
      <c r="L87" s="1612">
        <f>'[1]【年計】計測係(FV)'!$BF$49</f>
        <v>2500</v>
      </c>
      <c r="M87" s="1612">
        <f>'[1]【年計】計測係(FV)'!$BL$49</f>
        <v>1140</v>
      </c>
      <c r="N87" s="1613">
        <f>'[1]【年計】計測係(FV)'!$BR$49</f>
        <v>242291</v>
      </c>
      <c r="O87" s="1614">
        <f>SUM($C$67:$N$67)</f>
        <v>562193</v>
      </c>
      <c r="P87" s="1575"/>
      <c r="Q87" s="1575"/>
      <c r="R87" s="1575"/>
      <c r="S87" s="1575"/>
      <c r="T87" s="1575"/>
      <c r="U87" s="1575"/>
      <c r="V87" s="1575"/>
      <c r="W87" s="1575"/>
      <c r="X87" s="1575"/>
      <c r="Y87" s="1575"/>
      <c r="Z87" s="1575"/>
      <c r="AA87" s="1575"/>
      <c r="AB87" s="1575"/>
      <c r="AC87" s="1575"/>
      <c r="AD87" s="1575"/>
      <c r="AE87" s="1575"/>
      <c r="AF87" s="1575"/>
      <c r="AG87" s="1575"/>
      <c r="AH87" s="1575"/>
      <c r="AI87" s="1575"/>
      <c r="AJ87" s="1575"/>
      <c r="AK87" s="1575"/>
      <c r="AL87" s="1575"/>
      <c r="AM87" s="1575"/>
      <c r="AN87" s="1575"/>
      <c r="AO87" s="1575"/>
      <c r="AP87" s="1575"/>
      <c r="AQ87" s="1575"/>
      <c r="AR87" s="1575"/>
      <c r="AS87" s="1575"/>
      <c r="AT87" s="1575"/>
      <c r="AU87" s="1575"/>
      <c r="AV87" s="1575"/>
      <c r="AW87" s="1575"/>
      <c r="AX87" s="1575"/>
    </row>
    <row r="88" spans="1:50" ht="13.5" customHeight="1">
      <c r="A88" s="1615" t="s">
        <v>403</v>
      </c>
      <c r="B88" s="1616"/>
      <c r="C88" s="1617">
        <f>'[1]【年計】計測係(FV)'!$G$50</f>
        <v>2893</v>
      </c>
      <c r="D88" s="1618">
        <f>'[1]【年計】計測係(FV)'!$J$50</f>
        <v>14039</v>
      </c>
      <c r="E88" s="1618">
        <f>'[1]【年計】計測係(FV)'!$P$50</f>
        <v>6256</v>
      </c>
      <c r="F88" s="1618">
        <f>'[1]【年計】計測係(FV)'!$V$50</f>
        <v>11046</v>
      </c>
      <c r="G88" s="1618">
        <f>'[1]【年計】計測係(FV)'!$AB$50</f>
        <v>2275</v>
      </c>
      <c r="H88" s="1618">
        <f>'[1]【年計】計測係(FV)'!$AH$50</f>
        <v>11083</v>
      </c>
      <c r="I88" s="1618">
        <f>'[1]【年計】計測係(FV)'!$AN$50</f>
        <v>2976</v>
      </c>
      <c r="J88" s="1618">
        <f>'[1]【年計】計測係(FV)'!$AT$50</f>
        <v>10636</v>
      </c>
      <c r="K88" s="1618">
        <f>'[1]【年計】計測係(FV)'!$AZ$50</f>
        <v>2346</v>
      </c>
      <c r="L88" s="1618">
        <f>'[1]【年計】計測係(FV)'!$BF$50</f>
        <v>696</v>
      </c>
      <c r="M88" s="1618">
        <f>'[1]【年計】計測係(FV)'!$BL$50</f>
        <v>1356</v>
      </c>
      <c r="N88" s="1619">
        <f>'[1]【年計】計測係(FV)'!$BR$50</f>
        <v>21750</v>
      </c>
      <c r="O88" s="1593">
        <f>SUM($C$68:$N$68)</f>
        <v>75004</v>
      </c>
      <c r="P88" s="1594"/>
      <c r="Q88" s="1575"/>
      <c r="R88" s="1575"/>
      <c r="S88" s="1575"/>
      <c r="T88" s="1575"/>
      <c r="U88" s="1575"/>
      <c r="V88" s="1575"/>
      <c r="W88" s="1575"/>
      <c r="X88" s="1575"/>
      <c r="Y88" s="1575"/>
      <c r="Z88" s="1575"/>
      <c r="AA88" s="1575"/>
      <c r="AB88" s="1575"/>
      <c r="AC88" s="1575"/>
      <c r="AD88" s="1575"/>
      <c r="AE88" s="1575"/>
      <c r="AF88" s="1575"/>
      <c r="AG88" s="1575"/>
      <c r="AH88" s="1575"/>
      <c r="AI88" s="1575"/>
      <c r="AJ88" s="1575"/>
      <c r="AK88" s="1575"/>
      <c r="AL88" s="1575"/>
      <c r="AM88" s="1575"/>
      <c r="AN88" s="1575"/>
      <c r="AO88" s="1575"/>
      <c r="AP88" s="1575"/>
      <c r="AQ88" s="1575"/>
      <c r="AR88" s="1575"/>
      <c r="AS88" s="1575"/>
      <c r="AT88" s="1575"/>
      <c r="AU88" s="1575"/>
      <c r="AV88" s="1575"/>
      <c r="AW88" s="1575"/>
      <c r="AX88" s="1575"/>
    </row>
    <row r="89" spans="1:50" ht="15.75">
      <c r="A89" s="1595" t="s">
        <v>404</v>
      </c>
      <c r="B89" s="1596"/>
      <c r="C89" s="1597">
        <f>'[1]【年計】計測係(FV)'!$G$51</f>
        <v>37394</v>
      </c>
      <c r="D89" s="1598">
        <f>'[1]【年計】計測係(FV)'!$J$51</f>
        <v>26235</v>
      </c>
      <c r="E89" s="1598">
        <f>'[1]【年計】計測係(FV)'!$P$51</f>
        <v>53982</v>
      </c>
      <c r="F89" s="1598">
        <f>'[1]【年計】計測係(FV)'!$V$51</f>
        <v>57066</v>
      </c>
      <c r="G89" s="1598">
        <f>'[1]【年計】計測係(FV)'!$AB$51</f>
        <v>24057</v>
      </c>
      <c r="H89" s="1598">
        <f>'[1]【年計】計測係(FV)'!$AH$51</f>
        <v>165799</v>
      </c>
      <c r="I89" s="1598">
        <f>'[1]【年計】計測係(FV)'!$AN$51</f>
        <v>53401</v>
      </c>
      <c r="J89" s="1598">
        <f>'[1]【年計】計測係(FV)'!$AT$51</f>
        <v>161867</v>
      </c>
      <c r="K89" s="1598">
        <f>'[1]【年計】計測係(FV)'!$AZ$51</f>
        <v>13073</v>
      </c>
      <c r="L89" s="1598">
        <f>'[1]【年計】計測係(FV)'!$BF$51</f>
        <v>4867</v>
      </c>
      <c r="M89" s="1598">
        <f>'[1]【年計】計測係(FV)'!$BL$51</f>
        <v>2505</v>
      </c>
      <c r="N89" s="1599">
        <f>'[1]【年計】計測係(FV)'!$BR$51</f>
        <v>326557</v>
      </c>
      <c r="O89" s="1620">
        <f>SUM($C$69:$N$69)</f>
        <v>781489</v>
      </c>
      <c r="P89" s="1575"/>
      <c r="Q89" s="1575"/>
      <c r="R89" s="1575"/>
      <c r="S89" s="1575"/>
      <c r="T89" s="1575"/>
      <c r="U89" s="1575"/>
      <c r="V89" s="1575"/>
      <c r="W89" s="1575"/>
      <c r="X89" s="1575"/>
      <c r="Y89" s="1575"/>
      <c r="Z89" s="1575"/>
      <c r="AA89" s="1575"/>
      <c r="AB89" s="1575"/>
      <c r="AC89" s="1575"/>
      <c r="AD89" s="1575"/>
      <c r="AE89" s="1575"/>
      <c r="AF89" s="1575"/>
      <c r="AG89" s="1575"/>
      <c r="AH89" s="1575"/>
      <c r="AI89" s="1575"/>
      <c r="AJ89" s="1575"/>
      <c r="AK89" s="1575"/>
      <c r="AL89" s="1575"/>
      <c r="AM89" s="1575"/>
      <c r="AN89" s="1575"/>
      <c r="AO89" s="1575"/>
      <c r="AP89" s="1575"/>
      <c r="AQ89" s="1575"/>
      <c r="AR89" s="1575"/>
      <c r="AS89" s="1575"/>
      <c r="AT89" s="1575"/>
      <c r="AU89" s="1575"/>
      <c r="AV89" s="1575"/>
      <c r="AW89" s="1575"/>
      <c r="AX89" s="1575"/>
    </row>
    <row r="90" spans="1:50" ht="15.75">
      <c r="A90" s="2450" t="s">
        <v>409</v>
      </c>
      <c r="B90" s="2451"/>
      <c r="C90" s="1601">
        <f>'[1]【年計】計測係(FV)'!$G$53</f>
        <v>-18898</v>
      </c>
      <c r="D90" s="1602">
        <f>'[1]【年計】計測係(FV)'!$J$53</f>
        <v>-34803</v>
      </c>
      <c r="E90" s="1602">
        <f>'[1]【年計】計測係(FV)'!$P$53</f>
        <v>-24550</v>
      </c>
      <c r="F90" s="1602">
        <f>'[1]【年計】計測係(FV)'!$V$53</f>
        <v>-34867</v>
      </c>
      <c r="G90" s="1602">
        <f>'[1]【年計】計測係(FV)'!$AB$53</f>
        <v>-14615</v>
      </c>
      <c r="H90" s="1602">
        <f>'[1]【年計】計測係(FV)'!$AH$53</f>
        <v>-59033</v>
      </c>
      <c r="I90" s="1602">
        <f>'[1]【年計】計測係(FV)'!$AN$53</f>
        <v>-19271</v>
      </c>
      <c r="J90" s="1602">
        <f>'[1]【年計】計測係(FV)'!$AT$53</f>
        <v>-53360</v>
      </c>
      <c r="K90" s="1602">
        <f>'[1]【年計】計測係(FV)'!$AZ$53</f>
        <v>-12549</v>
      </c>
      <c r="L90" s="1602">
        <f>'[1]【年計】計測係(FV)'!$BF$53</f>
        <v>-3063</v>
      </c>
      <c r="M90" s="1602">
        <f>'[1]【年計】計測係(FV)'!$BL$53</f>
        <v>-2721</v>
      </c>
      <c r="N90" s="1603">
        <f>'[1]【年計】計測係(FV)'!$BR$53</f>
        <v>-106016</v>
      </c>
      <c r="O90" s="1621">
        <f>SUM($C$70:$N$70)</f>
        <v>-294300</v>
      </c>
      <c r="P90" s="1575"/>
      <c r="Q90" s="1575"/>
      <c r="R90" s="1575"/>
      <c r="S90" s="1575"/>
      <c r="T90" s="1575"/>
      <c r="U90" s="1575"/>
      <c r="V90" s="1575"/>
      <c r="W90" s="1575"/>
      <c r="X90" s="1575"/>
      <c r="Y90" s="1575"/>
      <c r="Z90" s="1575"/>
      <c r="AA90" s="1575"/>
      <c r="AB90" s="1575"/>
      <c r="AC90" s="1575"/>
      <c r="AD90" s="1575"/>
      <c r="AE90" s="1575"/>
      <c r="AF90" s="1575"/>
      <c r="AG90" s="1575"/>
      <c r="AH90" s="1575"/>
      <c r="AI90" s="1575"/>
      <c r="AJ90" s="1575"/>
      <c r="AK90" s="1575"/>
      <c r="AL90" s="1575"/>
      <c r="AM90" s="1575"/>
      <c r="AN90" s="1575"/>
      <c r="AO90" s="1575"/>
      <c r="AP90" s="1575"/>
      <c r="AQ90" s="1575"/>
      <c r="AR90" s="1575"/>
      <c r="AS90" s="1575"/>
      <c r="AT90" s="1575"/>
      <c r="AU90" s="1575"/>
      <c r="AV90" s="1575"/>
      <c r="AW90" s="1575"/>
      <c r="AX90" s="1575"/>
    </row>
    <row r="91" spans="1:50" ht="16.5" thickBot="1">
      <c r="A91" s="2444" t="s">
        <v>406</v>
      </c>
      <c r="B91" s="2445"/>
      <c r="C91" s="1605">
        <f>'[1]【年計】計測係(FV)'!$G$54</f>
        <v>-0.88353826733367624</v>
      </c>
      <c r="D91" s="1606">
        <f>'[1]【年計】計測係(FV)'!$J$54</f>
        <v>-6.3613598976421128</v>
      </c>
      <c r="E91" s="1606">
        <f>'[1]【年計】計測係(FV)'!$P$54</f>
        <v>-0.68790629903609057</v>
      </c>
      <c r="F91" s="1606">
        <f>'[1]【年計】計測係(FV)'!$V$54</f>
        <v>-1.0487892916228003</v>
      </c>
      <c r="G91" s="1606">
        <f>'[1]【年計】計測係(FV)'!$AB$54</f>
        <v>-1.2473329350516345</v>
      </c>
      <c r="H91" s="1606">
        <f>'[1]【年計】計測係(FV)'!$AH$54</f>
        <v>-0.50092066967051052</v>
      </c>
      <c r="I91" s="1606">
        <f>'[1]【年計】計測係(FV)'!$AN$54</f>
        <v>-0.51934997035519859</v>
      </c>
      <c r="J91" s="1606">
        <f>'[1]【年計】計測係(FV)'!$AT$54</f>
        <v>-0.44786517042545515</v>
      </c>
      <c r="K91" s="1606">
        <f>'[1]【年計】計測係(FV)'!$AZ$54</f>
        <v>-4.3724738675958186</v>
      </c>
      <c r="L91" s="1606">
        <f>'[1]【年計】計測係(FV)'!$BF$54</f>
        <v>-1.2252000000000001</v>
      </c>
      <c r="M91" s="1606">
        <f>'[1]【年計】計測係(FV)'!$BL$54</f>
        <v>-2.3868421052631579</v>
      </c>
      <c r="N91" s="1607">
        <f>'[1]【年計】計測係(FV)'!$BR$54</f>
        <v>-0.43755649198690832</v>
      </c>
      <c r="O91" s="1608" t="e">
        <f>'[1]【年計】計測係(FV)'!#REF!</f>
        <v>#REF!</v>
      </c>
      <c r="P91" s="1575"/>
      <c r="Q91" s="1575"/>
      <c r="R91" s="1575"/>
      <c r="S91" s="1575"/>
      <c r="T91" s="1575"/>
      <c r="U91" s="1575"/>
      <c r="V91" s="1575"/>
      <c r="W91" s="1575"/>
      <c r="X91" s="1575"/>
      <c r="Y91" s="1575"/>
      <c r="Z91" s="1575"/>
      <c r="AA91" s="1575"/>
      <c r="AB91" s="1575"/>
      <c r="AC91" s="1575"/>
      <c r="AD91" s="1575"/>
      <c r="AE91" s="1575"/>
      <c r="AF91" s="1575"/>
      <c r="AG91" s="1575"/>
      <c r="AH91" s="1575"/>
      <c r="AI91" s="1575"/>
      <c r="AJ91" s="1575"/>
      <c r="AK91" s="1575"/>
      <c r="AL91" s="1575"/>
      <c r="AM91" s="1575"/>
      <c r="AN91" s="1575"/>
      <c r="AO91" s="1575"/>
      <c r="AP91" s="1575"/>
      <c r="AQ91" s="1575"/>
      <c r="AR91" s="1575"/>
      <c r="AS91" s="1575"/>
      <c r="AT91" s="1575"/>
      <c r="AU91" s="1575"/>
      <c r="AV91" s="1575"/>
      <c r="AW91" s="1575"/>
      <c r="AX91" s="1575"/>
    </row>
    <row r="92" spans="1:50">
      <c r="C92" s="1629"/>
      <c r="D92" s="1629"/>
      <c r="E92" s="1629"/>
      <c r="F92" s="1629"/>
      <c r="G92" s="1629"/>
      <c r="H92" s="1629"/>
      <c r="I92" s="1629"/>
      <c r="J92" s="1629"/>
      <c r="K92" s="1629"/>
      <c r="L92" s="1629"/>
      <c r="M92" s="1629"/>
      <c r="N92" s="1629"/>
      <c r="O92" s="1567"/>
      <c r="P92" s="1575"/>
      <c r="Q92" s="1575"/>
      <c r="R92" s="1575"/>
      <c r="S92" s="1575"/>
      <c r="T92" s="1575"/>
      <c r="U92" s="1575"/>
      <c r="V92" s="1575"/>
      <c r="W92" s="1575"/>
      <c r="X92" s="1575"/>
      <c r="Y92" s="1575"/>
      <c r="Z92" s="1575"/>
      <c r="AA92" s="1575"/>
      <c r="AB92" s="1575"/>
      <c r="AC92" s="1575"/>
      <c r="AD92" s="1575"/>
      <c r="AE92" s="1575"/>
      <c r="AF92" s="1575"/>
      <c r="AG92" s="1575"/>
      <c r="AH92" s="1575"/>
      <c r="AI92" s="1575"/>
      <c r="AJ92" s="1575"/>
      <c r="AK92" s="1575"/>
      <c r="AL92" s="1575"/>
      <c r="AM92" s="1575"/>
      <c r="AN92" s="1575"/>
      <c r="AO92" s="1575"/>
      <c r="AP92" s="1575"/>
      <c r="AQ92" s="1575"/>
      <c r="AR92" s="1575"/>
      <c r="AS92" s="1575"/>
      <c r="AT92" s="1575"/>
      <c r="AU92" s="1575"/>
      <c r="AV92" s="1575"/>
      <c r="AW92" s="1575"/>
      <c r="AX92" s="1575"/>
    </row>
    <row r="93" spans="1:50">
      <c r="O93" s="1567"/>
      <c r="P93" s="1575"/>
      <c r="Q93" s="1575"/>
      <c r="R93" s="1575"/>
      <c r="S93" s="1575"/>
      <c r="T93" s="1575"/>
      <c r="U93" s="1575"/>
      <c r="V93" s="1575"/>
      <c r="W93" s="1575"/>
      <c r="X93" s="1575"/>
      <c r="Y93" s="1575"/>
      <c r="Z93" s="1575"/>
      <c r="AA93" s="1575"/>
      <c r="AB93" s="1575"/>
      <c r="AC93" s="1575"/>
      <c r="AD93" s="1575"/>
      <c r="AE93" s="1575"/>
      <c r="AF93" s="1575"/>
      <c r="AG93" s="1575"/>
      <c r="AH93" s="1575"/>
      <c r="AI93" s="1575"/>
      <c r="AJ93" s="1575"/>
      <c r="AK93" s="1575"/>
      <c r="AL93" s="1575"/>
      <c r="AM93" s="1575"/>
      <c r="AN93" s="1575"/>
      <c r="AO93" s="1575"/>
      <c r="AP93" s="1575"/>
      <c r="AQ93" s="1575"/>
      <c r="AR93" s="1575"/>
      <c r="AS93" s="1575"/>
      <c r="AT93" s="1575"/>
      <c r="AU93" s="1575"/>
      <c r="AV93" s="1575"/>
      <c r="AW93" s="1575"/>
      <c r="AX93" s="1575"/>
    </row>
    <row r="94" spans="1:50" ht="19.5">
      <c r="A94" s="1572" t="s">
        <v>418</v>
      </c>
      <c r="B94" s="1573"/>
      <c r="C94" s="1574"/>
      <c r="D94" s="1574"/>
      <c r="E94" s="1574"/>
      <c r="F94" s="1574"/>
      <c r="G94" s="1574"/>
      <c r="H94" s="1574"/>
      <c r="I94" s="1574"/>
      <c r="J94" s="1574"/>
      <c r="K94" s="1574"/>
      <c r="L94" s="1574"/>
      <c r="M94" s="1574"/>
      <c r="N94" s="1574"/>
      <c r="O94" s="1573"/>
      <c r="Q94" s="1575"/>
      <c r="R94" s="1575"/>
      <c r="S94" s="1575"/>
      <c r="T94" s="1575"/>
      <c r="U94" s="1575"/>
      <c r="V94" s="1575"/>
      <c r="W94" s="1575"/>
      <c r="X94" s="1575"/>
      <c r="Y94" s="1575"/>
      <c r="Z94" s="1575"/>
      <c r="AA94" s="1575"/>
      <c r="AB94" s="1575"/>
      <c r="AC94" s="1575"/>
      <c r="AD94" s="1575"/>
      <c r="AE94" s="1575"/>
      <c r="AF94" s="1575"/>
      <c r="AG94" s="1575"/>
      <c r="AH94" s="1575"/>
      <c r="AI94" s="1575"/>
      <c r="AJ94" s="1575"/>
      <c r="AK94" s="1575"/>
      <c r="AL94" s="1575"/>
      <c r="AM94" s="1575"/>
      <c r="AN94" s="1575"/>
      <c r="AO94" s="1575"/>
      <c r="AP94" s="1575"/>
      <c r="AQ94" s="1575"/>
      <c r="AR94" s="1575"/>
      <c r="AS94" s="1575"/>
      <c r="AT94" s="1575"/>
      <c r="AU94" s="1575"/>
      <c r="AV94" s="1575"/>
      <c r="AW94" s="1575"/>
      <c r="AX94" s="1575"/>
    </row>
    <row r="95" spans="1:50" ht="16.5" thickBot="1">
      <c r="A95" s="1576" t="s">
        <v>414</v>
      </c>
      <c r="B95" s="14"/>
      <c r="C95" s="1577" t="s">
        <v>398</v>
      </c>
      <c r="D95" s="1574"/>
      <c r="E95" s="1574"/>
      <c r="F95" s="1574"/>
      <c r="G95" s="1574"/>
      <c r="H95" s="1574"/>
      <c r="I95" s="1574"/>
      <c r="J95" s="1574"/>
      <c r="K95" s="1574"/>
      <c r="L95" s="1574"/>
      <c r="M95" s="1574"/>
      <c r="N95" s="1574"/>
      <c r="O95" s="14"/>
      <c r="P95" s="1578"/>
      <c r="Q95" s="1575"/>
      <c r="R95" s="1575"/>
      <c r="S95" s="1575"/>
      <c r="T95" s="1575"/>
      <c r="U95" s="1575"/>
      <c r="V95" s="1575"/>
      <c r="W95" s="1575"/>
      <c r="X95" s="1575"/>
      <c r="Y95" s="1575"/>
      <c r="Z95" s="1575"/>
      <c r="AA95" s="1575"/>
      <c r="AB95" s="1575"/>
      <c r="AC95" s="1575"/>
      <c r="AD95" s="1575"/>
      <c r="AE95" s="1575"/>
      <c r="AF95" s="1575"/>
      <c r="AG95" s="1575"/>
      <c r="AH95" s="1575"/>
      <c r="AI95" s="1575"/>
      <c r="AJ95" s="1575"/>
      <c r="AK95" s="1575"/>
      <c r="AL95" s="1575"/>
      <c r="AM95" s="1575"/>
      <c r="AN95" s="1575"/>
      <c r="AO95" s="1575"/>
      <c r="AP95" s="1575"/>
      <c r="AQ95" s="1575"/>
      <c r="AR95" s="1575"/>
      <c r="AS95" s="1575"/>
      <c r="AT95" s="1575"/>
      <c r="AU95" s="1575"/>
      <c r="AV95" s="1575"/>
      <c r="AW95" s="1575"/>
      <c r="AX95" s="1575"/>
    </row>
    <row r="96" spans="1:50" s="1584" customFormat="1" ht="15.75">
      <c r="A96" s="2446" t="s">
        <v>399</v>
      </c>
      <c r="B96" s="2447"/>
      <c r="C96" s="1579" t="s">
        <v>400</v>
      </c>
      <c r="D96" s="1580" t="s">
        <v>3</v>
      </c>
      <c r="E96" s="1580" t="s">
        <v>4</v>
      </c>
      <c r="F96" s="1580" t="s">
        <v>5</v>
      </c>
      <c r="G96" s="1580" t="s">
        <v>6</v>
      </c>
      <c r="H96" s="1580" t="s">
        <v>7</v>
      </c>
      <c r="I96" s="1580" t="s">
        <v>8</v>
      </c>
      <c r="J96" s="1580" t="s">
        <v>9</v>
      </c>
      <c r="K96" s="1580" t="s">
        <v>10</v>
      </c>
      <c r="L96" s="1580" t="s">
        <v>11</v>
      </c>
      <c r="M96" s="1580" t="s">
        <v>12</v>
      </c>
      <c r="N96" s="1581" t="s">
        <v>13</v>
      </c>
      <c r="O96" s="1582" t="s">
        <v>401</v>
      </c>
      <c r="P96" s="1575"/>
      <c r="Q96" s="1575"/>
      <c r="R96" s="1575"/>
      <c r="S96" s="1575"/>
      <c r="T96" s="1575"/>
      <c r="U96" s="1575"/>
      <c r="V96" s="1575"/>
      <c r="W96" s="1575"/>
      <c r="X96" s="1575"/>
      <c r="Y96" s="1575"/>
      <c r="Z96" s="1575"/>
      <c r="AA96" s="1575"/>
      <c r="AB96" s="1583"/>
      <c r="AC96" s="1583"/>
      <c r="AD96" s="1583"/>
      <c r="AE96" s="1583"/>
      <c r="AF96" s="1583"/>
      <c r="AG96" s="1583"/>
      <c r="AH96" s="1583"/>
      <c r="AI96" s="1583"/>
      <c r="AJ96" s="1583"/>
      <c r="AK96" s="1583"/>
      <c r="AL96" s="1583"/>
      <c r="AM96" s="1583"/>
      <c r="AN96" s="1583"/>
      <c r="AO96" s="1583"/>
      <c r="AP96" s="1583"/>
      <c r="AQ96" s="1583"/>
      <c r="AR96" s="1583"/>
      <c r="AS96" s="1583"/>
      <c r="AT96" s="1583"/>
      <c r="AU96" s="1583"/>
      <c r="AV96" s="1583"/>
      <c r="AW96" s="1583"/>
      <c r="AX96" s="1583"/>
    </row>
    <row r="97" spans="1:50" ht="15.75">
      <c r="A97" s="2448" t="s">
        <v>402</v>
      </c>
      <c r="B97" s="2449"/>
      <c r="C97" s="1611">
        <f>'[1]【年計】計装係(FN)'!$F$49</f>
        <v>0</v>
      </c>
      <c r="D97" s="1612">
        <f>'[1]【年計】計装係(FN)'!$I$49</f>
        <v>0</v>
      </c>
      <c r="E97" s="1612">
        <f>'[1]【年計】計装係(FN)'!$O$49</f>
        <v>0</v>
      </c>
      <c r="F97" s="1612">
        <f>'[1]【年計】計装係(FN)'!$U$49</f>
        <v>0</v>
      </c>
      <c r="G97" s="1612">
        <f>'[1]【年計】計装係(FN)'!$AA$49</f>
        <v>0</v>
      </c>
      <c r="H97" s="1612">
        <f>'[1]【年計】計装係(FN)'!$AG$49</f>
        <v>0</v>
      </c>
      <c r="I97" s="1612">
        <f>'[1]【年計】計装係(FN)'!$AM$49</f>
        <v>0</v>
      </c>
      <c r="J97" s="1612">
        <f>'[1]【年計】計装係(FN)'!$AS$49</f>
        <v>0</v>
      </c>
      <c r="K97" s="1612">
        <f>'[1]【年計】計装係(FN)'!$AY$49</f>
        <v>0</v>
      </c>
      <c r="L97" s="1612">
        <f>'[1]【年計】計装係(FN)'!$BE$49</f>
        <v>0</v>
      </c>
      <c r="M97" s="1612">
        <f>'[1]【年計】計装係(FN)'!$BK$49</f>
        <v>0</v>
      </c>
      <c r="N97" s="1613">
        <f>'[1]【年計】計装係(FN)'!$BQ$49</f>
        <v>0</v>
      </c>
      <c r="O97" s="1614">
        <f>SUM($C$58:$N$58)</f>
        <v>545610</v>
      </c>
      <c r="P97" s="1575"/>
      <c r="Q97" s="1575"/>
      <c r="R97" s="1575"/>
      <c r="S97" s="1575"/>
      <c r="T97" s="1575"/>
      <c r="U97" s="1575"/>
      <c r="V97" s="1575"/>
      <c r="W97" s="1575"/>
      <c r="X97" s="1575"/>
      <c r="Y97" s="1575"/>
      <c r="Z97" s="1575"/>
      <c r="AA97" s="1575"/>
      <c r="AB97" s="1575"/>
      <c r="AC97" s="1575"/>
      <c r="AD97" s="1575"/>
      <c r="AE97" s="1575"/>
      <c r="AF97" s="1575"/>
      <c r="AG97" s="1575"/>
      <c r="AH97" s="1575"/>
      <c r="AI97" s="1575"/>
      <c r="AJ97" s="1575"/>
      <c r="AK97" s="1575"/>
      <c r="AL97" s="1575"/>
      <c r="AM97" s="1575"/>
      <c r="AN97" s="1575"/>
      <c r="AO97" s="1575"/>
      <c r="AP97" s="1575"/>
      <c r="AQ97" s="1575"/>
      <c r="AR97" s="1575"/>
      <c r="AS97" s="1575"/>
      <c r="AT97" s="1575"/>
      <c r="AU97" s="1575"/>
      <c r="AV97" s="1575"/>
      <c r="AW97" s="1575"/>
      <c r="AX97" s="1575"/>
    </row>
    <row r="98" spans="1:50" ht="13.5" customHeight="1">
      <c r="A98" s="1588" t="s">
        <v>403</v>
      </c>
      <c r="B98" s="1589"/>
      <c r="C98" s="1590">
        <f>'[1]【年計】計装係(FN)'!$F$50</f>
        <v>0</v>
      </c>
      <c r="D98" s="1591">
        <f>'[1]【年計】計装係(FN)'!$I$50</f>
        <v>0</v>
      </c>
      <c r="E98" s="1591">
        <f>'[1]【年計】計装係(FN)'!$O$50</f>
        <v>0</v>
      </c>
      <c r="F98" s="1591">
        <f>'[1]【年計】計装係(FN)'!$U$50</f>
        <v>0</v>
      </c>
      <c r="G98" s="1591">
        <f>'[1]【年計】計装係(FN)'!$AA$50</f>
        <v>0</v>
      </c>
      <c r="H98" s="1591">
        <f>'[1]【年計】計装係(FN)'!$AG$50</f>
        <v>0</v>
      </c>
      <c r="I98" s="1591">
        <f>'[1]【年計】計装係(FN)'!$AM$50</f>
        <v>0</v>
      </c>
      <c r="J98" s="1591">
        <f>'[1]【年計】計装係(FN)'!$AS$50</f>
        <v>0</v>
      </c>
      <c r="K98" s="1591">
        <f>'[1]【年計】計装係(FN)'!$AY$50</f>
        <v>0</v>
      </c>
      <c r="L98" s="1591">
        <f>'[1]【年計】計装係(FN)'!$BE$50</f>
        <v>0</v>
      </c>
      <c r="M98" s="1591">
        <f>'[1]【年計】計装係(FN)'!$BK$50</f>
        <v>0</v>
      </c>
      <c r="N98" s="1592">
        <f>'[1]【年計】計装係(FN)'!$BQ$50</f>
        <v>0</v>
      </c>
      <c r="O98" s="1593">
        <f>SUM($C$59:$N$59)</f>
        <v>83001</v>
      </c>
      <c r="P98" s="1594"/>
      <c r="Q98" s="1575"/>
      <c r="R98" s="1575"/>
      <c r="S98" s="1575"/>
      <c r="T98" s="1575"/>
      <c r="U98" s="1575"/>
      <c r="V98" s="1575"/>
      <c r="W98" s="1575"/>
      <c r="X98" s="1575"/>
      <c r="Y98" s="1575"/>
      <c r="Z98" s="1575"/>
      <c r="AA98" s="1575"/>
      <c r="AB98" s="1575"/>
      <c r="AC98" s="1575"/>
      <c r="AD98" s="1575"/>
      <c r="AE98" s="1575"/>
      <c r="AF98" s="1575"/>
      <c r="AG98" s="1575"/>
      <c r="AH98" s="1575"/>
      <c r="AI98" s="1575"/>
      <c r="AJ98" s="1575"/>
      <c r="AK98" s="1575"/>
      <c r="AL98" s="1575"/>
      <c r="AM98" s="1575"/>
      <c r="AN98" s="1575"/>
      <c r="AO98" s="1575"/>
      <c r="AP98" s="1575"/>
      <c r="AQ98" s="1575"/>
      <c r="AR98" s="1575"/>
      <c r="AS98" s="1575"/>
      <c r="AT98" s="1575"/>
      <c r="AU98" s="1575"/>
      <c r="AV98" s="1575"/>
      <c r="AW98" s="1575"/>
      <c r="AX98" s="1575"/>
    </row>
    <row r="99" spans="1:50" ht="15.75">
      <c r="A99" s="1595" t="s">
        <v>404</v>
      </c>
      <c r="B99" s="1596"/>
      <c r="C99" s="1597">
        <f>'[1]【年計】計装係(FN)'!$F$51</f>
        <v>0</v>
      </c>
      <c r="D99" s="1598">
        <f>'[1]【年計】計装係(FN)'!$I$51</f>
        <v>0</v>
      </c>
      <c r="E99" s="1598">
        <f>'[1]【年計】計装係(FN)'!$O$51</f>
        <v>0</v>
      </c>
      <c r="F99" s="1598">
        <f>'[1]【年計】計装係(FN)'!$U$51</f>
        <v>0</v>
      </c>
      <c r="G99" s="1598">
        <f>'[1]【年計】計装係(FN)'!$AA$51</f>
        <v>0</v>
      </c>
      <c r="H99" s="1598">
        <f>'[1]【年計】計装係(FN)'!$AG$51</f>
        <v>0</v>
      </c>
      <c r="I99" s="1598">
        <f>'[1]【年計】計装係(FN)'!$AM$51</f>
        <v>0</v>
      </c>
      <c r="J99" s="1598">
        <f>'[1]【年計】計装係(FN)'!$AS$51</f>
        <v>0</v>
      </c>
      <c r="K99" s="1598">
        <f>'[1]【年計】計装係(FN)'!$AY$51</f>
        <v>0</v>
      </c>
      <c r="L99" s="1598">
        <f>'[1]【年計】計装係(FN)'!$BE$51</f>
        <v>0</v>
      </c>
      <c r="M99" s="1598">
        <f>'[1]【年計】計装係(FN)'!$BK$51</f>
        <v>0</v>
      </c>
      <c r="N99" s="1599">
        <f>'[1]【年計】計装係(FN)'!$BQ$51</f>
        <v>0</v>
      </c>
      <c r="O99" s="1600">
        <f>SUM($C$60:$N$60)</f>
        <v>700160</v>
      </c>
      <c r="P99" s="1575"/>
      <c r="Q99" s="1575"/>
      <c r="R99" s="1575"/>
      <c r="S99" s="1575"/>
      <c r="T99" s="1575"/>
      <c r="U99" s="1575"/>
      <c r="V99" s="1575"/>
      <c r="W99" s="1575"/>
      <c r="X99" s="1575"/>
      <c r="Y99" s="1575"/>
      <c r="Z99" s="1575"/>
      <c r="AA99" s="1575"/>
      <c r="AB99" s="1575"/>
      <c r="AC99" s="1575"/>
      <c r="AD99" s="1575"/>
      <c r="AE99" s="1575"/>
      <c r="AF99" s="1575"/>
      <c r="AG99" s="1575"/>
      <c r="AH99" s="1575"/>
      <c r="AI99" s="1575"/>
      <c r="AJ99" s="1575"/>
      <c r="AK99" s="1575"/>
      <c r="AL99" s="1575"/>
      <c r="AM99" s="1575"/>
      <c r="AN99" s="1575"/>
      <c r="AO99" s="1575"/>
      <c r="AP99" s="1575"/>
      <c r="AQ99" s="1575"/>
      <c r="AR99" s="1575"/>
      <c r="AS99" s="1575"/>
      <c r="AT99" s="1575"/>
      <c r="AU99" s="1575"/>
      <c r="AV99" s="1575"/>
      <c r="AW99" s="1575"/>
      <c r="AX99" s="1575"/>
    </row>
    <row r="100" spans="1:50" ht="15.75">
      <c r="A100" s="2450" t="s">
        <v>405</v>
      </c>
      <c r="B100" s="2451"/>
      <c r="C100" s="1601">
        <f>'[1]【年計】計装係(FN)'!$F$53</f>
        <v>0</v>
      </c>
      <c r="D100" s="1602">
        <f>'[1]【年計】計装係(FN)'!$I$53</f>
        <v>0</v>
      </c>
      <c r="E100" s="1602">
        <f>'[1]【年計】計装係(FN)'!$O$53</f>
        <v>0</v>
      </c>
      <c r="F100" s="1602">
        <f>'[1]【年計】計装係(FN)'!$U$53</f>
        <v>0</v>
      </c>
      <c r="G100" s="1602">
        <f>'[1]【年計】計装係(FN)'!$AA$53</f>
        <v>0</v>
      </c>
      <c r="H100" s="1602">
        <f>'[1]【年計】計装係(FN)'!$AG$53</f>
        <v>0</v>
      </c>
      <c r="I100" s="1602">
        <f>'[1]【年計】計装係(FN)'!$AM$53</f>
        <v>0</v>
      </c>
      <c r="J100" s="1602">
        <f>'[1]【年計】計装係(FN)'!$AS$53</f>
        <v>0</v>
      </c>
      <c r="K100" s="1602">
        <f>'[1]【年計】計装係(FN)'!$AY$53</f>
        <v>0</v>
      </c>
      <c r="L100" s="1602">
        <f>'[1]【年計】計装係(FN)'!$BE$53</f>
        <v>0</v>
      </c>
      <c r="M100" s="1602">
        <f>'[1]【年計】計装係(FN)'!$BK$53</f>
        <v>0</v>
      </c>
      <c r="N100" s="1603">
        <f>'[1]【年計】計装係(FN)'!$BQ$53</f>
        <v>0</v>
      </c>
      <c r="O100" s="1604">
        <f>SUM($C$61:$N$61)</f>
        <v>-237551</v>
      </c>
      <c r="P100" s="1575"/>
      <c r="Q100" s="1575"/>
      <c r="R100" s="1575"/>
      <c r="S100" s="1575"/>
      <c r="T100" s="1575"/>
      <c r="U100" s="1575"/>
      <c r="V100" s="1575"/>
      <c r="W100" s="1575"/>
      <c r="X100" s="1575"/>
      <c r="Y100" s="1575"/>
      <c r="Z100" s="1575"/>
      <c r="AA100" s="1575"/>
      <c r="AB100" s="1575"/>
      <c r="AC100" s="1575"/>
      <c r="AD100" s="1575"/>
      <c r="AE100" s="1575"/>
      <c r="AF100" s="1575"/>
      <c r="AG100" s="1575"/>
      <c r="AH100" s="1575"/>
      <c r="AI100" s="1575"/>
      <c r="AJ100" s="1575"/>
      <c r="AK100" s="1575"/>
      <c r="AL100" s="1575"/>
      <c r="AM100" s="1575"/>
      <c r="AN100" s="1575"/>
      <c r="AO100" s="1575"/>
      <c r="AP100" s="1575"/>
      <c r="AQ100" s="1575"/>
      <c r="AR100" s="1575"/>
      <c r="AS100" s="1575"/>
      <c r="AT100" s="1575"/>
      <c r="AU100" s="1575"/>
      <c r="AV100" s="1575"/>
      <c r="AW100" s="1575"/>
      <c r="AX100" s="1575"/>
    </row>
    <row r="101" spans="1:50" ht="16.5" thickBot="1">
      <c r="A101" s="2444" t="s">
        <v>406</v>
      </c>
      <c r="B101" s="2445"/>
      <c r="C101" s="1605" t="e">
        <f>'[1]【年計】計装係(FN)'!$F$54</f>
        <v>#DIV/0!</v>
      </c>
      <c r="D101" s="1606" t="e">
        <f>'[1]【年計】計装係(FN)'!$I$54</f>
        <v>#DIV/0!</v>
      </c>
      <c r="E101" s="1606" t="e">
        <f>'[1]【年計】計装係(FN)'!$O$54</f>
        <v>#DIV/0!</v>
      </c>
      <c r="F101" s="1606" t="e">
        <f>'[1]【年計】計装係(FN)'!U$54</f>
        <v>#DIV/0!</v>
      </c>
      <c r="G101" s="1606" t="e">
        <f>'[1]【年計】計装係(FN)'!$AA$54</f>
        <v>#DIV/0!</v>
      </c>
      <c r="H101" s="1606" t="e">
        <f>'[1]【年計】計装係(FN)'!$AG$54</f>
        <v>#DIV/0!</v>
      </c>
      <c r="I101" s="1606" t="e">
        <f>'[1]【年計】計装係(FN)'!$AM$54</f>
        <v>#DIV/0!</v>
      </c>
      <c r="J101" s="1606" t="e">
        <f>'[1]【年計】計装係(FN)'!$AS$54</f>
        <v>#DIV/0!</v>
      </c>
      <c r="K101" s="1606" t="e">
        <f>'[1]【年計】計装係(FN)'!$AY$54</f>
        <v>#DIV/0!</v>
      </c>
      <c r="L101" s="1606" t="e">
        <f>'[1]【年計】計装係(FN)'!$BE$54</f>
        <v>#DIV/0!</v>
      </c>
      <c r="M101" s="1606" t="e">
        <f>'[1]【年計】計装係(FN)'!$BK$54</f>
        <v>#DIV/0!</v>
      </c>
      <c r="N101" s="1607" t="e">
        <f>'[1]【年計】計装係(FN)'!$BQ$54</f>
        <v>#DIV/0!</v>
      </c>
      <c r="O101" s="1608" t="e">
        <f>'[1]【年計】IT係(FW)'!#REF!</f>
        <v>#REF!</v>
      </c>
      <c r="P101" s="1575"/>
      <c r="Q101" s="1575"/>
      <c r="R101" s="1575"/>
      <c r="S101" s="1575"/>
      <c r="T101" s="1575"/>
      <c r="U101" s="1575"/>
      <c r="V101" s="1575"/>
      <c r="W101" s="1575"/>
      <c r="X101" s="1575"/>
      <c r="Y101" s="1575"/>
      <c r="Z101" s="1575"/>
      <c r="AA101" s="1575"/>
      <c r="AB101" s="1575"/>
      <c r="AC101" s="1575"/>
      <c r="AD101" s="1575"/>
      <c r="AE101" s="1575"/>
      <c r="AF101" s="1575"/>
      <c r="AG101" s="1575"/>
      <c r="AH101" s="1575"/>
      <c r="AI101" s="1575"/>
      <c r="AJ101" s="1575"/>
      <c r="AK101" s="1575"/>
      <c r="AL101" s="1575"/>
      <c r="AM101" s="1575"/>
      <c r="AN101" s="1575"/>
      <c r="AO101" s="1575"/>
      <c r="AP101" s="1575"/>
      <c r="AQ101" s="1575"/>
      <c r="AR101" s="1575"/>
      <c r="AS101" s="1575"/>
      <c r="AT101" s="1575"/>
      <c r="AU101" s="1575"/>
      <c r="AV101" s="1575"/>
      <c r="AW101" s="1575"/>
      <c r="AX101" s="1575"/>
    </row>
    <row r="102" spans="1:50" ht="8.25" customHeight="1">
      <c r="A102" s="15"/>
      <c r="B102" s="15"/>
      <c r="C102" s="1609"/>
      <c r="D102" s="1609"/>
      <c r="E102" s="1609"/>
      <c r="F102" s="1609"/>
      <c r="G102" s="1609"/>
      <c r="H102" s="1609"/>
      <c r="I102" s="1609"/>
      <c r="J102" s="1609"/>
      <c r="K102" s="1609"/>
      <c r="L102" s="1574"/>
      <c r="M102" s="1609"/>
      <c r="N102" s="1609"/>
      <c r="O102" s="1609"/>
      <c r="P102" s="1575"/>
      <c r="Q102" s="1575"/>
      <c r="R102" s="1575"/>
      <c r="S102" s="1575"/>
      <c r="T102" s="1575"/>
      <c r="U102" s="1575"/>
      <c r="V102" s="1575"/>
      <c r="W102" s="1575"/>
      <c r="X102" s="1575"/>
      <c r="Y102" s="1575"/>
      <c r="Z102" s="1575"/>
      <c r="AA102" s="1575"/>
      <c r="AB102" s="1575"/>
      <c r="AC102" s="1575"/>
      <c r="AD102" s="1575"/>
      <c r="AE102" s="1575"/>
      <c r="AF102" s="1575"/>
      <c r="AG102" s="1575"/>
      <c r="AH102" s="1575"/>
      <c r="AI102" s="1575"/>
      <c r="AJ102" s="1575"/>
      <c r="AK102" s="1575"/>
      <c r="AL102" s="1575"/>
      <c r="AM102" s="1575"/>
      <c r="AN102" s="1575"/>
      <c r="AO102" s="1575"/>
      <c r="AP102" s="1575"/>
      <c r="AQ102" s="1575"/>
      <c r="AR102" s="1575"/>
      <c r="AS102" s="1575"/>
      <c r="AT102" s="1575"/>
      <c r="AU102" s="1575"/>
      <c r="AV102" s="1575"/>
      <c r="AW102" s="1575"/>
      <c r="AX102" s="1575"/>
    </row>
    <row r="103" spans="1:50" ht="14.25" customHeight="1">
      <c r="A103" s="15"/>
      <c r="B103" s="1573"/>
      <c r="C103" s="1610"/>
      <c r="D103" s="1610"/>
      <c r="E103" s="1610"/>
      <c r="F103" s="1610"/>
      <c r="G103" s="1610"/>
      <c r="H103" s="1610"/>
      <c r="I103" s="1610"/>
      <c r="J103" s="1610"/>
      <c r="K103" s="1610"/>
      <c r="L103" s="1610"/>
      <c r="M103" s="1610"/>
      <c r="N103" s="1610"/>
      <c r="O103" s="1609"/>
      <c r="P103" s="1575"/>
      <c r="Q103" s="1575"/>
      <c r="R103" s="1575"/>
      <c r="S103" s="1575"/>
      <c r="T103" s="1575"/>
      <c r="U103" s="1575"/>
      <c r="V103" s="1575"/>
      <c r="W103" s="1575"/>
      <c r="X103" s="1575"/>
      <c r="Y103" s="1575"/>
      <c r="Z103" s="1575"/>
      <c r="AA103" s="1575"/>
      <c r="AB103" s="1575"/>
      <c r="AC103" s="1575"/>
      <c r="AD103" s="1575"/>
      <c r="AE103" s="1575"/>
      <c r="AF103" s="1575"/>
      <c r="AG103" s="1575"/>
      <c r="AH103" s="1575"/>
      <c r="AI103" s="1575"/>
      <c r="AJ103" s="1575"/>
      <c r="AK103" s="1575"/>
      <c r="AL103" s="1575"/>
      <c r="AM103" s="1575"/>
      <c r="AN103" s="1575"/>
      <c r="AO103" s="1575"/>
      <c r="AP103" s="1575"/>
      <c r="AQ103" s="1575"/>
      <c r="AR103" s="1575"/>
      <c r="AS103" s="1575"/>
      <c r="AT103" s="1575"/>
      <c r="AU103" s="1575"/>
      <c r="AV103" s="1575"/>
      <c r="AW103" s="1575"/>
      <c r="AX103" s="1575"/>
    </row>
    <row r="104" spans="1:50" ht="16.5" thickBot="1">
      <c r="A104" s="18" t="s">
        <v>415</v>
      </c>
      <c r="B104" s="18"/>
      <c r="C104" s="1577" t="s">
        <v>408</v>
      </c>
      <c r="D104" s="1574"/>
      <c r="E104" s="1574"/>
      <c r="F104" s="1574"/>
      <c r="G104" s="1574"/>
      <c r="H104" s="1574"/>
      <c r="I104" s="1574"/>
      <c r="J104" s="1574"/>
      <c r="K104" s="1574"/>
      <c r="L104" s="1574"/>
      <c r="M104" s="1574"/>
      <c r="N104" s="1574"/>
      <c r="O104" s="1574"/>
      <c r="P104" s="1575"/>
      <c r="Q104" s="1575"/>
      <c r="R104" s="1575"/>
      <c r="S104" s="1575"/>
      <c r="T104" s="1575"/>
      <c r="U104" s="1575"/>
      <c r="V104" s="1575"/>
      <c r="W104" s="1575"/>
      <c r="X104" s="1575"/>
      <c r="Y104" s="1575"/>
      <c r="Z104" s="1575"/>
      <c r="AA104" s="1575"/>
      <c r="AB104" s="1575"/>
      <c r="AC104" s="1575"/>
      <c r="AD104" s="1575"/>
      <c r="AE104" s="1575"/>
      <c r="AF104" s="1575"/>
      <c r="AG104" s="1575"/>
      <c r="AH104" s="1575"/>
      <c r="AI104" s="1575"/>
      <c r="AJ104" s="1575"/>
      <c r="AK104" s="1575"/>
      <c r="AL104" s="1575"/>
      <c r="AM104" s="1575"/>
      <c r="AN104" s="1575"/>
      <c r="AO104" s="1575"/>
      <c r="AP104" s="1575"/>
      <c r="AQ104" s="1575"/>
      <c r="AR104" s="1575"/>
      <c r="AS104" s="1575"/>
      <c r="AT104" s="1575"/>
      <c r="AU104" s="1575"/>
      <c r="AV104" s="1575"/>
      <c r="AW104" s="1575"/>
      <c r="AX104" s="1575"/>
    </row>
    <row r="105" spans="1:50" s="1584" customFormat="1" ht="15.75">
      <c r="A105" s="2446" t="s">
        <v>399</v>
      </c>
      <c r="B105" s="2447"/>
      <c r="C105" s="1579" t="s">
        <v>400</v>
      </c>
      <c r="D105" s="1580" t="s">
        <v>3</v>
      </c>
      <c r="E105" s="1580" t="s">
        <v>4</v>
      </c>
      <c r="F105" s="1580" t="s">
        <v>5</v>
      </c>
      <c r="G105" s="1580" t="s">
        <v>6</v>
      </c>
      <c r="H105" s="1580" t="s">
        <v>7</v>
      </c>
      <c r="I105" s="1580" t="s">
        <v>8</v>
      </c>
      <c r="J105" s="1580" t="s">
        <v>9</v>
      </c>
      <c r="K105" s="1580" t="s">
        <v>10</v>
      </c>
      <c r="L105" s="1580" t="s">
        <v>11</v>
      </c>
      <c r="M105" s="1580" t="s">
        <v>12</v>
      </c>
      <c r="N105" s="1581" t="s">
        <v>13</v>
      </c>
      <c r="O105" s="1582" t="s">
        <v>401</v>
      </c>
      <c r="P105" s="1575"/>
      <c r="Q105" s="1575"/>
      <c r="R105" s="1575"/>
      <c r="S105" s="1575"/>
      <c r="T105" s="1575"/>
      <c r="U105" s="1575"/>
      <c r="V105" s="1575"/>
      <c r="W105" s="1575"/>
      <c r="X105" s="1575"/>
      <c r="Y105" s="1575"/>
      <c r="Z105" s="1575"/>
      <c r="AA105" s="1575"/>
      <c r="AB105" s="1583"/>
      <c r="AC105" s="1583"/>
      <c r="AD105" s="1583"/>
      <c r="AE105" s="1583"/>
      <c r="AF105" s="1583"/>
      <c r="AG105" s="1583"/>
      <c r="AH105" s="1583"/>
      <c r="AI105" s="1583"/>
      <c r="AJ105" s="1583"/>
      <c r="AK105" s="1583"/>
      <c r="AL105" s="1583"/>
      <c r="AM105" s="1583"/>
      <c r="AN105" s="1583"/>
      <c r="AO105" s="1583"/>
      <c r="AP105" s="1583"/>
      <c r="AQ105" s="1583"/>
      <c r="AR105" s="1583"/>
      <c r="AS105" s="1583"/>
      <c r="AT105" s="1583"/>
      <c r="AU105" s="1583"/>
      <c r="AV105" s="1583"/>
      <c r="AW105" s="1583"/>
      <c r="AX105" s="1583"/>
    </row>
    <row r="106" spans="1:50" ht="15.75">
      <c r="A106" s="2448" t="s">
        <v>402</v>
      </c>
      <c r="B106" s="2449"/>
      <c r="C106" s="1611">
        <f>'[1]【年計】計装係(FN)'!$G$49</f>
        <v>0</v>
      </c>
      <c r="D106" s="1612">
        <f>'[1]【年計】計装係(FN)'!$J$49</f>
        <v>0</v>
      </c>
      <c r="E106" s="1612">
        <f>'[1]【年計】計装係(FN)'!$P$49</f>
        <v>0</v>
      </c>
      <c r="F106" s="1612">
        <f>'[1]【年計】計装係(FN)'!$V$49</f>
        <v>0</v>
      </c>
      <c r="G106" s="1612">
        <f>'[1]【年計】計装係(FN)'!$AB$49</f>
        <v>0</v>
      </c>
      <c r="H106" s="1612">
        <f>'[1]【年計】計装係(FN)'!$AH$49</f>
        <v>0</v>
      </c>
      <c r="I106" s="1612">
        <f>'[1]【年計】計装係(FN)'!$AN$49</f>
        <v>0</v>
      </c>
      <c r="J106" s="1612">
        <f>'[1]【年計】計装係(FN)'!$AT$49</f>
        <v>0</v>
      </c>
      <c r="K106" s="1612">
        <f>'[1]【年計】計装係(FN)'!$AZ$49</f>
        <v>0</v>
      </c>
      <c r="L106" s="1612">
        <f>'[1]【年計】計装係(FN)'!$BF$49</f>
        <v>0</v>
      </c>
      <c r="M106" s="1612">
        <f>'[1]【年計】計装係(FN)'!$BL$49</f>
        <v>0</v>
      </c>
      <c r="N106" s="1613">
        <f>'[1]【年計】計装係(FN)'!$BR$49</f>
        <v>0</v>
      </c>
      <c r="O106" s="1614">
        <f>SUM($C$67:$N$67)</f>
        <v>562193</v>
      </c>
      <c r="P106" s="1575"/>
      <c r="Q106" s="1575"/>
      <c r="R106" s="1575"/>
      <c r="S106" s="1575"/>
      <c r="T106" s="1575"/>
      <c r="U106" s="1575"/>
      <c r="V106" s="1575"/>
      <c r="W106" s="1575"/>
      <c r="X106" s="1575"/>
      <c r="Y106" s="1575"/>
      <c r="Z106" s="1575"/>
      <c r="AA106" s="1575"/>
      <c r="AB106" s="1575"/>
      <c r="AC106" s="1575"/>
      <c r="AD106" s="1575"/>
      <c r="AE106" s="1575"/>
      <c r="AF106" s="1575"/>
      <c r="AG106" s="1575"/>
      <c r="AH106" s="1575"/>
      <c r="AI106" s="1575"/>
      <c r="AJ106" s="1575"/>
      <c r="AK106" s="1575"/>
      <c r="AL106" s="1575"/>
      <c r="AM106" s="1575"/>
      <c r="AN106" s="1575"/>
      <c r="AO106" s="1575"/>
      <c r="AP106" s="1575"/>
      <c r="AQ106" s="1575"/>
      <c r="AR106" s="1575"/>
      <c r="AS106" s="1575"/>
      <c r="AT106" s="1575"/>
      <c r="AU106" s="1575"/>
      <c r="AV106" s="1575"/>
      <c r="AW106" s="1575"/>
      <c r="AX106" s="1575"/>
    </row>
    <row r="107" spans="1:50" ht="13.5" customHeight="1">
      <c r="A107" s="1615" t="s">
        <v>403</v>
      </c>
      <c r="B107" s="1616"/>
      <c r="C107" s="1617">
        <f>'[1]【年計】計装係(FN)'!$G$50</f>
        <v>0</v>
      </c>
      <c r="D107" s="1618">
        <f>'[1]【年計】計装係(FN)'!$J$50</f>
        <v>0</v>
      </c>
      <c r="E107" s="1618">
        <f>'[1]【年計】計装係(FN)'!$P$50</f>
        <v>0</v>
      </c>
      <c r="F107" s="1618">
        <f>'[1]【年計】計装係(FN)'!$V$50</f>
        <v>0</v>
      </c>
      <c r="G107" s="1618">
        <f>'[1]【年計】計装係(FN)'!$AB$50</f>
        <v>0</v>
      </c>
      <c r="H107" s="1618">
        <f>'[1]【年計】計装係(FN)'!$AH$50</f>
        <v>106</v>
      </c>
      <c r="I107" s="1618">
        <f>'[1]【年計】計装係(FN)'!$AN$50</f>
        <v>0</v>
      </c>
      <c r="J107" s="1618">
        <f>'[1]【年計】計装係(FN)'!$AT$50</f>
        <v>0</v>
      </c>
      <c r="K107" s="1618">
        <f>'[1]【年計】計装係(FN)'!$AZ$50</f>
        <v>0</v>
      </c>
      <c r="L107" s="1618">
        <f>'[1]【年計】計装係(FN)'!$BF$50</f>
        <v>1487</v>
      </c>
      <c r="M107" s="1618">
        <f>'[1]【年計】計装係(FN)'!$BL$50</f>
        <v>1350</v>
      </c>
      <c r="N107" s="1619">
        <f>'[1]【年計】計装係(FN)'!$BR$50</f>
        <v>1345</v>
      </c>
      <c r="O107" s="1593">
        <f>SUM($C$68:$N$68)</f>
        <v>75004</v>
      </c>
      <c r="P107" s="1594"/>
      <c r="Q107" s="1575"/>
      <c r="R107" s="1575"/>
      <c r="S107" s="1575"/>
      <c r="T107" s="1575"/>
      <c r="U107" s="1575"/>
      <c r="V107" s="1575"/>
      <c r="W107" s="1575"/>
      <c r="X107" s="1575"/>
      <c r="Y107" s="1575"/>
      <c r="Z107" s="1575"/>
      <c r="AA107" s="1575"/>
      <c r="AB107" s="1575"/>
      <c r="AC107" s="1575"/>
      <c r="AD107" s="1575"/>
      <c r="AE107" s="1575"/>
      <c r="AF107" s="1575"/>
      <c r="AG107" s="1575"/>
      <c r="AH107" s="1575"/>
      <c r="AI107" s="1575"/>
      <c r="AJ107" s="1575"/>
      <c r="AK107" s="1575"/>
      <c r="AL107" s="1575"/>
      <c r="AM107" s="1575"/>
      <c r="AN107" s="1575"/>
      <c r="AO107" s="1575"/>
      <c r="AP107" s="1575"/>
      <c r="AQ107" s="1575"/>
      <c r="AR107" s="1575"/>
      <c r="AS107" s="1575"/>
      <c r="AT107" s="1575"/>
      <c r="AU107" s="1575"/>
      <c r="AV107" s="1575"/>
      <c r="AW107" s="1575"/>
      <c r="AX107" s="1575"/>
    </row>
    <row r="108" spans="1:50" ht="15.75">
      <c r="A108" s="1595" t="s">
        <v>404</v>
      </c>
      <c r="B108" s="1596"/>
      <c r="C108" s="1597">
        <f>'[1]【年計】計装係(FN)'!$G$51</f>
        <v>0</v>
      </c>
      <c r="D108" s="1598">
        <f>'[1]【年計】計装係(FN)'!$J$51</f>
        <v>0</v>
      </c>
      <c r="E108" s="1598">
        <f>'[1]【年計】計装係(FN)'!$P$51</f>
        <v>0</v>
      </c>
      <c r="F108" s="1598">
        <f>'[1]【年計】計装係(FN)'!$V$51</f>
        <v>0</v>
      </c>
      <c r="G108" s="1598">
        <f>'[1]【年計】計装係(FN)'!$AB$51</f>
        <v>0</v>
      </c>
      <c r="H108" s="1598">
        <f>'[1]【年計】計装係(FN)'!$AH$51</f>
        <v>0</v>
      </c>
      <c r="I108" s="1598">
        <f>'[1]【年計】計装係(FN)'!$AN$51</f>
        <v>0</v>
      </c>
      <c r="J108" s="1598">
        <f>'[1]【年計】計装係(FN)'!$AT$51</f>
        <v>0</v>
      </c>
      <c r="K108" s="1598">
        <f>'[1]【年計】計装係(FN)'!$AZ$51</f>
        <v>0</v>
      </c>
      <c r="L108" s="1598">
        <f>'[1]【年計】計装係(FN)'!$BF$51</f>
        <v>0</v>
      </c>
      <c r="M108" s="1598">
        <f>'[1]【年計】計装係(FN)'!$BL$51</f>
        <v>0</v>
      </c>
      <c r="N108" s="1599">
        <f>'[1]【年計】計装係(FN)'!$BR$51</f>
        <v>0</v>
      </c>
      <c r="O108" s="1620">
        <f>SUM($C$69:$N$69)</f>
        <v>781489</v>
      </c>
      <c r="P108" s="1575"/>
      <c r="Q108" s="1575"/>
      <c r="R108" s="1575"/>
      <c r="S108" s="1575"/>
      <c r="T108" s="1575"/>
      <c r="U108" s="1575"/>
      <c r="V108" s="1575"/>
      <c r="W108" s="1575"/>
      <c r="X108" s="1575"/>
      <c r="Y108" s="1575"/>
      <c r="Z108" s="1575"/>
      <c r="AA108" s="1575"/>
      <c r="AB108" s="1575"/>
      <c r="AC108" s="1575"/>
      <c r="AD108" s="1575"/>
      <c r="AE108" s="1575"/>
      <c r="AF108" s="1575"/>
      <c r="AG108" s="1575"/>
      <c r="AH108" s="1575"/>
      <c r="AI108" s="1575"/>
      <c r="AJ108" s="1575"/>
      <c r="AK108" s="1575"/>
      <c r="AL108" s="1575"/>
      <c r="AM108" s="1575"/>
      <c r="AN108" s="1575"/>
      <c r="AO108" s="1575"/>
      <c r="AP108" s="1575"/>
      <c r="AQ108" s="1575"/>
      <c r="AR108" s="1575"/>
      <c r="AS108" s="1575"/>
      <c r="AT108" s="1575"/>
      <c r="AU108" s="1575"/>
      <c r="AV108" s="1575"/>
      <c r="AW108" s="1575"/>
      <c r="AX108" s="1575"/>
    </row>
    <row r="109" spans="1:50" ht="15.75">
      <c r="A109" s="2450" t="s">
        <v>409</v>
      </c>
      <c r="B109" s="2451"/>
      <c r="C109" s="1601">
        <f>'[1]【年計】計装係(FN)'!$G$53</f>
        <v>0</v>
      </c>
      <c r="D109" s="1602">
        <f>'[1]【年計】計装係(FN)'!$J$53</f>
        <v>0</v>
      </c>
      <c r="E109" s="1602">
        <f>'[1]【年計】計装係(FN)'!$P$53</f>
        <v>0</v>
      </c>
      <c r="F109" s="1602">
        <f>'[1]【年計】計装係(FN)'!$V$53</f>
        <v>0</v>
      </c>
      <c r="G109" s="1602">
        <f>'[1]【年計】計装係(FN)'!$AB$53</f>
        <v>0</v>
      </c>
      <c r="H109" s="1602">
        <f>'[1]【年計】計装係(FN)'!$AH$53</f>
        <v>-106</v>
      </c>
      <c r="I109" s="1602">
        <f>'[1]【年計】計装係(FN)'!$AN$53</f>
        <v>0</v>
      </c>
      <c r="J109" s="1602">
        <f>'[1]【年計】計装係(FN)'!$AT$53</f>
        <v>0</v>
      </c>
      <c r="K109" s="1602">
        <f>'[1]【年計】計装係(FN)'!$AZ$53</f>
        <v>0</v>
      </c>
      <c r="L109" s="1602">
        <f>'[1]【年計】計装係(FN)'!$BF$53</f>
        <v>-1487</v>
      </c>
      <c r="M109" s="1602">
        <f>'[1]【年計】計装係(FN)'!$BL$53</f>
        <v>-1350</v>
      </c>
      <c r="N109" s="1603">
        <f>'[1]【年計】計装係(FN)'!$BR$53</f>
        <v>-1345</v>
      </c>
      <c r="O109" s="1621">
        <f>SUM($C$70:$N$70)</f>
        <v>-294300</v>
      </c>
      <c r="P109" s="1575"/>
      <c r="Q109" s="1575"/>
      <c r="R109" s="1575"/>
      <c r="S109" s="1575"/>
      <c r="T109" s="1575"/>
      <c r="U109" s="1575"/>
      <c r="V109" s="1575"/>
      <c r="W109" s="1575"/>
      <c r="X109" s="1575"/>
      <c r="Y109" s="1575"/>
      <c r="Z109" s="1575"/>
      <c r="AA109" s="1575"/>
      <c r="AB109" s="1575"/>
      <c r="AC109" s="1575"/>
      <c r="AD109" s="1575"/>
      <c r="AE109" s="1575"/>
      <c r="AF109" s="1575"/>
      <c r="AG109" s="1575"/>
      <c r="AH109" s="1575"/>
      <c r="AI109" s="1575"/>
      <c r="AJ109" s="1575"/>
      <c r="AK109" s="1575"/>
      <c r="AL109" s="1575"/>
      <c r="AM109" s="1575"/>
      <c r="AN109" s="1575"/>
      <c r="AO109" s="1575"/>
      <c r="AP109" s="1575"/>
      <c r="AQ109" s="1575"/>
      <c r="AR109" s="1575"/>
      <c r="AS109" s="1575"/>
      <c r="AT109" s="1575"/>
      <c r="AU109" s="1575"/>
      <c r="AV109" s="1575"/>
      <c r="AW109" s="1575"/>
      <c r="AX109" s="1575"/>
    </row>
    <row r="110" spans="1:50" ht="16.5" thickBot="1">
      <c r="A110" s="2444" t="s">
        <v>406</v>
      </c>
      <c r="B110" s="2445"/>
      <c r="C110" s="1605" t="e">
        <f>'[1]【年計】計装係(FN)'!$G$54</f>
        <v>#DIV/0!</v>
      </c>
      <c r="D110" s="1606" t="e">
        <f>'[1]【年計】計装係(FN)'!$J$54</f>
        <v>#DIV/0!</v>
      </c>
      <c r="E110" s="1606" t="e">
        <f>'[1]【年計】計装係(FN)'!$P$54</f>
        <v>#DIV/0!</v>
      </c>
      <c r="F110" s="1606" t="e">
        <f>'[1]【年計】計装係(FN)'!$V$54</f>
        <v>#DIV/0!</v>
      </c>
      <c r="G110" s="1606" t="e">
        <f>'[1]【年計】計装係(FN)'!$AB$54</f>
        <v>#DIV/0!</v>
      </c>
      <c r="H110" s="1606" t="e">
        <f>'[1]【年計】計装係(FN)'!$AH$54</f>
        <v>#DIV/0!</v>
      </c>
      <c r="I110" s="1606" t="e">
        <f>'[1]【年計】計装係(FN)'!$AN$54</f>
        <v>#DIV/0!</v>
      </c>
      <c r="J110" s="1606" t="e">
        <f>'[1]【年計】計装係(FN)'!$AT$54</f>
        <v>#DIV/0!</v>
      </c>
      <c r="K110" s="1606" t="e">
        <f>'[1]【年計】計装係(FN)'!$AZ$54</f>
        <v>#DIV/0!</v>
      </c>
      <c r="L110" s="1606" t="e">
        <f>'[1]【年計】計装係(FN)'!$BF$54</f>
        <v>#DIV/0!</v>
      </c>
      <c r="M110" s="1606" t="e">
        <f>'[1]【年計】計装係(FN)'!$BL$54</f>
        <v>#DIV/0!</v>
      </c>
      <c r="N110" s="1607" t="e">
        <f>'[1]【年計】計装係(FN)'!$BR$54</f>
        <v>#DIV/0!</v>
      </c>
      <c r="O110" s="1608" t="e">
        <f>'[1]【年計】計装係(FN)'!#REF!</f>
        <v>#REF!</v>
      </c>
      <c r="P110" s="1575"/>
      <c r="Q110" s="1575"/>
      <c r="R110" s="1575"/>
      <c r="S110" s="1575"/>
      <c r="T110" s="1575"/>
      <c r="U110" s="1575"/>
      <c r="V110" s="1575"/>
      <c r="W110" s="1575"/>
      <c r="X110" s="1575"/>
      <c r="Y110" s="1575"/>
      <c r="Z110" s="1575"/>
      <c r="AA110" s="1575"/>
      <c r="AB110" s="1575"/>
      <c r="AC110" s="1575"/>
      <c r="AD110" s="1575"/>
      <c r="AE110" s="1575"/>
      <c r="AF110" s="1575"/>
      <c r="AG110" s="1575"/>
      <c r="AH110" s="1575"/>
      <c r="AI110" s="1575"/>
      <c r="AJ110" s="1575"/>
      <c r="AK110" s="1575"/>
      <c r="AL110" s="1575"/>
      <c r="AM110" s="1575"/>
      <c r="AN110" s="1575"/>
      <c r="AO110" s="1575"/>
      <c r="AP110" s="1575"/>
      <c r="AQ110" s="1575"/>
      <c r="AR110" s="1575"/>
      <c r="AS110" s="1575"/>
      <c r="AT110" s="1575"/>
      <c r="AU110" s="1575"/>
      <c r="AV110" s="1575"/>
      <c r="AW110" s="1575"/>
      <c r="AX110" s="1575"/>
    </row>
    <row r="111" spans="1:50">
      <c r="A111" s="1622"/>
      <c r="B111" s="1623"/>
      <c r="C111" s="1628"/>
      <c r="D111" s="1628"/>
      <c r="E111" s="1628"/>
      <c r="F111" s="1628"/>
      <c r="G111" s="1628"/>
      <c r="H111" s="1628"/>
      <c r="I111" s="1628"/>
      <c r="J111" s="1628"/>
      <c r="K111" s="1628"/>
      <c r="L111" s="1628"/>
      <c r="M111" s="1628"/>
      <c r="N111" s="1628"/>
      <c r="O111" s="1627"/>
      <c r="P111" s="1575"/>
      <c r="Q111" s="1575"/>
      <c r="R111" s="1575"/>
      <c r="S111" s="1575"/>
      <c r="T111" s="1575"/>
      <c r="U111" s="1575"/>
      <c r="V111" s="1575"/>
      <c r="W111" s="1575"/>
      <c r="X111" s="1575"/>
      <c r="Y111" s="1575"/>
      <c r="Z111" s="1575"/>
      <c r="AA111" s="1575"/>
      <c r="AB111" s="1575"/>
      <c r="AC111" s="1575"/>
      <c r="AD111" s="1575"/>
      <c r="AE111" s="1575"/>
      <c r="AF111" s="1575"/>
      <c r="AG111" s="1575"/>
      <c r="AH111" s="1575"/>
      <c r="AI111" s="1575"/>
      <c r="AJ111" s="1575"/>
      <c r="AK111" s="1575"/>
      <c r="AL111" s="1575"/>
      <c r="AM111" s="1575"/>
      <c r="AN111" s="1575"/>
      <c r="AO111" s="1575"/>
      <c r="AP111" s="1575"/>
      <c r="AQ111" s="1575"/>
      <c r="AR111" s="1575"/>
      <c r="AS111" s="1575"/>
      <c r="AT111" s="1575"/>
      <c r="AU111" s="1575"/>
      <c r="AV111" s="1575"/>
      <c r="AW111" s="1575"/>
      <c r="AX111" s="1575"/>
    </row>
    <row r="112" spans="1:50">
      <c r="A112" s="1622"/>
      <c r="B112" s="1623"/>
      <c r="C112" s="1628"/>
      <c r="D112" s="1628"/>
      <c r="E112" s="1628"/>
      <c r="F112" s="1628"/>
      <c r="G112" s="1628"/>
      <c r="H112" s="1628"/>
      <c r="I112" s="1628"/>
      <c r="J112" s="1628"/>
      <c r="K112" s="1628"/>
      <c r="L112" s="1628"/>
      <c r="M112" s="1628"/>
      <c r="N112" s="1628"/>
      <c r="O112" s="1627"/>
      <c r="P112" s="1575"/>
      <c r="Q112" s="1575"/>
      <c r="R112" s="1575"/>
      <c r="S112" s="1575"/>
      <c r="T112" s="1575"/>
      <c r="U112" s="1575"/>
      <c r="V112" s="1575"/>
      <c r="W112" s="1575"/>
      <c r="X112" s="1575"/>
      <c r="Y112" s="1575"/>
      <c r="Z112" s="1575"/>
      <c r="AA112" s="1575"/>
      <c r="AB112" s="1575"/>
      <c r="AC112" s="1575"/>
      <c r="AD112" s="1575"/>
      <c r="AE112" s="1575"/>
      <c r="AF112" s="1575"/>
      <c r="AG112" s="1575"/>
      <c r="AH112" s="1575"/>
      <c r="AI112" s="1575"/>
      <c r="AJ112" s="1575"/>
      <c r="AK112" s="1575"/>
      <c r="AL112" s="1575"/>
      <c r="AM112" s="1575"/>
      <c r="AN112" s="1575"/>
      <c r="AO112" s="1575"/>
      <c r="AP112" s="1575"/>
      <c r="AQ112" s="1575"/>
      <c r="AR112" s="1575"/>
      <c r="AS112" s="1575"/>
      <c r="AT112" s="1575"/>
      <c r="AU112" s="1575"/>
      <c r="AV112" s="1575"/>
      <c r="AW112" s="1575"/>
      <c r="AX112" s="1575"/>
    </row>
    <row r="113" spans="3:50">
      <c r="C113" s="1629"/>
      <c r="O113" s="1567"/>
      <c r="P113" s="1575"/>
      <c r="Q113" s="1575"/>
      <c r="R113" s="1575"/>
      <c r="S113" s="1575"/>
      <c r="T113" s="1575"/>
      <c r="U113" s="1575"/>
      <c r="V113" s="1575"/>
      <c r="W113" s="1575"/>
      <c r="X113" s="1575"/>
      <c r="Y113" s="1575"/>
      <c r="Z113" s="1575"/>
      <c r="AA113" s="1575"/>
      <c r="AB113" s="1575"/>
      <c r="AC113" s="1575"/>
      <c r="AD113" s="1575"/>
      <c r="AE113" s="1575"/>
      <c r="AF113" s="1575"/>
      <c r="AG113" s="1575"/>
      <c r="AH113" s="1575"/>
      <c r="AI113" s="1575"/>
      <c r="AJ113" s="1575"/>
      <c r="AK113" s="1575"/>
      <c r="AL113" s="1575"/>
      <c r="AM113" s="1575"/>
      <c r="AN113" s="1575"/>
      <c r="AO113" s="1575"/>
      <c r="AP113" s="1575"/>
      <c r="AQ113" s="1575"/>
      <c r="AR113" s="1575"/>
      <c r="AS113" s="1575"/>
      <c r="AT113" s="1575"/>
      <c r="AU113" s="1575"/>
      <c r="AV113" s="1575"/>
      <c r="AW113" s="1575"/>
      <c r="AX113" s="1575"/>
    </row>
    <row r="114" spans="3:50">
      <c r="O114" s="1567"/>
      <c r="P114" s="1575"/>
      <c r="Q114" s="1575"/>
      <c r="R114" s="1575"/>
      <c r="S114" s="1575"/>
      <c r="T114" s="1575"/>
      <c r="U114" s="1575"/>
      <c r="V114" s="1575"/>
      <c r="W114" s="1575"/>
      <c r="X114" s="1575"/>
      <c r="Y114" s="1575"/>
      <c r="Z114" s="1575"/>
      <c r="AA114" s="1575"/>
      <c r="AB114" s="1575"/>
      <c r="AC114" s="1575"/>
      <c r="AD114" s="1575"/>
    </row>
    <row r="115" spans="3:50">
      <c r="O115" s="1567"/>
      <c r="P115" s="1575"/>
      <c r="Q115" s="1575"/>
      <c r="R115" s="1575"/>
      <c r="S115" s="1575"/>
      <c r="T115" s="1575"/>
      <c r="U115" s="1575"/>
      <c r="V115" s="1575"/>
      <c r="W115" s="1575"/>
      <c r="X115" s="1575"/>
      <c r="Y115" s="1575"/>
      <c r="Z115" s="1575"/>
      <c r="AA115" s="1575"/>
      <c r="AB115" s="1575"/>
      <c r="AC115" s="1575"/>
      <c r="AD115" s="1575"/>
    </row>
  </sheetData>
  <mergeCells count="24">
    <mergeCell ref="A82:B82"/>
    <mergeCell ref="A57:B57"/>
    <mergeCell ref="A58:B58"/>
    <mergeCell ref="A61:B61"/>
    <mergeCell ref="A62:B62"/>
    <mergeCell ref="A66:B66"/>
    <mergeCell ref="A67:B67"/>
    <mergeCell ref="A70:B70"/>
    <mergeCell ref="A71:B71"/>
    <mergeCell ref="A77:B77"/>
    <mergeCell ref="A78:B78"/>
    <mergeCell ref="A81:B81"/>
    <mergeCell ref="A110:B110"/>
    <mergeCell ref="A86:B86"/>
    <mergeCell ref="A87:B87"/>
    <mergeCell ref="A90:B90"/>
    <mergeCell ref="A91:B91"/>
    <mergeCell ref="A96:B96"/>
    <mergeCell ref="A97:B97"/>
    <mergeCell ref="A100:B100"/>
    <mergeCell ref="A101:B101"/>
    <mergeCell ref="A105:B105"/>
    <mergeCell ref="A106:B106"/>
    <mergeCell ref="A109:B109"/>
  </mergeCells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X111"/>
  <sheetViews>
    <sheetView workbookViewId="0"/>
  </sheetViews>
  <sheetFormatPr defaultRowHeight="13.5"/>
  <cols>
    <col min="1" max="1" width="4.375" customWidth="1"/>
    <col min="2" max="2" width="13.875" bestFit="1" customWidth="1"/>
    <col min="3" max="14" width="9" style="1567"/>
    <col min="15" max="15" width="10.125" customWidth="1"/>
    <col min="22" max="22" width="10.5" customWidth="1"/>
  </cols>
  <sheetData>
    <row r="2" spans="16:18">
      <c r="Q2" s="1568" t="s">
        <v>390</v>
      </c>
    </row>
    <row r="3" spans="16:18">
      <c r="Q3" t="s">
        <v>391</v>
      </c>
      <c r="R3" t="s">
        <v>392</v>
      </c>
    </row>
    <row r="4" spans="16:18">
      <c r="P4" s="1569" t="s">
        <v>393</v>
      </c>
      <c r="Q4" s="1570">
        <f>O67</f>
        <v>562193</v>
      </c>
      <c r="R4" s="1570">
        <f>O70</f>
        <v>-294300</v>
      </c>
    </row>
    <row r="5" spans="16:18">
      <c r="P5" s="1569" t="s">
        <v>394</v>
      </c>
      <c r="Q5" s="1570">
        <f>O87</f>
        <v>630409</v>
      </c>
      <c r="R5" s="1570">
        <f>O90</f>
        <v>-383746</v>
      </c>
    </row>
    <row r="6" spans="16:18">
      <c r="P6" s="1569" t="s">
        <v>395</v>
      </c>
      <c r="Q6" s="1570">
        <f>O106</f>
        <v>0</v>
      </c>
      <c r="R6" s="1570">
        <f>O109</f>
        <v>-4288</v>
      </c>
    </row>
    <row r="7" spans="16:18">
      <c r="P7" s="1571" t="s">
        <v>14</v>
      </c>
      <c r="Q7" s="1567">
        <f>SUM(Q4:Q6)</f>
        <v>1192602</v>
      </c>
      <c r="R7" s="1567">
        <f>SUM(R4:R6)</f>
        <v>-682334</v>
      </c>
    </row>
    <row r="55" spans="1:50" ht="19.5">
      <c r="A55" s="1572" t="s">
        <v>396</v>
      </c>
      <c r="B55" s="1573"/>
      <c r="C55" s="1574"/>
      <c r="D55" s="1574"/>
      <c r="E55" s="1574"/>
      <c r="F55" s="1574"/>
      <c r="G55" s="1574"/>
      <c r="H55" s="1574"/>
      <c r="I55" s="1574"/>
      <c r="J55" s="1574"/>
      <c r="K55" s="1574"/>
      <c r="L55" s="1574"/>
      <c r="M55" s="1574"/>
      <c r="N55" s="1574"/>
      <c r="O55" s="1573"/>
      <c r="Q55" s="1575"/>
      <c r="R55" s="1575"/>
      <c r="S55" s="1575"/>
      <c r="T55" s="1575"/>
      <c r="U55" s="1575"/>
      <c r="V55" s="1575"/>
      <c r="W55" s="1575"/>
      <c r="X55" s="1575"/>
      <c r="Y55" s="1575"/>
      <c r="Z55" s="1575"/>
      <c r="AA55" s="1575"/>
      <c r="AB55" s="1575"/>
      <c r="AC55" s="1575"/>
      <c r="AD55" s="1575"/>
      <c r="AE55" s="1575"/>
      <c r="AF55" s="1575"/>
      <c r="AG55" s="1575"/>
      <c r="AH55" s="1575"/>
      <c r="AI55" s="1575"/>
      <c r="AJ55" s="1575"/>
      <c r="AK55" s="1575"/>
      <c r="AL55" s="1575"/>
      <c r="AM55" s="1575"/>
      <c r="AN55" s="1575"/>
      <c r="AO55" s="1575"/>
      <c r="AP55" s="1575"/>
      <c r="AQ55" s="1575"/>
      <c r="AR55" s="1575"/>
      <c r="AS55" s="1575"/>
      <c r="AT55" s="1575"/>
      <c r="AU55" s="1575"/>
      <c r="AV55" s="1575"/>
      <c r="AW55" s="1575"/>
      <c r="AX55" s="1575"/>
    </row>
    <row r="56" spans="1:50" ht="16.5" thickBot="1">
      <c r="A56" s="1576" t="s">
        <v>397</v>
      </c>
      <c r="B56" s="14"/>
      <c r="C56" s="1577" t="s">
        <v>398</v>
      </c>
      <c r="D56" s="1574"/>
      <c r="E56" s="1574"/>
      <c r="F56" s="1574"/>
      <c r="G56" s="1574"/>
      <c r="H56" s="1574"/>
      <c r="I56" s="1574"/>
      <c r="J56" s="1574"/>
      <c r="K56" s="1574"/>
      <c r="L56" s="1574"/>
      <c r="M56" s="1574"/>
      <c r="N56" s="1574"/>
      <c r="O56" s="14"/>
      <c r="P56" s="1578"/>
      <c r="Q56" s="1575"/>
      <c r="R56" s="1575"/>
      <c r="S56" s="1575"/>
      <c r="T56" s="1575"/>
      <c r="U56" s="1575"/>
      <c r="V56" s="1575"/>
      <c r="W56" s="1575"/>
      <c r="X56" s="1575"/>
      <c r="Y56" s="1575"/>
      <c r="Z56" s="1575"/>
      <c r="AA56" s="1575"/>
      <c r="AB56" s="1575"/>
      <c r="AC56" s="1575"/>
      <c r="AD56" s="1575"/>
      <c r="AE56" s="1575"/>
      <c r="AF56" s="1575"/>
      <c r="AG56" s="1575"/>
      <c r="AH56" s="1575"/>
      <c r="AI56" s="1575"/>
      <c r="AJ56" s="1575"/>
      <c r="AK56" s="1575"/>
      <c r="AL56" s="1575"/>
      <c r="AM56" s="1575"/>
      <c r="AN56" s="1575"/>
      <c r="AO56" s="1575"/>
      <c r="AP56" s="1575"/>
      <c r="AQ56" s="1575"/>
      <c r="AR56" s="1575"/>
      <c r="AS56" s="1575"/>
      <c r="AT56" s="1575"/>
      <c r="AU56" s="1575"/>
      <c r="AV56" s="1575"/>
      <c r="AW56" s="1575"/>
      <c r="AX56" s="1575"/>
    </row>
    <row r="57" spans="1:50" s="1584" customFormat="1" ht="15.75">
      <c r="A57" s="2446" t="s">
        <v>399</v>
      </c>
      <c r="B57" s="2447"/>
      <c r="C57" s="1579" t="s">
        <v>400</v>
      </c>
      <c r="D57" s="1580" t="s">
        <v>3</v>
      </c>
      <c r="E57" s="1580" t="s">
        <v>4</v>
      </c>
      <c r="F57" s="1580" t="s">
        <v>5</v>
      </c>
      <c r="G57" s="1580" t="s">
        <v>6</v>
      </c>
      <c r="H57" s="1580" t="s">
        <v>7</v>
      </c>
      <c r="I57" s="1580" t="s">
        <v>8</v>
      </c>
      <c r="J57" s="1580" t="s">
        <v>9</v>
      </c>
      <c r="K57" s="1580" t="s">
        <v>10</v>
      </c>
      <c r="L57" s="1580" t="s">
        <v>11</v>
      </c>
      <c r="M57" s="1580" t="s">
        <v>12</v>
      </c>
      <c r="N57" s="1581" t="s">
        <v>13</v>
      </c>
      <c r="O57" s="1582" t="s">
        <v>401</v>
      </c>
      <c r="P57" s="1575"/>
      <c r="Q57" s="1575"/>
      <c r="R57" s="1575"/>
      <c r="S57" s="1575"/>
      <c r="T57" s="1575"/>
      <c r="U57" s="1575"/>
      <c r="V57" s="1575"/>
      <c r="W57" s="1575"/>
      <c r="X57" s="1575"/>
      <c r="Y57" s="1575"/>
      <c r="Z57" s="1575"/>
      <c r="AA57" s="1575"/>
      <c r="AB57" s="1583"/>
      <c r="AC57" s="1583"/>
      <c r="AD57" s="1583"/>
      <c r="AE57" s="1583"/>
      <c r="AF57" s="1583"/>
      <c r="AG57" s="1583"/>
      <c r="AH57" s="1583"/>
      <c r="AI57" s="1583"/>
      <c r="AJ57" s="1583"/>
      <c r="AK57" s="1583"/>
      <c r="AL57" s="1583"/>
      <c r="AM57" s="1583"/>
      <c r="AN57" s="1583"/>
      <c r="AO57" s="1583"/>
      <c r="AP57" s="1583"/>
      <c r="AQ57" s="1583"/>
      <c r="AR57" s="1583"/>
      <c r="AS57" s="1583"/>
      <c r="AT57" s="1583"/>
      <c r="AU57" s="1583"/>
      <c r="AV57" s="1583"/>
      <c r="AW57" s="1583"/>
      <c r="AX57" s="1583"/>
    </row>
    <row r="58" spans="1:50" ht="15.75">
      <c r="A58" s="2448" t="s">
        <v>402</v>
      </c>
      <c r="B58" s="2449"/>
      <c r="C58" s="1585">
        <f>'[1]係別売上利益管理表（単月）'!C58</f>
        <v>35880</v>
      </c>
      <c r="D58" s="1586">
        <f>'[1]係別売上利益管理表（単月）'!C58+'[1]係別売上利益管理表（単月）'!D58</f>
        <v>92820</v>
      </c>
      <c r="E58" s="1586">
        <f>D58+'[1]係別売上利益管理表（単月）'!E58</f>
        <v>131040</v>
      </c>
      <c r="F58" s="1586">
        <f>E58+'[1]係別売上利益管理表（単月）'!F58</f>
        <v>169260</v>
      </c>
      <c r="G58" s="1586">
        <f>F58+'[1]係別売上利益管理表（単月）'!G58</f>
        <v>222300</v>
      </c>
      <c r="H58" s="1586">
        <f>G58+'[1]係別売上利益管理表（単月）'!H58</f>
        <v>281580</v>
      </c>
      <c r="I58" s="1586">
        <f>H58+'[1]係別売上利益管理表（単月）'!I58</f>
        <v>317850</v>
      </c>
      <c r="J58" s="1586">
        <f>I58+'[1]係別売上利益管理表（単月）'!J58</f>
        <v>368550</v>
      </c>
      <c r="K58" s="1586">
        <f>J58+'[1]係別売上利益管理表（単月）'!K58</f>
        <v>404430</v>
      </c>
      <c r="L58" s="1586">
        <f>K58+'[1]係別売上利益管理表（単月）'!L58</f>
        <v>468390</v>
      </c>
      <c r="M58" s="1586">
        <f>L58+'[1]係別売上利益管理表（単月）'!M58</f>
        <v>509730</v>
      </c>
      <c r="N58" s="1586">
        <f>M58+'[1]係別売上利益管理表（単月）'!N58</f>
        <v>545610</v>
      </c>
      <c r="O58" s="1587">
        <f>N58</f>
        <v>545610</v>
      </c>
      <c r="P58" s="1575"/>
      <c r="Q58" s="1575"/>
      <c r="R58" s="1575"/>
      <c r="S58" s="1575"/>
      <c r="T58" s="1575"/>
      <c r="U58" s="1575"/>
      <c r="V58" s="1575"/>
      <c r="W58" s="1575"/>
      <c r="X58" s="1575"/>
      <c r="Y58" s="1575"/>
      <c r="Z58" s="1575"/>
      <c r="AA58" s="1575"/>
      <c r="AB58" s="1575"/>
      <c r="AC58" s="1575"/>
      <c r="AD58" s="1575"/>
      <c r="AE58" s="1575"/>
      <c r="AF58" s="1575"/>
      <c r="AG58" s="1575"/>
      <c r="AH58" s="1575"/>
      <c r="AI58" s="1575"/>
      <c r="AJ58" s="1575"/>
      <c r="AK58" s="1575"/>
      <c r="AL58" s="1575"/>
      <c r="AM58" s="1575"/>
      <c r="AN58" s="1575"/>
      <c r="AO58" s="1575"/>
      <c r="AP58" s="1575"/>
      <c r="AQ58" s="1575"/>
      <c r="AR58" s="1575"/>
      <c r="AS58" s="1575"/>
      <c r="AT58" s="1575"/>
      <c r="AU58" s="1575"/>
      <c r="AV58" s="1575"/>
      <c r="AW58" s="1575"/>
      <c r="AX58" s="1575"/>
    </row>
    <row r="59" spans="1:50" ht="13.5" customHeight="1">
      <c r="A59" s="1588" t="s">
        <v>403</v>
      </c>
      <c r="B59" s="1589"/>
      <c r="C59" s="1590">
        <f>'[1]係別売上利益管理表（単月）'!C59</f>
        <v>5468</v>
      </c>
      <c r="D59" s="1591">
        <f>'[1]係別売上利益管理表（単月）'!C59+'[1]係別売上利益管理表（単月）'!D59</f>
        <v>13998</v>
      </c>
      <c r="E59" s="1591">
        <f>D59+'[1]係別売上利益管理表（単月）'!E59</f>
        <v>20261</v>
      </c>
      <c r="F59" s="1591">
        <f>E59+'[1]係別売上利益管理表（単月）'!F59</f>
        <v>26272</v>
      </c>
      <c r="G59" s="1591">
        <f>F59+'[1]係別売上利益管理表（単月）'!G59</f>
        <v>34235</v>
      </c>
      <c r="H59" s="1591">
        <f>G59+'[1]係別売上利益管理表（単月）'!H59</f>
        <v>43105</v>
      </c>
      <c r="I59" s="1591">
        <f>H59+'[1]係別売上利益管理表（単月）'!I59</f>
        <v>48630</v>
      </c>
      <c r="J59" s="1591">
        <f>I59+'[1]係別売上利益管理表（単月）'!J59</f>
        <v>56253</v>
      </c>
      <c r="K59" s="1591">
        <f>J59+'[1]係別売上利益管理表（単月）'!K59</f>
        <v>61721</v>
      </c>
      <c r="L59" s="1591">
        <f>K59+'[1]係別売上利益管理表（単月）'!L59</f>
        <v>71271</v>
      </c>
      <c r="M59" s="1591">
        <f>L59+'[1]係別売上利益管理表（単月）'!M59</f>
        <v>77533</v>
      </c>
      <c r="N59" s="1592">
        <f>M59+'[1]係別売上利益管理表（単月）'!N59</f>
        <v>83001</v>
      </c>
      <c r="O59" s="1593">
        <f t="shared" ref="O59:O62" si="0">N59</f>
        <v>83001</v>
      </c>
      <c r="P59" s="1594"/>
      <c r="Q59" s="1575"/>
      <c r="R59" s="1575"/>
      <c r="S59" s="1575"/>
      <c r="T59" s="1575"/>
      <c r="U59" s="1575"/>
      <c r="V59" s="1575"/>
      <c r="W59" s="1575"/>
      <c r="X59" s="1575"/>
      <c r="Y59" s="1575"/>
      <c r="Z59" s="1575"/>
      <c r="AA59" s="1575"/>
      <c r="AB59" s="1575"/>
      <c r="AC59" s="1575"/>
      <c r="AD59" s="1575"/>
      <c r="AE59" s="1575"/>
      <c r="AF59" s="1575"/>
      <c r="AG59" s="1575"/>
      <c r="AH59" s="1575"/>
      <c r="AI59" s="1575"/>
      <c r="AJ59" s="1575"/>
      <c r="AK59" s="1575"/>
      <c r="AL59" s="1575"/>
      <c r="AM59" s="1575"/>
      <c r="AN59" s="1575"/>
      <c r="AO59" s="1575"/>
      <c r="AP59" s="1575"/>
      <c r="AQ59" s="1575"/>
      <c r="AR59" s="1575"/>
      <c r="AS59" s="1575"/>
      <c r="AT59" s="1575"/>
      <c r="AU59" s="1575"/>
      <c r="AV59" s="1575"/>
      <c r="AW59" s="1575"/>
      <c r="AX59" s="1575"/>
    </row>
    <row r="60" spans="1:50" ht="15.75">
      <c r="A60" s="1595" t="s">
        <v>404</v>
      </c>
      <c r="B60" s="1596"/>
      <c r="C60" s="1597">
        <f>'[1]係別売上利益管理表（単月）'!C60</f>
        <v>46000</v>
      </c>
      <c r="D60" s="1598">
        <f>'[1]係別売上利益管理表（単月）'!C60+'[1]係別売上利益管理表（単月）'!D60</f>
        <v>119000</v>
      </c>
      <c r="E60" s="1598">
        <f>D60+'[1]係別売上利益管理表（単月）'!E60</f>
        <v>168457</v>
      </c>
      <c r="F60" s="1598">
        <f>E60+'[1]係別売上利益管理表（単月）'!F60</f>
        <v>217660</v>
      </c>
      <c r="G60" s="1598">
        <f>F60+'[1]係別売上利益管理表（単月）'!G60</f>
        <v>285660</v>
      </c>
      <c r="H60" s="1598">
        <f>G60+'[1]係別売上利益管理表（単月）'!H60</f>
        <v>361660</v>
      </c>
      <c r="I60" s="1598">
        <f>H60+'[1]係別売上利益管理表（単月）'!I60</f>
        <v>408160</v>
      </c>
      <c r="J60" s="1598">
        <f>I60+'[1]係別売上利益管理表（単月）'!J60</f>
        <v>473160</v>
      </c>
      <c r="K60" s="1598">
        <f>J60+'[1]係別売上利益管理表（単月）'!K60</f>
        <v>519160</v>
      </c>
      <c r="L60" s="1598">
        <f>K60+'[1]係別売上利益管理表（単月）'!L60</f>
        <v>601160</v>
      </c>
      <c r="M60" s="1598">
        <f>L60+'[1]係別売上利益管理表（単月）'!M60</f>
        <v>654160</v>
      </c>
      <c r="N60" s="1599">
        <f>M60+'[1]係別売上利益管理表（単月）'!N60</f>
        <v>700160</v>
      </c>
      <c r="O60" s="1600">
        <f t="shared" si="0"/>
        <v>700160</v>
      </c>
      <c r="P60" s="1575"/>
      <c r="Q60" s="1575"/>
      <c r="R60" s="1575"/>
      <c r="S60" s="1575"/>
      <c r="T60" s="1575"/>
      <c r="U60" s="1575"/>
      <c r="V60" s="1575"/>
      <c r="W60" s="1575"/>
      <c r="X60" s="1575"/>
      <c r="Y60" s="1575"/>
      <c r="Z60" s="1575"/>
      <c r="AA60" s="1575"/>
      <c r="AB60" s="1575"/>
      <c r="AC60" s="1575"/>
      <c r="AD60" s="1575"/>
      <c r="AE60" s="1575"/>
      <c r="AF60" s="1575"/>
      <c r="AG60" s="1575"/>
      <c r="AH60" s="1575"/>
      <c r="AI60" s="1575"/>
      <c r="AJ60" s="1575"/>
      <c r="AK60" s="1575"/>
      <c r="AL60" s="1575"/>
      <c r="AM60" s="1575"/>
      <c r="AN60" s="1575"/>
      <c r="AO60" s="1575"/>
      <c r="AP60" s="1575"/>
      <c r="AQ60" s="1575"/>
      <c r="AR60" s="1575"/>
      <c r="AS60" s="1575"/>
      <c r="AT60" s="1575"/>
      <c r="AU60" s="1575"/>
      <c r="AV60" s="1575"/>
      <c r="AW60" s="1575"/>
      <c r="AX60" s="1575"/>
    </row>
    <row r="61" spans="1:50" ht="15.75">
      <c r="A61" s="2450" t="s">
        <v>405</v>
      </c>
      <c r="B61" s="2451"/>
      <c r="C61" s="1601">
        <f>'[1]係別売上利益管理表（単月）'!C61</f>
        <v>-15588</v>
      </c>
      <c r="D61" s="1602">
        <f>'[1]係別売上利益管理表（単月）'!C61+'[1]係別売上利益管理表（単月）'!D61</f>
        <v>-40178</v>
      </c>
      <c r="E61" s="1602">
        <f>D61+'[1]係別売上利益管理表（単月）'!E61</f>
        <v>-57678</v>
      </c>
      <c r="F61" s="1602">
        <f>E61+'[1]係別売上利益管理表（単月）'!F61</f>
        <v>-74672</v>
      </c>
      <c r="G61" s="1602">
        <f>F61+'[1]係別売上利益管理表（単月）'!G61</f>
        <v>-97595</v>
      </c>
      <c r="H61" s="1602">
        <f>G61+'[1]係別売上利益管理表（単月）'!H61</f>
        <v>-123185</v>
      </c>
      <c r="I61" s="1602">
        <f>H61+'[1]係別売上利益管理表（単月）'!I61</f>
        <v>-138940</v>
      </c>
      <c r="J61" s="1602">
        <f>I61+'[1]係別売上利益管理表（単月）'!J61</f>
        <v>-160863</v>
      </c>
      <c r="K61" s="1602">
        <f>J61+'[1]係別売上利益管理表（単月）'!K61</f>
        <v>-176451</v>
      </c>
      <c r="L61" s="1602">
        <f>K61+'[1]係別売上利益管理表（単月）'!L61</f>
        <v>-204041</v>
      </c>
      <c r="M61" s="1602">
        <f>L61+'[1]係別売上利益管理表（単月）'!M61</f>
        <v>-221963</v>
      </c>
      <c r="N61" s="1603">
        <f>M61+'[1]係別売上利益管理表（単月）'!N61</f>
        <v>-237551</v>
      </c>
      <c r="O61" s="1604">
        <f t="shared" si="0"/>
        <v>-237551</v>
      </c>
      <c r="P61" s="1575"/>
      <c r="Q61" s="1575"/>
      <c r="R61" s="1575"/>
      <c r="S61" s="1575"/>
      <c r="T61" s="1575"/>
      <c r="U61" s="1575"/>
      <c r="V61" s="1575"/>
      <c r="W61" s="1575"/>
      <c r="X61" s="1575"/>
      <c r="Y61" s="1575"/>
      <c r="Z61" s="1575"/>
      <c r="AA61" s="1575"/>
      <c r="AB61" s="1575"/>
      <c r="AC61" s="1575"/>
      <c r="AD61" s="1575"/>
      <c r="AE61" s="1575"/>
      <c r="AF61" s="1575"/>
      <c r="AG61" s="1575"/>
      <c r="AH61" s="1575"/>
      <c r="AI61" s="1575"/>
      <c r="AJ61" s="1575"/>
      <c r="AK61" s="1575"/>
      <c r="AL61" s="1575"/>
      <c r="AM61" s="1575"/>
      <c r="AN61" s="1575"/>
      <c r="AO61" s="1575"/>
      <c r="AP61" s="1575"/>
      <c r="AQ61" s="1575"/>
      <c r="AR61" s="1575"/>
      <c r="AS61" s="1575"/>
      <c r="AT61" s="1575"/>
      <c r="AU61" s="1575"/>
      <c r="AV61" s="1575"/>
      <c r="AW61" s="1575"/>
      <c r="AX61" s="1575"/>
    </row>
    <row r="62" spans="1:50" ht="16.5" thickBot="1">
      <c r="A62" s="2444" t="s">
        <v>406</v>
      </c>
      <c r="B62" s="2445"/>
      <c r="C62" s="1605">
        <f>'[1]【年計】IT係(FW)'!$F$54</f>
        <v>-0.43444816053511703</v>
      </c>
      <c r="D62" s="1606">
        <f>'[1]【年計】IT係(FW)'!$L$54</f>
        <v>-0.43285929756517993</v>
      </c>
      <c r="E62" s="1606">
        <f>'[1]【年計】IT係(FW)'!$R$54</f>
        <v>-0.44015567765567765</v>
      </c>
      <c r="F62" s="1606">
        <f>'[1]【年計】IT係(FW)'!X$54</f>
        <v>-0.44116743471582182</v>
      </c>
      <c r="G62" s="1606">
        <f>'[1]【年計】IT係(FW)'!$AD$54</f>
        <v>-0.43902384165542058</v>
      </c>
      <c r="H62" s="1606">
        <f>'[1]【年計】IT係(FW)'!$AJ$54</f>
        <v>-0.43747780382129414</v>
      </c>
      <c r="I62" s="1606">
        <f>'[1]【年計】IT係(FW)'!$AP$54</f>
        <v>-0.43712442976246657</v>
      </c>
      <c r="J62" s="1606">
        <f>'[1]【年計】IT係(FW)'!$AV$54</f>
        <v>-0.43647537647537649</v>
      </c>
      <c r="K62" s="1606">
        <f>'[1]【年計】IT係(FW)'!$BB$54</f>
        <v>-0.43629552703805358</v>
      </c>
      <c r="L62" s="1606">
        <f>'[1]【年計】IT係(FW)'!$BH$54</f>
        <v>-0.43562202438139158</v>
      </c>
      <c r="M62" s="1606">
        <f>'[1]【年計】IT係(FW)'!$BN$54</f>
        <v>-0.43545210209326507</v>
      </c>
      <c r="N62" s="1607">
        <f>'[1]【年計】IT係(FW)'!$BT$54</f>
        <v>-0.43538608163340115</v>
      </c>
      <c r="O62" s="1608">
        <f t="shared" si="0"/>
        <v>-0.43538608163340115</v>
      </c>
      <c r="P62" s="1575"/>
      <c r="Q62" s="1575"/>
      <c r="R62" s="1575"/>
      <c r="S62" s="1575"/>
      <c r="T62" s="1575"/>
      <c r="U62" s="1575"/>
      <c r="V62" s="1575"/>
      <c r="W62" s="1575"/>
      <c r="X62" s="1575"/>
      <c r="Y62" s="1575"/>
      <c r="Z62" s="1575"/>
      <c r="AA62" s="1575"/>
      <c r="AB62" s="1575"/>
      <c r="AC62" s="1575"/>
      <c r="AD62" s="1575"/>
      <c r="AE62" s="1575"/>
      <c r="AF62" s="1575"/>
      <c r="AG62" s="1575"/>
      <c r="AH62" s="1575"/>
      <c r="AI62" s="1575"/>
      <c r="AJ62" s="1575"/>
      <c r="AK62" s="1575"/>
      <c r="AL62" s="1575"/>
      <c r="AM62" s="1575"/>
      <c r="AN62" s="1575"/>
      <c r="AO62" s="1575"/>
      <c r="AP62" s="1575"/>
      <c r="AQ62" s="1575"/>
      <c r="AR62" s="1575"/>
      <c r="AS62" s="1575"/>
      <c r="AT62" s="1575"/>
      <c r="AU62" s="1575"/>
      <c r="AV62" s="1575"/>
      <c r="AW62" s="1575"/>
      <c r="AX62" s="1575"/>
    </row>
    <row r="63" spans="1:50" ht="15" customHeight="1">
      <c r="A63" s="15"/>
      <c r="B63" s="15"/>
      <c r="C63" s="1609"/>
      <c r="D63" s="1609"/>
      <c r="E63" s="1609"/>
      <c r="F63" s="1609"/>
      <c r="G63" s="1609"/>
      <c r="H63" s="1609"/>
      <c r="I63" s="1609"/>
      <c r="J63" s="1609"/>
      <c r="K63" s="1609"/>
      <c r="L63" s="1574"/>
      <c r="M63" s="1609"/>
      <c r="N63" s="1609"/>
      <c r="O63" s="1609"/>
      <c r="P63" s="1575"/>
      <c r="Q63" s="1575"/>
      <c r="R63" s="1575"/>
      <c r="S63" s="1575"/>
      <c r="T63" s="1575"/>
      <c r="U63" s="1575"/>
      <c r="V63" s="1575"/>
      <c r="W63" s="1575"/>
      <c r="X63" s="1575"/>
      <c r="Y63" s="1575"/>
      <c r="Z63" s="1575"/>
      <c r="AA63" s="1575"/>
      <c r="AB63" s="1575"/>
      <c r="AC63" s="1575"/>
      <c r="AD63" s="1575"/>
      <c r="AE63" s="1575"/>
      <c r="AF63" s="1575"/>
      <c r="AG63" s="1575"/>
      <c r="AH63" s="1575"/>
      <c r="AI63" s="1575"/>
      <c r="AJ63" s="1575"/>
      <c r="AK63" s="1575"/>
      <c r="AL63" s="1575"/>
      <c r="AM63" s="1575"/>
      <c r="AN63" s="1575"/>
      <c r="AO63" s="1575"/>
      <c r="AP63" s="1575"/>
      <c r="AQ63" s="1575"/>
      <c r="AR63" s="1575"/>
      <c r="AS63" s="1575"/>
      <c r="AT63" s="1575"/>
      <c r="AU63" s="1575"/>
      <c r="AV63" s="1575"/>
      <c r="AW63" s="1575"/>
      <c r="AX63" s="1575"/>
    </row>
    <row r="64" spans="1:50" ht="14.25" customHeight="1">
      <c r="A64" s="15"/>
      <c r="B64" s="1573"/>
      <c r="C64" s="1610"/>
      <c r="D64" s="1610"/>
      <c r="E64" s="1610"/>
      <c r="F64" s="1610"/>
      <c r="G64" s="1610"/>
      <c r="H64" s="1610"/>
      <c r="I64" s="1610"/>
      <c r="J64" s="1610"/>
      <c r="K64" s="1610"/>
      <c r="L64" s="1610"/>
      <c r="M64" s="1610"/>
      <c r="N64" s="1610"/>
      <c r="O64" s="1609"/>
      <c r="P64" s="1575"/>
      <c r="Q64" s="1575"/>
      <c r="R64" s="1575"/>
      <c r="S64" s="1575"/>
      <c r="T64" s="1575"/>
      <c r="U64" s="1575"/>
      <c r="V64" s="1575"/>
      <c r="W64" s="1575"/>
      <c r="X64" s="1575"/>
      <c r="Y64" s="1575"/>
      <c r="Z64" s="1575"/>
      <c r="AA64" s="1575"/>
      <c r="AB64" s="1575"/>
      <c r="AC64" s="1575"/>
      <c r="AD64" s="1575"/>
      <c r="AE64" s="1575"/>
      <c r="AF64" s="1575"/>
      <c r="AG64" s="1575"/>
      <c r="AH64" s="1575"/>
      <c r="AI64" s="1575"/>
      <c r="AJ64" s="1575"/>
      <c r="AK64" s="1575"/>
      <c r="AL64" s="1575"/>
      <c r="AM64" s="1575"/>
      <c r="AN64" s="1575"/>
      <c r="AO64" s="1575"/>
      <c r="AP64" s="1575"/>
      <c r="AQ64" s="1575"/>
      <c r="AR64" s="1575"/>
      <c r="AS64" s="1575"/>
      <c r="AT64" s="1575"/>
      <c r="AU64" s="1575"/>
      <c r="AV64" s="1575"/>
      <c r="AW64" s="1575"/>
      <c r="AX64" s="1575"/>
    </row>
    <row r="65" spans="1:50" ht="16.5" thickBot="1">
      <c r="A65" s="18" t="s">
        <v>407</v>
      </c>
      <c r="B65" s="18"/>
      <c r="C65" s="1577" t="s">
        <v>408</v>
      </c>
      <c r="D65" s="1574"/>
      <c r="E65" s="1574"/>
      <c r="F65" s="1574"/>
      <c r="G65" s="1574"/>
      <c r="H65" s="1574"/>
      <c r="I65" s="1574"/>
      <c r="J65" s="1574"/>
      <c r="K65" s="1574"/>
      <c r="L65" s="1574"/>
      <c r="M65" s="1574"/>
      <c r="N65" s="1574"/>
      <c r="O65" s="1574"/>
      <c r="P65" s="1575"/>
      <c r="Q65" s="1575"/>
      <c r="R65" s="1575"/>
      <c r="S65" s="1575"/>
      <c r="T65" s="1575"/>
      <c r="U65" s="1575"/>
      <c r="V65" s="1575"/>
      <c r="W65" s="1575"/>
      <c r="X65" s="1575"/>
      <c r="Y65" s="1575"/>
      <c r="Z65" s="1575"/>
      <c r="AA65" s="1575"/>
      <c r="AB65" s="1575"/>
      <c r="AC65" s="1575"/>
      <c r="AD65" s="1575"/>
      <c r="AE65" s="1575"/>
      <c r="AF65" s="1575"/>
      <c r="AG65" s="1575"/>
      <c r="AH65" s="1575"/>
      <c r="AI65" s="1575"/>
      <c r="AJ65" s="1575"/>
      <c r="AK65" s="1575"/>
      <c r="AL65" s="1575"/>
      <c r="AM65" s="1575"/>
      <c r="AN65" s="1575"/>
      <c r="AO65" s="1575"/>
      <c r="AP65" s="1575"/>
      <c r="AQ65" s="1575"/>
      <c r="AR65" s="1575"/>
      <c r="AS65" s="1575"/>
      <c r="AT65" s="1575"/>
      <c r="AU65" s="1575"/>
      <c r="AV65" s="1575"/>
      <c r="AW65" s="1575"/>
      <c r="AX65" s="1575"/>
    </row>
    <row r="66" spans="1:50" s="1584" customFormat="1" ht="15.75">
      <c r="A66" s="2446" t="s">
        <v>399</v>
      </c>
      <c r="B66" s="2447"/>
      <c r="C66" s="1579" t="s">
        <v>400</v>
      </c>
      <c r="D66" s="1580" t="s">
        <v>3</v>
      </c>
      <c r="E66" s="1580" t="s">
        <v>4</v>
      </c>
      <c r="F66" s="1580" t="s">
        <v>5</v>
      </c>
      <c r="G66" s="1580" t="s">
        <v>6</v>
      </c>
      <c r="H66" s="1580" t="s">
        <v>7</v>
      </c>
      <c r="I66" s="1580" t="s">
        <v>8</v>
      </c>
      <c r="J66" s="1580" t="s">
        <v>9</v>
      </c>
      <c r="K66" s="1580" t="s">
        <v>10</v>
      </c>
      <c r="L66" s="1580" t="s">
        <v>11</v>
      </c>
      <c r="M66" s="1580" t="s">
        <v>12</v>
      </c>
      <c r="N66" s="1581" t="s">
        <v>13</v>
      </c>
      <c r="O66" s="1582" t="s">
        <v>401</v>
      </c>
      <c r="P66" s="1575"/>
      <c r="Q66" s="1575"/>
      <c r="R66" s="1575"/>
      <c r="S66" s="1575"/>
      <c r="T66" s="1575"/>
      <c r="U66" s="1575"/>
      <c r="V66" s="1575"/>
      <c r="W66" s="1575"/>
      <c r="X66" s="1575"/>
      <c r="Y66" s="1575"/>
      <c r="Z66" s="1575"/>
      <c r="AA66" s="1575"/>
      <c r="AB66" s="1583"/>
      <c r="AC66" s="1583"/>
      <c r="AD66" s="1583"/>
      <c r="AE66" s="1583"/>
      <c r="AF66" s="1583"/>
      <c r="AG66" s="1583"/>
      <c r="AH66" s="1583"/>
      <c r="AI66" s="1583"/>
      <c r="AJ66" s="1583"/>
      <c r="AK66" s="1583"/>
      <c r="AL66" s="1583"/>
      <c r="AM66" s="1583"/>
      <c r="AN66" s="1583"/>
      <c r="AO66" s="1583"/>
      <c r="AP66" s="1583"/>
      <c r="AQ66" s="1583"/>
      <c r="AR66" s="1583"/>
      <c r="AS66" s="1583"/>
      <c r="AT66" s="1583"/>
      <c r="AU66" s="1583"/>
      <c r="AV66" s="1583"/>
      <c r="AW66" s="1583"/>
      <c r="AX66" s="1583"/>
    </row>
    <row r="67" spans="1:50" ht="15.75">
      <c r="A67" s="2448" t="s">
        <v>402</v>
      </c>
      <c r="B67" s="2449"/>
      <c r="C67" s="1611">
        <f>'[1]係別売上利益管理表（単月）'!C67</f>
        <v>13682</v>
      </c>
      <c r="D67" s="1612">
        <f>'[1]係別売上利益管理表（単月）'!C67+'[1]係別売上利益管理表（単月）'!D67</f>
        <v>29583</v>
      </c>
      <c r="E67" s="1612">
        <f>D67+'[1]係別売上利益管理表（単月）'!E67</f>
        <v>65381</v>
      </c>
      <c r="F67" s="1612">
        <f>E67+'[1]係別売上利益管理表（単月）'!F67</f>
        <v>104898</v>
      </c>
      <c r="G67" s="1612">
        <f>F67+'[1]係別売上利益管理表（単月）'!G67</f>
        <v>165499</v>
      </c>
      <c r="H67" s="1612">
        <f>G67+'[1]係別売上利益管理表（単月）'!H67</f>
        <v>249991</v>
      </c>
      <c r="I67" s="1612">
        <f>H67+'[1]係別売上利益管理表（単月）'!I67</f>
        <v>313069</v>
      </c>
      <c r="J67" s="1612">
        <f>I67+'[1]係別売上利益管理表（単月）'!J67</f>
        <v>395303</v>
      </c>
      <c r="K67" s="1612">
        <f>J67+'[1]係別売上利益管理表（単月）'!K67</f>
        <v>440700</v>
      </c>
      <c r="L67" s="1612">
        <f>K67+'[1]係別売上利益管理表（単月）'!L67</f>
        <v>486632</v>
      </c>
      <c r="M67" s="1612">
        <f>L67+'[1]係別売上利益管理表（単月）'!M67</f>
        <v>496804</v>
      </c>
      <c r="N67" s="1613">
        <f>M67+'[1]係別売上利益管理表（単月）'!N67</f>
        <v>562193</v>
      </c>
      <c r="O67" s="1614">
        <f>N67</f>
        <v>562193</v>
      </c>
      <c r="P67" s="1575"/>
      <c r="Q67" s="1575"/>
      <c r="R67" s="1575"/>
      <c r="S67" s="1575"/>
      <c r="T67" s="1575"/>
      <c r="U67" s="1575"/>
      <c r="V67" s="1575"/>
      <c r="W67" s="1575"/>
      <c r="X67" s="1575"/>
      <c r="Y67" s="1575"/>
      <c r="Z67" s="1575"/>
      <c r="AA67" s="1575"/>
      <c r="AB67" s="1575"/>
      <c r="AC67" s="1575"/>
      <c r="AD67" s="1575"/>
      <c r="AE67" s="1575"/>
      <c r="AF67" s="1575"/>
      <c r="AG67" s="1575"/>
      <c r="AH67" s="1575"/>
      <c r="AI67" s="1575"/>
      <c r="AJ67" s="1575"/>
      <c r="AK67" s="1575"/>
      <c r="AL67" s="1575"/>
      <c r="AM67" s="1575"/>
      <c r="AN67" s="1575"/>
      <c r="AO67" s="1575"/>
      <c r="AP67" s="1575"/>
      <c r="AQ67" s="1575"/>
      <c r="AR67" s="1575"/>
      <c r="AS67" s="1575"/>
      <c r="AT67" s="1575"/>
      <c r="AU67" s="1575"/>
      <c r="AV67" s="1575"/>
      <c r="AW67" s="1575"/>
      <c r="AX67" s="1575"/>
    </row>
    <row r="68" spans="1:50" ht="13.5" customHeight="1">
      <c r="A68" s="1615" t="s">
        <v>403</v>
      </c>
      <c r="B68" s="1616"/>
      <c r="C68" s="1617">
        <f>'[1]係別売上利益管理表（単月）'!C68</f>
        <v>3130</v>
      </c>
      <c r="D68" s="1618">
        <f>'[1]係別売上利益管理表（単月）'!C68+'[1]係別売上利益管理表（単月）'!D68</f>
        <v>7000</v>
      </c>
      <c r="E68" s="1618">
        <f>D68+'[1]係別売上利益管理表（単月）'!E68</f>
        <v>13287</v>
      </c>
      <c r="F68" s="1618">
        <f>E68+'[1]係別売上利益管理表（単月）'!F68</f>
        <v>20102</v>
      </c>
      <c r="G68" s="1618">
        <f>F68+'[1]係別売上利益管理表（単月）'!G68</f>
        <v>25673</v>
      </c>
      <c r="H68" s="1618">
        <f>G68+'[1]係別売上利益管理表（単月）'!H68</f>
        <v>34322</v>
      </c>
      <c r="I68" s="1618">
        <f>H68+'[1]係別売上利益管理表（単月）'!I68</f>
        <v>39881</v>
      </c>
      <c r="J68" s="1618">
        <f>I68+'[1]係別売上利益管理表（単月）'!J68</f>
        <v>47325</v>
      </c>
      <c r="K68" s="1618">
        <f>J68+'[1]係別売上利益管理表（単月）'!K68</f>
        <v>54928</v>
      </c>
      <c r="L68" s="1618">
        <f>K68+'[1]係別売上利益管理表（単月）'!L68</f>
        <v>61859</v>
      </c>
      <c r="M68" s="1618">
        <f>L68+'[1]係別売上利益管理表（単月）'!M68</f>
        <v>64335</v>
      </c>
      <c r="N68" s="1619">
        <f>M68+'[1]係別売上利益管理表（単月）'!N68</f>
        <v>75004</v>
      </c>
      <c r="O68" s="1593">
        <f t="shared" ref="O68:O71" si="1">N68</f>
        <v>75004</v>
      </c>
      <c r="P68" s="1594"/>
      <c r="Q68" s="1575"/>
      <c r="R68" s="1575"/>
      <c r="S68" s="1575"/>
      <c r="T68" s="1575"/>
      <c r="U68" s="1575"/>
      <c r="V68" s="1575"/>
      <c r="W68" s="1575"/>
      <c r="X68" s="1575"/>
      <c r="Y68" s="1575"/>
      <c r="Z68" s="1575"/>
      <c r="AA68" s="1575"/>
      <c r="AB68" s="1575"/>
      <c r="AC68" s="1575"/>
      <c r="AD68" s="1575"/>
      <c r="AE68" s="1575"/>
      <c r="AF68" s="1575"/>
      <c r="AG68" s="1575"/>
      <c r="AH68" s="1575"/>
      <c r="AI68" s="1575"/>
      <c r="AJ68" s="1575"/>
      <c r="AK68" s="1575"/>
      <c r="AL68" s="1575"/>
      <c r="AM68" s="1575"/>
      <c r="AN68" s="1575"/>
      <c r="AO68" s="1575"/>
      <c r="AP68" s="1575"/>
      <c r="AQ68" s="1575"/>
      <c r="AR68" s="1575"/>
      <c r="AS68" s="1575"/>
      <c r="AT68" s="1575"/>
      <c r="AU68" s="1575"/>
      <c r="AV68" s="1575"/>
      <c r="AW68" s="1575"/>
      <c r="AX68" s="1575"/>
    </row>
    <row r="69" spans="1:50" ht="15.75">
      <c r="A69" s="1595" t="s">
        <v>404</v>
      </c>
      <c r="B69" s="1596"/>
      <c r="C69" s="1597">
        <f>'[1]係別売上利益管理表（単月）'!C69</f>
        <v>21581</v>
      </c>
      <c r="D69" s="1598">
        <f>'[1]係別売上利益管理表（単月）'!C69+'[1]係別売上利益管理表（単月）'!D69</f>
        <v>46501</v>
      </c>
      <c r="E69" s="1598">
        <f>D69+'[1]係別売上利益管理表（単月）'!E69</f>
        <v>96926</v>
      </c>
      <c r="F69" s="1598">
        <f>E69+'[1]係別売上利益管理表（単月）'!F69</f>
        <v>155162</v>
      </c>
      <c r="G69" s="1598">
        <f>F69+'[1]係別売上利益管理表（単月）'!G69</f>
        <v>238714</v>
      </c>
      <c r="H69" s="1598">
        <f>G69+'[1]係別売上利益管理表（単月）'!H69</f>
        <v>347179</v>
      </c>
      <c r="I69" s="1598">
        <f>H69+'[1]係別売上利益管理表（単月）'!I69</f>
        <v>431834</v>
      </c>
      <c r="J69" s="1598">
        <f>I69+'[1]係別売上利益管理表（単月）'!J69</f>
        <v>541428</v>
      </c>
      <c r="K69" s="1598">
        <f>J69+'[1]係別売上利益管理表（単月）'!K69</f>
        <v>605267</v>
      </c>
      <c r="L69" s="1598">
        <f>K69+'[1]係別売上利益管理表（単月）'!L69</f>
        <v>669209</v>
      </c>
      <c r="M69" s="1598">
        <f>L69+'[1]係別売上利益管理表（単月）'!M69</f>
        <v>688051</v>
      </c>
      <c r="N69" s="1599">
        <f>M69+'[1]係別売上利益管理表（単月）'!N69</f>
        <v>781489</v>
      </c>
      <c r="O69" s="1620">
        <f t="shared" si="1"/>
        <v>781489</v>
      </c>
      <c r="P69" s="1575"/>
      <c r="Q69" s="1575"/>
      <c r="R69" s="1575"/>
      <c r="S69" s="1575"/>
      <c r="T69" s="1575"/>
      <c r="U69" s="1575"/>
      <c r="V69" s="1575"/>
      <c r="W69" s="1575"/>
      <c r="X69" s="1575"/>
      <c r="Y69" s="1575"/>
      <c r="Z69" s="1575"/>
      <c r="AA69" s="1575"/>
      <c r="AB69" s="1575"/>
      <c r="AC69" s="1575"/>
      <c r="AD69" s="1575"/>
      <c r="AE69" s="1575"/>
      <c r="AF69" s="1575"/>
      <c r="AG69" s="1575"/>
      <c r="AH69" s="1575"/>
      <c r="AI69" s="1575"/>
      <c r="AJ69" s="1575"/>
      <c r="AK69" s="1575"/>
      <c r="AL69" s="1575"/>
      <c r="AM69" s="1575"/>
      <c r="AN69" s="1575"/>
      <c r="AO69" s="1575"/>
      <c r="AP69" s="1575"/>
      <c r="AQ69" s="1575"/>
      <c r="AR69" s="1575"/>
      <c r="AS69" s="1575"/>
      <c r="AT69" s="1575"/>
      <c r="AU69" s="1575"/>
      <c r="AV69" s="1575"/>
      <c r="AW69" s="1575"/>
      <c r="AX69" s="1575"/>
    </row>
    <row r="70" spans="1:50" ht="15.75">
      <c r="A70" s="2450" t="s">
        <v>409</v>
      </c>
      <c r="B70" s="2451"/>
      <c r="C70" s="1601">
        <f>'[1]係別売上利益管理表（単月）'!C70</f>
        <v>-11029</v>
      </c>
      <c r="D70" s="1602">
        <f>'[1]係別売上利益管理表（単月）'!C70+'[1]係別売上利益管理表（単月）'!D70</f>
        <v>-23918</v>
      </c>
      <c r="E70" s="1602">
        <f>D70+'[1]係別売上利益管理表（単月）'!E70</f>
        <v>-44832</v>
      </c>
      <c r="F70" s="1602">
        <f>E70+'[1]係別売上利益管理表（単月）'!F70</f>
        <v>-70366</v>
      </c>
      <c r="G70" s="1602">
        <f>F70+'[1]係別売上利益管理表（単月）'!G70</f>
        <v>-98888</v>
      </c>
      <c r="H70" s="1602">
        <f>G70+'[1]係別売上利益管理表（単月）'!H70</f>
        <v>-131510</v>
      </c>
      <c r="I70" s="1602">
        <f>H70+'[1]係別売上利益管理表（単月）'!I70</f>
        <v>-158646</v>
      </c>
      <c r="J70" s="1602">
        <f>I70+'[1]係別売上利益管理表（単月）'!J70</f>
        <v>-193450</v>
      </c>
      <c r="K70" s="1602">
        <f>J70+'[1]係別売上利益管理表（単月）'!K70</f>
        <v>-219495</v>
      </c>
      <c r="L70" s="1602">
        <f>K70+'[1]係別売上利益管理表（単月）'!L70</f>
        <v>-244436</v>
      </c>
      <c r="M70" s="1602">
        <f>L70+'[1]係別売上利益管理表（単月）'!M70</f>
        <v>-255582</v>
      </c>
      <c r="N70" s="1603">
        <f>M70+'[1]係別売上利益管理表（単月）'!N70</f>
        <v>-294300</v>
      </c>
      <c r="O70" s="1621">
        <f t="shared" si="1"/>
        <v>-294300</v>
      </c>
      <c r="P70" s="1575"/>
      <c r="Q70" s="1575"/>
      <c r="R70" s="1575"/>
      <c r="S70" s="1575"/>
      <c r="T70" s="1575"/>
      <c r="U70" s="1575"/>
      <c r="V70" s="1575"/>
      <c r="W70" s="1575"/>
      <c r="X70" s="1575"/>
      <c r="Y70" s="1575"/>
      <c r="Z70" s="1575"/>
      <c r="AA70" s="1575"/>
      <c r="AB70" s="1575"/>
      <c r="AC70" s="1575"/>
      <c r="AD70" s="1575"/>
      <c r="AE70" s="1575"/>
      <c r="AF70" s="1575"/>
      <c r="AG70" s="1575"/>
      <c r="AH70" s="1575"/>
      <c r="AI70" s="1575"/>
      <c r="AJ70" s="1575"/>
      <c r="AK70" s="1575"/>
      <c r="AL70" s="1575"/>
      <c r="AM70" s="1575"/>
      <c r="AN70" s="1575"/>
      <c r="AO70" s="1575"/>
      <c r="AP70" s="1575"/>
      <c r="AQ70" s="1575"/>
      <c r="AR70" s="1575"/>
      <c r="AS70" s="1575"/>
      <c r="AT70" s="1575"/>
      <c r="AU70" s="1575"/>
      <c r="AV70" s="1575"/>
      <c r="AW70" s="1575"/>
      <c r="AX70" s="1575"/>
    </row>
    <row r="71" spans="1:50" ht="16.5" thickBot="1">
      <c r="A71" s="2444" t="s">
        <v>406</v>
      </c>
      <c r="B71" s="2445"/>
      <c r="C71" s="1605">
        <f>'[1]【年計】IT係(FW)'!$G$54</f>
        <v>-0.80609560005847103</v>
      </c>
      <c r="D71" s="1606">
        <f>'[1]【年計】IT係(FW)'!$M$54</f>
        <v>-0.80850488456207958</v>
      </c>
      <c r="E71" s="1606">
        <f>'[1]【年計】IT係(FW)'!$S$54</f>
        <v>-0.68570379773940437</v>
      </c>
      <c r="F71" s="1606">
        <f>'[1]【年計】IT係(FW)'!$Y$54</f>
        <v>-0.67080401914240495</v>
      </c>
      <c r="G71" s="1606">
        <f>'[1]【年計】IT係(FW)'!$AE$54</f>
        <v>-0.59751418437573645</v>
      </c>
      <c r="H71" s="1606">
        <f>'[1]【年計】IT係(FW)'!$AK$54</f>
        <v>-0.5260589381217724</v>
      </c>
      <c r="I71" s="1606">
        <f>'[1]【年計】IT係(FW)'!$AQ$54</f>
        <v>-0.506744519578751</v>
      </c>
      <c r="J71" s="1606">
        <f>'[1]【年計】IT係(FW)'!$AW$54</f>
        <v>-0.48937144418332268</v>
      </c>
      <c r="K71" s="1606">
        <f>'[1]【年計】IT係(FW)'!$BC$54</f>
        <v>-0.49805990469707284</v>
      </c>
      <c r="L71" s="1606">
        <f>'[1]【年計】IT係(FW)'!$BI$54</f>
        <v>-0.50230153380788767</v>
      </c>
      <c r="M71" s="1606">
        <f>'[1]【年計】IT係(FW)'!$BO$54</f>
        <v>-0.51445237961047008</v>
      </c>
      <c r="N71" s="1607">
        <f>'[1]【年計】IT係(FW)'!$BU$54</f>
        <v>-0.52348570686579166</v>
      </c>
      <c r="O71" s="1608">
        <f t="shared" si="1"/>
        <v>-0.52348570686579166</v>
      </c>
      <c r="P71" s="1575"/>
      <c r="Q71" s="1575"/>
      <c r="R71" s="1575"/>
      <c r="S71" s="1575"/>
      <c r="T71" s="1575"/>
      <c r="U71" s="1575"/>
      <c r="V71" s="1575"/>
      <c r="W71" s="1575"/>
      <c r="X71" s="1575"/>
      <c r="Y71" s="1575"/>
      <c r="Z71" s="1575"/>
      <c r="AA71" s="1575"/>
      <c r="AB71" s="1575"/>
      <c r="AC71" s="1575"/>
      <c r="AD71" s="1575"/>
      <c r="AE71" s="1575"/>
      <c r="AF71" s="1575"/>
      <c r="AG71" s="1575"/>
      <c r="AH71" s="1575"/>
      <c r="AI71" s="1575"/>
      <c r="AJ71" s="1575"/>
      <c r="AK71" s="1575"/>
      <c r="AL71" s="1575"/>
      <c r="AM71" s="1575"/>
      <c r="AN71" s="1575"/>
      <c r="AO71" s="1575"/>
      <c r="AP71" s="1575"/>
      <c r="AQ71" s="1575"/>
      <c r="AR71" s="1575"/>
      <c r="AS71" s="1575"/>
      <c r="AT71" s="1575"/>
      <c r="AU71" s="1575"/>
      <c r="AV71" s="1575"/>
      <c r="AW71" s="1575"/>
      <c r="AX71" s="1575"/>
    </row>
    <row r="72" spans="1:50" ht="16.5" customHeight="1">
      <c r="A72" s="1622"/>
      <c r="B72" s="1623"/>
      <c r="C72" s="1624"/>
      <c r="D72" s="1625"/>
      <c r="E72" s="1625"/>
      <c r="F72" s="1625"/>
      <c r="G72" s="1625"/>
      <c r="H72" s="1625"/>
      <c r="I72" s="1626"/>
      <c r="J72" s="1626"/>
      <c r="K72" s="1626"/>
      <c r="L72" s="1626"/>
      <c r="M72" s="1626"/>
      <c r="N72" s="1626"/>
      <c r="O72" s="1627"/>
      <c r="P72" s="1575"/>
      <c r="Q72" s="1575"/>
      <c r="R72" s="1575"/>
      <c r="S72" s="1575"/>
      <c r="T72" s="1575"/>
      <c r="U72" s="1575"/>
      <c r="V72" s="1575"/>
      <c r="W72" s="1575"/>
      <c r="X72" s="1575"/>
      <c r="Y72" s="1575"/>
      <c r="Z72" s="1575"/>
      <c r="AA72" s="1575"/>
      <c r="AB72" s="1575"/>
      <c r="AC72" s="1575"/>
      <c r="AD72" s="1575"/>
      <c r="AE72" s="1575"/>
      <c r="AF72" s="1575"/>
      <c r="AG72" s="1575"/>
      <c r="AH72" s="1575"/>
      <c r="AI72" s="1575"/>
      <c r="AJ72" s="1575"/>
      <c r="AK72" s="1575"/>
      <c r="AL72" s="1575"/>
      <c r="AM72" s="1575"/>
      <c r="AN72" s="1575"/>
      <c r="AO72" s="1575"/>
      <c r="AP72" s="1575"/>
      <c r="AQ72" s="1575"/>
      <c r="AR72" s="1575"/>
      <c r="AS72" s="1575"/>
      <c r="AT72" s="1575"/>
      <c r="AU72" s="1575"/>
      <c r="AV72" s="1575"/>
      <c r="AW72" s="1575"/>
      <c r="AX72" s="1575"/>
    </row>
    <row r="73" spans="1:50">
      <c r="A73" s="1622"/>
      <c r="B73" s="1623"/>
      <c r="C73" s="1628"/>
      <c r="D73" s="1628"/>
      <c r="E73" s="1628"/>
      <c r="F73" s="1628"/>
      <c r="G73" s="1628"/>
      <c r="H73" s="1628"/>
      <c r="I73" s="1628"/>
      <c r="J73" s="1628"/>
      <c r="K73" s="1628"/>
      <c r="L73" s="1628"/>
      <c r="M73" s="1628"/>
      <c r="N73" s="1628"/>
      <c r="O73" s="1627"/>
      <c r="P73" s="1575"/>
      <c r="Q73" s="1575"/>
      <c r="R73" s="1575"/>
      <c r="S73" s="1575"/>
      <c r="T73" s="1575"/>
      <c r="U73" s="1575"/>
      <c r="V73" s="1575"/>
      <c r="W73" s="1575"/>
      <c r="X73" s="1575"/>
      <c r="Y73" s="1575"/>
      <c r="Z73" s="1575"/>
      <c r="AA73" s="1575"/>
      <c r="AB73" s="1575"/>
      <c r="AC73" s="1575"/>
      <c r="AD73" s="1575"/>
      <c r="AE73" s="1575"/>
      <c r="AF73" s="1575"/>
      <c r="AG73" s="1575"/>
      <c r="AH73" s="1575"/>
      <c r="AI73" s="1575"/>
      <c r="AJ73" s="1575"/>
      <c r="AK73" s="1575"/>
      <c r="AL73" s="1575"/>
      <c r="AM73" s="1575"/>
      <c r="AN73" s="1575"/>
      <c r="AO73" s="1575"/>
      <c r="AP73" s="1575"/>
      <c r="AQ73" s="1575"/>
      <c r="AR73" s="1575"/>
      <c r="AS73" s="1575"/>
      <c r="AT73" s="1575"/>
      <c r="AU73" s="1575"/>
      <c r="AV73" s="1575"/>
      <c r="AW73" s="1575"/>
      <c r="AX73" s="1575"/>
    </row>
    <row r="74" spans="1:50">
      <c r="A74" s="1622"/>
      <c r="B74" s="1623"/>
      <c r="C74" s="1628"/>
      <c r="D74" s="1628"/>
      <c r="E74" s="1628"/>
      <c r="F74" s="1628"/>
      <c r="G74" s="1628"/>
      <c r="H74" s="1628"/>
      <c r="I74" s="1628"/>
      <c r="J74" s="1628"/>
      <c r="K74" s="1628"/>
      <c r="L74" s="1628"/>
      <c r="M74" s="1628"/>
      <c r="N74" s="1628"/>
      <c r="O74" s="1627"/>
      <c r="P74" s="1575"/>
      <c r="Q74" s="1575"/>
      <c r="R74" s="1575"/>
      <c r="S74" s="1575"/>
      <c r="T74" s="1575"/>
      <c r="U74" s="1575"/>
      <c r="V74" s="1575"/>
      <c r="W74" s="1575"/>
      <c r="X74" s="1575"/>
      <c r="Y74" s="1575"/>
      <c r="Z74" s="1575"/>
      <c r="AA74" s="1575"/>
      <c r="AB74" s="1575"/>
      <c r="AC74" s="1575"/>
      <c r="AD74" s="1575"/>
      <c r="AE74" s="1575"/>
      <c r="AF74" s="1575"/>
      <c r="AG74" s="1575"/>
      <c r="AH74" s="1575"/>
      <c r="AI74" s="1575"/>
      <c r="AJ74" s="1575"/>
      <c r="AK74" s="1575"/>
      <c r="AL74" s="1575"/>
      <c r="AM74" s="1575"/>
      <c r="AN74" s="1575"/>
      <c r="AO74" s="1575"/>
      <c r="AP74" s="1575"/>
      <c r="AQ74" s="1575"/>
      <c r="AR74" s="1575"/>
      <c r="AS74" s="1575"/>
      <c r="AT74" s="1575"/>
      <c r="AU74" s="1575"/>
      <c r="AV74" s="1575"/>
      <c r="AW74" s="1575"/>
      <c r="AX74" s="1575"/>
    </row>
    <row r="75" spans="1:50" ht="19.5">
      <c r="A75" s="1572" t="s">
        <v>410</v>
      </c>
      <c r="B75" s="1573"/>
      <c r="C75" s="1574"/>
      <c r="D75" s="1574"/>
      <c r="E75" s="1574"/>
      <c r="F75" s="1574"/>
      <c r="G75" s="1574"/>
      <c r="H75" s="1574"/>
      <c r="I75" s="1574"/>
      <c r="J75" s="1574"/>
      <c r="K75" s="1574"/>
      <c r="L75" s="1574"/>
      <c r="M75" s="1574"/>
      <c r="N75" s="1574"/>
      <c r="O75" s="1573"/>
      <c r="Q75" s="1575"/>
      <c r="R75" s="1575"/>
      <c r="S75" s="1575"/>
      <c r="T75" s="1575"/>
      <c r="U75" s="1575"/>
      <c r="V75" s="1575"/>
      <c r="W75" s="1575"/>
      <c r="X75" s="1575"/>
      <c r="Y75" s="1575"/>
      <c r="Z75" s="1575"/>
      <c r="AA75" s="1575"/>
      <c r="AB75" s="1575"/>
      <c r="AC75" s="1575"/>
      <c r="AD75" s="1575"/>
      <c r="AE75" s="1575"/>
      <c r="AF75" s="1575"/>
      <c r="AG75" s="1575"/>
      <c r="AH75" s="1575"/>
      <c r="AI75" s="1575"/>
      <c r="AJ75" s="1575"/>
      <c r="AK75" s="1575"/>
      <c r="AL75" s="1575"/>
      <c r="AM75" s="1575"/>
      <c r="AN75" s="1575"/>
      <c r="AO75" s="1575"/>
      <c r="AP75" s="1575"/>
      <c r="AQ75" s="1575"/>
      <c r="AR75" s="1575"/>
      <c r="AS75" s="1575"/>
      <c r="AT75" s="1575"/>
      <c r="AU75" s="1575"/>
      <c r="AV75" s="1575"/>
      <c r="AW75" s="1575"/>
      <c r="AX75" s="1575"/>
    </row>
    <row r="76" spans="1:50" ht="16.5" thickBot="1">
      <c r="A76" s="1576" t="s">
        <v>411</v>
      </c>
      <c r="B76" s="14"/>
      <c r="C76" s="1577" t="s">
        <v>398</v>
      </c>
      <c r="D76" s="1574"/>
      <c r="E76" s="1574"/>
      <c r="F76" s="1574"/>
      <c r="G76" s="1574"/>
      <c r="H76" s="1574"/>
      <c r="I76" s="1574"/>
      <c r="J76" s="1574"/>
      <c r="K76" s="1574"/>
      <c r="L76" s="1574"/>
      <c r="M76" s="1574"/>
      <c r="N76" s="1574"/>
      <c r="O76" s="14"/>
      <c r="P76" s="1578"/>
      <c r="Q76" s="1575"/>
      <c r="R76" s="1575"/>
      <c r="S76" s="1575"/>
      <c r="T76" s="1575"/>
      <c r="U76" s="1575"/>
      <c r="V76" s="1575"/>
      <c r="W76" s="1575"/>
      <c r="X76" s="1575"/>
      <c r="Y76" s="1575"/>
      <c r="Z76" s="1575"/>
      <c r="AA76" s="1575"/>
      <c r="AB76" s="1575"/>
      <c r="AC76" s="1575"/>
      <c r="AD76" s="1575"/>
      <c r="AE76" s="1575"/>
      <c r="AF76" s="1575"/>
      <c r="AG76" s="1575"/>
      <c r="AH76" s="1575"/>
      <c r="AI76" s="1575"/>
      <c r="AJ76" s="1575"/>
      <c r="AK76" s="1575"/>
      <c r="AL76" s="1575"/>
      <c r="AM76" s="1575"/>
      <c r="AN76" s="1575"/>
      <c r="AO76" s="1575"/>
      <c r="AP76" s="1575"/>
      <c r="AQ76" s="1575"/>
      <c r="AR76" s="1575"/>
      <c r="AS76" s="1575"/>
      <c r="AT76" s="1575"/>
      <c r="AU76" s="1575"/>
      <c r="AV76" s="1575"/>
      <c r="AW76" s="1575"/>
      <c r="AX76" s="1575"/>
    </row>
    <row r="77" spans="1:50" s="1584" customFormat="1" ht="15.75">
      <c r="A77" s="2454" t="s">
        <v>399</v>
      </c>
      <c r="B77" s="2455"/>
      <c r="C77" s="1579" t="s">
        <v>400</v>
      </c>
      <c r="D77" s="1580" t="s">
        <v>3</v>
      </c>
      <c r="E77" s="1580" t="s">
        <v>4</v>
      </c>
      <c r="F77" s="1580" t="s">
        <v>5</v>
      </c>
      <c r="G77" s="1580" t="s">
        <v>6</v>
      </c>
      <c r="H77" s="1580" t="s">
        <v>7</v>
      </c>
      <c r="I77" s="1580" t="s">
        <v>8</v>
      </c>
      <c r="J77" s="1580" t="s">
        <v>9</v>
      </c>
      <c r="K77" s="1580" t="s">
        <v>10</v>
      </c>
      <c r="L77" s="1580" t="s">
        <v>11</v>
      </c>
      <c r="M77" s="1580" t="s">
        <v>12</v>
      </c>
      <c r="N77" s="1581" t="s">
        <v>13</v>
      </c>
      <c r="O77" s="1582" t="s">
        <v>401</v>
      </c>
      <c r="P77" s="1575"/>
      <c r="Q77" s="1575"/>
      <c r="R77" s="1575"/>
      <c r="S77" s="1575"/>
      <c r="T77" s="1575"/>
      <c r="U77" s="1575"/>
      <c r="V77" s="1575"/>
      <c r="W77" s="1575"/>
      <c r="X77" s="1575"/>
      <c r="Y77" s="1575"/>
      <c r="Z77" s="1575"/>
      <c r="AA77" s="1575"/>
      <c r="AB77" s="1583"/>
      <c r="AC77" s="1583"/>
      <c r="AD77" s="1583"/>
      <c r="AE77" s="1583"/>
      <c r="AF77" s="1583"/>
      <c r="AG77" s="1583"/>
      <c r="AH77" s="1583"/>
      <c r="AI77" s="1583"/>
      <c r="AJ77" s="1583"/>
      <c r="AK77" s="1583"/>
      <c r="AL77" s="1583"/>
      <c r="AM77" s="1583"/>
      <c r="AN77" s="1583"/>
      <c r="AO77" s="1583"/>
      <c r="AP77" s="1583"/>
      <c r="AQ77" s="1583"/>
      <c r="AR77" s="1583"/>
      <c r="AS77" s="1583"/>
      <c r="AT77" s="1583"/>
      <c r="AU77" s="1583"/>
      <c r="AV77" s="1583"/>
      <c r="AW77" s="1583"/>
      <c r="AX77" s="1583"/>
    </row>
    <row r="78" spans="1:50" ht="15.75">
      <c r="A78" s="2456" t="s">
        <v>402</v>
      </c>
      <c r="B78" s="2457"/>
      <c r="C78" s="1611">
        <f>'[1]係別売上利益管理表（単月）'!C78</f>
        <v>21270</v>
      </c>
      <c r="D78" s="1612">
        <f>'[1]係別売上利益管理表（単月）'!C78+'[1]係別売上利益管理表（単月）'!D78</f>
        <v>36330</v>
      </c>
      <c r="E78" s="1612">
        <f>D78+'[1]係別売上利益管理表（単月）'!E78</f>
        <v>83775</v>
      </c>
      <c r="F78" s="1612">
        <f>E78+'[1]係別売上利益管理表（単月）'!F78</f>
        <v>85035</v>
      </c>
      <c r="G78" s="1612">
        <f>F78+'[1]係別売上利益管理表（単月）'!G78</f>
        <v>85775</v>
      </c>
      <c r="H78" s="1612">
        <f>G78+'[1]係別売上利益管理表（単月）'!H78</f>
        <v>132115</v>
      </c>
      <c r="I78" s="1612">
        <f>H78+'[1]係別売上利益管理表（単月）'!I78</f>
        <v>321055</v>
      </c>
      <c r="J78" s="1612">
        <f>I78+'[1]係別売上利益管理表（単月）'!J78</f>
        <v>329295</v>
      </c>
      <c r="K78" s="1612">
        <f>J78+'[1]係別売上利益管理表（単月）'!K78</f>
        <v>395295</v>
      </c>
      <c r="L78" s="1612">
        <f>K78+'[1]係別売上利益管理表（単月）'!L78</f>
        <v>402995</v>
      </c>
      <c r="M78" s="1612">
        <f>L78+'[1]係別売上利益管理表（単月）'!M78</f>
        <v>508495</v>
      </c>
      <c r="N78" s="1613">
        <f>M78+'[1]係別売上利益管理表（単月）'!N78</f>
        <v>694365</v>
      </c>
      <c r="O78" s="1614">
        <f>N78</f>
        <v>694365</v>
      </c>
      <c r="P78" s="1575"/>
      <c r="Q78" s="1575"/>
      <c r="R78" s="1575"/>
      <c r="S78" s="1575"/>
      <c r="T78" s="1575"/>
      <c r="U78" s="1575"/>
      <c r="V78" s="1575"/>
      <c r="W78" s="1575"/>
      <c r="X78" s="1575"/>
      <c r="Y78" s="1575"/>
      <c r="Z78" s="1575"/>
      <c r="AA78" s="1575"/>
      <c r="AB78" s="1575"/>
      <c r="AC78" s="1575"/>
      <c r="AD78" s="1575"/>
      <c r="AE78" s="1575"/>
      <c r="AF78" s="1575"/>
      <c r="AG78" s="1575"/>
      <c r="AH78" s="1575"/>
      <c r="AI78" s="1575"/>
      <c r="AJ78" s="1575"/>
      <c r="AK78" s="1575"/>
      <c r="AL78" s="1575"/>
      <c r="AM78" s="1575"/>
      <c r="AN78" s="1575"/>
      <c r="AO78" s="1575"/>
      <c r="AP78" s="1575"/>
      <c r="AQ78" s="1575"/>
      <c r="AR78" s="1575"/>
      <c r="AS78" s="1575"/>
      <c r="AT78" s="1575"/>
      <c r="AU78" s="1575"/>
      <c r="AV78" s="1575"/>
      <c r="AW78" s="1575"/>
      <c r="AX78" s="1575"/>
    </row>
    <row r="79" spans="1:50" ht="13.5" customHeight="1">
      <c r="A79" s="1588" t="s">
        <v>403</v>
      </c>
      <c r="B79" s="1589"/>
      <c r="C79" s="1590">
        <f>'[1]係別売上利益管理表（単月）'!C79</f>
        <v>7385</v>
      </c>
      <c r="D79" s="1591">
        <f>'[1]係別売上利益管理表（単月）'!C79+'[1]係別売上利益管理表（単月）'!D79</f>
        <v>16351</v>
      </c>
      <c r="E79" s="1591">
        <f>D79+'[1]係別売上利益管理表（単月）'!E79</f>
        <v>29262</v>
      </c>
      <c r="F79" s="1591">
        <f>E79+'[1]係別売上利益管理表（単月）'!F79</f>
        <v>31914</v>
      </c>
      <c r="G79" s="1591">
        <f>F79+'[1]係別売上利益管理表（単月）'!G79</f>
        <v>34165</v>
      </c>
      <c r="H79" s="1591">
        <f>G79+'[1]係別売上利益管理表（単月）'!H79</f>
        <v>43656</v>
      </c>
      <c r="I79" s="1591">
        <f>H79+'[1]係別売上利益管理表（単月）'!I79</f>
        <v>49574</v>
      </c>
      <c r="J79" s="1591">
        <f>I79+'[1]係別売上利益管理表（単月）'!J79</f>
        <v>53999</v>
      </c>
      <c r="K79" s="1591">
        <f>J79+'[1]係別売上利益管理表（単月）'!K79</f>
        <v>60043</v>
      </c>
      <c r="L79" s="1591">
        <f>K79+'[1]係別売上利益管理表（単月）'!L79</f>
        <v>62798</v>
      </c>
      <c r="M79" s="1591">
        <f>L79+'[1]係別売上利益管理表（単月）'!M79</f>
        <v>84528</v>
      </c>
      <c r="N79" s="1592">
        <f>M79+'[1]係別売上利益管理表（単月）'!N79</f>
        <v>94006</v>
      </c>
      <c r="O79" s="1593">
        <f t="shared" ref="O79:O82" si="2">N79</f>
        <v>94006</v>
      </c>
      <c r="P79" s="1594"/>
      <c r="Q79" s="1575"/>
      <c r="R79" s="1575"/>
      <c r="S79" s="1575"/>
      <c r="T79" s="1575"/>
      <c r="U79" s="1575"/>
      <c r="V79" s="1575"/>
      <c r="W79" s="1575"/>
      <c r="X79" s="1575"/>
      <c r="Y79" s="1575"/>
      <c r="Z79" s="1575"/>
      <c r="AA79" s="1575"/>
      <c r="AB79" s="1575"/>
      <c r="AC79" s="1575"/>
      <c r="AD79" s="1575"/>
      <c r="AE79" s="1575"/>
      <c r="AF79" s="1575"/>
      <c r="AG79" s="1575"/>
      <c r="AH79" s="1575"/>
      <c r="AI79" s="1575"/>
      <c r="AJ79" s="1575"/>
      <c r="AK79" s="1575"/>
      <c r="AL79" s="1575"/>
      <c r="AM79" s="1575"/>
      <c r="AN79" s="1575"/>
      <c r="AO79" s="1575"/>
      <c r="AP79" s="1575"/>
      <c r="AQ79" s="1575"/>
      <c r="AR79" s="1575"/>
      <c r="AS79" s="1575"/>
      <c r="AT79" s="1575"/>
      <c r="AU79" s="1575"/>
      <c r="AV79" s="1575"/>
      <c r="AW79" s="1575"/>
      <c r="AX79" s="1575"/>
    </row>
    <row r="80" spans="1:50" ht="15.75">
      <c r="A80" s="1595" t="s">
        <v>404</v>
      </c>
      <c r="B80" s="1596"/>
      <c r="C80" s="1597">
        <f>'[1]係別売上利益管理表（単月）'!C80</f>
        <v>39338</v>
      </c>
      <c r="D80" s="1598">
        <f>'[1]係別売上利益管理表（単月）'!C80+'[1]係別売上利益管理表（単月）'!D80</f>
        <v>72151</v>
      </c>
      <c r="E80" s="1598">
        <f>D80+'[1]係別売上利益管理表（単月）'!E80</f>
        <v>145175</v>
      </c>
      <c r="F80" s="1598">
        <f>E80+'[1]係別売上利益管理表（単月）'!F80</f>
        <v>156469</v>
      </c>
      <c r="G80" s="1598">
        <f>F80+'[1]係別売上利益管理表（単月）'!G80</f>
        <v>166269</v>
      </c>
      <c r="H80" s="1598">
        <f>G80+'[1]係別売上利益管理表（単月）'!H80</f>
        <v>234016</v>
      </c>
      <c r="I80" s="1598">
        <f>H80+'[1]係別売上利益管理表（単月）'!I80</f>
        <v>481263</v>
      </c>
      <c r="J80" s="1598">
        <f>I80+'[1]係別売上利益管理表（単月）'!J80</f>
        <v>500810</v>
      </c>
      <c r="K80" s="1598">
        <f>J80+'[1]係別売上利益管理表（単月）'!K80</f>
        <v>593298</v>
      </c>
      <c r="L80" s="1598">
        <f>K80+'[1]係別売上利益管理表（単月）'!L80</f>
        <v>610750</v>
      </c>
      <c r="M80" s="1598">
        <f>L80+'[1]係別売上利益管理表（単月）'!M80</f>
        <v>757072</v>
      </c>
      <c r="N80" s="1599">
        <f>M80+'[1]係別売上利益管理表（単月）'!N80</f>
        <v>1002193</v>
      </c>
      <c r="O80" s="1600">
        <f t="shared" si="2"/>
        <v>1002193</v>
      </c>
      <c r="P80" s="1575"/>
      <c r="Q80" s="1575"/>
      <c r="R80" s="1575"/>
      <c r="S80" s="1575"/>
      <c r="T80" s="1575"/>
      <c r="U80" s="1575"/>
      <c r="V80" s="1575"/>
      <c r="W80" s="1575"/>
      <c r="X80" s="1575"/>
      <c r="Y80" s="1575"/>
      <c r="Z80" s="1575"/>
      <c r="AA80" s="1575"/>
      <c r="AB80" s="1575"/>
      <c r="AC80" s="1575"/>
      <c r="AD80" s="1575"/>
      <c r="AE80" s="1575"/>
      <c r="AF80" s="1575"/>
      <c r="AG80" s="1575"/>
      <c r="AH80" s="1575"/>
      <c r="AI80" s="1575"/>
      <c r="AJ80" s="1575"/>
      <c r="AK80" s="1575"/>
      <c r="AL80" s="1575"/>
      <c r="AM80" s="1575"/>
      <c r="AN80" s="1575"/>
      <c r="AO80" s="1575"/>
      <c r="AP80" s="1575"/>
      <c r="AQ80" s="1575"/>
      <c r="AR80" s="1575"/>
      <c r="AS80" s="1575"/>
      <c r="AT80" s="1575"/>
      <c r="AU80" s="1575"/>
      <c r="AV80" s="1575"/>
      <c r="AW80" s="1575"/>
      <c r="AX80" s="1575"/>
    </row>
    <row r="81" spans="1:50" ht="15.75">
      <c r="A81" s="2450" t="s">
        <v>405</v>
      </c>
      <c r="B81" s="2451"/>
      <c r="C81" s="1601">
        <f>'[1]係別売上利益管理表（単月）'!C81</f>
        <v>-25453</v>
      </c>
      <c r="D81" s="1602">
        <f>'[1]係別売上利益管理表（単月）'!C81+'[1]係別売上利益管理表（単月）'!D81</f>
        <v>-52172</v>
      </c>
      <c r="E81" s="1602">
        <f>D81+'[1]係別売上利益管理表（単月）'!E81</f>
        <v>-90662</v>
      </c>
      <c r="F81" s="1602">
        <f>E81+'[1]係別売上利益管理表（単月）'!F81</f>
        <v>-103348</v>
      </c>
      <c r="G81" s="1602">
        <f>F81+'[1]係別売上利益管理表（単月）'!G81</f>
        <v>-114659</v>
      </c>
      <c r="H81" s="1602">
        <f>G81+'[1]係別売上利益管理表（単月）'!H81</f>
        <v>-145557</v>
      </c>
      <c r="I81" s="1602">
        <f>H81+'[1]係別売上利益管理表（単月）'!I81</f>
        <v>-209782</v>
      </c>
      <c r="J81" s="1602">
        <f>I81+'[1]係別売上利益管理表（単月）'!J81</f>
        <v>-225514</v>
      </c>
      <c r="K81" s="1602">
        <f>J81+'[1]係別売上利益管理表（単月）'!K81</f>
        <v>-258046</v>
      </c>
      <c r="L81" s="1602">
        <f>K81+'[1]係別売上利益管理表（単月）'!L81</f>
        <v>-270553</v>
      </c>
      <c r="M81" s="1602">
        <f>L81+'[1]係別売上利益管理表（単月）'!M81</f>
        <v>-333105</v>
      </c>
      <c r="N81" s="1603">
        <f>M81+'[1]係別売上利益管理表（単月）'!N81</f>
        <v>-401834</v>
      </c>
      <c r="O81" s="1604">
        <f t="shared" si="2"/>
        <v>-401834</v>
      </c>
      <c r="P81" s="1575"/>
      <c r="Q81" s="1575"/>
      <c r="R81" s="1575"/>
      <c r="S81" s="1575"/>
      <c r="T81" s="1575"/>
      <c r="U81" s="1575"/>
      <c r="V81" s="1575"/>
      <c r="W81" s="1575"/>
      <c r="X81" s="1575"/>
      <c r="Y81" s="1575"/>
      <c r="Z81" s="1575"/>
      <c r="AA81" s="1575"/>
      <c r="AB81" s="1575"/>
      <c r="AC81" s="1575"/>
      <c r="AD81" s="1575"/>
      <c r="AE81" s="1575"/>
      <c r="AF81" s="1575"/>
      <c r="AG81" s="1575"/>
      <c r="AH81" s="1575"/>
      <c r="AI81" s="1575"/>
      <c r="AJ81" s="1575"/>
      <c r="AK81" s="1575"/>
      <c r="AL81" s="1575"/>
      <c r="AM81" s="1575"/>
      <c r="AN81" s="1575"/>
      <c r="AO81" s="1575"/>
      <c r="AP81" s="1575"/>
      <c r="AQ81" s="1575"/>
      <c r="AR81" s="1575"/>
      <c r="AS81" s="1575"/>
      <c r="AT81" s="1575"/>
      <c r="AU81" s="1575"/>
      <c r="AV81" s="1575"/>
      <c r="AW81" s="1575"/>
      <c r="AX81" s="1575"/>
    </row>
    <row r="82" spans="1:50" ht="16.5" thickBot="1">
      <c r="A82" s="2452" t="s">
        <v>406</v>
      </c>
      <c r="B82" s="2453"/>
      <c r="C82" s="1605">
        <f>'[1]【年計】計測係(FV)'!$F$54</f>
        <v>-1.1966619652092148</v>
      </c>
      <c r="D82" s="1606">
        <f>'[1]【年計】計測係(FV)'!$L$54</f>
        <v>-1.4360583539774292</v>
      </c>
      <c r="E82" s="1606">
        <f>'[1]【年計】計測係(FV)'!$R$54</f>
        <v>-1.0822082960310355</v>
      </c>
      <c r="F82" s="1606">
        <f>'[1]【年計】計測係(FV)'!X$54</f>
        <v>-1.2153583818427707</v>
      </c>
      <c r="G82" s="1606">
        <f>'[1]【年計】計測係(FV)'!$AD$54</f>
        <v>-1.3367414747886914</v>
      </c>
      <c r="H82" s="1606">
        <f>'[1]【年計】計測係(FV)'!$AJ$54</f>
        <v>-1.1017446921242857</v>
      </c>
      <c r="I82" s="1606">
        <f>'[1]【年計】計測係(FV)'!$AP$54</f>
        <v>-0.65341452399121647</v>
      </c>
      <c r="J82" s="1606">
        <f>'[1]【年計】計測係(FV)'!$AV$54</f>
        <v>-0.68483882233255899</v>
      </c>
      <c r="K82" s="1606">
        <f>'[1]【年計】計測係(FV)'!$BB$54</f>
        <v>-0.65279348334787946</v>
      </c>
      <c r="L82" s="1606">
        <f>'[1]【年計】計測係(FV)'!$BH$54</f>
        <v>-0.67135572401642696</v>
      </c>
      <c r="M82" s="1606">
        <f>'[1]【年計】計測係(FV)'!$BN$54</f>
        <v>-0.65508018761246423</v>
      </c>
      <c r="N82" s="1607">
        <f>'[1]【年計】計測係(FV)'!$BT$54</f>
        <v>-0.57870716409957301</v>
      </c>
      <c r="O82" s="1608">
        <f t="shared" si="2"/>
        <v>-0.57870716409957301</v>
      </c>
      <c r="P82" s="1575"/>
      <c r="Q82" s="1575"/>
      <c r="R82" s="1575"/>
      <c r="S82" s="1575"/>
      <c r="T82" s="1575"/>
      <c r="U82" s="1575"/>
      <c r="V82" s="1575"/>
      <c r="W82" s="1575"/>
      <c r="X82" s="1575"/>
      <c r="Y82" s="1575"/>
      <c r="Z82" s="1575"/>
      <c r="AA82" s="1575"/>
      <c r="AB82" s="1575"/>
      <c r="AC82" s="1575"/>
      <c r="AD82" s="1575"/>
      <c r="AE82" s="1575"/>
      <c r="AF82" s="1575"/>
      <c r="AG82" s="1575"/>
      <c r="AH82" s="1575"/>
      <c r="AI82" s="1575"/>
      <c r="AJ82" s="1575"/>
      <c r="AK82" s="1575"/>
      <c r="AL82" s="1575"/>
      <c r="AM82" s="1575"/>
      <c r="AN82" s="1575"/>
      <c r="AO82" s="1575"/>
      <c r="AP82" s="1575"/>
      <c r="AQ82" s="1575"/>
      <c r="AR82" s="1575"/>
      <c r="AS82" s="1575"/>
      <c r="AT82" s="1575"/>
      <c r="AU82" s="1575"/>
      <c r="AV82" s="1575"/>
      <c r="AW82" s="1575"/>
      <c r="AX82" s="1575"/>
    </row>
    <row r="83" spans="1:50" ht="8.25" customHeight="1">
      <c r="A83" s="15"/>
      <c r="B83" s="15"/>
      <c r="C83" s="1609"/>
      <c r="D83" s="1609"/>
      <c r="E83" s="1609"/>
      <c r="F83" s="1609"/>
      <c r="G83" s="1609"/>
      <c r="H83" s="1609"/>
      <c r="I83" s="1609"/>
      <c r="J83" s="1609"/>
      <c r="K83" s="1609"/>
      <c r="L83" s="1574"/>
      <c r="M83" s="1609"/>
      <c r="N83" s="1609"/>
      <c r="O83" s="1609"/>
      <c r="P83" s="1575"/>
      <c r="Q83" s="1575"/>
      <c r="R83" s="1575"/>
      <c r="S83" s="1575"/>
      <c r="T83" s="1575"/>
      <c r="U83" s="1575"/>
      <c r="V83" s="1575"/>
      <c r="W83" s="1575"/>
      <c r="X83" s="1575"/>
      <c r="Y83" s="1575"/>
      <c r="Z83" s="1575"/>
      <c r="AA83" s="1575"/>
      <c r="AB83" s="1575"/>
      <c r="AC83" s="1575"/>
      <c r="AD83" s="1575"/>
      <c r="AE83" s="1575"/>
      <c r="AF83" s="1575"/>
      <c r="AG83" s="1575"/>
      <c r="AH83" s="1575"/>
      <c r="AI83" s="1575"/>
      <c r="AJ83" s="1575"/>
      <c r="AK83" s="1575"/>
      <c r="AL83" s="1575"/>
      <c r="AM83" s="1575"/>
      <c r="AN83" s="1575"/>
      <c r="AO83" s="1575"/>
      <c r="AP83" s="1575"/>
      <c r="AQ83" s="1575"/>
      <c r="AR83" s="1575"/>
      <c r="AS83" s="1575"/>
      <c r="AT83" s="1575"/>
      <c r="AU83" s="1575"/>
      <c r="AV83" s="1575"/>
      <c r="AW83" s="1575"/>
      <c r="AX83" s="1575"/>
    </row>
    <row r="84" spans="1:50" ht="14.25" customHeight="1">
      <c r="A84" s="15"/>
      <c r="B84" s="1573"/>
      <c r="C84" s="1610"/>
      <c r="D84" s="1610"/>
      <c r="E84" s="1610"/>
      <c r="F84" s="1610"/>
      <c r="G84" s="1610"/>
      <c r="H84" s="1610"/>
      <c r="I84" s="1610"/>
      <c r="J84" s="1610"/>
      <c r="K84" s="1610"/>
      <c r="L84" s="1610"/>
      <c r="M84" s="1610"/>
      <c r="N84" s="1610"/>
      <c r="O84" s="1609"/>
      <c r="P84" s="1575"/>
      <c r="Q84" s="1575"/>
      <c r="R84" s="1575"/>
      <c r="S84" s="1575"/>
      <c r="T84" s="1575"/>
      <c r="U84" s="1575"/>
      <c r="V84" s="1575"/>
      <c r="W84" s="1575"/>
      <c r="X84" s="1575"/>
      <c r="Y84" s="1575"/>
      <c r="Z84" s="1575"/>
      <c r="AA84" s="1575"/>
      <c r="AB84" s="1575"/>
      <c r="AC84" s="1575"/>
      <c r="AD84" s="1575"/>
      <c r="AE84" s="1575"/>
      <c r="AF84" s="1575"/>
      <c r="AG84" s="1575"/>
      <c r="AH84" s="1575"/>
      <c r="AI84" s="1575"/>
      <c r="AJ84" s="1575"/>
      <c r="AK84" s="1575"/>
      <c r="AL84" s="1575"/>
      <c r="AM84" s="1575"/>
      <c r="AN84" s="1575"/>
      <c r="AO84" s="1575"/>
      <c r="AP84" s="1575"/>
      <c r="AQ84" s="1575"/>
      <c r="AR84" s="1575"/>
      <c r="AS84" s="1575"/>
      <c r="AT84" s="1575"/>
      <c r="AU84" s="1575"/>
      <c r="AV84" s="1575"/>
      <c r="AW84" s="1575"/>
      <c r="AX84" s="1575"/>
    </row>
    <row r="85" spans="1:50" ht="16.5" thickBot="1">
      <c r="A85" s="18" t="s">
        <v>412</v>
      </c>
      <c r="B85" s="18"/>
      <c r="C85" s="1577" t="s">
        <v>408</v>
      </c>
      <c r="D85" s="1574"/>
      <c r="E85" s="1574"/>
      <c r="F85" s="1574"/>
      <c r="G85" s="1574"/>
      <c r="H85" s="1574"/>
      <c r="I85" s="1574"/>
      <c r="J85" s="1574"/>
      <c r="K85" s="1574"/>
      <c r="L85" s="1574"/>
      <c r="M85" s="1574"/>
      <c r="N85" s="1574"/>
      <c r="O85" s="1574"/>
      <c r="P85" s="1575"/>
      <c r="Q85" s="1575"/>
      <c r="R85" s="1575"/>
      <c r="S85" s="1575"/>
      <c r="T85" s="1575"/>
      <c r="U85" s="1575"/>
      <c r="V85" s="1575"/>
      <c r="W85" s="1575"/>
      <c r="X85" s="1575"/>
      <c r="Y85" s="1575"/>
      <c r="Z85" s="1575"/>
      <c r="AA85" s="1575"/>
      <c r="AB85" s="1575"/>
      <c r="AC85" s="1575"/>
      <c r="AD85" s="1575"/>
      <c r="AE85" s="1575"/>
      <c r="AF85" s="1575"/>
      <c r="AG85" s="1575"/>
      <c r="AH85" s="1575"/>
      <c r="AI85" s="1575"/>
      <c r="AJ85" s="1575"/>
      <c r="AK85" s="1575"/>
      <c r="AL85" s="1575"/>
      <c r="AM85" s="1575"/>
      <c r="AN85" s="1575"/>
      <c r="AO85" s="1575"/>
      <c r="AP85" s="1575"/>
      <c r="AQ85" s="1575"/>
      <c r="AR85" s="1575"/>
      <c r="AS85" s="1575"/>
      <c r="AT85" s="1575"/>
      <c r="AU85" s="1575"/>
      <c r="AV85" s="1575"/>
      <c r="AW85" s="1575"/>
      <c r="AX85" s="1575"/>
    </row>
    <row r="86" spans="1:50" s="1584" customFormat="1" ht="15.75">
      <c r="A86" s="2446" t="s">
        <v>399</v>
      </c>
      <c r="B86" s="2447"/>
      <c r="C86" s="1579" t="s">
        <v>400</v>
      </c>
      <c r="D86" s="1580" t="s">
        <v>3</v>
      </c>
      <c r="E86" s="1580" t="s">
        <v>4</v>
      </c>
      <c r="F86" s="1580" t="s">
        <v>5</v>
      </c>
      <c r="G86" s="1580" t="s">
        <v>6</v>
      </c>
      <c r="H86" s="1580" t="s">
        <v>7</v>
      </c>
      <c r="I86" s="1580" t="s">
        <v>8</v>
      </c>
      <c r="J86" s="1580" t="s">
        <v>9</v>
      </c>
      <c r="K86" s="1580" t="s">
        <v>10</v>
      </c>
      <c r="L86" s="1580" t="s">
        <v>11</v>
      </c>
      <c r="M86" s="1580" t="s">
        <v>12</v>
      </c>
      <c r="N86" s="1581" t="s">
        <v>13</v>
      </c>
      <c r="O86" s="1582" t="s">
        <v>401</v>
      </c>
      <c r="P86" s="1575"/>
      <c r="Q86" s="1575"/>
      <c r="R86" s="1575"/>
      <c r="S86" s="1575"/>
      <c r="T86" s="1575"/>
      <c r="U86" s="1575"/>
      <c r="V86" s="1575"/>
      <c r="W86" s="1575"/>
      <c r="X86" s="1575"/>
      <c r="Y86" s="1575"/>
      <c r="Z86" s="1575"/>
      <c r="AA86" s="1575"/>
      <c r="AB86" s="1583"/>
      <c r="AC86" s="1583"/>
      <c r="AD86" s="1583"/>
      <c r="AE86" s="1583"/>
      <c r="AF86" s="1583"/>
      <c r="AG86" s="1583"/>
      <c r="AH86" s="1583"/>
      <c r="AI86" s="1583"/>
      <c r="AJ86" s="1583"/>
      <c r="AK86" s="1583"/>
      <c r="AL86" s="1583"/>
      <c r="AM86" s="1583"/>
      <c r="AN86" s="1583"/>
      <c r="AO86" s="1583"/>
      <c r="AP86" s="1583"/>
      <c r="AQ86" s="1583"/>
      <c r="AR86" s="1583"/>
      <c r="AS86" s="1583"/>
      <c r="AT86" s="1583"/>
      <c r="AU86" s="1583"/>
      <c r="AV86" s="1583"/>
      <c r="AW86" s="1583"/>
      <c r="AX86" s="1583"/>
    </row>
    <row r="87" spans="1:50" ht="15.75">
      <c r="A87" s="2448" t="s">
        <v>402</v>
      </c>
      <c r="B87" s="2449"/>
      <c r="C87" s="1611">
        <f>'[1]係別売上利益管理表（単月）'!C87</f>
        <v>21389</v>
      </c>
      <c r="D87" s="1612">
        <f>'[1]係別売上利益管理表（単月）'!C87+'[1]係別売上利益管理表（単月）'!D87</f>
        <v>26860</v>
      </c>
      <c r="E87" s="1612">
        <f>D87+'[1]係別売上利益管理表（単月）'!E87</f>
        <v>62548</v>
      </c>
      <c r="F87" s="1612">
        <f>E87+'[1]係別売上利益管理表（単月）'!F87</f>
        <v>95793</v>
      </c>
      <c r="G87" s="1612">
        <f>F87+'[1]係別売上利益管理表（単月）'!G87</f>
        <v>107510</v>
      </c>
      <c r="H87" s="1612">
        <f>G87+'[1]係別売上利益管理表（単月）'!H87</f>
        <v>225359</v>
      </c>
      <c r="I87" s="1612">
        <f>H87+'[1]係別売上利益管理表（単月）'!I87</f>
        <v>262465</v>
      </c>
      <c r="J87" s="1612">
        <f>I87+'[1]係別売上利益管理表（単月）'!J87</f>
        <v>381608</v>
      </c>
      <c r="K87" s="1612">
        <f>J87+'[1]係別売上利益管理表（単月）'!K87</f>
        <v>384478</v>
      </c>
      <c r="L87" s="1612">
        <f>K87+'[1]係別売上利益管理表（単月）'!L87</f>
        <v>386978</v>
      </c>
      <c r="M87" s="1612">
        <f>L87+'[1]係別売上利益管理表（単月）'!M87</f>
        <v>388118</v>
      </c>
      <c r="N87" s="1613">
        <f>M87+'[1]係別売上利益管理表（単月）'!N87</f>
        <v>630409</v>
      </c>
      <c r="O87" s="1614">
        <f>N87</f>
        <v>630409</v>
      </c>
      <c r="P87" s="1575"/>
      <c r="Q87" s="1575"/>
      <c r="R87" s="1575"/>
      <c r="S87" s="1575"/>
      <c r="T87" s="1575"/>
      <c r="U87" s="1575"/>
      <c r="V87" s="1575"/>
      <c r="W87" s="1575"/>
      <c r="X87" s="1575"/>
      <c r="Y87" s="1575"/>
      <c r="Z87" s="1575"/>
      <c r="AA87" s="1575"/>
      <c r="AB87" s="1575"/>
      <c r="AC87" s="1575"/>
      <c r="AD87" s="1575"/>
      <c r="AE87" s="1575"/>
      <c r="AF87" s="1575"/>
      <c r="AG87" s="1575"/>
      <c r="AH87" s="1575"/>
      <c r="AI87" s="1575"/>
      <c r="AJ87" s="1575"/>
      <c r="AK87" s="1575"/>
      <c r="AL87" s="1575"/>
      <c r="AM87" s="1575"/>
      <c r="AN87" s="1575"/>
      <c r="AO87" s="1575"/>
      <c r="AP87" s="1575"/>
      <c r="AQ87" s="1575"/>
      <c r="AR87" s="1575"/>
      <c r="AS87" s="1575"/>
      <c r="AT87" s="1575"/>
      <c r="AU87" s="1575"/>
      <c r="AV87" s="1575"/>
      <c r="AW87" s="1575"/>
      <c r="AX87" s="1575"/>
    </row>
    <row r="88" spans="1:50" ht="13.5" customHeight="1">
      <c r="A88" s="1615" t="s">
        <v>403</v>
      </c>
      <c r="B88" s="1616"/>
      <c r="C88" s="1617">
        <f>'[1]係別売上利益管理表（単月）'!C88</f>
        <v>2893</v>
      </c>
      <c r="D88" s="1618">
        <f>'[1]係別売上利益管理表（単月）'!C88+'[1]係別売上利益管理表（単月）'!D88</f>
        <v>16932</v>
      </c>
      <c r="E88" s="1618">
        <f>D88+'[1]係別売上利益管理表（単月）'!E88</f>
        <v>23188</v>
      </c>
      <c r="F88" s="1618">
        <f>E88+'[1]係別売上利益管理表（単月）'!F88</f>
        <v>34234</v>
      </c>
      <c r="G88" s="1618">
        <f>F88+'[1]係別売上利益管理表（単月）'!G88</f>
        <v>36509</v>
      </c>
      <c r="H88" s="1618">
        <f>G88+'[1]係別売上利益管理表（単月）'!H88</f>
        <v>47592</v>
      </c>
      <c r="I88" s="1618">
        <f>H88+'[1]係別売上利益管理表（単月）'!I88</f>
        <v>50568</v>
      </c>
      <c r="J88" s="1618">
        <f>I88+'[1]係別売上利益管理表（単月）'!J88</f>
        <v>61204</v>
      </c>
      <c r="K88" s="1618">
        <f>J88+'[1]係別売上利益管理表（単月）'!K88</f>
        <v>63550</v>
      </c>
      <c r="L88" s="1618">
        <f>K88+'[1]係別売上利益管理表（単月）'!L88</f>
        <v>64246</v>
      </c>
      <c r="M88" s="1618">
        <f>L88+'[1]係別売上利益管理表（単月）'!M88</f>
        <v>65602</v>
      </c>
      <c r="N88" s="1619">
        <f>M88+'[1]係別売上利益管理表（単月）'!N88</f>
        <v>87352</v>
      </c>
      <c r="O88" s="1593">
        <f t="shared" ref="O88:O91" si="3">N88</f>
        <v>87352</v>
      </c>
      <c r="P88" s="1594"/>
      <c r="Q88" s="1575"/>
      <c r="R88" s="1575"/>
      <c r="S88" s="1575"/>
      <c r="T88" s="1575"/>
      <c r="U88" s="1575"/>
      <c r="V88" s="1575"/>
      <c r="W88" s="1575"/>
      <c r="X88" s="1575"/>
      <c r="Y88" s="1575"/>
      <c r="Z88" s="1575"/>
      <c r="AA88" s="1575"/>
      <c r="AB88" s="1575"/>
      <c r="AC88" s="1575"/>
      <c r="AD88" s="1575"/>
      <c r="AE88" s="1575"/>
      <c r="AF88" s="1575"/>
      <c r="AG88" s="1575"/>
      <c r="AH88" s="1575"/>
      <c r="AI88" s="1575"/>
      <c r="AJ88" s="1575"/>
      <c r="AK88" s="1575"/>
      <c r="AL88" s="1575"/>
      <c r="AM88" s="1575"/>
      <c r="AN88" s="1575"/>
      <c r="AO88" s="1575"/>
      <c r="AP88" s="1575"/>
      <c r="AQ88" s="1575"/>
      <c r="AR88" s="1575"/>
      <c r="AS88" s="1575"/>
      <c r="AT88" s="1575"/>
      <c r="AU88" s="1575"/>
      <c r="AV88" s="1575"/>
      <c r="AW88" s="1575"/>
      <c r="AX88" s="1575"/>
    </row>
    <row r="89" spans="1:50" ht="15.75">
      <c r="A89" s="1595" t="s">
        <v>404</v>
      </c>
      <c r="B89" s="1596"/>
      <c r="C89" s="1597">
        <f>'[1]係別売上利益管理表（単月）'!C89</f>
        <v>37394</v>
      </c>
      <c r="D89" s="1598">
        <f>'[1]係別売上利益管理表（単月）'!C89+'[1]係別売上利益管理表（単月）'!D89</f>
        <v>63629</v>
      </c>
      <c r="E89" s="1598">
        <f>D89+'[1]係別売上利益管理表（単月）'!E89</f>
        <v>117611</v>
      </c>
      <c r="F89" s="1598">
        <f>E89+'[1]係別売上利益管理表（単月）'!F89</f>
        <v>174677</v>
      </c>
      <c r="G89" s="1598">
        <f>F89+'[1]係別売上利益管理表（単月）'!G89</f>
        <v>198734</v>
      </c>
      <c r="H89" s="1598">
        <f>G89+'[1]係別売上利益管理表（単月）'!H89</f>
        <v>364533</v>
      </c>
      <c r="I89" s="1598">
        <f>H89+'[1]係別売上利益管理表（単月）'!I89</f>
        <v>417934</v>
      </c>
      <c r="J89" s="1598">
        <f>I89+'[1]係別売上利益管理表（単月）'!J89</f>
        <v>579801</v>
      </c>
      <c r="K89" s="1598">
        <f>J89+'[1]係別売上利益管理表（単月）'!K89</f>
        <v>592874</v>
      </c>
      <c r="L89" s="1598">
        <f>K89+'[1]係別売上利益管理表（単月）'!L89</f>
        <v>597741</v>
      </c>
      <c r="M89" s="1598">
        <f>L89+'[1]係別売上利益管理表（単月）'!M89</f>
        <v>600246</v>
      </c>
      <c r="N89" s="1599">
        <f>M89+'[1]係別売上利益管理表（単月）'!N89</f>
        <v>926803</v>
      </c>
      <c r="O89" s="1620">
        <f t="shared" si="3"/>
        <v>926803</v>
      </c>
      <c r="P89" s="1575"/>
      <c r="Q89" s="1575"/>
      <c r="R89" s="1575"/>
      <c r="S89" s="1575"/>
      <c r="T89" s="1575"/>
      <c r="U89" s="1575"/>
      <c r="V89" s="1575"/>
      <c r="W89" s="1575"/>
      <c r="X89" s="1575"/>
      <c r="Y89" s="1575"/>
      <c r="Z89" s="1575"/>
      <c r="AA89" s="1575"/>
      <c r="AB89" s="1575"/>
      <c r="AC89" s="1575"/>
      <c r="AD89" s="1575"/>
      <c r="AE89" s="1575"/>
      <c r="AF89" s="1575"/>
      <c r="AG89" s="1575"/>
      <c r="AH89" s="1575"/>
      <c r="AI89" s="1575"/>
      <c r="AJ89" s="1575"/>
      <c r="AK89" s="1575"/>
      <c r="AL89" s="1575"/>
      <c r="AM89" s="1575"/>
      <c r="AN89" s="1575"/>
      <c r="AO89" s="1575"/>
      <c r="AP89" s="1575"/>
      <c r="AQ89" s="1575"/>
      <c r="AR89" s="1575"/>
      <c r="AS89" s="1575"/>
      <c r="AT89" s="1575"/>
      <c r="AU89" s="1575"/>
      <c r="AV89" s="1575"/>
      <c r="AW89" s="1575"/>
      <c r="AX89" s="1575"/>
    </row>
    <row r="90" spans="1:50" ht="15.75">
      <c r="A90" s="2450" t="s">
        <v>409</v>
      </c>
      <c r="B90" s="2451"/>
      <c r="C90" s="1601">
        <f>'[1]係別売上利益管理表（単月）'!C90</f>
        <v>-18898</v>
      </c>
      <c r="D90" s="1602">
        <f>'[1]係別売上利益管理表（単月）'!C90+'[1]係別売上利益管理表（単月）'!D90</f>
        <v>-53701</v>
      </c>
      <c r="E90" s="1602">
        <f>D90+'[1]係別売上利益管理表（単月）'!E90</f>
        <v>-78251</v>
      </c>
      <c r="F90" s="1602">
        <f>E90+'[1]係別売上利益管理表（単月）'!F90</f>
        <v>-113118</v>
      </c>
      <c r="G90" s="1602">
        <f>F90+'[1]係別売上利益管理表（単月）'!G90</f>
        <v>-127733</v>
      </c>
      <c r="H90" s="1602">
        <f>G90+'[1]係別売上利益管理表（単月）'!H90</f>
        <v>-186766</v>
      </c>
      <c r="I90" s="1602">
        <f>H90+'[1]係別売上利益管理表（単月）'!I90</f>
        <v>-206037</v>
      </c>
      <c r="J90" s="1602">
        <f>I90+'[1]係別売上利益管理表（単月）'!J90</f>
        <v>-259397</v>
      </c>
      <c r="K90" s="1602">
        <f>J90+'[1]係別売上利益管理表（単月）'!K90</f>
        <v>-271946</v>
      </c>
      <c r="L90" s="1602">
        <f>K90+'[1]係別売上利益管理表（単月）'!L90</f>
        <v>-275009</v>
      </c>
      <c r="M90" s="1602">
        <f>L90+'[1]係別売上利益管理表（単月）'!M90</f>
        <v>-277730</v>
      </c>
      <c r="N90" s="1603">
        <f>M90+'[1]係別売上利益管理表（単月）'!N90</f>
        <v>-383746</v>
      </c>
      <c r="O90" s="1621">
        <f t="shared" si="3"/>
        <v>-383746</v>
      </c>
      <c r="P90" s="1575"/>
      <c r="Q90" s="1575"/>
      <c r="R90" s="1575"/>
      <c r="S90" s="1575"/>
      <c r="T90" s="1575"/>
      <c r="U90" s="1575"/>
      <c r="V90" s="1575"/>
      <c r="W90" s="1575"/>
      <c r="X90" s="1575"/>
      <c r="Y90" s="1575"/>
      <c r="Z90" s="1575"/>
      <c r="AA90" s="1575"/>
      <c r="AB90" s="1575"/>
      <c r="AC90" s="1575"/>
      <c r="AD90" s="1575"/>
      <c r="AE90" s="1575"/>
      <c r="AF90" s="1575"/>
      <c r="AG90" s="1575"/>
      <c r="AH90" s="1575"/>
      <c r="AI90" s="1575"/>
      <c r="AJ90" s="1575"/>
      <c r="AK90" s="1575"/>
      <c r="AL90" s="1575"/>
      <c r="AM90" s="1575"/>
      <c r="AN90" s="1575"/>
      <c r="AO90" s="1575"/>
      <c r="AP90" s="1575"/>
      <c r="AQ90" s="1575"/>
      <c r="AR90" s="1575"/>
      <c r="AS90" s="1575"/>
      <c r="AT90" s="1575"/>
      <c r="AU90" s="1575"/>
      <c r="AV90" s="1575"/>
      <c r="AW90" s="1575"/>
      <c r="AX90" s="1575"/>
    </row>
    <row r="91" spans="1:50" ht="16.5" thickBot="1">
      <c r="A91" s="2444" t="s">
        <v>406</v>
      </c>
      <c r="B91" s="2445"/>
      <c r="C91" s="1605">
        <f>'[1]【年計】計測係(FV)'!$G$54</f>
        <v>-0.88353826733367624</v>
      </c>
      <c r="D91" s="1606">
        <f>'[1]【年計】計測係(FV)'!$M$54</f>
        <v>-1.9992926284437826</v>
      </c>
      <c r="E91" s="1606">
        <f>'[1]【年計】計測係(FV)'!$S$54</f>
        <v>-1.2510551896143762</v>
      </c>
      <c r="F91" s="1606">
        <f>'[1]【年計】計測係(FV)'!$Y$54</f>
        <v>-1.1808587266292945</v>
      </c>
      <c r="G91" s="1606">
        <f>'[1]【年計】計測係(FV)'!$AE$54</f>
        <v>-1.1881034322388615</v>
      </c>
      <c r="H91" s="1606">
        <f>'[1]【年計】計測係(FV)'!$AK$54</f>
        <v>-0.82874879636491106</v>
      </c>
      <c r="I91" s="1606">
        <f>'[1]【年計】計測係(FV)'!$AQ$54</f>
        <v>-0.7850075248128322</v>
      </c>
      <c r="J91" s="1606">
        <f>'[1]【年計】計測係(FV)'!$AW$54</f>
        <v>-0.67974727993123829</v>
      </c>
      <c r="K91" s="1606">
        <f>'[1]【年計】計測係(FV)'!$BC$54</f>
        <v>-0.70731225193639169</v>
      </c>
      <c r="L91" s="1606">
        <f>'[1]【年計】計測係(FV)'!$BI$54</f>
        <v>-0.71065797022052934</v>
      </c>
      <c r="M91" s="1606">
        <f>'[1]【年計】計測係(FV)'!$BO$54</f>
        <v>-0.71558134381811722</v>
      </c>
      <c r="N91" s="1607">
        <f>'[1]【年計】計測係(FV)'!$BU$54</f>
        <v>-0.60872544649584637</v>
      </c>
      <c r="O91" s="1608">
        <f t="shared" si="3"/>
        <v>-0.60872544649584637</v>
      </c>
      <c r="P91" s="1575"/>
      <c r="Q91" s="1575"/>
      <c r="R91" s="1575"/>
      <c r="S91" s="1575"/>
      <c r="T91" s="1575"/>
      <c r="U91" s="1575"/>
      <c r="V91" s="1575"/>
      <c r="W91" s="1575"/>
      <c r="X91" s="1575"/>
      <c r="Y91" s="1575"/>
      <c r="Z91" s="1575"/>
      <c r="AA91" s="1575"/>
      <c r="AB91" s="1575"/>
      <c r="AC91" s="1575"/>
      <c r="AD91" s="1575"/>
      <c r="AE91" s="1575"/>
      <c r="AF91" s="1575"/>
      <c r="AG91" s="1575"/>
      <c r="AH91" s="1575"/>
      <c r="AI91" s="1575"/>
      <c r="AJ91" s="1575"/>
      <c r="AK91" s="1575"/>
      <c r="AL91" s="1575"/>
      <c r="AM91" s="1575"/>
      <c r="AN91" s="1575"/>
      <c r="AO91" s="1575"/>
      <c r="AP91" s="1575"/>
      <c r="AQ91" s="1575"/>
      <c r="AR91" s="1575"/>
      <c r="AS91" s="1575"/>
      <c r="AT91" s="1575"/>
      <c r="AU91" s="1575"/>
      <c r="AV91" s="1575"/>
      <c r="AW91" s="1575"/>
      <c r="AX91" s="1575"/>
    </row>
    <row r="92" spans="1:50">
      <c r="C92" s="1629"/>
      <c r="D92" s="1629"/>
      <c r="E92" s="1629"/>
      <c r="F92" s="1629"/>
      <c r="G92" s="1629"/>
      <c r="H92" s="1629"/>
      <c r="I92" s="1629"/>
      <c r="J92" s="1629"/>
      <c r="K92" s="1629"/>
      <c r="L92" s="1629"/>
      <c r="M92" s="1629"/>
      <c r="N92" s="1629"/>
      <c r="O92" s="1567"/>
      <c r="P92" s="1575"/>
      <c r="Q92" s="1575"/>
      <c r="R92" s="1575"/>
      <c r="S92" s="1575"/>
      <c r="T92" s="1575"/>
      <c r="U92" s="1575"/>
      <c r="V92" s="1575"/>
      <c r="W92" s="1575"/>
      <c r="X92" s="1575"/>
      <c r="Y92" s="1575"/>
      <c r="Z92" s="1575"/>
      <c r="AA92" s="1575"/>
      <c r="AB92" s="1575"/>
      <c r="AC92" s="1575"/>
      <c r="AD92" s="1575"/>
      <c r="AE92" s="1575"/>
      <c r="AF92" s="1575"/>
      <c r="AG92" s="1575"/>
      <c r="AH92" s="1575"/>
      <c r="AI92" s="1575"/>
      <c r="AJ92" s="1575"/>
      <c r="AK92" s="1575"/>
      <c r="AL92" s="1575"/>
      <c r="AM92" s="1575"/>
      <c r="AN92" s="1575"/>
      <c r="AO92" s="1575"/>
      <c r="AP92" s="1575"/>
      <c r="AQ92" s="1575"/>
      <c r="AR92" s="1575"/>
      <c r="AS92" s="1575"/>
      <c r="AT92" s="1575"/>
      <c r="AU92" s="1575"/>
      <c r="AV92" s="1575"/>
      <c r="AW92" s="1575"/>
      <c r="AX92" s="1575"/>
    </row>
    <row r="93" spans="1:50">
      <c r="O93" s="1567"/>
      <c r="P93" s="1575"/>
      <c r="Q93" s="1575"/>
      <c r="R93" s="1575"/>
      <c r="S93" s="1575"/>
      <c r="T93" s="1575"/>
      <c r="U93" s="1575"/>
      <c r="V93" s="1575"/>
      <c r="W93" s="1575"/>
      <c r="X93" s="1575"/>
      <c r="Y93" s="1575"/>
      <c r="Z93" s="1575"/>
      <c r="AA93" s="1575"/>
      <c r="AB93" s="1575"/>
      <c r="AC93" s="1575"/>
      <c r="AD93" s="1575"/>
      <c r="AE93" s="1575"/>
      <c r="AF93" s="1575"/>
      <c r="AG93" s="1575"/>
      <c r="AH93" s="1575"/>
      <c r="AI93" s="1575"/>
      <c r="AJ93" s="1575"/>
      <c r="AK93" s="1575"/>
      <c r="AL93" s="1575"/>
      <c r="AM93" s="1575"/>
      <c r="AN93" s="1575"/>
      <c r="AO93" s="1575"/>
      <c r="AP93" s="1575"/>
      <c r="AQ93" s="1575"/>
      <c r="AR93" s="1575"/>
      <c r="AS93" s="1575"/>
      <c r="AT93" s="1575"/>
      <c r="AU93" s="1575"/>
      <c r="AV93" s="1575"/>
      <c r="AW93" s="1575"/>
      <c r="AX93" s="1575"/>
    </row>
    <row r="94" spans="1:50" ht="19.5">
      <c r="A94" s="1572" t="s">
        <v>413</v>
      </c>
      <c r="B94" s="1573"/>
      <c r="C94" s="1574"/>
      <c r="D94" s="1574"/>
      <c r="E94" s="1574"/>
      <c r="F94" s="1574"/>
      <c r="G94" s="1574"/>
      <c r="H94" s="1574"/>
      <c r="I94" s="1574"/>
      <c r="J94" s="1574"/>
      <c r="K94" s="1574"/>
      <c r="L94" s="1574"/>
      <c r="M94" s="1574"/>
      <c r="N94" s="1574"/>
      <c r="O94" s="1573"/>
      <c r="Q94" s="1575"/>
      <c r="R94" s="1575"/>
      <c r="S94" s="1575"/>
      <c r="T94" s="1575"/>
      <c r="U94" s="1575"/>
      <c r="V94" s="1575"/>
      <c r="W94" s="1575"/>
      <c r="X94" s="1575"/>
      <c r="Y94" s="1575"/>
      <c r="Z94" s="1575"/>
      <c r="AA94" s="1575"/>
      <c r="AB94" s="1575"/>
      <c r="AC94" s="1575"/>
      <c r="AD94" s="1575"/>
      <c r="AE94" s="1575"/>
      <c r="AF94" s="1575"/>
      <c r="AG94" s="1575"/>
      <c r="AH94" s="1575"/>
      <c r="AI94" s="1575"/>
      <c r="AJ94" s="1575"/>
      <c r="AK94" s="1575"/>
      <c r="AL94" s="1575"/>
      <c r="AM94" s="1575"/>
      <c r="AN94" s="1575"/>
      <c r="AO94" s="1575"/>
      <c r="AP94" s="1575"/>
      <c r="AQ94" s="1575"/>
      <c r="AR94" s="1575"/>
      <c r="AS94" s="1575"/>
      <c r="AT94" s="1575"/>
      <c r="AU94" s="1575"/>
      <c r="AV94" s="1575"/>
      <c r="AW94" s="1575"/>
      <c r="AX94" s="1575"/>
    </row>
    <row r="95" spans="1:50" ht="16.5" thickBot="1">
      <c r="A95" s="1576" t="s">
        <v>414</v>
      </c>
      <c r="B95" s="14"/>
      <c r="C95" s="1577" t="s">
        <v>398</v>
      </c>
      <c r="D95" s="1574"/>
      <c r="E95" s="1574"/>
      <c r="F95" s="1574"/>
      <c r="G95" s="1574"/>
      <c r="H95" s="1574"/>
      <c r="I95" s="1574"/>
      <c r="J95" s="1574"/>
      <c r="K95" s="1574"/>
      <c r="L95" s="1574"/>
      <c r="M95" s="1574"/>
      <c r="N95" s="1574"/>
      <c r="O95" s="14"/>
      <c r="P95" s="1578"/>
      <c r="Q95" s="1575"/>
      <c r="R95" s="1575"/>
      <c r="S95" s="1575"/>
      <c r="T95" s="1575"/>
      <c r="U95" s="1575"/>
      <c r="V95" s="1575"/>
      <c r="W95" s="1575"/>
      <c r="X95" s="1575"/>
      <c r="Y95" s="1575"/>
      <c r="Z95" s="1575"/>
      <c r="AA95" s="1575"/>
      <c r="AB95" s="1575"/>
      <c r="AC95" s="1575"/>
      <c r="AD95" s="1575"/>
      <c r="AE95" s="1575"/>
      <c r="AF95" s="1575"/>
      <c r="AG95" s="1575"/>
      <c r="AH95" s="1575"/>
      <c r="AI95" s="1575"/>
      <c r="AJ95" s="1575"/>
      <c r="AK95" s="1575"/>
      <c r="AL95" s="1575"/>
      <c r="AM95" s="1575"/>
      <c r="AN95" s="1575"/>
      <c r="AO95" s="1575"/>
      <c r="AP95" s="1575"/>
      <c r="AQ95" s="1575"/>
      <c r="AR95" s="1575"/>
      <c r="AS95" s="1575"/>
      <c r="AT95" s="1575"/>
      <c r="AU95" s="1575"/>
      <c r="AV95" s="1575"/>
      <c r="AW95" s="1575"/>
      <c r="AX95" s="1575"/>
    </row>
    <row r="96" spans="1:50" s="1584" customFormat="1" ht="15.75">
      <c r="A96" s="2446" t="s">
        <v>399</v>
      </c>
      <c r="B96" s="2447"/>
      <c r="C96" s="1579" t="s">
        <v>400</v>
      </c>
      <c r="D96" s="1580" t="s">
        <v>3</v>
      </c>
      <c r="E96" s="1580" t="s">
        <v>4</v>
      </c>
      <c r="F96" s="1580" t="s">
        <v>5</v>
      </c>
      <c r="G96" s="1580" t="s">
        <v>6</v>
      </c>
      <c r="H96" s="1580" t="s">
        <v>7</v>
      </c>
      <c r="I96" s="1580" t="s">
        <v>8</v>
      </c>
      <c r="J96" s="1580" t="s">
        <v>9</v>
      </c>
      <c r="K96" s="1580" t="s">
        <v>10</v>
      </c>
      <c r="L96" s="1580" t="s">
        <v>11</v>
      </c>
      <c r="M96" s="1580" t="s">
        <v>12</v>
      </c>
      <c r="N96" s="1581" t="s">
        <v>13</v>
      </c>
      <c r="O96" s="1582" t="s">
        <v>401</v>
      </c>
      <c r="P96" s="1575"/>
      <c r="Q96" s="1575"/>
      <c r="R96" s="1575"/>
      <c r="S96" s="1575"/>
      <c r="T96" s="1575"/>
      <c r="U96" s="1575"/>
      <c r="V96" s="1575"/>
      <c r="W96" s="1575"/>
      <c r="X96" s="1575"/>
      <c r="Y96" s="1575"/>
      <c r="Z96" s="1575"/>
      <c r="AA96" s="1575"/>
      <c r="AB96" s="1583"/>
      <c r="AC96" s="1583"/>
      <c r="AD96" s="1583"/>
      <c r="AE96" s="1583"/>
      <c r="AF96" s="1583"/>
      <c r="AG96" s="1583"/>
      <c r="AH96" s="1583"/>
      <c r="AI96" s="1583"/>
      <c r="AJ96" s="1583"/>
      <c r="AK96" s="1583"/>
      <c r="AL96" s="1583"/>
      <c r="AM96" s="1583"/>
      <c r="AN96" s="1583"/>
      <c r="AO96" s="1583"/>
      <c r="AP96" s="1583"/>
      <c r="AQ96" s="1583"/>
      <c r="AR96" s="1583"/>
      <c r="AS96" s="1583"/>
      <c r="AT96" s="1583"/>
      <c r="AU96" s="1583"/>
      <c r="AV96" s="1583"/>
      <c r="AW96" s="1583"/>
      <c r="AX96" s="1583"/>
    </row>
    <row r="97" spans="1:50" ht="15.75">
      <c r="A97" s="2448" t="s">
        <v>402</v>
      </c>
      <c r="B97" s="2449"/>
      <c r="C97" s="1611">
        <f>'[1]係別売上利益管理表（単月）'!C97</f>
        <v>0</v>
      </c>
      <c r="D97" s="1612">
        <f>'[1]係別売上利益管理表（単月）'!C97+'[1]係別売上利益管理表（単月）'!D97</f>
        <v>0</v>
      </c>
      <c r="E97" s="1612">
        <f>D97+'[1]係別売上利益管理表（単月）'!E97</f>
        <v>0</v>
      </c>
      <c r="F97" s="1612">
        <f>E97+'[1]係別売上利益管理表（単月）'!F97</f>
        <v>0</v>
      </c>
      <c r="G97" s="1612">
        <f>F97+'[1]係別売上利益管理表（単月）'!G97</f>
        <v>0</v>
      </c>
      <c r="H97" s="1612">
        <f>G97+'[1]係別売上利益管理表（単月）'!H97</f>
        <v>0</v>
      </c>
      <c r="I97" s="1612">
        <f>H97+'[1]係別売上利益管理表（単月）'!I97</f>
        <v>0</v>
      </c>
      <c r="J97" s="1612">
        <f>I97+'[1]係別売上利益管理表（単月）'!J97</f>
        <v>0</v>
      </c>
      <c r="K97" s="1612">
        <f>J97+'[1]係別売上利益管理表（単月）'!K97</f>
        <v>0</v>
      </c>
      <c r="L97" s="1612">
        <f>K97+'[1]係別売上利益管理表（単月）'!L97</f>
        <v>0</v>
      </c>
      <c r="M97" s="1612">
        <f>L97+'[1]係別売上利益管理表（単月）'!M97</f>
        <v>0</v>
      </c>
      <c r="N97" s="1613">
        <f>M97+'[1]係別売上利益管理表（単月）'!N97</f>
        <v>0</v>
      </c>
      <c r="O97" s="1614">
        <f>N97</f>
        <v>0</v>
      </c>
      <c r="P97" s="1575"/>
      <c r="Q97" s="1575"/>
      <c r="R97" s="1575"/>
      <c r="S97" s="1575"/>
      <c r="T97" s="1575"/>
      <c r="U97" s="1575"/>
      <c r="V97" s="1575"/>
      <c r="W97" s="1575"/>
      <c r="X97" s="1575"/>
      <c r="Y97" s="1575"/>
      <c r="Z97" s="1575"/>
      <c r="AA97" s="1575"/>
      <c r="AB97" s="1575"/>
      <c r="AC97" s="1575"/>
      <c r="AD97" s="1575"/>
      <c r="AE97" s="1575"/>
      <c r="AF97" s="1575"/>
      <c r="AG97" s="1575"/>
      <c r="AH97" s="1575"/>
      <c r="AI97" s="1575"/>
      <c r="AJ97" s="1575"/>
      <c r="AK97" s="1575"/>
      <c r="AL97" s="1575"/>
      <c r="AM97" s="1575"/>
      <c r="AN97" s="1575"/>
      <c r="AO97" s="1575"/>
      <c r="AP97" s="1575"/>
      <c r="AQ97" s="1575"/>
      <c r="AR97" s="1575"/>
      <c r="AS97" s="1575"/>
      <c r="AT97" s="1575"/>
      <c r="AU97" s="1575"/>
      <c r="AV97" s="1575"/>
      <c r="AW97" s="1575"/>
      <c r="AX97" s="1575"/>
    </row>
    <row r="98" spans="1:50" ht="13.5" customHeight="1">
      <c r="A98" s="1588" t="s">
        <v>403</v>
      </c>
      <c r="B98" s="1589"/>
      <c r="C98" s="1590">
        <f>'[1]係別売上利益管理表（単月）'!C98</f>
        <v>0</v>
      </c>
      <c r="D98" s="1591">
        <f>'[1]係別売上利益管理表（単月）'!C98+'[1]係別売上利益管理表（単月）'!D98</f>
        <v>0</v>
      </c>
      <c r="E98" s="1591">
        <f>D98+'[1]係別売上利益管理表（単月）'!E98</f>
        <v>0</v>
      </c>
      <c r="F98" s="1591">
        <f>E98+'[1]係別売上利益管理表（単月）'!F98</f>
        <v>0</v>
      </c>
      <c r="G98" s="1591">
        <f>F98+'[1]係別売上利益管理表（単月）'!G98</f>
        <v>0</v>
      </c>
      <c r="H98" s="1591">
        <f>G98+'[1]係別売上利益管理表（単月）'!H98</f>
        <v>0</v>
      </c>
      <c r="I98" s="1591">
        <f>H98+'[1]係別売上利益管理表（単月）'!I98</f>
        <v>0</v>
      </c>
      <c r="J98" s="1591">
        <f>I98+'[1]係別売上利益管理表（単月）'!J98</f>
        <v>0</v>
      </c>
      <c r="K98" s="1591">
        <f>J98+'[1]係別売上利益管理表（単月）'!K98</f>
        <v>0</v>
      </c>
      <c r="L98" s="1591">
        <f>K98+'[1]係別売上利益管理表（単月）'!L98</f>
        <v>0</v>
      </c>
      <c r="M98" s="1591">
        <f>L98+'[1]係別売上利益管理表（単月）'!M98</f>
        <v>0</v>
      </c>
      <c r="N98" s="1592">
        <f>M98+'[1]係別売上利益管理表（単月）'!N98</f>
        <v>0</v>
      </c>
      <c r="O98" s="1593">
        <f t="shared" ref="O98:O101" si="4">N98</f>
        <v>0</v>
      </c>
      <c r="P98" s="1594"/>
      <c r="Q98" s="1575"/>
      <c r="R98" s="1575"/>
      <c r="S98" s="1575"/>
      <c r="T98" s="1575"/>
      <c r="U98" s="1575"/>
      <c r="V98" s="1575"/>
      <c r="W98" s="1575"/>
      <c r="X98" s="1575"/>
      <c r="Y98" s="1575"/>
      <c r="Z98" s="1575"/>
      <c r="AA98" s="1575"/>
      <c r="AB98" s="1575"/>
      <c r="AC98" s="1575"/>
      <c r="AD98" s="1575"/>
      <c r="AE98" s="1575"/>
      <c r="AF98" s="1575"/>
      <c r="AG98" s="1575"/>
      <c r="AH98" s="1575"/>
      <c r="AI98" s="1575"/>
      <c r="AJ98" s="1575"/>
      <c r="AK98" s="1575"/>
      <c r="AL98" s="1575"/>
      <c r="AM98" s="1575"/>
      <c r="AN98" s="1575"/>
      <c r="AO98" s="1575"/>
      <c r="AP98" s="1575"/>
      <c r="AQ98" s="1575"/>
      <c r="AR98" s="1575"/>
      <c r="AS98" s="1575"/>
      <c r="AT98" s="1575"/>
      <c r="AU98" s="1575"/>
      <c r="AV98" s="1575"/>
      <c r="AW98" s="1575"/>
      <c r="AX98" s="1575"/>
    </row>
    <row r="99" spans="1:50" ht="15.75">
      <c r="A99" s="1595" t="s">
        <v>404</v>
      </c>
      <c r="B99" s="1596"/>
      <c r="C99" s="1597">
        <f>'[1]係別売上利益管理表（単月）'!C99</f>
        <v>0</v>
      </c>
      <c r="D99" s="1598">
        <f>'[1]係別売上利益管理表（単月）'!C99+'[1]係別売上利益管理表（単月）'!D99</f>
        <v>0</v>
      </c>
      <c r="E99" s="1598">
        <f>D99+'[1]係別売上利益管理表（単月）'!E99</f>
        <v>0</v>
      </c>
      <c r="F99" s="1598">
        <f>E99+'[1]係別売上利益管理表（単月）'!F99</f>
        <v>0</v>
      </c>
      <c r="G99" s="1598">
        <f>F99+'[1]係別売上利益管理表（単月）'!G99</f>
        <v>0</v>
      </c>
      <c r="H99" s="1598">
        <f>G99+'[1]係別売上利益管理表（単月）'!H99</f>
        <v>0</v>
      </c>
      <c r="I99" s="1598">
        <f>H99+'[1]係別売上利益管理表（単月）'!I99</f>
        <v>0</v>
      </c>
      <c r="J99" s="1598">
        <f>I99+'[1]係別売上利益管理表（単月）'!J99</f>
        <v>0</v>
      </c>
      <c r="K99" s="1598">
        <f>J99+'[1]係別売上利益管理表（単月）'!K99</f>
        <v>0</v>
      </c>
      <c r="L99" s="1598">
        <f>K99+'[1]係別売上利益管理表（単月）'!L99</f>
        <v>0</v>
      </c>
      <c r="M99" s="1598">
        <f>L99+'[1]係別売上利益管理表（単月）'!M99</f>
        <v>0</v>
      </c>
      <c r="N99" s="1599">
        <f>M99+'[1]係別売上利益管理表（単月）'!N99</f>
        <v>0</v>
      </c>
      <c r="O99" s="1600">
        <f t="shared" si="4"/>
        <v>0</v>
      </c>
      <c r="P99" s="1575"/>
      <c r="Q99" s="1575"/>
      <c r="R99" s="1575"/>
      <c r="S99" s="1575"/>
      <c r="T99" s="1575"/>
      <c r="U99" s="1575"/>
      <c r="V99" s="1575"/>
      <c r="W99" s="1575"/>
      <c r="X99" s="1575"/>
      <c r="Y99" s="1575"/>
      <c r="Z99" s="1575"/>
      <c r="AA99" s="1575"/>
      <c r="AB99" s="1575"/>
      <c r="AC99" s="1575"/>
      <c r="AD99" s="1575"/>
      <c r="AE99" s="1575"/>
      <c r="AF99" s="1575"/>
      <c r="AG99" s="1575"/>
      <c r="AH99" s="1575"/>
      <c r="AI99" s="1575"/>
      <c r="AJ99" s="1575"/>
      <c r="AK99" s="1575"/>
      <c r="AL99" s="1575"/>
      <c r="AM99" s="1575"/>
      <c r="AN99" s="1575"/>
      <c r="AO99" s="1575"/>
      <c r="AP99" s="1575"/>
      <c r="AQ99" s="1575"/>
      <c r="AR99" s="1575"/>
      <c r="AS99" s="1575"/>
      <c r="AT99" s="1575"/>
      <c r="AU99" s="1575"/>
      <c r="AV99" s="1575"/>
      <c r="AW99" s="1575"/>
      <c r="AX99" s="1575"/>
    </row>
    <row r="100" spans="1:50" ht="15.75">
      <c r="A100" s="2450" t="s">
        <v>405</v>
      </c>
      <c r="B100" s="2451"/>
      <c r="C100" s="1601">
        <f>'[1]係別売上利益管理表（単月）'!C100</f>
        <v>0</v>
      </c>
      <c r="D100" s="1602">
        <f>'[1]係別売上利益管理表（単月）'!C100+'[1]係別売上利益管理表（単月）'!D100</f>
        <v>0</v>
      </c>
      <c r="E100" s="1602">
        <f>D100+'[1]係別売上利益管理表（単月）'!E100</f>
        <v>0</v>
      </c>
      <c r="F100" s="1602">
        <f>E100+'[1]係別売上利益管理表（単月）'!F100</f>
        <v>0</v>
      </c>
      <c r="G100" s="1602">
        <f>F100+'[1]係別売上利益管理表（単月）'!G100</f>
        <v>0</v>
      </c>
      <c r="H100" s="1602">
        <f>G100+'[1]係別売上利益管理表（単月）'!H100</f>
        <v>0</v>
      </c>
      <c r="I100" s="1602">
        <f>H100+'[1]係別売上利益管理表（単月）'!I100</f>
        <v>0</v>
      </c>
      <c r="J100" s="1602">
        <f>I100+'[1]係別売上利益管理表（単月）'!J100</f>
        <v>0</v>
      </c>
      <c r="K100" s="1602">
        <f>J100+'[1]係別売上利益管理表（単月）'!K100</f>
        <v>0</v>
      </c>
      <c r="L100" s="1602">
        <f>K100+'[1]係別売上利益管理表（単月）'!L100</f>
        <v>0</v>
      </c>
      <c r="M100" s="1602">
        <f>L100+'[1]係別売上利益管理表（単月）'!M100</f>
        <v>0</v>
      </c>
      <c r="N100" s="1603">
        <f>M100+'[1]係別売上利益管理表（単月）'!N100</f>
        <v>0</v>
      </c>
      <c r="O100" s="1604">
        <f t="shared" si="4"/>
        <v>0</v>
      </c>
      <c r="P100" s="1575"/>
      <c r="Q100" s="1575"/>
      <c r="R100" s="1575"/>
      <c r="S100" s="1575"/>
      <c r="T100" s="1575"/>
      <c r="U100" s="1575"/>
      <c r="V100" s="1575"/>
      <c r="W100" s="1575"/>
      <c r="X100" s="1575"/>
      <c r="Y100" s="1575"/>
      <c r="Z100" s="1575"/>
      <c r="AA100" s="1575"/>
      <c r="AB100" s="1575"/>
      <c r="AC100" s="1575"/>
      <c r="AD100" s="1575"/>
      <c r="AE100" s="1575"/>
      <c r="AF100" s="1575"/>
      <c r="AG100" s="1575"/>
      <c r="AH100" s="1575"/>
      <c r="AI100" s="1575"/>
      <c r="AJ100" s="1575"/>
      <c r="AK100" s="1575"/>
      <c r="AL100" s="1575"/>
      <c r="AM100" s="1575"/>
      <c r="AN100" s="1575"/>
      <c r="AO100" s="1575"/>
      <c r="AP100" s="1575"/>
      <c r="AQ100" s="1575"/>
      <c r="AR100" s="1575"/>
      <c r="AS100" s="1575"/>
      <c r="AT100" s="1575"/>
      <c r="AU100" s="1575"/>
      <c r="AV100" s="1575"/>
      <c r="AW100" s="1575"/>
      <c r="AX100" s="1575"/>
    </row>
    <row r="101" spans="1:50" ht="16.5" thickBot="1">
      <c r="A101" s="2444" t="s">
        <v>406</v>
      </c>
      <c r="B101" s="2445"/>
      <c r="C101" s="1605" t="e">
        <f>'[1]【年計】計装係(FN)'!$F$54</f>
        <v>#DIV/0!</v>
      </c>
      <c r="D101" s="1606" t="e">
        <f>'[1]【年計】計装係(FN)'!$L$54</f>
        <v>#DIV/0!</v>
      </c>
      <c r="E101" s="1606" t="e">
        <f>'[1]【年計】計装係(FN)'!$R$54</f>
        <v>#DIV/0!</v>
      </c>
      <c r="F101" s="1606" t="e">
        <f>'[1]【年計】計装係(FN)'!X$54</f>
        <v>#DIV/0!</v>
      </c>
      <c r="G101" s="1606" t="e">
        <f>'[1]【年計】計装係(FN)'!$AD$54</f>
        <v>#DIV/0!</v>
      </c>
      <c r="H101" s="1606" t="e">
        <f>'[1]【年計】計装係(FN)'!$AJ$54</f>
        <v>#DIV/0!</v>
      </c>
      <c r="I101" s="1606" t="e">
        <f>'[1]【年計】計装係(FN)'!$AP$54</f>
        <v>#DIV/0!</v>
      </c>
      <c r="J101" s="1606" t="e">
        <f>'[1]【年計】計装係(FN)'!$AV$54</f>
        <v>#DIV/0!</v>
      </c>
      <c r="K101" s="1606" t="e">
        <f>'[1]【年計】計装係(FN)'!$BB$54</f>
        <v>#DIV/0!</v>
      </c>
      <c r="L101" s="1606" t="e">
        <f>'[1]【年計】計装係(FN)'!$BH$54</f>
        <v>#DIV/0!</v>
      </c>
      <c r="M101" s="1606" t="e">
        <f>'[1]【年計】計装係(FN)'!$BN$54</f>
        <v>#DIV/0!</v>
      </c>
      <c r="N101" s="1607" t="e">
        <f>'[1]【年計】計装係(FN)'!$BT$54</f>
        <v>#DIV/0!</v>
      </c>
      <c r="O101" s="1608" t="e">
        <f t="shared" si="4"/>
        <v>#DIV/0!</v>
      </c>
      <c r="P101" s="1575"/>
      <c r="Q101" s="1575"/>
      <c r="R101" s="1575"/>
      <c r="S101" s="1575"/>
      <c r="T101" s="1575"/>
      <c r="U101" s="1575"/>
      <c r="V101" s="1575"/>
      <c r="W101" s="1575"/>
      <c r="X101" s="1575"/>
      <c r="Y101" s="1575"/>
      <c r="Z101" s="1575"/>
      <c r="AA101" s="1575"/>
      <c r="AB101" s="1575"/>
      <c r="AC101" s="1575"/>
      <c r="AD101" s="1575"/>
      <c r="AE101" s="1575"/>
      <c r="AF101" s="1575"/>
      <c r="AG101" s="1575"/>
      <c r="AH101" s="1575"/>
      <c r="AI101" s="1575"/>
      <c r="AJ101" s="1575"/>
      <c r="AK101" s="1575"/>
      <c r="AL101" s="1575"/>
      <c r="AM101" s="1575"/>
      <c r="AN101" s="1575"/>
      <c r="AO101" s="1575"/>
      <c r="AP101" s="1575"/>
      <c r="AQ101" s="1575"/>
      <c r="AR101" s="1575"/>
      <c r="AS101" s="1575"/>
      <c r="AT101" s="1575"/>
      <c r="AU101" s="1575"/>
      <c r="AV101" s="1575"/>
      <c r="AW101" s="1575"/>
      <c r="AX101" s="1575"/>
    </row>
    <row r="102" spans="1:50" ht="8.25" customHeight="1">
      <c r="A102" s="15"/>
      <c r="B102" s="15"/>
      <c r="C102" s="1609"/>
      <c r="D102" s="1609"/>
      <c r="E102" s="1609"/>
      <c r="F102" s="1609"/>
      <c r="G102" s="1609"/>
      <c r="H102" s="1609"/>
      <c r="I102" s="1609"/>
      <c r="J102" s="1609"/>
      <c r="K102" s="1609"/>
      <c r="L102" s="1574"/>
      <c r="M102" s="1609"/>
      <c r="N102" s="1609"/>
      <c r="O102" s="1609"/>
      <c r="P102" s="1575"/>
      <c r="Q102" s="1575"/>
      <c r="R102" s="1575"/>
      <c r="S102" s="1575"/>
      <c r="T102" s="1575"/>
      <c r="U102" s="1575"/>
      <c r="V102" s="1575"/>
      <c r="W102" s="1575"/>
      <c r="X102" s="1575"/>
      <c r="Y102" s="1575"/>
      <c r="Z102" s="1575"/>
      <c r="AA102" s="1575"/>
      <c r="AB102" s="1575"/>
      <c r="AC102" s="1575"/>
      <c r="AD102" s="1575"/>
      <c r="AE102" s="1575"/>
      <c r="AF102" s="1575"/>
      <c r="AG102" s="1575"/>
      <c r="AH102" s="1575"/>
      <c r="AI102" s="1575"/>
      <c r="AJ102" s="1575"/>
      <c r="AK102" s="1575"/>
      <c r="AL102" s="1575"/>
      <c r="AM102" s="1575"/>
      <c r="AN102" s="1575"/>
      <c r="AO102" s="1575"/>
      <c r="AP102" s="1575"/>
      <c r="AQ102" s="1575"/>
      <c r="AR102" s="1575"/>
      <c r="AS102" s="1575"/>
      <c r="AT102" s="1575"/>
      <c r="AU102" s="1575"/>
      <c r="AV102" s="1575"/>
      <c r="AW102" s="1575"/>
      <c r="AX102" s="1575"/>
    </row>
    <row r="103" spans="1:50" ht="14.25" customHeight="1">
      <c r="A103" s="15"/>
      <c r="B103" s="1573"/>
      <c r="C103" s="1610"/>
      <c r="D103" s="1610"/>
      <c r="E103" s="1610"/>
      <c r="F103" s="1610"/>
      <c r="G103" s="1610"/>
      <c r="H103" s="1610"/>
      <c r="I103" s="1610"/>
      <c r="J103" s="1610"/>
      <c r="K103" s="1610"/>
      <c r="L103" s="1610"/>
      <c r="M103" s="1610"/>
      <c r="N103" s="1610"/>
      <c r="O103" s="1609"/>
      <c r="P103" s="1575"/>
      <c r="Q103" s="1575"/>
      <c r="R103" s="1575"/>
      <c r="S103" s="1575"/>
      <c r="T103" s="1575"/>
      <c r="U103" s="1575"/>
      <c r="V103" s="1575"/>
      <c r="W103" s="1575"/>
      <c r="X103" s="1575"/>
      <c r="Y103" s="1575"/>
      <c r="Z103" s="1575"/>
      <c r="AA103" s="1575"/>
      <c r="AB103" s="1575"/>
      <c r="AC103" s="1575"/>
      <c r="AD103" s="1575"/>
      <c r="AE103" s="1575"/>
      <c r="AF103" s="1575"/>
      <c r="AG103" s="1575"/>
      <c r="AH103" s="1575"/>
      <c r="AI103" s="1575"/>
      <c r="AJ103" s="1575"/>
      <c r="AK103" s="1575"/>
      <c r="AL103" s="1575"/>
      <c r="AM103" s="1575"/>
      <c r="AN103" s="1575"/>
      <c r="AO103" s="1575"/>
      <c r="AP103" s="1575"/>
      <c r="AQ103" s="1575"/>
      <c r="AR103" s="1575"/>
      <c r="AS103" s="1575"/>
      <c r="AT103" s="1575"/>
      <c r="AU103" s="1575"/>
      <c r="AV103" s="1575"/>
      <c r="AW103" s="1575"/>
      <c r="AX103" s="1575"/>
    </row>
    <row r="104" spans="1:50" ht="16.5" thickBot="1">
      <c r="A104" s="18" t="s">
        <v>415</v>
      </c>
      <c r="B104" s="18"/>
      <c r="C104" s="1577" t="s">
        <v>408</v>
      </c>
      <c r="D104" s="1574"/>
      <c r="E104" s="1574"/>
      <c r="F104" s="1574"/>
      <c r="G104" s="1574"/>
      <c r="H104" s="1574"/>
      <c r="I104" s="1574"/>
      <c r="J104" s="1574"/>
      <c r="K104" s="1574"/>
      <c r="L104" s="1574"/>
      <c r="M104" s="1574"/>
      <c r="N104" s="1574"/>
      <c r="O104" s="1574"/>
      <c r="P104" s="1575"/>
      <c r="Q104" s="1575"/>
      <c r="R104" s="1575"/>
      <c r="S104" s="1575"/>
      <c r="T104" s="1575"/>
      <c r="U104" s="1575"/>
      <c r="V104" s="1575"/>
      <c r="W104" s="1575"/>
      <c r="X104" s="1575"/>
      <c r="Y104" s="1575"/>
      <c r="Z104" s="1575"/>
      <c r="AA104" s="1575"/>
      <c r="AB104" s="1575"/>
      <c r="AC104" s="1575"/>
      <c r="AD104" s="1575"/>
      <c r="AE104" s="1575"/>
      <c r="AF104" s="1575"/>
      <c r="AG104" s="1575"/>
      <c r="AH104" s="1575"/>
      <c r="AI104" s="1575"/>
      <c r="AJ104" s="1575"/>
      <c r="AK104" s="1575"/>
      <c r="AL104" s="1575"/>
      <c r="AM104" s="1575"/>
      <c r="AN104" s="1575"/>
      <c r="AO104" s="1575"/>
      <c r="AP104" s="1575"/>
      <c r="AQ104" s="1575"/>
      <c r="AR104" s="1575"/>
      <c r="AS104" s="1575"/>
      <c r="AT104" s="1575"/>
      <c r="AU104" s="1575"/>
      <c r="AV104" s="1575"/>
      <c r="AW104" s="1575"/>
      <c r="AX104" s="1575"/>
    </row>
    <row r="105" spans="1:50" s="1584" customFormat="1" ht="15.75">
      <c r="A105" s="2446" t="s">
        <v>399</v>
      </c>
      <c r="B105" s="2447"/>
      <c r="C105" s="1579" t="s">
        <v>400</v>
      </c>
      <c r="D105" s="1580" t="s">
        <v>3</v>
      </c>
      <c r="E105" s="1580" t="s">
        <v>4</v>
      </c>
      <c r="F105" s="1580" t="s">
        <v>5</v>
      </c>
      <c r="G105" s="1580" t="s">
        <v>6</v>
      </c>
      <c r="H105" s="1580" t="s">
        <v>7</v>
      </c>
      <c r="I105" s="1580" t="s">
        <v>8</v>
      </c>
      <c r="J105" s="1580" t="s">
        <v>9</v>
      </c>
      <c r="K105" s="1580" t="s">
        <v>10</v>
      </c>
      <c r="L105" s="1580" t="s">
        <v>11</v>
      </c>
      <c r="M105" s="1580" t="s">
        <v>12</v>
      </c>
      <c r="N105" s="1581" t="s">
        <v>13</v>
      </c>
      <c r="O105" s="1582" t="s">
        <v>401</v>
      </c>
      <c r="P105" s="1575"/>
      <c r="Q105" s="1575"/>
      <c r="R105" s="1575"/>
      <c r="S105" s="1575"/>
      <c r="T105" s="1575"/>
      <c r="U105" s="1575"/>
      <c r="V105" s="1575"/>
      <c r="W105" s="1575"/>
      <c r="X105" s="1575"/>
      <c r="Y105" s="1575"/>
      <c r="Z105" s="1575"/>
      <c r="AA105" s="1575"/>
      <c r="AB105" s="1583"/>
      <c r="AC105" s="1583"/>
      <c r="AD105" s="1583"/>
      <c r="AE105" s="1583"/>
      <c r="AF105" s="1583"/>
      <c r="AG105" s="1583"/>
      <c r="AH105" s="1583"/>
      <c r="AI105" s="1583"/>
      <c r="AJ105" s="1583"/>
      <c r="AK105" s="1583"/>
      <c r="AL105" s="1583"/>
      <c r="AM105" s="1583"/>
      <c r="AN105" s="1583"/>
      <c r="AO105" s="1583"/>
      <c r="AP105" s="1583"/>
      <c r="AQ105" s="1583"/>
      <c r="AR105" s="1583"/>
      <c r="AS105" s="1583"/>
      <c r="AT105" s="1583"/>
      <c r="AU105" s="1583"/>
      <c r="AV105" s="1583"/>
      <c r="AW105" s="1583"/>
      <c r="AX105" s="1583"/>
    </row>
    <row r="106" spans="1:50" ht="15.75">
      <c r="A106" s="2448" t="s">
        <v>402</v>
      </c>
      <c r="B106" s="2449"/>
      <c r="C106" s="1611">
        <f>'[1]係別売上利益管理表（単月）'!C106</f>
        <v>0</v>
      </c>
      <c r="D106" s="1612">
        <f>'[1]係別売上利益管理表（単月）'!C106+'[1]係別売上利益管理表（単月）'!D106</f>
        <v>0</v>
      </c>
      <c r="E106" s="1612">
        <f>D106+'[1]係別売上利益管理表（単月）'!E106</f>
        <v>0</v>
      </c>
      <c r="F106" s="1612">
        <f>E106+'[1]係別売上利益管理表（単月）'!F106</f>
        <v>0</v>
      </c>
      <c r="G106" s="1612">
        <f>F106+'[1]係別売上利益管理表（単月）'!G106</f>
        <v>0</v>
      </c>
      <c r="H106" s="1612">
        <f>G106+'[1]係別売上利益管理表（単月）'!H106</f>
        <v>0</v>
      </c>
      <c r="I106" s="1612">
        <f>H106+'[1]係別売上利益管理表（単月）'!I106</f>
        <v>0</v>
      </c>
      <c r="J106" s="1612">
        <f>I106+'[1]係別売上利益管理表（単月）'!J106</f>
        <v>0</v>
      </c>
      <c r="K106" s="1612">
        <f>J106+'[1]係別売上利益管理表（単月）'!K106</f>
        <v>0</v>
      </c>
      <c r="L106" s="1612">
        <f>K106+'[1]係別売上利益管理表（単月）'!L106</f>
        <v>0</v>
      </c>
      <c r="M106" s="1612">
        <f>L106+'[1]係別売上利益管理表（単月）'!M106</f>
        <v>0</v>
      </c>
      <c r="N106" s="1613">
        <f>M106+'[1]係別売上利益管理表（単月）'!N106</f>
        <v>0</v>
      </c>
      <c r="O106" s="1614">
        <f>N106</f>
        <v>0</v>
      </c>
      <c r="P106" s="1575"/>
      <c r="Q106" s="1575"/>
      <c r="R106" s="1575"/>
      <c r="S106" s="1575"/>
      <c r="T106" s="1575"/>
      <c r="U106" s="1575"/>
      <c r="V106" s="1575"/>
      <c r="W106" s="1575"/>
      <c r="X106" s="1575"/>
      <c r="Y106" s="1575"/>
      <c r="Z106" s="1575"/>
      <c r="AA106" s="1575"/>
      <c r="AB106" s="1575"/>
      <c r="AC106" s="1575"/>
      <c r="AD106" s="1575"/>
      <c r="AE106" s="1575"/>
      <c r="AF106" s="1575"/>
      <c r="AG106" s="1575"/>
      <c r="AH106" s="1575"/>
      <c r="AI106" s="1575"/>
      <c r="AJ106" s="1575"/>
      <c r="AK106" s="1575"/>
      <c r="AL106" s="1575"/>
      <c r="AM106" s="1575"/>
      <c r="AN106" s="1575"/>
      <c r="AO106" s="1575"/>
      <c r="AP106" s="1575"/>
      <c r="AQ106" s="1575"/>
      <c r="AR106" s="1575"/>
      <c r="AS106" s="1575"/>
      <c r="AT106" s="1575"/>
      <c r="AU106" s="1575"/>
      <c r="AV106" s="1575"/>
      <c r="AW106" s="1575"/>
      <c r="AX106" s="1575"/>
    </row>
    <row r="107" spans="1:50" ht="13.5" customHeight="1">
      <c r="A107" s="1615" t="s">
        <v>403</v>
      </c>
      <c r="B107" s="1616"/>
      <c r="C107" s="1617">
        <f>'[1]係別売上利益管理表（単月）'!C107</f>
        <v>0</v>
      </c>
      <c r="D107" s="1618">
        <f>'[1]係別売上利益管理表（単月）'!C107+'[1]係別売上利益管理表（単月）'!D107</f>
        <v>0</v>
      </c>
      <c r="E107" s="1618">
        <f>D107+'[1]係別売上利益管理表（単月）'!E107</f>
        <v>0</v>
      </c>
      <c r="F107" s="1618">
        <f>E107+'[1]係別売上利益管理表（単月）'!F107</f>
        <v>0</v>
      </c>
      <c r="G107" s="1618">
        <f>F107+'[1]係別売上利益管理表（単月）'!G107</f>
        <v>0</v>
      </c>
      <c r="H107" s="1618">
        <f>G107+'[1]係別売上利益管理表（単月）'!H107</f>
        <v>106</v>
      </c>
      <c r="I107" s="1618">
        <f>H107+'[1]係別売上利益管理表（単月）'!I107</f>
        <v>106</v>
      </c>
      <c r="J107" s="1618">
        <f>I107+'[1]係別売上利益管理表（単月）'!J107</f>
        <v>106</v>
      </c>
      <c r="K107" s="1618">
        <f>J107+'[1]係別売上利益管理表（単月）'!K107</f>
        <v>106</v>
      </c>
      <c r="L107" s="1618">
        <f>K107+'[1]係別売上利益管理表（単月）'!L107</f>
        <v>1593</v>
      </c>
      <c r="M107" s="1618">
        <f>L107+'[1]係別売上利益管理表（単月）'!M107</f>
        <v>2943</v>
      </c>
      <c r="N107" s="1619">
        <f>M107+'[1]係別売上利益管理表（単月）'!N107</f>
        <v>4288</v>
      </c>
      <c r="O107" s="1593">
        <f t="shared" ref="O107:O110" si="5">N107</f>
        <v>4288</v>
      </c>
      <c r="P107" s="1594"/>
      <c r="Q107" s="1575"/>
      <c r="R107" s="1575"/>
      <c r="S107" s="1575"/>
      <c r="T107" s="1575"/>
      <c r="U107" s="1575"/>
      <c r="V107" s="1575"/>
      <c r="W107" s="1575"/>
      <c r="X107" s="1575"/>
      <c r="Y107" s="1575"/>
      <c r="Z107" s="1575"/>
      <c r="AA107" s="1575"/>
      <c r="AB107" s="1575"/>
      <c r="AC107" s="1575"/>
      <c r="AD107" s="1575"/>
      <c r="AE107" s="1575"/>
      <c r="AF107" s="1575"/>
      <c r="AG107" s="1575"/>
      <c r="AH107" s="1575"/>
      <c r="AI107" s="1575"/>
      <c r="AJ107" s="1575"/>
      <c r="AK107" s="1575"/>
      <c r="AL107" s="1575"/>
      <c r="AM107" s="1575"/>
      <c r="AN107" s="1575"/>
      <c r="AO107" s="1575"/>
      <c r="AP107" s="1575"/>
      <c r="AQ107" s="1575"/>
      <c r="AR107" s="1575"/>
      <c r="AS107" s="1575"/>
      <c r="AT107" s="1575"/>
      <c r="AU107" s="1575"/>
      <c r="AV107" s="1575"/>
      <c r="AW107" s="1575"/>
      <c r="AX107" s="1575"/>
    </row>
    <row r="108" spans="1:50" ht="15.75">
      <c r="A108" s="1595" t="s">
        <v>404</v>
      </c>
      <c r="B108" s="1596"/>
      <c r="C108" s="1597">
        <f>'[1]係別売上利益管理表（単月）'!C108</f>
        <v>0</v>
      </c>
      <c r="D108" s="1598">
        <f>'[1]係別売上利益管理表（単月）'!C108+'[1]係別売上利益管理表（単月）'!D108</f>
        <v>0</v>
      </c>
      <c r="E108" s="1598">
        <f>D108+'[1]係別売上利益管理表（単月）'!E108</f>
        <v>0</v>
      </c>
      <c r="F108" s="1598">
        <f>E108+'[1]係別売上利益管理表（単月）'!F108</f>
        <v>0</v>
      </c>
      <c r="G108" s="1598">
        <f>F108+'[1]係別売上利益管理表（単月）'!G108</f>
        <v>0</v>
      </c>
      <c r="H108" s="1598">
        <f>G108+'[1]係別売上利益管理表（単月）'!H108</f>
        <v>0</v>
      </c>
      <c r="I108" s="1598">
        <f>H108+'[1]係別売上利益管理表（単月）'!I108</f>
        <v>0</v>
      </c>
      <c r="J108" s="1598">
        <f>I108+'[1]係別売上利益管理表（単月）'!J108</f>
        <v>0</v>
      </c>
      <c r="K108" s="1598">
        <f>J108+'[1]係別売上利益管理表（単月）'!K108</f>
        <v>0</v>
      </c>
      <c r="L108" s="1598">
        <f>K108+'[1]係別売上利益管理表（単月）'!L108</f>
        <v>0</v>
      </c>
      <c r="M108" s="1598">
        <f>L108+'[1]係別売上利益管理表（単月）'!M108</f>
        <v>0</v>
      </c>
      <c r="N108" s="1599">
        <f>M108+'[1]係別売上利益管理表（単月）'!N108</f>
        <v>0</v>
      </c>
      <c r="O108" s="1620">
        <f t="shared" si="5"/>
        <v>0</v>
      </c>
      <c r="P108" s="1575"/>
      <c r="Q108" s="1575"/>
      <c r="R108" s="1575"/>
      <c r="S108" s="1575"/>
      <c r="T108" s="1575"/>
      <c r="U108" s="1575"/>
      <c r="V108" s="1575"/>
      <c r="W108" s="1575"/>
      <c r="X108" s="1575"/>
      <c r="Y108" s="1575"/>
      <c r="Z108" s="1575"/>
      <c r="AA108" s="1575"/>
      <c r="AB108" s="1575"/>
      <c r="AC108" s="1575"/>
      <c r="AD108" s="1575"/>
      <c r="AE108" s="1575"/>
      <c r="AF108" s="1575"/>
      <c r="AG108" s="1575"/>
      <c r="AH108" s="1575"/>
      <c r="AI108" s="1575"/>
      <c r="AJ108" s="1575"/>
      <c r="AK108" s="1575"/>
      <c r="AL108" s="1575"/>
      <c r="AM108" s="1575"/>
      <c r="AN108" s="1575"/>
      <c r="AO108" s="1575"/>
      <c r="AP108" s="1575"/>
      <c r="AQ108" s="1575"/>
      <c r="AR108" s="1575"/>
      <c r="AS108" s="1575"/>
      <c r="AT108" s="1575"/>
      <c r="AU108" s="1575"/>
      <c r="AV108" s="1575"/>
      <c r="AW108" s="1575"/>
      <c r="AX108" s="1575"/>
    </row>
    <row r="109" spans="1:50" ht="15.75">
      <c r="A109" s="2450" t="s">
        <v>409</v>
      </c>
      <c r="B109" s="2451"/>
      <c r="C109" s="1601">
        <f>'[1]係別売上利益管理表（単月）'!C109</f>
        <v>0</v>
      </c>
      <c r="D109" s="1602">
        <f>'[1]係別売上利益管理表（単月）'!C109+'[1]係別売上利益管理表（単月）'!D109</f>
        <v>0</v>
      </c>
      <c r="E109" s="1602">
        <f>D109+'[1]係別売上利益管理表（単月）'!E109</f>
        <v>0</v>
      </c>
      <c r="F109" s="1602">
        <f>E109+'[1]係別売上利益管理表（単月）'!F109</f>
        <v>0</v>
      </c>
      <c r="G109" s="1602">
        <f>F109+'[1]係別売上利益管理表（単月）'!G109</f>
        <v>0</v>
      </c>
      <c r="H109" s="1602">
        <f>G109+'[1]係別売上利益管理表（単月）'!H109</f>
        <v>-106</v>
      </c>
      <c r="I109" s="1602">
        <f>H109+'[1]係別売上利益管理表（単月）'!I109</f>
        <v>-106</v>
      </c>
      <c r="J109" s="1602">
        <f>I109+'[1]係別売上利益管理表（単月）'!J109</f>
        <v>-106</v>
      </c>
      <c r="K109" s="1602">
        <f>J109+'[1]係別売上利益管理表（単月）'!K109</f>
        <v>-106</v>
      </c>
      <c r="L109" s="1602">
        <f>K109+'[1]係別売上利益管理表（単月）'!L109</f>
        <v>-1593</v>
      </c>
      <c r="M109" s="1602">
        <f>L109+'[1]係別売上利益管理表（単月）'!M109</f>
        <v>-2943</v>
      </c>
      <c r="N109" s="1603">
        <f>M109+'[1]係別売上利益管理表（単月）'!N109</f>
        <v>-4288</v>
      </c>
      <c r="O109" s="1621">
        <f t="shared" si="5"/>
        <v>-4288</v>
      </c>
      <c r="P109" s="1575"/>
      <c r="Q109" s="1575"/>
      <c r="R109" s="1575"/>
      <c r="S109" s="1575"/>
      <c r="T109" s="1575"/>
      <c r="U109" s="1575"/>
      <c r="V109" s="1575"/>
      <c r="W109" s="1575"/>
      <c r="X109" s="1575"/>
      <c r="Y109" s="1575"/>
      <c r="Z109" s="1575"/>
      <c r="AA109" s="1575"/>
      <c r="AB109" s="1575"/>
      <c r="AC109" s="1575"/>
      <c r="AD109" s="1575"/>
      <c r="AE109" s="1575"/>
      <c r="AF109" s="1575"/>
      <c r="AG109" s="1575"/>
      <c r="AH109" s="1575"/>
      <c r="AI109" s="1575"/>
      <c r="AJ109" s="1575"/>
      <c r="AK109" s="1575"/>
      <c r="AL109" s="1575"/>
      <c r="AM109" s="1575"/>
      <c r="AN109" s="1575"/>
      <c r="AO109" s="1575"/>
      <c r="AP109" s="1575"/>
      <c r="AQ109" s="1575"/>
      <c r="AR109" s="1575"/>
      <c r="AS109" s="1575"/>
      <c r="AT109" s="1575"/>
      <c r="AU109" s="1575"/>
      <c r="AV109" s="1575"/>
      <c r="AW109" s="1575"/>
      <c r="AX109" s="1575"/>
    </row>
    <row r="110" spans="1:50" ht="16.5" thickBot="1">
      <c r="A110" s="2444" t="s">
        <v>406</v>
      </c>
      <c r="B110" s="2445"/>
      <c r="C110" s="1605" t="e">
        <f>'[1]【年計】計装係(FN)'!$G$54</f>
        <v>#DIV/0!</v>
      </c>
      <c r="D110" s="1606" t="e">
        <f>'[1]【年計】計装係(FN)'!$M$54</f>
        <v>#DIV/0!</v>
      </c>
      <c r="E110" s="1606" t="e">
        <f>'[1]【年計】計装係(FN)'!$S$54</f>
        <v>#DIV/0!</v>
      </c>
      <c r="F110" s="1606" t="e">
        <f>'[1]【年計】計装係(FN)'!$Y$54</f>
        <v>#DIV/0!</v>
      </c>
      <c r="G110" s="1606" t="e">
        <f>'[1]【年計】計装係(FN)'!$AE$54</f>
        <v>#DIV/0!</v>
      </c>
      <c r="H110" s="1606" t="e">
        <f>'[1]【年計】計装係(FN)'!$AK$54</f>
        <v>#DIV/0!</v>
      </c>
      <c r="I110" s="1606" t="e">
        <f>'[1]【年計】計装係(FN)'!$AQ$54</f>
        <v>#DIV/0!</v>
      </c>
      <c r="J110" s="1606" t="e">
        <f>'[1]【年計】計装係(FN)'!$AW$54</f>
        <v>#DIV/0!</v>
      </c>
      <c r="K110" s="1606" t="e">
        <f>'[1]【年計】計装係(FN)'!$BC$54</f>
        <v>#DIV/0!</v>
      </c>
      <c r="L110" s="1606" t="e">
        <f>'[1]【年計】計装係(FN)'!$BI$54</f>
        <v>#DIV/0!</v>
      </c>
      <c r="M110" s="1606" t="e">
        <f>'[1]【年計】計装係(FN)'!$BO$54</f>
        <v>#DIV/0!</v>
      </c>
      <c r="N110" s="1607" t="e">
        <f>'[1]【年計】計装係(FN)'!$BU$54</f>
        <v>#DIV/0!</v>
      </c>
      <c r="O110" s="1608" t="e">
        <f t="shared" si="5"/>
        <v>#DIV/0!</v>
      </c>
      <c r="P110" s="1575"/>
      <c r="Q110" s="1575"/>
      <c r="R110" s="1575"/>
      <c r="S110" s="1575"/>
      <c r="T110" s="1575"/>
      <c r="U110" s="1575"/>
      <c r="V110" s="1575"/>
      <c r="W110" s="1575"/>
      <c r="X110" s="1575"/>
      <c r="Y110" s="1575"/>
      <c r="Z110" s="1575"/>
      <c r="AA110" s="1575"/>
      <c r="AB110" s="1575"/>
      <c r="AC110" s="1575"/>
      <c r="AD110" s="1575"/>
      <c r="AE110" s="1575"/>
      <c r="AF110" s="1575"/>
      <c r="AG110" s="1575"/>
      <c r="AH110" s="1575"/>
      <c r="AI110" s="1575"/>
      <c r="AJ110" s="1575"/>
      <c r="AK110" s="1575"/>
      <c r="AL110" s="1575"/>
      <c r="AM110" s="1575"/>
      <c r="AN110" s="1575"/>
      <c r="AO110" s="1575"/>
      <c r="AP110" s="1575"/>
      <c r="AQ110" s="1575"/>
      <c r="AR110" s="1575"/>
      <c r="AS110" s="1575"/>
      <c r="AT110" s="1575"/>
      <c r="AU110" s="1575"/>
      <c r="AV110" s="1575"/>
      <c r="AW110" s="1575"/>
      <c r="AX110" s="1575"/>
    </row>
    <row r="111" spans="1:50">
      <c r="A111" s="1622"/>
      <c r="B111" s="1623"/>
      <c r="C111" s="1628"/>
      <c r="D111" s="1628"/>
      <c r="E111" s="1628"/>
      <c r="F111" s="1628"/>
      <c r="G111" s="1628"/>
      <c r="H111" s="1628"/>
      <c r="I111" s="1628"/>
      <c r="J111" s="1628"/>
      <c r="K111" s="1628"/>
      <c r="L111" s="1628"/>
      <c r="M111" s="1628"/>
      <c r="N111" s="1628"/>
      <c r="O111" s="1627"/>
      <c r="P111" s="1575"/>
      <c r="Q111" s="1575"/>
      <c r="R111" s="1575"/>
      <c r="S111" s="1575"/>
      <c r="T111" s="1575"/>
      <c r="U111" s="1575"/>
      <c r="V111" s="1575"/>
      <c r="W111" s="1575"/>
      <c r="X111" s="1575"/>
      <c r="Y111" s="1575"/>
      <c r="Z111" s="1575"/>
      <c r="AA111" s="1575"/>
      <c r="AB111" s="1575"/>
      <c r="AC111" s="1575"/>
      <c r="AD111" s="1575"/>
      <c r="AE111" s="1575"/>
      <c r="AF111" s="1575"/>
      <c r="AG111" s="1575"/>
      <c r="AH111" s="1575"/>
      <c r="AI111" s="1575"/>
      <c r="AJ111" s="1575"/>
      <c r="AK111" s="1575"/>
      <c r="AL111" s="1575"/>
      <c r="AM111" s="1575"/>
      <c r="AN111" s="1575"/>
      <c r="AO111" s="1575"/>
      <c r="AP111" s="1575"/>
      <c r="AQ111" s="1575"/>
      <c r="AR111" s="1575"/>
      <c r="AS111" s="1575"/>
      <c r="AT111" s="1575"/>
      <c r="AU111" s="1575"/>
      <c r="AV111" s="1575"/>
      <c r="AW111" s="1575"/>
      <c r="AX111" s="1575"/>
    </row>
  </sheetData>
  <mergeCells count="24">
    <mergeCell ref="A82:B82"/>
    <mergeCell ref="A57:B57"/>
    <mergeCell ref="A58:B58"/>
    <mergeCell ref="A61:B61"/>
    <mergeCell ref="A62:B62"/>
    <mergeCell ref="A66:B66"/>
    <mergeCell ref="A67:B67"/>
    <mergeCell ref="A70:B70"/>
    <mergeCell ref="A71:B71"/>
    <mergeCell ref="A77:B77"/>
    <mergeCell ref="A78:B78"/>
    <mergeCell ref="A81:B81"/>
    <mergeCell ref="A110:B110"/>
    <mergeCell ref="A86:B86"/>
    <mergeCell ref="A87:B87"/>
    <mergeCell ref="A90:B90"/>
    <mergeCell ref="A91:B91"/>
    <mergeCell ref="A96:B96"/>
    <mergeCell ref="A97:B97"/>
    <mergeCell ref="A100:B100"/>
    <mergeCell ref="A101:B101"/>
    <mergeCell ref="A105:B105"/>
    <mergeCell ref="A106:B106"/>
    <mergeCell ref="A109:B109"/>
  </mergeCells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3"/>
  <sheetViews>
    <sheetView workbookViewId="0"/>
  </sheetViews>
  <sheetFormatPr defaultColWidth="9" defaultRowHeight="13.5"/>
  <cols>
    <col min="1" max="1" width="5.5" style="1496" customWidth="1"/>
    <col min="2" max="2" width="9" style="1496"/>
    <col min="3" max="3" width="9.25" style="1496" bestFit="1" customWidth="1"/>
    <col min="4" max="4" width="9.125" style="1496" bestFit="1" customWidth="1"/>
    <col min="5" max="5" width="9" style="1496"/>
    <col min="6" max="6" width="3.25" style="1496" customWidth="1"/>
    <col min="7" max="7" width="6.375" style="1496" customWidth="1"/>
    <col min="8" max="8" width="8.5" style="1496" customWidth="1"/>
    <col min="9" max="9" width="12.625" style="1496" customWidth="1"/>
    <col min="10" max="10" width="11.75" style="1496" customWidth="1"/>
    <col min="11" max="11" width="19.875" style="1496" hidden="1" customWidth="1"/>
    <col min="12" max="12" width="11.75" style="1496" customWidth="1"/>
    <col min="13" max="13" width="13" style="1496" bestFit="1" customWidth="1"/>
    <col min="14" max="14" width="11.125" style="1496" hidden="1" customWidth="1"/>
    <col min="15" max="15" width="10.25" style="1496" customWidth="1"/>
    <col min="16" max="16" width="11" style="1496" bestFit="1" customWidth="1"/>
    <col min="17" max="16384" width="9" style="1496"/>
  </cols>
  <sheetData>
    <row r="1" spans="2:16" ht="17.25">
      <c r="B1" s="1495" t="s">
        <v>369</v>
      </c>
    </row>
    <row r="2" spans="2:16" ht="14.25" thickBot="1"/>
    <row r="3" spans="2:16" ht="14.25" thickBot="1">
      <c r="B3" s="1497" t="s">
        <v>370</v>
      </c>
      <c r="C3" s="1498" t="s">
        <v>371</v>
      </c>
      <c r="D3" s="1498" t="s">
        <v>372</v>
      </c>
      <c r="E3" s="1498" t="s">
        <v>373</v>
      </c>
      <c r="F3" s="1498"/>
      <c r="G3" s="2458" t="s">
        <v>374</v>
      </c>
      <c r="H3" s="2459"/>
      <c r="I3" s="1499" t="s">
        <v>375</v>
      </c>
      <c r="J3" s="1500" t="s">
        <v>376</v>
      </c>
      <c r="K3" s="1501" t="s">
        <v>377</v>
      </c>
      <c r="L3" s="1502" t="s">
        <v>378</v>
      </c>
      <c r="M3" s="1503" t="s">
        <v>379</v>
      </c>
      <c r="N3" s="1504" t="s">
        <v>376</v>
      </c>
      <c r="O3" s="1502" t="s">
        <v>380</v>
      </c>
      <c r="P3" s="1505" t="s">
        <v>376</v>
      </c>
    </row>
    <row r="4" spans="2:16" ht="16.5" hidden="1" customHeight="1">
      <c r="B4" s="1506">
        <v>2007</v>
      </c>
      <c r="C4" s="1507">
        <v>565425</v>
      </c>
      <c r="D4" s="1507">
        <v>36385</v>
      </c>
      <c r="E4" s="1508">
        <f t="shared" ref="E4:E15" si="0">D4/C4</f>
        <v>6.434982535261087E-2</v>
      </c>
      <c r="F4" s="1509"/>
      <c r="G4" s="1509"/>
      <c r="H4" s="1510"/>
      <c r="I4" s="1511"/>
      <c r="J4" s="1512"/>
      <c r="K4" s="1513"/>
      <c r="L4" s="1514"/>
      <c r="M4" s="1515"/>
      <c r="N4" s="1512"/>
      <c r="O4" s="1514"/>
      <c r="P4" s="1512"/>
    </row>
    <row r="5" spans="2:16" ht="16.5" hidden="1" customHeight="1">
      <c r="B5" s="1516">
        <v>2008</v>
      </c>
      <c r="C5" s="1517">
        <v>458946</v>
      </c>
      <c r="D5" s="1517">
        <v>18484</v>
      </c>
      <c r="E5" s="1518">
        <f t="shared" si="0"/>
        <v>4.0274890727885197E-2</v>
      </c>
      <c r="F5" s="1519"/>
      <c r="G5" s="1519"/>
      <c r="H5" s="1520"/>
      <c r="I5" s="1521"/>
      <c r="J5" s="1512"/>
      <c r="K5" s="1522"/>
      <c r="L5" s="1514"/>
      <c r="M5" s="1515"/>
      <c r="N5" s="1512"/>
      <c r="O5" s="1514"/>
      <c r="P5" s="1512"/>
    </row>
    <row r="6" spans="2:16" ht="16.5" hidden="1" customHeight="1">
      <c r="B6" s="1523">
        <v>2009</v>
      </c>
      <c r="C6" s="1517">
        <v>346405</v>
      </c>
      <c r="D6" s="1517">
        <v>5002</v>
      </c>
      <c r="E6" s="1518">
        <f t="shared" si="0"/>
        <v>1.4439745384737518E-2</v>
      </c>
      <c r="F6" s="1519"/>
      <c r="G6" s="1519"/>
      <c r="H6" s="1520"/>
      <c r="I6" s="1521"/>
      <c r="J6" s="1512"/>
      <c r="K6" s="1522"/>
      <c r="L6" s="1514"/>
      <c r="M6" s="1515"/>
      <c r="N6" s="1512"/>
      <c r="O6" s="1514"/>
      <c r="P6" s="1512"/>
    </row>
    <row r="7" spans="2:16" ht="16.5" customHeight="1">
      <c r="B7" s="1516">
        <v>2010</v>
      </c>
      <c r="C7" s="1517">
        <v>614405</v>
      </c>
      <c r="D7" s="1517">
        <v>96117</v>
      </c>
      <c r="E7" s="1518">
        <f t="shared" si="0"/>
        <v>0.15643915658238458</v>
      </c>
      <c r="F7" s="1519"/>
      <c r="G7" s="1519">
        <v>18</v>
      </c>
      <c r="H7" s="1520"/>
      <c r="I7" s="1524">
        <v>150994</v>
      </c>
      <c r="J7" s="1525">
        <f t="shared" ref="J7:J15" si="1">I7/C7</f>
        <v>0.2457564635704462</v>
      </c>
      <c r="K7" s="1526">
        <f t="shared" ref="K7:K15" si="2">C7-I7-O7</f>
        <v>136121</v>
      </c>
      <c r="L7" s="1527">
        <v>17308</v>
      </c>
      <c r="M7" s="1528">
        <f t="shared" ref="M7:M15" si="3">L7/(G7*2000)</f>
        <v>0.4807777777777778</v>
      </c>
      <c r="N7" s="1529">
        <f t="shared" ref="N7:N15" si="4">L7*7/C7</f>
        <v>0.19719240566076121</v>
      </c>
      <c r="O7" s="1527">
        <v>327290</v>
      </c>
      <c r="P7" s="1529">
        <f t="shared" ref="P7:P15" si="5">O7/C7</f>
        <v>0.53269423263157034</v>
      </c>
    </row>
    <row r="8" spans="2:16" ht="16.5" customHeight="1">
      <c r="B8" s="1523">
        <v>2011</v>
      </c>
      <c r="C8" s="1530">
        <v>663870</v>
      </c>
      <c r="D8" s="1530">
        <v>119167</v>
      </c>
      <c r="E8" s="1531">
        <f t="shared" si="0"/>
        <v>0.17950351725488423</v>
      </c>
      <c r="F8" s="1519"/>
      <c r="G8" s="1519">
        <v>20</v>
      </c>
      <c r="H8" s="1520"/>
      <c r="I8" s="1524">
        <v>155598</v>
      </c>
      <c r="J8" s="1532">
        <f t="shared" si="1"/>
        <v>0.23438022504405984</v>
      </c>
      <c r="K8" s="1526">
        <f t="shared" si="2"/>
        <v>144439</v>
      </c>
      <c r="L8" s="1533">
        <v>20908</v>
      </c>
      <c r="M8" s="1534">
        <f t="shared" si="3"/>
        <v>0.52270000000000005</v>
      </c>
      <c r="N8" s="1535">
        <f t="shared" si="4"/>
        <v>0.22045882476990977</v>
      </c>
      <c r="O8" s="1533">
        <v>363833</v>
      </c>
      <c r="P8" s="1535">
        <f t="shared" si="5"/>
        <v>0.54804856372482569</v>
      </c>
    </row>
    <row r="9" spans="2:16" ht="16.5" customHeight="1">
      <c r="B9" s="1516">
        <v>2012</v>
      </c>
      <c r="C9" s="1517">
        <v>514011</v>
      </c>
      <c r="D9" s="1517">
        <v>88047</v>
      </c>
      <c r="E9" s="1518">
        <f t="shared" si="0"/>
        <v>0.17129399954475683</v>
      </c>
      <c r="F9" s="1519"/>
      <c r="G9" s="1519">
        <v>19</v>
      </c>
      <c r="H9" s="1520"/>
      <c r="I9" s="1524">
        <v>149818</v>
      </c>
      <c r="J9" s="1532">
        <f t="shared" si="1"/>
        <v>0.2914684705191134</v>
      </c>
      <c r="K9" s="1526">
        <f t="shared" si="2"/>
        <v>100655</v>
      </c>
      <c r="L9" s="1533">
        <v>20113</v>
      </c>
      <c r="M9" s="1534">
        <f t="shared" si="3"/>
        <v>0.52928947368421053</v>
      </c>
      <c r="N9" s="1535">
        <f t="shared" si="4"/>
        <v>0.27390658954769448</v>
      </c>
      <c r="O9" s="1533">
        <v>263538</v>
      </c>
      <c r="P9" s="1535">
        <f t="shared" si="5"/>
        <v>0.51270887198912085</v>
      </c>
    </row>
    <row r="10" spans="2:16" ht="16.5" customHeight="1">
      <c r="B10" s="1523">
        <v>2013</v>
      </c>
      <c r="C10" s="1517">
        <v>576864</v>
      </c>
      <c r="D10" s="1517">
        <v>78374</v>
      </c>
      <c r="E10" s="1518">
        <f t="shared" si="0"/>
        <v>0.13586217895379155</v>
      </c>
      <c r="F10" s="1519"/>
      <c r="G10" s="1519">
        <v>21</v>
      </c>
      <c r="H10" s="1520"/>
      <c r="I10" s="1524">
        <v>162551</v>
      </c>
      <c r="J10" s="1532">
        <f t="shared" si="1"/>
        <v>0.28178392134021191</v>
      </c>
      <c r="K10" s="1526">
        <f t="shared" si="2"/>
        <v>123280</v>
      </c>
      <c r="L10" s="1533">
        <v>22117</v>
      </c>
      <c r="M10" s="1534">
        <f t="shared" si="3"/>
        <v>0.52659523809523812</v>
      </c>
      <c r="N10" s="1535">
        <f t="shared" si="4"/>
        <v>0.26838041548787928</v>
      </c>
      <c r="O10" s="1533">
        <v>291033</v>
      </c>
      <c r="P10" s="1535">
        <f t="shared" si="5"/>
        <v>0.5045088617074388</v>
      </c>
    </row>
    <row r="11" spans="2:16" ht="16.5" customHeight="1">
      <c r="B11" s="1516">
        <v>2014</v>
      </c>
      <c r="C11" s="1517">
        <v>625378</v>
      </c>
      <c r="D11" s="1517">
        <v>98719</v>
      </c>
      <c r="E11" s="1518">
        <f t="shared" si="0"/>
        <v>0.15785492933873593</v>
      </c>
      <c r="F11" s="1519"/>
      <c r="G11" s="1536">
        <v>26</v>
      </c>
      <c r="H11" s="1520" t="s">
        <v>381</v>
      </c>
      <c r="I11" s="1537">
        <v>206164</v>
      </c>
      <c r="J11" s="1538">
        <f t="shared" si="1"/>
        <v>0.32966301980562157</v>
      </c>
      <c r="K11" s="1526">
        <f t="shared" si="2"/>
        <v>158003</v>
      </c>
      <c r="L11" s="1533">
        <v>27777</v>
      </c>
      <c r="M11" s="1534">
        <f t="shared" si="3"/>
        <v>0.53417307692307692</v>
      </c>
      <c r="N11" s="1535">
        <f t="shared" si="4"/>
        <v>0.31091435899567943</v>
      </c>
      <c r="O11" s="1533">
        <v>261211</v>
      </c>
      <c r="P11" s="1535">
        <f t="shared" si="5"/>
        <v>0.41768498412160326</v>
      </c>
    </row>
    <row r="12" spans="2:16" ht="16.5" customHeight="1">
      <c r="B12" s="1523">
        <v>2015</v>
      </c>
      <c r="C12" s="1517">
        <v>547447</v>
      </c>
      <c r="D12" s="1517">
        <v>53440</v>
      </c>
      <c r="E12" s="1518">
        <f t="shared" si="0"/>
        <v>9.7616755594605503E-2</v>
      </c>
      <c r="F12" s="1519"/>
      <c r="G12" s="1536">
        <v>25</v>
      </c>
      <c r="H12" s="1520"/>
      <c r="I12" s="1537">
        <v>246208</v>
      </c>
      <c r="J12" s="1539">
        <f t="shared" si="1"/>
        <v>0.44973851349993699</v>
      </c>
      <c r="K12" s="1540">
        <f t="shared" si="2"/>
        <v>55031</v>
      </c>
      <c r="L12" s="1533">
        <v>29908</v>
      </c>
      <c r="M12" s="1534">
        <f t="shared" si="3"/>
        <v>0.59816000000000003</v>
      </c>
      <c r="N12" s="1535">
        <f t="shared" si="4"/>
        <v>0.38242240801392646</v>
      </c>
      <c r="O12" s="1533">
        <v>246208</v>
      </c>
      <c r="P12" s="1535">
        <f t="shared" si="5"/>
        <v>0.44973851349993699</v>
      </c>
    </row>
    <row r="13" spans="2:16" ht="16.5" customHeight="1">
      <c r="B13" s="1516">
        <v>2016</v>
      </c>
      <c r="C13" s="1517">
        <v>578347</v>
      </c>
      <c r="D13" s="1517">
        <v>29100</v>
      </c>
      <c r="E13" s="1518">
        <f t="shared" si="0"/>
        <v>5.0315813862611893E-2</v>
      </c>
      <c r="F13" s="1519"/>
      <c r="G13" s="1536">
        <v>25</v>
      </c>
      <c r="H13" s="1520"/>
      <c r="I13" s="1537">
        <v>286745</v>
      </c>
      <c r="J13" s="1539">
        <f t="shared" si="1"/>
        <v>0.49580096378125937</v>
      </c>
      <c r="K13" s="1540">
        <f t="shared" si="2"/>
        <v>4901</v>
      </c>
      <c r="L13" s="1533">
        <v>28481</v>
      </c>
      <c r="M13" s="1534">
        <f t="shared" si="3"/>
        <v>0.56962000000000002</v>
      </c>
      <c r="N13" s="1535">
        <f t="shared" si="4"/>
        <v>0.34471865506348265</v>
      </c>
      <c r="O13" s="1533">
        <v>286701</v>
      </c>
      <c r="P13" s="1535">
        <f t="shared" si="5"/>
        <v>0.49572488488744648</v>
      </c>
    </row>
    <row r="14" spans="2:16" ht="16.5" customHeight="1">
      <c r="B14" s="1523">
        <v>2017</v>
      </c>
      <c r="C14" s="1530">
        <v>663825</v>
      </c>
      <c r="D14" s="1530">
        <v>50489</v>
      </c>
      <c r="E14" s="1531">
        <f t="shared" si="0"/>
        <v>7.6057695928896926E-2</v>
      </c>
      <c r="F14" s="1519"/>
      <c r="G14" s="1536">
        <v>24</v>
      </c>
      <c r="H14" s="1520"/>
      <c r="I14" s="1537">
        <v>237536</v>
      </c>
      <c r="J14" s="1539">
        <f t="shared" si="1"/>
        <v>0.35782924716604525</v>
      </c>
      <c r="K14" s="1540">
        <f t="shared" si="2"/>
        <v>81928</v>
      </c>
      <c r="L14" s="1533">
        <v>22036</v>
      </c>
      <c r="M14" s="1534">
        <f t="shared" si="3"/>
        <v>0.45908333333333334</v>
      </c>
      <c r="N14" s="1535">
        <f t="shared" si="4"/>
        <v>0.23236847060595789</v>
      </c>
      <c r="O14" s="1533">
        <v>344361</v>
      </c>
      <c r="P14" s="1535">
        <f t="shared" si="5"/>
        <v>0.51875268331262003</v>
      </c>
    </row>
    <row r="15" spans="2:16" ht="14.25" thickBot="1">
      <c r="B15" s="1541">
        <v>2018</v>
      </c>
      <c r="C15" s="1542">
        <v>663630</v>
      </c>
      <c r="D15" s="1542">
        <v>106077</v>
      </c>
      <c r="E15" s="1543">
        <f t="shared" si="0"/>
        <v>0.15984358754125039</v>
      </c>
      <c r="F15" s="1544"/>
      <c r="G15" s="1545">
        <v>24</v>
      </c>
      <c r="H15" s="1546"/>
      <c r="I15" s="1547">
        <v>258019</v>
      </c>
      <c r="J15" s="1548">
        <f t="shared" si="1"/>
        <v>0.38879948163886502</v>
      </c>
      <c r="K15" s="1549">
        <f t="shared" si="2"/>
        <v>110507</v>
      </c>
      <c r="L15" s="1550">
        <v>28623</v>
      </c>
      <c r="M15" s="1551">
        <f t="shared" si="3"/>
        <v>0.59631250000000002</v>
      </c>
      <c r="N15" s="1552">
        <f t="shared" si="4"/>
        <v>0.30191673070837666</v>
      </c>
      <c r="O15" s="1550">
        <v>295104</v>
      </c>
      <c r="P15" s="1552">
        <f t="shared" si="5"/>
        <v>0.44468152434338409</v>
      </c>
    </row>
    <row r="16" spans="2:16">
      <c r="B16" s="1553"/>
      <c r="C16" s="1554"/>
      <c r="D16" s="1554"/>
      <c r="E16" s="1555"/>
      <c r="F16" s="1556"/>
      <c r="G16" s="1556"/>
      <c r="H16" s="1556"/>
      <c r="I16" s="1557" t="s">
        <v>382</v>
      </c>
      <c r="J16" s="1556"/>
      <c r="K16" s="1558" t="s">
        <v>383</v>
      </c>
      <c r="L16" s="1559" t="s">
        <v>384</v>
      </c>
      <c r="M16" s="1560"/>
      <c r="O16" s="1559" t="s">
        <v>385</v>
      </c>
      <c r="P16" s="1560"/>
    </row>
    <row r="17" spans="2:16">
      <c r="B17" s="1561"/>
      <c r="C17" s="1554"/>
      <c r="D17" s="1554"/>
      <c r="E17" s="1555"/>
      <c r="F17" s="1562"/>
      <c r="G17" s="1562"/>
      <c r="H17" s="1562"/>
      <c r="I17" s="1563" t="s">
        <v>386</v>
      </c>
      <c r="J17" s="1562"/>
      <c r="L17" s="1564"/>
      <c r="M17" s="1565"/>
      <c r="O17" s="1564"/>
      <c r="P17" s="1565"/>
    </row>
    <row r="18" spans="2:16" ht="12" customHeight="1"/>
    <row r="20" spans="2:16">
      <c r="K20" s="1566" t="s">
        <v>387</v>
      </c>
    </row>
    <row r="21" spans="2:16">
      <c r="K21" s="1566" t="s">
        <v>388</v>
      </c>
    </row>
    <row r="22" spans="2:16">
      <c r="K22" s="1566" t="s">
        <v>389</v>
      </c>
    </row>
    <row r="23" spans="2:16">
      <c r="K23" s="1566"/>
    </row>
  </sheetData>
  <mergeCells count="1">
    <mergeCell ref="G3:H3"/>
  </mergeCells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15"/>
  <sheetViews>
    <sheetView workbookViewId="0"/>
  </sheetViews>
  <sheetFormatPr defaultColWidth="9" defaultRowHeight="18" customHeight="1"/>
  <cols>
    <col min="1" max="4" width="9" style="141"/>
    <col min="5" max="7" width="9" style="142"/>
    <col min="8" max="14" width="9" style="143"/>
    <col min="15" max="16384" width="9" style="141"/>
  </cols>
  <sheetData>
    <row r="1" spans="1:6" ht="18" customHeight="1">
      <c r="A1" s="141" t="s">
        <v>364</v>
      </c>
    </row>
    <row r="2" spans="1:6" ht="18" customHeight="1">
      <c r="A2" s="141" t="s">
        <v>365</v>
      </c>
    </row>
    <row r="15" spans="1:6" ht="18" customHeight="1">
      <c r="F15" s="1453"/>
    </row>
  </sheetData>
  <phoneticPr fontId="4"/>
  <pageMargins left="0.22" right="0.25" top="0.67" bottom="0.61" header="0.51200000000000001" footer="0.38"/>
  <pageSetup paperSize="8" scale="90" orientation="portrait" horizontalDpi="4294967293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99"/>
  </sheetPr>
  <dimension ref="B1:BW88"/>
  <sheetViews>
    <sheetView workbookViewId="0"/>
  </sheetViews>
  <sheetFormatPr defaultColWidth="9" defaultRowHeight="15.75" customHeight="1" outlineLevelRow="1"/>
  <cols>
    <col min="1" max="1" width="0.75" style="780" customWidth="1"/>
    <col min="2" max="2" width="3.875" style="780" customWidth="1"/>
    <col min="3" max="3" width="5" style="780" customWidth="1"/>
    <col min="4" max="4" width="18" style="780" customWidth="1"/>
    <col min="5" max="5" width="18.125" style="780" customWidth="1"/>
    <col min="6" max="74" width="9.375" style="780" customWidth="1"/>
    <col min="75" max="75" width="6.25" style="906" customWidth="1"/>
    <col min="76" max="16384" width="9" style="780"/>
  </cols>
  <sheetData>
    <row r="1" spans="2:75" ht="22.5" customHeight="1">
      <c r="B1" s="947" t="s">
        <v>438</v>
      </c>
    </row>
    <row r="2" spans="2:75" ht="15.75" customHeight="1">
      <c r="B2" s="780" t="s">
        <v>274</v>
      </c>
    </row>
    <row r="3" spans="2:75" ht="15.75" customHeight="1" thickBot="1">
      <c r="B3" s="775" t="s">
        <v>273</v>
      </c>
      <c r="F3" s="922"/>
      <c r="G3" s="921"/>
      <c r="H3" s="921"/>
      <c r="I3" s="921"/>
      <c r="J3" s="921"/>
      <c r="K3" s="921"/>
      <c r="L3" s="848"/>
      <c r="M3" s="848" t="s">
        <v>290</v>
      </c>
      <c r="N3" s="849">
        <v>2</v>
      </c>
      <c r="O3" s="921"/>
      <c r="P3" s="921"/>
      <c r="Q3" s="921"/>
      <c r="R3" s="848"/>
      <c r="S3" s="848" t="s">
        <v>290</v>
      </c>
      <c r="T3" s="849">
        <v>3</v>
      </c>
      <c r="U3" s="921"/>
      <c r="V3" s="921"/>
      <c r="W3" s="921"/>
      <c r="X3" s="848"/>
      <c r="Y3" s="848" t="s">
        <v>290</v>
      </c>
      <c r="Z3" s="849">
        <v>4</v>
      </c>
      <c r="AA3" s="921"/>
      <c r="AB3" s="921"/>
      <c r="AC3" s="921"/>
      <c r="AD3" s="848"/>
      <c r="AE3" s="848" t="s">
        <v>290</v>
      </c>
      <c r="AF3" s="849">
        <v>5</v>
      </c>
      <c r="AG3" s="921"/>
      <c r="AH3" s="921"/>
      <c r="AI3" s="921"/>
      <c r="AJ3" s="848"/>
      <c r="AK3" s="848" t="s">
        <v>290</v>
      </c>
      <c r="AL3" s="849">
        <v>6</v>
      </c>
      <c r="AO3" s="921"/>
      <c r="AP3" s="848"/>
      <c r="AQ3" s="848" t="s">
        <v>290</v>
      </c>
      <c r="AR3" s="849">
        <v>7</v>
      </c>
      <c r="AU3" s="921"/>
      <c r="AV3" s="848"/>
      <c r="AW3" s="848" t="s">
        <v>290</v>
      </c>
      <c r="AX3" s="849">
        <v>8</v>
      </c>
      <c r="BA3" s="921"/>
      <c r="BB3" s="848"/>
      <c r="BC3" s="848" t="s">
        <v>290</v>
      </c>
      <c r="BD3" s="849">
        <v>9</v>
      </c>
      <c r="BG3" s="921"/>
      <c r="BH3" s="848"/>
      <c r="BI3" s="848" t="s">
        <v>290</v>
      </c>
      <c r="BJ3" s="849">
        <v>10</v>
      </c>
      <c r="BM3" s="921"/>
      <c r="BN3" s="848"/>
      <c r="BO3" s="848" t="s">
        <v>290</v>
      </c>
      <c r="BP3" s="849">
        <v>11</v>
      </c>
      <c r="BS3" s="921"/>
      <c r="BT3" s="848"/>
      <c r="BU3" s="848" t="s">
        <v>290</v>
      </c>
      <c r="BV3" s="849">
        <v>12</v>
      </c>
    </row>
    <row r="4" spans="2:75" ht="15.75" customHeight="1" thickBot="1">
      <c r="B4" s="2562" t="s">
        <v>419</v>
      </c>
      <c r="C4" s="2563"/>
      <c r="D4" s="2563"/>
      <c r="E4" s="2564"/>
      <c r="F4" s="1661" t="str">
        <f>"4月度 "&amp;IF([2]W300_JIG_MTB!B2=2,"【確定】","【未確定】")</f>
        <v>4月度 【確定】</v>
      </c>
      <c r="G4" s="1662"/>
      <c r="H4" s="1663"/>
      <c r="I4" s="1661" t="str">
        <f>"5月度 "&amp;IF([2]W300_JIG_MTB!C2=2,"【確定】","【未確定】")</f>
        <v>5月度 【確定】</v>
      </c>
      <c r="J4" s="1662"/>
      <c r="K4" s="1662"/>
      <c r="L4" s="1662"/>
      <c r="M4" s="1662"/>
      <c r="N4" s="1663"/>
      <c r="O4" s="1661" t="str">
        <f>"6月度 "&amp;IF([2]W300_JIG_MTB!C2=2,"【確定】","【未確定】")</f>
        <v>6月度 【確定】</v>
      </c>
      <c r="P4" s="1662"/>
      <c r="Q4" s="1662"/>
      <c r="R4" s="1662"/>
      <c r="S4" s="1662"/>
      <c r="T4" s="1663"/>
      <c r="U4" s="1661" t="str">
        <f>"7月度 "&amp;IF([2]W300_JIG_MTB!D1=2,"【確定】","【未確定】")</f>
        <v>7月度 【未確定】</v>
      </c>
      <c r="V4" s="1662"/>
      <c r="W4" s="1662"/>
      <c r="X4" s="1662"/>
      <c r="Y4" s="1662"/>
      <c r="Z4" s="1663"/>
      <c r="AA4" s="1661" t="str">
        <f>"8月度 "&amp;IF([2]W300_JIG_MTB!E2=2,"【確定】","【未確定】")</f>
        <v>8月度 【確定】</v>
      </c>
      <c r="AB4" s="1662"/>
      <c r="AC4" s="1662"/>
      <c r="AD4" s="1662"/>
      <c r="AE4" s="1662"/>
      <c r="AF4" s="1663"/>
      <c r="AG4" s="1661" t="str">
        <f>"9月度 "&amp;IF([2]W300_JIG_MTB!F2=2,"【確定】","【未確定】")</f>
        <v>9月度 【確定】</v>
      </c>
      <c r="AH4" s="1662"/>
      <c r="AI4" s="1662"/>
      <c r="AJ4" s="1662"/>
      <c r="AK4" s="1662"/>
      <c r="AL4" s="1663"/>
      <c r="AM4" s="1661" t="str">
        <f>"10月度 "&amp;IF([2]W300_JIG_MTB!G2=2,"【確定】","【未確定】")</f>
        <v>10月度 【未確定】</v>
      </c>
      <c r="AN4" s="1662"/>
      <c r="AO4" s="1662"/>
      <c r="AP4" s="1662"/>
      <c r="AQ4" s="1662"/>
      <c r="AR4" s="1663"/>
      <c r="AS4" s="1661" t="str">
        <f>"11月度 "&amp;IF([2]W300_JIG_MTB!H2=2,"【確定】","【未確定】")</f>
        <v>11月度 【未確定】</v>
      </c>
      <c r="AT4" s="1662"/>
      <c r="AU4" s="1662"/>
      <c r="AV4" s="1662"/>
      <c r="AW4" s="1662"/>
      <c r="AX4" s="1663"/>
      <c r="AY4" s="1661" t="str">
        <f>"12月度 "&amp;IF([2]W300_JIG_MTB!I2=2,"【確定】","【未確定】")</f>
        <v>12月度 【未確定】</v>
      </c>
      <c r="AZ4" s="1662"/>
      <c r="BA4" s="1662"/>
      <c r="BB4" s="1662"/>
      <c r="BC4" s="1662"/>
      <c r="BD4" s="1663"/>
      <c r="BE4" s="1661" t="str">
        <f>"1月度 "&amp;IF([2]W300_JIG_MTB!J2=2,"【確定】","【未確定】")</f>
        <v>1月度 【未確定】</v>
      </c>
      <c r="BF4" s="1662"/>
      <c r="BG4" s="1662"/>
      <c r="BH4" s="1662"/>
      <c r="BI4" s="1662"/>
      <c r="BJ4" s="1663"/>
      <c r="BK4" s="1661" t="str">
        <f>"2月度 "&amp;IF([2]W300_JIG_MTB!K2=2,"【確定】","【未確定】")</f>
        <v>2月度 【未確定】</v>
      </c>
      <c r="BL4" s="1662"/>
      <c r="BM4" s="1662"/>
      <c r="BN4" s="1662"/>
      <c r="BO4" s="1662"/>
      <c r="BP4" s="1663"/>
      <c r="BQ4" s="1661" t="str">
        <f>"3月度 "&amp;IF([2]W300_JIG_MTB!L2=2,"【確定】","【未確定】")</f>
        <v>3月度 【未確定】</v>
      </c>
      <c r="BR4" s="1662"/>
      <c r="BS4" s="1662"/>
      <c r="BT4" s="1662"/>
      <c r="BU4" s="1662"/>
      <c r="BV4" s="1663"/>
      <c r="BW4" s="2559" t="s">
        <v>204</v>
      </c>
    </row>
    <row r="5" spans="2:75" s="923" customFormat="1" ht="15.75" customHeight="1" thickBot="1">
      <c r="B5" s="2565"/>
      <c r="C5" s="2566"/>
      <c r="D5" s="2566"/>
      <c r="E5" s="2567"/>
      <c r="F5" s="2469" t="s">
        <v>161</v>
      </c>
      <c r="G5" s="2470"/>
      <c r="H5" s="2471"/>
      <c r="I5" s="2469" t="s">
        <v>161</v>
      </c>
      <c r="J5" s="2470"/>
      <c r="K5" s="2471"/>
      <c r="L5" s="2466" t="s">
        <v>162</v>
      </c>
      <c r="M5" s="2467"/>
      <c r="N5" s="2468"/>
      <c r="O5" s="2469" t="s">
        <v>161</v>
      </c>
      <c r="P5" s="2470"/>
      <c r="Q5" s="2471"/>
      <c r="R5" s="2466" t="s">
        <v>162</v>
      </c>
      <c r="S5" s="2467"/>
      <c r="T5" s="2468"/>
      <c r="U5" s="2469" t="s">
        <v>161</v>
      </c>
      <c r="V5" s="2470"/>
      <c r="W5" s="2471"/>
      <c r="X5" s="2466" t="s">
        <v>162</v>
      </c>
      <c r="Y5" s="2467"/>
      <c r="Z5" s="2468"/>
      <c r="AA5" s="2469" t="s">
        <v>161</v>
      </c>
      <c r="AB5" s="2470"/>
      <c r="AC5" s="2471"/>
      <c r="AD5" s="2466" t="s">
        <v>162</v>
      </c>
      <c r="AE5" s="2467"/>
      <c r="AF5" s="2468"/>
      <c r="AG5" s="2469" t="s">
        <v>161</v>
      </c>
      <c r="AH5" s="2470"/>
      <c r="AI5" s="2471"/>
      <c r="AJ5" s="2466" t="s">
        <v>162</v>
      </c>
      <c r="AK5" s="2467"/>
      <c r="AL5" s="2468"/>
      <c r="AM5" s="2469" t="s">
        <v>161</v>
      </c>
      <c r="AN5" s="2470"/>
      <c r="AO5" s="2471"/>
      <c r="AP5" s="2466" t="s">
        <v>162</v>
      </c>
      <c r="AQ5" s="2467"/>
      <c r="AR5" s="2468"/>
      <c r="AS5" s="2469" t="s">
        <v>161</v>
      </c>
      <c r="AT5" s="2470"/>
      <c r="AU5" s="2471"/>
      <c r="AV5" s="2466" t="s">
        <v>162</v>
      </c>
      <c r="AW5" s="2467"/>
      <c r="AX5" s="2468"/>
      <c r="AY5" s="2469" t="s">
        <v>161</v>
      </c>
      <c r="AZ5" s="2470"/>
      <c r="BA5" s="2471"/>
      <c r="BB5" s="2466" t="s">
        <v>162</v>
      </c>
      <c r="BC5" s="2467"/>
      <c r="BD5" s="2468"/>
      <c r="BE5" s="2469" t="s">
        <v>161</v>
      </c>
      <c r="BF5" s="2470"/>
      <c r="BG5" s="2471"/>
      <c r="BH5" s="2466" t="s">
        <v>162</v>
      </c>
      <c r="BI5" s="2467"/>
      <c r="BJ5" s="2468"/>
      <c r="BK5" s="2469" t="s">
        <v>161</v>
      </c>
      <c r="BL5" s="2470"/>
      <c r="BM5" s="2471"/>
      <c r="BN5" s="2466" t="s">
        <v>162</v>
      </c>
      <c r="BO5" s="2467"/>
      <c r="BP5" s="2468"/>
      <c r="BQ5" s="2469" t="s">
        <v>161</v>
      </c>
      <c r="BR5" s="2470"/>
      <c r="BS5" s="2471"/>
      <c r="BT5" s="2466" t="s">
        <v>162</v>
      </c>
      <c r="BU5" s="2467"/>
      <c r="BV5" s="2468"/>
      <c r="BW5" s="2560"/>
    </row>
    <row r="6" spans="2:75" s="923" customFormat="1" ht="15.75" customHeight="1" thickBot="1">
      <c r="B6" s="2536" t="s">
        <v>205</v>
      </c>
      <c r="C6" s="2537"/>
      <c r="D6" s="2537"/>
      <c r="E6" s="2538"/>
      <c r="F6" s="924" t="s">
        <v>0</v>
      </c>
      <c r="G6" s="925" t="s">
        <v>1</v>
      </c>
      <c r="H6" s="926" t="s">
        <v>68</v>
      </c>
      <c r="I6" s="924" t="s">
        <v>0</v>
      </c>
      <c r="J6" s="925" t="s">
        <v>1</v>
      </c>
      <c r="K6" s="926" t="s">
        <v>68</v>
      </c>
      <c r="L6" s="850" t="s">
        <v>0</v>
      </c>
      <c r="M6" s="851" t="s">
        <v>1</v>
      </c>
      <c r="N6" s="852" t="s">
        <v>68</v>
      </c>
      <c r="O6" s="924" t="s">
        <v>0</v>
      </c>
      <c r="P6" s="925" t="s">
        <v>1</v>
      </c>
      <c r="Q6" s="926" t="s">
        <v>68</v>
      </c>
      <c r="R6" s="850" t="s">
        <v>0</v>
      </c>
      <c r="S6" s="851" t="s">
        <v>1</v>
      </c>
      <c r="T6" s="852" t="s">
        <v>68</v>
      </c>
      <c r="U6" s="924" t="s">
        <v>0</v>
      </c>
      <c r="V6" s="925" t="s">
        <v>1</v>
      </c>
      <c r="W6" s="926" t="s">
        <v>68</v>
      </c>
      <c r="X6" s="850" t="s">
        <v>0</v>
      </c>
      <c r="Y6" s="851" t="s">
        <v>1</v>
      </c>
      <c r="Z6" s="852" t="s">
        <v>68</v>
      </c>
      <c r="AA6" s="924" t="s">
        <v>0</v>
      </c>
      <c r="AB6" s="925" t="s">
        <v>1</v>
      </c>
      <c r="AC6" s="926" t="s">
        <v>68</v>
      </c>
      <c r="AD6" s="850" t="s">
        <v>0</v>
      </c>
      <c r="AE6" s="851" t="s">
        <v>1</v>
      </c>
      <c r="AF6" s="852" t="s">
        <v>68</v>
      </c>
      <c r="AG6" s="924" t="s">
        <v>0</v>
      </c>
      <c r="AH6" s="925" t="s">
        <v>1</v>
      </c>
      <c r="AI6" s="926" t="s">
        <v>68</v>
      </c>
      <c r="AJ6" s="850" t="s">
        <v>0</v>
      </c>
      <c r="AK6" s="851" t="s">
        <v>1</v>
      </c>
      <c r="AL6" s="852" t="s">
        <v>68</v>
      </c>
      <c r="AM6" s="924" t="s">
        <v>0</v>
      </c>
      <c r="AN6" s="925" t="s">
        <v>1</v>
      </c>
      <c r="AO6" s="926" t="s">
        <v>68</v>
      </c>
      <c r="AP6" s="850" t="s">
        <v>0</v>
      </c>
      <c r="AQ6" s="851" t="s">
        <v>1</v>
      </c>
      <c r="AR6" s="852" t="s">
        <v>68</v>
      </c>
      <c r="AS6" s="924" t="s">
        <v>0</v>
      </c>
      <c r="AT6" s="925" t="s">
        <v>1</v>
      </c>
      <c r="AU6" s="926" t="s">
        <v>68</v>
      </c>
      <c r="AV6" s="850" t="s">
        <v>0</v>
      </c>
      <c r="AW6" s="851" t="s">
        <v>1</v>
      </c>
      <c r="AX6" s="852" t="s">
        <v>68</v>
      </c>
      <c r="AY6" s="924" t="s">
        <v>0</v>
      </c>
      <c r="AZ6" s="925" t="s">
        <v>1</v>
      </c>
      <c r="BA6" s="926" t="s">
        <v>68</v>
      </c>
      <c r="BB6" s="850" t="s">
        <v>0</v>
      </c>
      <c r="BC6" s="851" t="s">
        <v>1</v>
      </c>
      <c r="BD6" s="852" t="s">
        <v>68</v>
      </c>
      <c r="BE6" s="924" t="s">
        <v>0</v>
      </c>
      <c r="BF6" s="925" t="s">
        <v>1</v>
      </c>
      <c r="BG6" s="926" t="s">
        <v>68</v>
      </c>
      <c r="BH6" s="850" t="s">
        <v>0</v>
      </c>
      <c r="BI6" s="851" t="s">
        <v>1</v>
      </c>
      <c r="BJ6" s="852" t="s">
        <v>68</v>
      </c>
      <c r="BK6" s="924" t="s">
        <v>0</v>
      </c>
      <c r="BL6" s="925" t="s">
        <v>1</v>
      </c>
      <c r="BM6" s="926" t="s">
        <v>68</v>
      </c>
      <c r="BN6" s="850" t="s">
        <v>0</v>
      </c>
      <c r="BO6" s="851" t="s">
        <v>1</v>
      </c>
      <c r="BP6" s="852" t="s">
        <v>68</v>
      </c>
      <c r="BQ6" s="924" t="s">
        <v>0</v>
      </c>
      <c r="BR6" s="925" t="s">
        <v>1</v>
      </c>
      <c r="BS6" s="926" t="s">
        <v>68</v>
      </c>
      <c r="BT6" s="850" t="s">
        <v>0</v>
      </c>
      <c r="BU6" s="851" t="s">
        <v>1</v>
      </c>
      <c r="BV6" s="852" t="s">
        <v>68</v>
      </c>
      <c r="BW6" s="2561"/>
    </row>
    <row r="7" spans="2:75" ht="15.75" customHeight="1">
      <c r="B7" s="2482" t="s">
        <v>206</v>
      </c>
      <c r="C7" s="2485" t="s">
        <v>207</v>
      </c>
      <c r="D7" s="2486"/>
      <c r="E7" s="730"/>
      <c r="F7" s="853">
        <f>'【年計】IT係(FW)'!F7+'【年計】サービス係(FV)'!F7</f>
        <v>27</v>
      </c>
      <c r="G7" s="854">
        <f>'【年計】IT係(FW)'!G7+'【年計】サービス係(FV)'!G7</f>
        <v>26</v>
      </c>
      <c r="H7" s="855">
        <f>'【年計】IT係(FW)'!H7+'【年計】サービス係(FV)'!H7</f>
        <v>-1</v>
      </c>
      <c r="I7" s="853">
        <f>'【年計】IT係(FW)'!I7+'【年計】サービス係(FV)'!I7</f>
        <v>27</v>
      </c>
      <c r="J7" s="854">
        <f>'【年計】IT係(FW)'!J7+'【年計】サービス係(FV)'!J7</f>
        <v>26</v>
      </c>
      <c r="K7" s="855">
        <f>'【年計】IT係(FW)'!K7+'【年計】サービス係(FV)'!K7</f>
        <v>-1</v>
      </c>
      <c r="L7" s="853">
        <f>'【年計】IT係(FW)'!L7+'【年計】サービス係(FV)'!L7</f>
        <v>27</v>
      </c>
      <c r="M7" s="854">
        <f>'【年計】IT係(FW)'!M7+'【年計】サービス係(FV)'!M7</f>
        <v>26</v>
      </c>
      <c r="N7" s="855">
        <f>'【年計】IT係(FW)'!N7+'【年計】サービス係(FV)'!N7</f>
        <v>-1</v>
      </c>
      <c r="O7" s="853">
        <f>'【年計】IT係(FW)'!O7+'【年計】サービス係(FV)'!O7</f>
        <v>27</v>
      </c>
      <c r="P7" s="854">
        <f>'【年計】IT係(FW)'!P7+'【年計】サービス係(FV)'!P7</f>
        <v>25</v>
      </c>
      <c r="Q7" s="855">
        <f>'【年計】IT係(FW)'!Q7+'【年計】サービス係(FV)'!Q7</f>
        <v>-2</v>
      </c>
      <c r="R7" s="853">
        <f>'【年計】IT係(FW)'!R7+'【年計】サービス係(FV)'!R7</f>
        <v>27</v>
      </c>
      <c r="S7" s="854">
        <f>'【年計】IT係(FW)'!S7+'【年計】サービス係(FV)'!S7</f>
        <v>25.666666666666664</v>
      </c>
      <c r="T7" s="855">
        <f>'【年計】IT係(FW)'!T7+'【年計】サービス係(FV)'!T7</f>
        <v>-1.3333333333333339</v>
      </c>
      <c r="U7" s="853">
        <f>'【年計】IT係(FW)'!U7+'【年計】サービス係(FV)'!U7</f>
        <v>27</v>
      </c>
      <c r="V7" s="854">
        <f>'【年計】IT係(FW)'!V7+'【年計】サービス係(FV)'!V7</f>
        <v>24</v>
      </c>
      <c r="W7" s="855">
        <f>'【年計】IT係(FW)'!W7+'【年計】サービス係(FV)'!W7</f>
        <v>-3</v>
      </c>
      <c r="X7" s="853">
        <f>'【年計】IT係(FW)'!X7+'【年計】サービス係(FV)'!X7</f>
        <v>27</v>
      </c>
      <c r="Y7" s="854">
        <f>'【年計】IT係(FW)'!Y7+'【年計】サービス係(FV)'!Y7</f>
        <v>25.25</v>
      </c>
      <c r="Z7" s="855">
        <f>'【年計】IT係(FW)'!Z7+'【年計】サービス係(FV)'!Z7</f>
        <v>-1.75</v>
      </c>
      <c r="AA7" s="853">
        <f>'【年計】IT係(FW)'!AA7+'【年計】サービス係(FV)'!AA7</f>
        <v>27</v>
      </c>
      <c r="AB7" s="854">
        <f>'【年計】IT係(FW)'!AB7+'【年計】サービス係(FV)'!AB7</f>
        <v>24</v>
      </c>
      <c r="AC7" s="855">
        <f>'【年計】IT係(FW)'!AC7+'【年計】サービス係(FV)'!AC7</f>
        <v>-3</v>
      </c>
      <c r="AD7" s="853">
        <f>'【年計】IT係(FW)'!AD7+'【年計】サービス係(FV)'!AD7</f>
        <v>27</v>
      </c>
      <c r="AE7" s="854">
        <f>'【年計】IT係(FW)'!AE7+'【年計】サービス係(FV)'!AE7</f>
        <v>25</v>
      </c>
      <c r="AF7" s="855">
        <f>'【年計】IT係(FW)'!AF7+'【年計】サービス係(FV)'!AF7</f>
        <v>-2</v>
      </c>
      <c r="AG7" s="853">
        <f>'【年計】IT係(FW)'!AG7+'【年計】サービス係(FV)'!AG7</f>
        <v>27</v>
      </c>
      <c r="AH7" s="854">
        <f>'【年計】IT係(FW)'!AH7+'【年計】サービス係(FV)'!AH7</f>
        <v>0</v>
      </c>
      <c r="AI7" s="855">
        <f>'【年計】IT係(FW)'!AI7+'【年計】サービス係(FV)'!AI7</f>
        <v>-27</v>
      </c>
      <c r="AJ7" s="853">
        <f>'【年計】IT係(FW)'!AJ7+'【年計】サービス係(FV)'!AJ7</f>
        <v>27</v>
      </c>
      <c r="AK7" s="854">
        <f>'【年計】IT係(FW)'!AK7+'【年計】サービス係(FV)'!AK7</f>
        <v>20.833333333333336</v>
      </c>
      <c r="AL7" s="855">
        <f>'【年計】IT係(FW)'!AL7+'【年計】サービス係(FV)'!AL7</f>
        <v>-6.1666666666666661</v>
      </c>
      <c r="AM7" s="853">
        <f>'【年計】IT係(FW)'!AM7+'【年計】サービス係(FV)'!AM7</f>
        <v>29</v>
      </c>
      <c r="AN7" s="854">
        <f>'【年計】IT係(FW)'!AN7+'【年計】サービス係(FV)'!AN7</f>
        <v>0</v>
      </c>
      <c r="AO7" s="855">
        <f>'【年計】IT係(FW)'!AO7+'【年計】サービス係(FV)'!AO7</f>
        <v>-29</v>
      </c>
      <c r="AP7" s="853">
        <f>'【年計】IT係(FW)'!AP7+'【年計】サービス係(FV)'!AP7</f>
        <v>27.285714285714285</v>
      </c>
      <c r="AQ7" s="854">
        <f>'【年計】IT係(FW)'!AQ7+'【年計】サービス係(FV)'!AQ7</f>
        <v>17.857142857142854</v>
      </c>
      <c r="AR7" s="855">
        <f>'【年計】IT係(FW)'!AR7+'【年計】サービス係(FV)'!AR7</f>
        <v>-9.4285714285714288</v>
      </c>
      <c r="AS7" s="853">
        <f>'【年計】IT係(FW)'!AS7+'【年計】サービス係(FV)'!AS7</f>
        <v>29</v>
      </c>
      <c r="AT7" s="854">
        <f>'【年計】IT係(FW)'!AT7+'【年計】サービス係(FV)'!AT7</f>
        <v>0</v>
      </c>
      <c r="AU7" s="855">
        <f>'【年計】IT係(FW)'!AU7+'【年計】サービス係(FV)'!AU7</f>
        <v>-29</v>
      </c>
      <c r="AV7" s="853">
        <f>'【年計】IT係(FW)'!AV7+'【年計】サービス係(FV)'!AV7</f>
        <v>27.5</v>
      </c>
      <c r="AW7" s="854">
        <f>'【年計】IT係(FW)'!AW7+'【年計】サービス係(FV)'!AW7</f>
        <v>15.625</v>
      </c>
      <c r="AX7" s="855">
        <f>'【年計】IT係(FW)'!AX7+'【年計】サービス係(FV)'!AX7</f>
        <v>-11.875</v>
      </c>
      <c r="AY7" s="853">
        <f>'【年計】IT係(FW)'!AY7+'【年計】サービス係(FV)'!AY7</f>
        <v>29</v>
      </c>
      <c r="AZ7" s="854">
        <f>'【年計】IT係(FW)'!AZ7+'【年計】サービス係(FV)'!AZ7</f>
        <v>0</v>
      </c>
      <c r="BA7" s="855">
        <f>'【年計】IT係(FW)'!BA7+'【年計】サービス係(FV)'!BA7</f>
        <v>-29</v>
      </c>
      <c r="BB7" s="853">
        <f>'【年計】IT係(FW)'!BB7+'【年計】サービス係(FV)'!BB7</f>
        <v>27.666666666666668</v>
      </c>
      <c r="BC7" s="854">
        <f>'【年計】IT係(FW)'!BC7+'【年計】サービス係(FV)'!BC7</f>
        <v>13.888888888888889</v>
      </c>
      <c r="BD7" s="855">
        <f>'【年計】IT係(FW)'!BD7+'【年計】サービス係(FV)'!BD7</f>
        <v>-13.777777777777779</v>
      </c>
      <c r="BE7" s="853">
        <f>'【年計】IT係(FW)'!BE7+'【年計】サービス係(FV)'!BE7</f>
        <v>29</v>
      </c>
      <c r="BF7" s="854">
        <f>'【年計】IT係(FW)'!BF7+'【年計】サービス係(FV)'!BF7</f>
        <v>0</v>
      </c>
      <c r="BG7" s="855">
        <f>'【年計】IT係(FW)'!BG7+'【年計】サービス係(FV)'!BG7</f>
        <v>-29</v>
      </c>
      <c r="BH7" s="853">
        <f>'【年計】IT係(FW)'!BH7+'【年計】サービス係(FV)'!BH7</f>
        <v>27.8</v>
      </c>
      <c r="BI7" s="854">
        <f>'【年計】IT係(FW)'!BI7+'【年計】サービス係(FV)'!BI7</f>
        <v>12.5</v>
      </c>
      <c r="BJ7" s="855">
        <f>'【年計】IT係(FW)'!BJ7+'【年計】サービス係(FV)'!BJ7</f>
        <v>-15.3</v>
      </c>
      <c r="BK7" s="853">
        <f>'【年計】IT係(FW)'!BK7+'【年計】サービス係(FV)'!BK7</f>
        <v>29</v>
      </c>
      <c r="BL7" s="854">
        <f>'【年計】IT係(FW)'!BL7+'【年計】サービス係(FV)'!BL7</f>
        <v>0</v>
      </c>
      <c r="BM7" s="855">
        <f>'【年計】IT係(FW)'!BM7+'【年計】サービス係(FV)'!BM7</f>
        <v>-29</v>
      </c>
      <c r="BN7" s="853">
        <f>'【年計】IT係(FW)'!BN7+'【年計】サービス係(FV)'!BN7</f>
        <v>27.90909090909091</v>
      </c>
      <c r="BO7" s="854">
        <f>'【年計】IT係(FW)'!BO7+'【年計】サービス係(FV)'!BO7</f>
        <v>11.363636363636363</v>
      </c>
      <c r="BP7" s="855">
        <f>'【年計】IT係(FW)'!BP7+'【年計】サービス係(FV)'!BP7</f>
        <v>-16.545454545454547</v>
      </c>
      <c r="BQ7" s="853">
        <f>'【年計】IT係(FW)'!BQ7+'【年計】サービス係(FV)'!BQ7</f>
        <v>29</v>
      </c>
      <c r="BR7" s="854">
        <f>'【年計】IT係(FW)'!BR7+'【年計】サービス係(FV)'!BR7</f>
        <v>0</v>
      </c>
      <c r="BS7" s="855">
        <f>'【年計】IT係(FW)'!BS7+'【年計】サービス係(FV)'!BS7</f>
        <v>-29</v>
      </c>
      <c r="BT7" s="853">
        <f>'【年計】IT係(FW)'!BT7+'【年計】サービス係(FV)'!BT7</f>
        <v>28</v>
      </c>
      <c r="BU7" s="854">
        <f>'【年計】IT係(FW)'!BU7+'【年計】サービス係(FV)'!BU7</f>
        <v>10.416666666666668</v>
      </c>
      <c r="BV7" s="855">
        <f>'【年計】IT係(FW)'!BV7+'【年計】サービス係(FV)'!BV7</f>
        <v>-17.583333333333332</v>
      </c>
      <c r="BW7" s="784" t="s">
        <v>208</v>
      </c>
    </row>
    <row r="8" spans="2:75" ht="15.75" customHeight="1">
      <c r="B8" s="2483"/>
      <c r="C8" s="2526" t="s">
        <v>209</v>
      </c>
      <c r="D8" s="2527"/>
      <c r="E8" s="731"/>
      <c r="F8" s="856">
        <f>'【年計】IT係(FW)'!F8+'【年計】サービス係(FV)'!F8</f>
        <v>2</v>
      </c>
      <c r="G8" s="857">
        <f>'【年計】IT係(FW)'!G8+'【年計】サービス係(FV)'!G8</f>
        <v>2</v>
      </c>
      <c r="H8" s="858">
        <f>'【年計】IT係(FW)'!H8+'【年計】サービス係(FV)'!H8</f>
        <v>0</v>
      </c>
      <c r="I8" s="856">
        <f>'【年計】IT係(FW)'!I8+'【年計】サービス係(FV)'!I8</f>
        <v>2</v>
      </c>
      <c r="J8" s="857">
        <f>'【年計】IT係(FW)'!J8+'【年計】サービス係(FV)'!J8</f>
        <v>2</v>
      </c>
      <c r="K8" s="858">
        <f>'【年計】IT係(FW)'!K8+'【年計】サービス係(FV)'!K8</f>
        <v>0</v>
      </c>
      <c r="L8" s="856">
        <f>'【年計】IT係(FW)'!L8+'【年計】サービス係(FV)'!L8</f>
        <v>2</v>
      </c>
      <c r="M8" s="857">
        <f>'【年計】IT係(FW)'!M8+'【年計】サービス係(FV)'!M8</f>
        <v>2</v>
      </c>
      <c r="N8" s="858">
        <f>'【年計】IT係(FW)'!N8+'【年計】サービス係(FV)'!N8</f>
        <v>0</v>
      </c>
      <c r="O8" s="856">
        <f>'【年計】IT係(FW)'!O8+'【年計】サービス係(FV)'!O8</f>
        <v>2</v>
      </c>
      <c r="P8" s="857">
        <f>'【年計】IT係(FW)'!P8+'【年計】サービス係(FV)'!P8</f>
        <v>2</v>
      </c>
      <c r="Q8" s="858">
        <f>'【年計】IT係(FW)'!Q8+'【年計】サービス係(FV)'!Q8</f>
        <v>0</v>
      </c>
      <c r="R8" s="856">
        <f>'【年計】IT係(FW)'!R8+'【年計】サービス係(FV)'!R8</f>
        <v>2</v>
      </c>
      <c r="S8" s="857">
        <f>'【年計】IT係(FW)'!S8+'【年計】サービス係(FV)'!S8</f>
        <v>2</v>
      </c>
      <c r="T8" s="858">
        <f>'【年計】IT係(FW)'!T8+'【年計】サービス係(FV)'!T8</f>
        <v>0</v>
      </c>
      <c r="U8" s="856">
        <f>'【年計】IT係(FW)'!U8+'【年計】サービス係(FV)'!U8</f>
        <v>2</v>
      </c>
      <c r="V8" s="857">
        <f>'【年計】IT係(FW)'!V8+'【年計】サービス係(FV)'!V8</f>
        <v>2</v>
      </c>
      <c r="W8" s="858">
        <f>'【年計】IT係(FW)'!W8+'【年計】サービス係(FV)'!W8</f>
        <v>0</v>
      </c>
      <c r="X8" s="856">
        <f>'【年計】IT係(FW)'!X8+'【年計】サービス係(FV)'!X8</f>
        <v>2</v>
      </c>
      <c r="Y8" s="857">
        <f>'【年計】IT係(FW)'!Y8+'【年計】サービス係(FV)'!Y8</f>
        <v>2</v>
      </c>
      <c r="Z8" s="858">
        <f>'【年計】IT係(FW)'!Z8+'【年計】サービス係(FV)'!Z8</f>
        <v>0</v>
      </c>
      <c r="AA8" s="856">
        <f>'【年計】IT係(FW)'!AA8+'【年計】サービス係(FV)'!AA8</f>
        <v>2</v>
      </c>
      <c r="AB8" s="857">
        <f>'【年計】IT係(FW)'!AB8+'【年計】サービス係(FV)'!AB8</f>
        <v>2</v>
      </c>
      <c r="AC8" s="858">
        <f>'【年計】IT係(FW)'!AC8+'【年計】サービス係(FV)'!AC8</f>
        <v>0</v>
      </c>
      <c r="AD8" s="856">
        <f>'【年計】IT係(FW)'!AD8+'【年計】サービス係(FV)'!AD8</f>
        <v>2</v>
      </c>
      <c r="AE8" s="857">
        <f>'【年計】IT係(FW)'!AE8+'【年計】サービス係(FV)'!AE8</f>
        <v>2</v>
      </c>
      <c r="AF8" s="858">
        <f>'【年計】IT係(FW)'!AF8+'【年計】サービス係(FV)'!AF8</f>
        <v>0</v>
      </c>
      <c r="AG8" s="856">
        <f>'【年計】IT係(FW)'!AG8+'【年計】サービス係(FV)'!AG8</f>
        <v>2</v>
      </c>
      <c r="AH8" s="857">
        <f>'【年計】IT係(FW)'!AH8+'【年計】サービス係(FV)'!AH8</f>
        <v>0</v>
      </c>
      <c r="AI8" s="858">
        <f>'【年計】IT係(FW)'!AI8+'【年計】サービス係(FV)'!AI8</f>
        <v>-2</v>
      </c>
      <c r="AJ8" s="856">
        <f>'【年計】IT係(FW)'!AJ8+'【年計】サービス係(FV)'!AJ8</f>
        <v>2</v>
      </c>
      <c r="AK8" s="857">
        <f>'【年計】IT係(FW)'!AK8+'【年計】サービス係(FV)'!AK8</f>
        <v>1.6666666666666667</v>
      </c>
      <c r="AL8" s="858">
        <f>'【年計】IT係(FW)'!AL8+'【年計】サービス係(FV)'!AL8</f>
        <v>-0.33333333333333326</v>
      </c>
      <c r="AM8" s="856">
        <f>'【年計】IT係(FW)'!AM8+'【年計】サービス係(FV)'!AM8</f>
        <v>0</v>
      </c>
      <c r="AN8" s="857">
        <f>'【年計】IT係(FW)'!AN8+'【年計】サービス係(FV)'!AN8</f>
        <v>0</v>
      </c>
      <c r="AO8" s="858">
        <f>'【年計】IT係(FW)'!AO8+'【年計】サービス係(FV)'!AO8</f>
        <v>0</v>
      </c>
      <c r="AP8" s="856">
        <f>'【年計】IT係(FW)'!AP8+'【年計】サービス係(FV)'!AP8</f>
        <v>1.7142857142857142</v>
      </c>
      <c r="AQ8" s="857">
        <f>'【年計】IT係(FW)'!AQ8+'【年計】サービス係(FV)'!AQ8</f>
        <v>1.4285714285714286</v>
      </c>
      <c r="AR8" s="858">
        <f>'【年計】IT係(FW)'!AR8+'【年計】サービス係(FV)'!AR8</f>
        <v>-0.28571428571428559</v>
      </c>
      <c r="AS8" s="856">
        <f>'【年計】IT係(FW)'!AS8+'【年計】サービス係(FV)'!AS8</f>
        <v>0</v>
      </c>
      <c r="AT8" s="857">
        <f>'【年計】IT係(FW)'!AT8+'【年計】サービス係(FV)'!AT8</f>
        <v>0</v>
      </c>
      <c r="AU8" s="858">
        <f>'【年計】IT係(FW)'!AU8+'【年計】サービス係(FV)'!AU8</f>
        <v>0</v>
      </c>
      <c r="AV8" s="856">
        <f>'【年計】IT係(FW)'!AV8+'【年計】サービス係(FV)'!AV8</f>
        <v>1.5</v>
      </c>
      <c r="AW8" s="857">
        <f>'【年計】IT係(FW)'!AW8+'【年計】サービス係(FV)'!AW8</f>
        <v>1.25</v>
      </c>
      <c r="AX8" s="858">
        <f>'【年計】IT係(FW)'!AX8+'【年計】サービス係(FV)'!AX8</f>
        <v>-0.25</v>
      </c>
      <c r="AY8" s="856">
        <f>'【年計】IT係(FW)'!AY8+'【年計】サービス係(FV)'!AY8</f>
        <v>0</v>
      </c>
      <c r="AZ8" s="857">
        <f>'【年計】IT係(FW)'!AZ8+'【年計】サービス係(FV)'!AZ8</f>
        <v>0</v>
      </c>
      <c r="BA8" s="858">
        <f>'【年計】IT係(FW)'!BA8+'【年計】サービス係(FV)'!BA8</f>
        <v>0</v>
      </c>
      <c r="BB8" s="856">
        <f>'【年計】IT係(FW)'!BB8+'【年計】サービス係(FV)'!BB8</f>
        <v>1.3333333333333333</v>
      </c>
      <c r="BC8" s="857">
        <f>'【年計】IT係(FW)'!BC8+'【年計】サービス係(FV)'!BC8</f>
        <v>1.1111111111111112</v>
      </c>
      <c r="BD8" s="858">
        <f>'【年計】IT係(FW)'!BD8+'【年計】サービス係(FV)'!BD8</f>
        <v>-0.2222222222222221</v>
      </c>
      <c r="BE8" s="856">
        <f>'【年計】IT係(FW)'!BE8+'【年計】サービス係(FV)'!BE8</f>
        <v>0</v>
      </c>
      <c r="BF8" s="857">
        <f>'【年計】IT係(FW)'!BF8+'【年計】サービス係(FV)'!BF8</f>
        <v>0</v>
      </c>
      <c r="BG8" s="858">
        <f>'【年計】IT係(FW)'!BG8+'【年計】サービス係(FV)'!BG8</f>
        <v>0</v>
      </c>
      <c r="BH8" s="856">
        <f>'【年計】IT係(FW)'!BH8+'【年計】サービス係(FV)'!BH8</f>
        <v>1.2</v>
      </c>
      <c r="BI8" s="857">
        <f>'【年計】IT係(FW)'!BI8+'【年計】サービス係(FV)'!BI8</f>
        <v>1</v>
      </c>
      <c r="BJ8" s="858">
        <f>'【年計】IT係(FW)'!BJ8+'【年計】サービス係(FV)'!BJ8</f>
        <v>-0.19999999999999996</v>
      </c>
      <c r="BK8" s="856">
        <f>'【年計】IT係(FW)'!BK8+'【年計】サービス係(FV)'!BK8</f>
        <v>0</v>
      </c>
      <c r="BL8" s="857">
        <f>'【年計】IT係(FW)'!BL8+'【年計】サービス係(FV)'!BL8</f>
        <v>0</v>
      </c>
      <c r="BM8" s="858">
        <f>'【年計】IT係(FW)'!BM8+'【年計】サービス係(FV)'!BM8</f>
        <v>0</v>
      </c>
      <c r="BN8" s="856">
        <f>'【年計】IT係(FW)'!BN8+'【年計】サービス係(FV)'!BN8</f>
        <v>1.0909090909090908</v>
      </c>
      <c r="BO8" s="857">
        <f>'【年計】IT係(FW)'!BO8+'【年計】サービス係(FV)'!BO8</f>
        <v>0.90909090909090906</v>
      </c>
      <c r="BP8" s="858">
        <f>'【年計】IT係(FW)'!BP8+'【年計】サービス係(FV)'!BP8</f>
        <v>-0.18181818181818177</v>
      </c>
      <c r="BQ8" s="856">
        <f>'【年計】IT係(FW)'!BQ8+'【年計】サービス係(FV)'!BQ8</f>
        <v>0</v>
      </c>
      <c r="BR8" s="857">
        <f>'【年計】IT係(FW)'!BR8+'【年計】サービス係(FV)'!BR8</f>
        <v>0</v>
      </c>
      <c r="BS8" s="858">
        <f>'【年計】IT係(FW)'!BS8+'【年計】サービス係(FV)'!BS8</f>
        <v>0</v>
      </c>
      <c r="BT8" s="856">
        <f>'【年計】IT係(FW)'!BT8+'【年計】サービス係(FV)'!BT8</f>
        <v>1</v>
      </c>
      <c r="BU8" s="857">
        <f>'【年計】IT係(FW)'!BU8+'【年計】サービス係(FV)'!BU8</f>
        <v>0.83333333333333337</v>
      </c>
      <c r="BV8" s="858">
        <f>'【年計】IT係(FW)'!BV8+'【年計】サービス係(FV)'!BV8</f>
        <v>-0.16666666666666663</v>
      </c>
      <c r="BW8" s="789" t="s">
        <v>208</v>
      </c>
    </row>
    <row r="9" spans="2:75" ht="15.75" customHeight="1">
      <c r="B9" s="2483"/>
      <c r="C9" s="2526" t="s">
        <v>210</v>
      </c>
      <c r="D9" s="2527"/>
      <c r="E9" s="732"/>
      <c r="F9" s="856">
        <f>'【年計】IT係(FW)'!F9+'【年計】サービス係(FV)'!F9</f>
        <v>0</v>
      </c>
      <c r="G9" s="857">
        <f>'【年計】IT係(FW)'!G9+'【年計】サービス係(FV)'!G9</f>
        <v>0</v>
      </c>
      <c r="H9" s="858">
        <f>'【年計】IT係(FW)'!H9+'【年計】サービス係(FV)'!H9</f>
        <v>0</v>
      </c>
      <c r="I9" s="856">
        <f>'【年計】IT係(FW)'!I9+'【年計】サービス係(FV)'!I9</f>
        <v>0</v>
      </c>
      <c r="J9" s="857">
        <f>'【年計】IT係(FW)'!J9+'【年計】サービス係(FV)'!J9</f>
        <v>0</v>
      </c>
      <c r="K9" s="858">
        <f>'【年計】IT係(FW)'!K9+'【年計】サービス係(FV)'!K9</f>
        <v>0</v>
      </c>
      <c r="L9" s="856">
        <f>'【年計】IT係(FW)'!L9+'【年計】サービス係(FV)'!L9</f>
        <v>0</v>
      </c>
      <c r="M9" s="857">
        <f>'【年計】IT係(FW)'!M9+'【年計】サービス係(FV)'!M9</f>
        <v>0</v>
      </c>
      <c r="N9" s="858">
        <f>'【年計】IT係(FW)'!N9+'【年計】サービス係(FV)'!N9</f>
        <v>0</v>
      </c>
      <c r="O9" s="856">
        <f>'【年計】IT係(FW)'!O9+'【年計】サービス係(FV)'!O9</f>
        <v>0</v>
      </c>
      <c r="P9" s="857">
        <f>'【年計】IT係(FW)'!P9+'【年計】サービス係(FV)'!P9</f>
        <v>0</v>
      </c>
      <c r="Q9" s="858">
        <f>'【年計】IT係(FW)'!Q9+'【年計】サービス係(FV)'!Q9</f>
        <v>0</v>
      </c>
      <c r="R9" s="856">
        <f>'【年計】IT係(FW)'!R9+'【年計】サービス係(FV)'!R9</f>
        <v>0</v>
      </c>
      <c r="S9" s="857">
        <f>'【年計】IT係(FW)'!S9+'【年計】サービス係(FV)'!S9</f>
        <v>0</v>
      </c>
      <c r="T9" s="858">
        <f>'【年計】IT係(FW)'!T9+'【年計】サービス係(FV)'!T9</f>
        <v>0</v>
      </c>
      <c r="U9" s="856">
        <f>'【年計】IT係(FW)'!U9+'【年計】サービス係(FV)'!U9</f>
        <v>0</v>
      </c>
      <c r="V9" s="857">
        <f>'【年計】IT係(FW)'!V9+'【年計】サービス係(FV)'!V9</f>
        <v>0</v>
      </c>
      <c r="W9" s="858">
        <f>'【年計】IT係(FW)'!W9+'【年計】サービス係(FV)'!W9</f>
        <v>0</v>
      </c>
      <c r="X9" s="856">
        <f>'【年計】IT係(FW)'!X9+'【年計】サービス係(FV)'!X9</f>
        <v>0</v>
      </c>
      <c r="Y9" s="857">
        <f>'【年計】IT係(FW)'!Y9+'【年計】サービス係(FV)'!Y9</f>
        <v>0</v>
      </c>
      <c r="Z9" s="858">
        <f>'【年計】IT係(FW)'!Z9+'【年計】サービス係(FV)'!Z9</f>
        <v>0</v>
      </c>
      <c r="AA9" s="856">
        <f>'【年計】IT係(FW)'!AA9+'【年計】サービス係(FV)'!AA9</f>
        <v>0</v>
      </c>
      <c r="AB9" s="857">
        <f>'【年計】IT係(FW)'!AB9+'【年計】サービス係(FV)'!AB9</f>
        <v>0</v>
      </c>
      <c r="AC9" s="858">
        <f>'【年計】IT係(FW)'!AC9+'【年計】サービス係(FV)'!AC9</f>
        <v>0</v>
      </c>
      <c r="AD9" s="856">
        <f>'【年計】IT係(FW)'!AD9+'【年計】サービス係(FV)'!AD9</f>
        <v>0</v>
      </c>
      <c r="AE9" s="857">
        <f>'【年計】IT係(FW)'!AE9+'【年計】サービス係(FV)'!AE9</f>
        <v>0</v>
      </c>
      <c r="AF9" s="858">
        <f>'【年計】IT係(FW)'!AF9+'【年計】サービス係(FV)'!AF9</f>
        <v>0</v>
      </c>
      <c r="AG9" s="856">
        <f>'【年計】IT係(FW)'!AG9+'【年計】サービス係(FV)'!AG9</f>
        <v>0</v>
      </c>
      <c r="AH9" s="857">
        <f>'【年計】IT係(FW)'!AH9+'【年計】サービス係(FV)'!AH9</f>
        <v>0</v>
      </c>
      <c r="AI9" s="858">
        <f>'【年計】IT係(FW)'!AI9+'【年計】サービス係(FV)'!AI9</f>
        <v>0</v>
      </c>
      <c r="AJ9" s="856">
        <f>'【年計】IT係(FW)'!AJ9+'【年計】サービス係(FV)'!AJ9</f>
        <v>0</v>
      </c>
      <c r="AK9" s="857">
        <f>'【年計】IT係(FW)'!AK9+'【年計】サービス係(FV)'!AK9</f>
        <v>0</v>
      </c>
      <c r="AL9" s="858">
        <f>'【年計】IT係(FW)'!AL9+'【年計】サービス係(FV)'!AL9</f>
        <v>0</v>
      </c>
      <c r="AM9" s="856">
        <f>'【年計】IT係(FW)'!AM9+'【年計】サービス係(FV)'!AM9</f>
        <v>0</v>
      </c>
      <c r="AN9" s="857">
        <f>'【年計】IT係(FW)'!AN9+'【年計】サービス係(FV)'!AN9</f>
        <v>0</v>
      </c>
      <c r="AO9" s="858">
        <f>'【年計】IT係(FW)'!AO9+'【年計】サービス係(FV)'!AO9</f>
        <v>0</v>
      </c>
      <c r="AP9" s="856">
        <f>'【年計】IT係(FW)'!AP9+'【年計】サービス係(FV)'!AP9</f>
        <v>0</v>
      </c>
      <c r="AQ9" s="857">
        <f>'【年計】IT係(FW)'!AQ9+'【年計】サービス係(FV)'!AQ9</f>
        <v>0</v>
      </c>
      <c r="AR9" s="858">
        <f>'【年計】IT係(FW)'!AR9+'【年計】サービス係(FV)'!AR9</f>
        <v>0</v>
      </c>
      <c r="AS9" s="856">
        <f>'【年計】IT係(FW)'!AS9+'【年計】サービス係(FV)'!AS9</f>
        <v>0</v>
      </c>
      <c r="AT9" s="857">
        <f>'【年計】IT係(FW)'!AT9+'【年計】サービス係(FV)'!AT9</f>
        <v>0</v>
      </c>
      <c r="AU9" s="858">
        <f>'【年計】IT係(FW)'!AU9+'【年計】サービス係(FV)'!AU9</f>
        <v>0</v>
      </c>
      <c r="AV9" s="856">
        <f>'【年計】IT係(FW)'!AV9+'【年計】サービス係(FV)'!AV9</f>
        <v>0</v>
      </c>
      <c r="AW9" s="857">
        <f>'【年計】IT係(FW)'!AW9+'【年計】サービス係(FV)'!AW9</f>
        <v>0</v>
      </c>
      <c r="AX9" s="858">
        <f>'【年計】IT係(FW)'!AX9+'【年計】サービス係(FV)'!AX9</f>
        <v>0</v>
      </c>
      <c r="AY9" s="856">
        <f>'【年計】IT係(FW)'!AY9+'【年計】サービス係(FV)'!AY9</f>
        <v>0</v>
      </c>
      <c r="AZ9" s="857">
        <f>'【年計】IT係(FW)'!AZ9+'【年計】サービス係(FV)'!AZ9</f>
        <v>0</v>
      </c>
      <c r="BA9" s="858">
        <f>'【年計】IT係(FW)'!BA9+'【年計】サービス係(FV)'!BA9</f>
        <v>0</v>
      </c>
      <c r="BB9" s="856">
        <f>'【年計】IT係(FW)'!BB9+'【年計】サービス係(FV)'!BB9</f>
        <v>0</v>
      </c>
      <c r="BC9" s="857">
        <f>'【年計】IT係(FW)'!BC9+'【年計】サービス係(FV)'!BC9</f>
        <v>0</v>
      </c>
      <c r="BD9" s="858">
        <f>'【年計】IT係(FW)'!BD9+'【年計】サービス係(FV)'!BD9</f>
        <v>0</v>
      </c>
      <c r="BE9" s="856">
        <f>'【年計】IT係(FW)'!BE9+'【年計】サービス係(FV)'!BE9</f>
        <v>0</v>
      </c>
      <c r="BF9" s="857">
        <f>'【年計】IT係(FW)'!BF9+'【年計】サービス係(FV)'!BF9</f>
        <v>0</v>
      </c>
      <c r="BG9" s="858">
        <f>'【年計】IT係(FW)'!BG9+'【年計】サービス係(FV)'!BG9</f>
        <v>0</v>
      </c>
      <c r="BH9" s="856">
        <f>'【年計】IT係(FW)'!BH9+'【年計】サービス係(FV)'!BH9</f>
        <v>0</v>
      </c>
      <c r="BI9" s="857">
        <f>'【年計】IT係(FW)'!BI9+'【年計】サービス係(FV)'!BI9</f>
        <v>0</v>
      </c>
      <c r="BJ9" s="858">
        <f>'【年計】IT係(FW)'!BJ9+'【年計】サービス係(FV)'!BJ9</f>
        <v>0</v>
      </c>
      <c r="BK9" s="856">
        <f>'【年計】IT係(FW)'!BK9+'【年計】サービス係(FV)'!BK9</f>
        <v>0</v>
      </c>
      <c r="BL9" s="857">
        <f>'【年計】IT係(FW)'!BL9+'【年計】サービス係(FV)'!BL9</f>
        <v>0</v>
      </c>
      <c r="BM9" s="858">
        <f>'【年計】IT係(FW)'!BM9+'【年計】サービス係(FV)'!BM9</f>
        <v>0</v>
      </c>
      <c r="BN9" s="856">
        <f>'【年計】IT係(FW)'!BN9+'【年計】サービス係(FV)'!BN9</f>
        <v>0</v>
      </c>
      <c r="BO9" s="857">
        <f>'【年計】IT係(FW)'!BO9+'【年計】サービス係(FV)'!BO9</f>
        <v>0</v>
      </c>
      <c r="BP9" s="858">
        <f>'【年計】IT係(FW)'!BP9+'【年計】サービス係(FV)'!BP9</f>
        <v>0</v>
      </c>
      <c r="BQ9" s="856">
        <f>'【年計】IT係(FW)'!BQ9+'【年計】サービス係(FV)'!BQ9</f>
        <v>0</v>
      </c>
      <c r="BR9" s="857">
        <f>'【年計】IT係(FW)'!BR9+'【年計】サービス係(FV)'!BR9</f>
        <v>0</v>
      </c>
      <c r="BS9" s="858">
        <f>'【年計】IT係(FW)'!BS9+'【年計】サービス係(FV)'!BS9</f>
        <v>0</v>
      </c>
      <c r="BT9" s="856">
        <f>'【年計】IT係(FW)'!BT9+'【年計】サービス係(FV)'!BT9</f>
        <v>0</v>
      </c>
      <c r="BU9" s="857">
        <f>'【年計】IT係(FW)'!BU9+'【年計】サービス係(FV)'!BU9</f>
        <v>0</v>
      </c>
      <c r="BV9" s="858">
        <f>'【年計】IT係(FW)'!BV9+'【年計】サービス係(FV)'!BV9</f>
        <v>0</v>
      </c>
      <c r="BW9" s="789" t="s">
        <v>208</v>
      </c>
    </row>
    <row r="10" spans="2:75" ht="15.75" customHeight="1">
      <c r="B10" s="2483"/>
      <c r="C10" s="2526" t="s">
        <v>211</v>
      </c>
      <c r="D10" s="2527"/>
      <c r="E10" s="731"/>
      <c r="F10" s="856">
        <f>'【年計】IT係(FW)'!F10+'【年計】サービス係(FV)'!F10</f>
        <v>0</v>
      </c>
      <c r="G10" s="857">
        <f>'【年計】IT係(FW)'!G10+'【年計】サービス係(FV)'!G10</f>
        <v>1</v>
      </c>
      <c r="H10" s="858">
        <f>'【年計】IT係(FW)'!H10+'【年計】サービス係(FV)'!H10</f>
        <v>1</v>
      </c>
      <c r="I10" s="856">
        <f>'【年計】IT係(FW)'!I10+'【年計】サービス係(FV)'!I10</f>
        <v>0</v>
      </c>
      <c r="J10" s="857">
        <f>'【年計】IT係(FW)'!J10+'【年計】サービス係(FV)'!J10</f>
        <v>1</v>
      </c>
      <c r="K10" s="858">
        <f>'【年計】IT係(FW)'!K10+'【年計】サービス係(FV)'!K10</f>
        <v>1</v>
      </c>
      <c r="L10" s="856">
        <f>'【年計】IT係(FW)'!L10+'【年計】サービス係(FV)'!L10</f>
        <v>0</v>
      </c>
      <c r="M10" s="857">
        <f>'【年計】IT係(FW)'!M10+'【年計】サービス係(FV)'!M10</f>
        <v>1</v>
      </c>
      <c r="N10" s="858">
        <f>'【年計】IT係(FW)'!N10+'【年計】サービス係(FV)'!N10</f>
        <v>1</v>
      </c>
      <c r="O10" s="856">
        <f>'【年計】IT係(FW)'!O10+'【年計】サービス係(FV)'!O10</f>
        <v>0</v>
      </c>
      <c r="P10" s="857">
        <f>'【年計】IT係(FW)'!P10+'【年計】サービス係(FV)'!P10</f>
        <v>2</v>
      </c>
      <c r="Q10" s="858">
        <f>'【年計】IT係(FW)'!Q10+'【年計】サービス係(FV)'!Q10</f>
        <v>2</v>
      </c>
      <c r="R10" s="856">
        <f>'【年計】IT係(FW)'!R10+'【年計】サービス係(FV)'!R10</f>
        <v>0</v>
      </c>
      <c r="S10" s="857">
        <f>'【年計】IT係(FW)'!S10+'【年計】サービス係(FV)'!S10</f>
        <v>1.3333333333333333</v>
      </c>
      <c r="T10" s="858">
        <f>'【年計】IT係(FW)'!T10+'【年計】サービス係(FV)'!T10</f>
        <v>1.3333333333333333</v>
      </c>
      <c r="U10" s="856">
        <f>'【年計】IT係(FW)'!U10+'【年計】サービス係(FV)'!U10</f>
        <v>0</v>
      </c>
      <c r="V10" s="857">
        <f>'【年計】IT係(FW)'!V10+'【年計】サービス係(FV)'!V10</f>
        <v>2</v>
      </c>
      <c r="W10" s="858">
        <f>'【年計】IT係(FW)'!W10+'【年計】サービス係(FV)'!W10</f>
        <v>2</v>
      </c>
      <c r="X10" s="856">
        <f>'【年計】IT係(FW)'!X10+'【年計】サービス係(FV)'!X10</f>
        <v>0</v>
      </c>
      <c r="Y10" s="857">
        <f>'【年計】IT係(FW)'!Y10+'【年計】サービス係(FV)'!Y10</f>
        <v>1.5</v>
      </c>
      <c r="Z10" s="858">
        <f>'【年計】IT係(FW)'!Z10+'【年計】サービス係(FV)'!Z10</f>
        <v>1.5</v>
      </c>
      <c r="AA10" s="856">
        <f>'【年計】IT係(FW)'!AA10+'【年計】サービス係(FV)'!AA10</f>
        <v>0</v>
      </c>
      <c r="AB10" s="857">
        <f>'【年計】IT係(FW)'!AB10+'【年計】サービス係(FV)'!AB10</f>
        <v>1</v>
      </c>
      <c r="AC10" s="858">
        <f>'【年計】IT係(FW)'!AC10+'【年計】サービス係(FV)'!AC10</f>
        <v>1</v>
      </c>
      <c r="AD10" s="856">
        <f>'【年計】IT係(FW)'!AD10+'【年計】サービス係(FV)'!AD10</f>
        <v>0</v>
      </c>
      <c r="AE10" s="857">
        <f>'【年計】IT係(FW)'!AE10+'【年計】サービス係(FV)'!AE10</f>
        <v>1.4</v>
      </c>
      <c r="AF10" s="858">
        <f>'【年計】IT係(FW)'!AF10+'【年計】サービス係(FV)'!AF10</f>
        <v>1.4</v>
      </c>
      <c r="AG10" s="856">
        <f>'【年計】IT係(FW)'!AG10+'【年計】サービス係(FV)'!AG10</f>
        <v>0</v>
      </c>
      <c r="AH10" s="857">
        <f>'【年計】IT係(FW)'!AH10+'【年計】サービス係(FV)'!AH10</f>
        <v>0</v>
      </c>
      <c r="AI10" s="858">
        <f>'【年計】IT係(FW)'!AI10+'【年計】サービス係(FV)'!AI10</f>
        <v>0</v>
      </c>
      <c r="AJ10" s="856">
        <f>'【年計】IT係(FW)'!AJ10+'【年計】サービス係(FV)'!AJ10</f>
        <v>0</v>
      </c>
      <c r="AK10" s="857">
        <f>'【年計】IT係(FW)'!AK10+'【年計】サービス係(FV)'!AK10</f>
        <v>1.1666666666666667</v>
      </c>
      <c r="AL10" s="858">
        <f>'【年計】IT係(FW)'!AL10+'【年計】サービス係(FV)'!AL10</f>
        <v>1.1666666666666667</v>
      </c>
      <c r="AM10" s="856">
        <f>'【年計】IT係(FW)'!AM10+'【年計】サービス係(FV)'!AM10</f>
        <v>0</v>
      </c>
      <c r="AN10" s="857">
        <f>'【年計】IT係(FW)'!AN10+'【年計】サービス係(FV)'!AN10</f>
        <v>0</v>
      </c>
      <c r="AO10" s="858">
        <f>'【年計】IT係(FW)'!AO10+'【年計】サービス係(FV)'!AO10</f>
        <v>0</v>
      </c>
      <c r="AP10" s="856">
        <f>'【年計】IT係(FW)'!AP10+'【年計】サービス係(FV)'!AP10</f>
        <v>0</v>
      </c>
      <c r="AQ10" s="857">
        <f>'【年計】IT係(FW)'!AQ10+'【年計】サービス係(FV)'!AQ10</f>
        <v>1</v>
      </c>
      <c r="AR10" s="858">
        <f>'【年計】IT係(FW)'!AR10+'【年計】サービス係(FV)'!AR10</f>
        <v>1</v>
      </c>
      <c r="AS10" s="856">
        <f>'【年計】IT係(FW)'!AS10+'【年計】サービス係(FV)'!AS10</f>
        <v>0</v>
      </c>
      <c r="AT10" s="857">
        <f>'【年計】IT係(FW)'!AT10+'【年計】サービス係(FV)'!AT10</f>
        <v>0</v>
      </c>
      <c r="AU10" s="858">
        <f>'【年計】IT係(FW)'!AU10+'【年計】サービス係(FV)'!AU10</f>
        <v>0</v>
      </c>
      <c r="AV10" s="856">
        <f>'【年計】IT係(FW)'!AV10+'【年計】サービス係(FV)'!AV10</f>
        <v>0</v>
      </c>
      <c r="AW10" s="857">
        <f>'【年計】IT係(FW)'!AW10+'【年計】サービス係(FV)'!AW10</f>
        <v>0.875</v>
      </c>
      <c r="AX10" s="858">
        <f>'【年計】IT係(FW)'!AX10+'【年計】サービス係(FV)'!AX10</f>
        <v>0.875</v>
      </c>
      <c r="AY10" s="856">
        <f>'【年計】IT係(FW)'!AY10+'【年計】サービス係(FV)'!AY10</f>
        <v>0</v>
      </c>
      <c r="AZ10" s="857">
        <f>'【年計】IT係(FW)'!AZ10+'【年計】サービス係(FV)'!AZ10</f>
        <v>0</v>
      </c>
      <c r="BA10" s="858">
        <f>'【年計】IT係(FW)'!BA10+'【年計】サービス係(FV)'!BA10</f>
        <v>0</v>
      </c>
      <c r="BB10" s="856">
        <f>'【年計】IT係(FW)'!BB10+'【年計】サービス係(FV)'!BB10</f>
        <v>0</v>
      </c>
      <c r="BC10" s="857">
        <f>'【年計】IT係(FW)'!BC10+'【年計】サービス係(FV)'!BC10</f>
        <v>0.77777777777777779</v>
      </c>
      <c r="BD10" s="858">
        <f>'【年計】IT係(FW)'!BD10+'【年計】サービス係(FV)'!BD10</f>
        <v>0.77777777777777779</v>
      </c>
      <c r="BE10" s="856">
        <f>'【年計】IT係(FW)'!BE10+'【年計】サービス係(FV)'!BE10</f>
        <v>0</v>
      </c>
      <c r="BF10" s="857">
        <f>'【年計】IT係(FW)'!BF10+'【年計】サービス係(FV)'!BF10</f>
        <v>0</v>
      </c>
      <c r="BG10" s="858">
        <f>'【年計】IT係(FW)'!BG10+'【年計】サービス係(FV)'!BG10</f>
        <v>0</v>
      </c>
      <c r="BH10" s="856">
        <f>'【年計】IT係(FW)'!BH10+'【年計】サービス係(FV)'!BH10</f>
        <v>0</v>
      </c>
      <c r="BI10" s="857">
        <f>'【年計】IT係(FW)'!BI10+'【年計】サービス係(FV)'!BI10</f>
        <v>0.7</v>
      </c>
      <c r="BJ10" s="858">
        <f>'【年計】IT係(FW)'!BJ10+'【年計】サービス係(FV)'!BJ10</f>
        <v>0.7</v>
      </c>
      <c r="BK10" s="856">
        <f>'【年計】IT係(FW)'!BK10+'【年計】サービス係(FV)'!BK10</f>
        <v>0</v>
      </c>
      <c r="BL10" s="857">
        <f>'【年計】IT係(FW)'!BL10+'【年計】サービス係(FV)'!BL10</f>
        <v>0</v>
      </c>
      <c r="BM10" s="858">
        <f>'【年計】IT係(FW)'!BM10+'【年計】サービス係(FV)'!BM10</f>
        <v>0</v>
      </c>
      <c r="BN10" s="856">
        <f>'【年計】IT係(FW)'!BN10+'【年計】サービス係(FV)'!BN10</f>
        <v>0</v>
      </c>
      <c r="BO10" s="857">
        <f>'【年計】IT係(FW)'!BO10+'【年計】サービス係(FV)'!BO10</f>
        <v>0.63636363636363635</v>
      </c>
      <c r="BP10" s="858">
        <f>'【年計】IT係(FW)'!BP10+'【年計】サービス係(FV)'!BP10</f>
        <v>0.63636363636363635</v>
      </c>
      <c r="BQ10" s="856">
        <f>'【年計】IT係(FW)'!BQ10+'【年計】サービス係(FV)'!BQ10</f>
        <v>0</v>
      </c>
      <c r="BR10" s="857">
        <f>'【年計】IT係(FW)'!BR10+'【年計】サービス係(FV)'!BR10</f>
        <v>0</v>
      </c>
      <c r="BS10" s="858">
        <f>'【年計】IT係(FW)'!BS10+'【年計】サービス係(FV)'!BS10</f>
        <v>0</v>
      </c>
      <c r="BT10" s="856">
        <f>'【年計】IT係(FW)'!BT10+'【年計】サービス係(FV)'!BT10</f>
        <v>0</v>
      </c>
      <c r="BU10" s="857">
        <f>'【年計】IT係(FW)'!BU10+'【年計】サービス係(FV)'!BU10</f>
        <v>0.58333333333333337</v>
      </c>
      <c r="BV10" s="858">
        <f>'【年計】IT係(FW)'!BV10+'【年計】サービス係(FV)'!BV10</f>
        <v>0.58333333333333337</v>
      </c>
      <c r="BW10" s="789" t="s">
        <v>208</v>
      </c>
    </row>
    <row r="11" spans="2:75" ht="15.75" customHeight="1" thickBot="1">
      <c r="B11" s="2483"/>
      <c r="C11" s="2528" t="s">
        <v>212</v>
      </c>
      <c r="D11" s="2529"/>
      <c r="E11" s="733"/>
      <c r="F11" s="859">
        <f>'【年計】IT係(FW)'!F11+'【年計】サービス係(FV)'!F11</f>
        <v>0</v>
      </c>
      <c r="G11" s="860">
        <f>'【年計】IT係(FW)'!G11+'【年計】サービス係(FV)'!G11</f>
        <v>0</v>
      </c>
      <c r="H11" s="861">
        <f>'【年計】IT係(FW)'!H11+'【年計】サービス係(FV)'!H11</f>
        <v>0</v>
      </c>
      <c r="I11" s="859">
        <f>'【年計】IT係(FW)'!I11+'【年計】サービス係(FV)'!I11</f>
        <v>0</v>
      </c>
      <c r="J11" s="860">
        <f>'【年計】IT係(FW)'!J11+'【年計】サービス係(FV)'!J11</f>
        <v>0</v>
      </c>
      <c r="K11" s="861">
        <f>'【年計】IT係(FW)'!K11+'【年計】サービス係(FV)'!K11</f>
        <v>0</v>
      </c>
      <c r="L11" s="859">
        <f>'【年計】IT係(FW)'!L11+'【年計】サービス係(FV)'!L11</f>
        <v>0</v>
      </c>
      <c r="M11" s="860">
        <f>'【年計】IT係(FW)'!M11+'【年計】サービス係(FV)'!M11</f>
        <v>0</v>
      </c>
      <c r="N11" s="861">
        <f>'【年計】IT係(FW)'!N11+'【年計】サービス係(FV)'!N11</f>
        <v>0</v>
      </c>
      <c r="O11" s="859">
        <f>'【年計】IT係(FW)'!O11+'【年計】サービス係(FV)'!O11</f>
        <v>0</v>
      </c>
      <c r="P11" s="860">
        <f>'【年計】IT係(FW)'!P11+'【年計】サービス係(FV)'!P11</f>
        <v>0</v>
      </c>
      <c r="Q11" s="861">
        <f>'【年計】IT係(FW)'!Q11+'【年計】サービス係(FV)'!Q11</f>
        <v>0</v>
      </c>
      <c r="R11" s="859">
        <f>'【年計】IT係(FW)'!R11+'【年計】サービス係(FV)'!R11</f>
        <v>0</v>
      </c>
      <c r="S11" s="860">
        <f>'【年計】IT係(FW)'!S11+'【年計】サービス係(FV)'!S11</f>
        <v>0</v>
      </c>
      <c r="T11" s="861">
        <f>'【年計】IT係(FW)'!T11+'【年計】サービス係(FV)'!T11</f>
        <v>0</v>
      </c>
      <c r="U11" s="859">
        <f>'【年計】IT係(FW)'!U11+'【年計】サービス係(FV)'!U11</f>
        <v>0</v>
      </c>
      <c r="V11" s="860">
        <f>'【年計】IT係(FW)'!V11+'【年計】サービス係(FV)'!V11</f>
        <v>0</v>
      </c>
      <c r="W11" s="861">
        <f>'【年計】IT係(FW)'!W11+'【年計】サービス係(FV)'!W11</f>
        <v>0</v>
      </c>
      <c r="X11" s="859">
        <f>'【年計】IT係(FW)'!X11+'【年計】サービス係(FV)'!X11</f>
        <v>0</v>
      </c>
      <c r="Y11" s="860">
        <f>'【年計】IT係(FW)'!Y11+'【年計】サービス係(FV)'!Y11</f>
        <v>0</v>
      </c>
      <c r="Z11" s="861">
        <f>'【年計】IT係(FW)'!Z11+'【年計】サービス係(FV)'!Z11</f>
        <v>0</v>
      </c>
      <c r="AA11" s="859">
        <f>'【年計】IT係(FW)'!AA11+'【年計】サービス係(FV)'!AA11</f>
        <v>0</v>
      </c>
      <c r="AB11" s="860">
        <f>'【年計】IT係(FW)'!AB11+'【年計】サービス係(FV)'!AB11</f>
        <v>1</v>
      </c>
      <c r="AC11" s="861">
        <f>'【年計】IT係(FW)'!AC11+'【年計】サービス係(FV)'!AC11</f>
        <v>1</v>
      </c>
      <c r="AD11" s="859">
        <f>'【年計】IT係(FW)'!AD11+'【年計】サービス係(FV)'!AD11</f>
        <v>0</v>
      </c>
      <c r="AE11" s="860">
        <f>'【年計】IT係(FW)'!AE11+'【年計】サービス係(FV)'!AE11</f>
        <v>0.2</v>
      </c>
      <c r="AF11" s="861">
        <f>'【年計】IT係(FW)'!AF11+'【年計】サービス係(FV)'!AF11</f>
        <v>0.2</v>
      </c>
      <c r="AG11" s="859">
        <f>'【年計】IT係(FW)'!AG11+'【年計】サービス係(FV)'!AG11</f>
        <v>0</v>
      </c>
      <c r="AH11" s="860">
        <f>'【年計】IT係(FW)'!AH11+'【年計】サービス係(FV)'!AH11</f>
        <v>0</v>
      </c>
      <c r="AI11" s="861">
        <f>'【年計】IT係(FW)'!AI11+'【年計】サービス係(FV)'!AI11</f>
        <v>0</v>
      </c>
      <c r="AJ11" s="859">
        <f>'【年計】IT係(FW)'!AJ11+'【年計】サービス係(FV)'!AJ11</f>
        <v>0</v>
      </c>
      <c r="AK11" s="860">
        <f>'【年計】IT係(FW)'!AK11+'【年計】サービス係(FV)'!AK11</f>
        <v>0.16666666666666666</v>
      </c>
      <c r="AL11" s="861">
        <f>'【年計】IT係(FW)'!AL11+'【年計】サービス係(FV)'!AL11</f>
        <v>0.16666666666666666</v>
      </c>
      <c r="AM11" s="859">
        <f>'【年計】IT係(FW)'!AM11+'【年計】サービス係(FV)'!AM11</f>
        <v>0</v>
      </c>
      <c r="AN11" s="860">
        <f>'【年計】IT係(FW)'!AN11+'【年計】サービス係(FV)'!AN11</f>
        <v>0</v>
      </c>
      <c r="AO11" s="861">
        <f>'【年計】IT係(FW)'!AO11+'【年計】サービス係(FV)'!AO11</f>
        <v>0</v>
      </c>
      <c r="AP11" s="859">
        <f>'【年計】IT係(FW)'!AP11+'【年計】サービス係(FV)'!AP11</f>
        <v>0</v>
      </c>
      <c r="AQ11" s="860">
        <f>'【年計】IT係(FW)'!AQ11+'【年計】サービス係(FV)'!AQ11</f>
        <v>0.14285714285714285</v>
      </c>
      <c r="AR11" s="861">
        <f>'【年計】IT係(FW)'!AR11+'【年計】サービス係(FV)'!AR11</f>
        <v>0.14285714285714285</v>
      </c>
      <c r="AS11" s="859">
        <f>'【年計】IT係(FW)'!AS11+'【年計】サービス係(FV)'!AS11</f>
        <v>0</v>
      </c>
      <c r="AT11" s="860">
        <f>'【年計】IT係(FW)'!AT11+'【年計】サービス係(FV)'!AT11</f>
        <v>0</v>
      </c>
      <c r="AU11" s="861">
        <f>'【年計】IT係(FW)'!AU11+'【年計】サービス係(FV)'!AU11</f>
        <v>0</v>
      </c>
      <c r="AV11" s="859">
        <f>'【年計】IT係(FW)'!AV11+'【年計】サービス係(FV)'!AV11</f>
        <v>0</v>
      </c>
      <c r="AW11" s="860">
        <f>'【年計】IT係(FW)'!AW11+'【年計】サービス係(FV)'!AW11</f>
        <v>0.125</v>
      </c>
      <c r="AX11" s="861">
        <f>'【年計】IT係(FW)'!AX11+'【年計】サービス係(FV)'!AX11</f>
        <v>0.125</v>
      </c>
      <c r="AY11" s="859">
        <f>'【年計】IT係(FW)'!AY11+'【年計】サービス係(FV)'!AY11</f>
        <v>0</v>
      </c>
      <c r="AZ11" s="860">
        <f>'【年計】IT係(FW)'!AZ11+'【年計】サービス係(FV)'!AZ11</f>
        <v>0</v>
      </c>
      <c r="BA11" s="861">
        <f>'【年計】IT係(FW)'!BA11+'【年計】サービス係(FV)'!BA11</f>
        <v>0</v>
      </c>
      <c r="BB11" s="859">
        <f>'【年計】IT係(FW)'!BB11+'【年計】サービス係(FV)'!BB11</f>
        <v>0</v>
      </c>
      <c r="BC11" s="860">
        <f>'【年計】IT係(FW)'!BC11+'【年計】サービス係(FV)'!BC11</f>
        <v>0.1111111111111111</v>
      </c>
      <c r="BD11" s="861">
        <f>'【年計】IT係(FW)'!BD11+'【年計】サービス係(FV)'!BD11</f>
        <v>0.1111111111111111</v>
      </c>
      <c r="BE11" s="859">
        <f>'【年計】IT係(FW)'!BE11+'【年計】サービス係(FV)'!BE11</f>
        <v>0</v>
      </c>
      <c r="BF11" s="860">
        <f>'【年計】IT係(FW)'!BF11+'【年計】サービス係(FV)'!BF11</f>
        <v>0</v>
      </c>
      <c r="BG11" s="861">
        <f>'【年計】IT係(FW)'!BG11+'【年計】サービス係(FV)'!BG11</f>
        <v>0</v>
      </c>
      <c r="BH11" s="859">
        <f>'【年計】IT係(FW)'!BH11+'【年計】サービス係(FV)'!BH11</f>
        <v>0</v>
      </c>
      <c r="BI11" s="860">
        <f>'【年計】IT係(FW)'!BI11+'【年計】サービス係(FV)'!BI11</f>
        <v>0.1</v>
      </c>
      <c r="BJ11" s="861">
        <f>'【年計】IT係(FW)'!BJ11+'【年計】サービス係(FV)'!BJ11</f>
        <v>0.1</v>
      </c>
      <c r="BK11" s="859">
        <f>'【年計】IT係(FW)'!BK11+'【年計】サービス係(FV)'!BK11</f>
        <v>0</v>
      </c>
      <c r="BL11" s="860">
        <f>'【年計】IT係(FW)'!BL11+'【年計】サービス係(FV)'!BL11</f>
        <v>0</v>
      </c>
      <c r="BM11" s="861">
        <f>'【年計】IT係(FW)'!BM11+'【年計】サービス係(FV)'!BM11</f>
        <v>0</v>
      </c>
      <c r="BN11" s="859">
        <f>'【年計】IT係(FW)'!BN11+'【年計】サービス係(FV)'!BN11</f>
        <v>0</v>
      </c>
      <c r="BO11" s="860">
        <f>'【年計】IT係(FW)'!BO11+'【年計】サービス係(FV)'!BO11</f>
        <v>9.0909090909090912E-2</v>
      </c>
      <c r="BP11" s="861">
        <f>'【年計】IT係(FW)'!BP11+'【年計】サービス係(FV)'!BP11</f>
        <v>9.0909090909090912E-2</v>
      </c>
      <c r="BQ11" s="859">
        <f>'【年計】IT係(FW)'!BQ11+'【年計】サービス係(FV)'!BQ11</f>
        <v>0</v>
      </c>
      <c r="BR11" s="860">
        <f>'【年計】IT係(FW)'!BR11+'【年計】サービス係(FV)'!BR11</f>
        <v>0</v>
      </c>
      <c r="BS11" s="861">
        <f>'【年計】IT係(FW)'!BS11+'【年計】サービス係(FV)'!BS11</f>
        <v>0</v>
      </c>
      <c r="BT11" s="859">
        <f>'【年計】IT係(FW)'!BT11+'【年計】サービス係(FV)'!BT11</f>
        <v>0</v>
      </c>
      <c r="BU11" s="860">
        <f>'【年計】IT係(FW)'!BU11+'【年計】サービス係(FV)'!BU11</f>
        <v>8.3333333333333329E-2</v>
      </c>
      <c r="BV11" s="861">
        <f>'【年計】IT係(FW)'!BV11+'【年計】サービス係(FV)'!BV11</f>
        <v>8.3333333333333329E-2</v>
      </c>
      <c r="BW11" s="793" t="s">
        <v>208</v>
      </c>
    </row>
    <row r="12" spans="2:75" ht="15.75" customHeight="1" thickTop="1" thickBot="1">
      <c r="B12" s="2484"/>
      <c r="C12" s="2530" t="s">
        <v>213</v>
      </c>
      <c r="D12" s="2531"/>
      <c r="E12" s="2532"/>
      <c r="F12" s="862">
        <f t="shared" ref="F12:G12" si="0">SUM(F7:F11)</f>
        <v>29</v>
      </c>
      <c r="G12" s="863">
        <f t="shared" si="0"/>
        <v>29</v>
      </c>
      <c r="H12" s="864">
        <f t="shared" ref="H12:H77" si="1">G12-F12</f>
        <v>0</v>
      </c>
      <c r="I12" s="862">
        <f t="shared" ref="I12:J12" si="2">SUM(I7:I11)</f>
        <v>29</v>
      </c>
      <c r="J12" s="863">
        <f t="shared" si="2"/>
        <v>29</v>
      </c>
      <c r="K12" s="864">
        <f t="shared" ref="K12" si="3">J12-I12</f>
        <v>0</v>
      </c>
      <c r="L12" s="862">
        <f t="shared" ref="L12" si="4">SUM(F12,I12)/N$3</f>
        <v>29</v>
      </c>
      <c r="M12" s="863">
        <f t="shared" ref="M12" si="5">SUM(G12,J12)/N$3</f>
        <v>29</v>
      </c>
      <c r="N12" s="864">
        <f t="shared" ref="N12:N72" si="6">M12-L12</f>
        <v>0</v>
      </c>
      <c r="O12" s="862">
        <f t="shared" ref="O12:P12" si="7">SUM(O7:O11)</f>
        <v>29</v>
      </c>
      <c r="P12" s="863">
        <f t="shared" si="7"/>
        <v>29</v>
      </c>
      <c r="Q12" s="864">
        <f t="shared" ref="Q12" si="8">P12-O12</f>
        <v>0</v>
      </c>
      <c r="R12" s="862">
        <f t="shared" ref="R12" si="9">SUM(F12,I12,O12)/T$3</f>
        <v>29</v>
      </c>
      <c r="S12" s="863">
        <f t="shared" ref="S12" si="10">SUM(G12,J12,P12)/T$3</f>
        <v>29</v>
      </c>
      <c r="T12" s="864">
        <f t="shared" ref="T12:T72" si="11">S12-R12</f>
        <v>0</v>
      </c>
      <c r="U12" s="862">
        <f t="shared" ref="U12:V12" si="12">SUM(U7:U11)</f>
        <v>29</v>
      </c>
      <c r="V12" s="863">
        <f t="shared" si="12"/>
        <v>28</v>
      </c>
      <c r="W12" s="864">
        <f t="shared" ref="W12" si="13">V12-U12</f>
        <v>-1</v>
      </c>
      <c r="X12" s="862">
        <f t="shared" ref="X12" si="14">SUM(F12,I12,O12,U12)/Z$3</f>
        <v>29</v>
      </c>
      <c r="Y12" s="863">
        <f t="shared" ref="Y12" si="15">SUM(G12,J12,P12,V12)/Z$3</f>
        <v>28.75</v>
      </c>
      <c r="Z12" s="864">
        <f t="shared" ref="Z12:Z72" si="16">Y12-X12</f>
        <v>-0.25</v>
      </c>
      <c r="AA12" s="862">
        <f t="shared" ref="AA12:AB12" si="17">SUM(AA7:AA11)</f>
        <v>29</v>
      </c>
      <c r="AB12" s="863">
        <f t="shared" si="17"/>
        <v>28</v>
      </c>
      <c r="AC12" s="864">
        <f t="shared" ref="AC12" si="18">AB12-AA12</f>
        <v>-1</v>
      </c>
      <c r="AD12" s="862">
        <f t="shared" ref="AD12" si="19">SUM(F12,I12,O12,U12,AA12)/AF$3</f>
        <v>29</v>
      </c>
      <c r="AE12" s="863">
        <f t="shared" ref="AE12" si="20">SUM(G12,J12,P12,V12,AB12)/AF$3</f>
        <v>28.6</v>
      </c>
      <c r="AF12" s="864">
        <f t="shared" ref="AF12:AF72" si="21">AE12-AD12</f>
        <v>-0.39999999999999858</v>
      </c>
      <c r="AG12" s="862">
        <f t="shared" ref="AG12:AH12" si="22">SUM(AG7:AG11)</f>
        <v>29</v>
      </c>
      <c r="AH12" s="863">
        <f t="shared" si="22"/>
        <v>0</v>
      </c>
      <c r="AI12" s="864">
        <f t="shared" ref="AI12" si="23">AH12-AG12</f>
        <v>-29</v>
      </c>
      <c r="AJ12" s="862">
        <f t="shared" ref="AJ12" si="24">SUM(F12,I12,O12,U12,AA12,AG12)/AL$3</f>
        <v>29</v>
      </c>
      <c r="AK12" s="863">
        <f t="shared" ref="AK12" si="25">SUM(G12,J12,P12,V12,AB12,AH12)/AL$3</f>
        <v>23.833333333333332</v>
      </c>
      <c r="AL12" s="864">
        <f t="shared" ref="AL12:AL72" si="26">AK12-AJ12</f>
        <v>-5.1666666666666679</v>
      </c>
      <c r="AM12" s="862">
        <f t="shared" ref="AM12:AN12" si="27">SUM(AM7:AM11)</f>
        <v>29</v>
      </c>
      <c r="AN12" s="863">
        <f t="shared" si="27"/>
        <v>0</v>
      </c>
      <c r="AO12" s="864">
        <f t="shared" ref="AO12" si="28">AN12-AM12</f>
        <v>-29</v>
      </c>
      <c r="AP12" s="862">
        <f t="shared" ref="AP12" si="29">SUM(F12,I12,O12,U12,AA12,AG12,AM12)/AR$3</f>
        <v>29</v>
      </c>
      <c r="AQ12" s="863">
        <f t="shared" ref="AQ12" si="30">SUM(G12,J12,P12,V12,AB12,AH12,AN12)/AR$3</f>
        <v>20.428571428571427</v>
      </c>
      <c r="AR12" s="864">
        <f t="shared" ref="AR12:AR71" si="31">AQ12-AP12</f>
        <v>-8.571428571428573</v>
      </c>
      <c r="AS12" s="862">
        <f t="shared" ref="AS12:AT12" si="32">SUM(AS7:AS11)</f>
        <v>29</v>
      </c>
      <c r="AT12" s="863">
        <f t="shared" si="32"/>
        <v>0</v>
      </c>
      <c r="AU12" s="864">
        <f t="shared" ref="AU12" si="33">AT12-AS12</f>
        <v>-29</v>
      </c>
      <c r="AV12" s="862">
        <f t="shared" ref="AV12" si="34">SUM(F12,I12,O12,U12,AA12,AG12,AM12,AS12)/AX$3</f>
        <v>29</v>
      </c>
      <c r="AW12" s="863">
        <f t="shared" ref="AW12" si="35">SUM(G12,J12,P12,V12,AB12,AH12,AN12,AT12)/AX$3</f>
        <v>17.875</v>
      </c>
      <c r="AX12" s="864">
        <f t="shared" ref="AX12:AX71" si="36">AW12-AV12</f>
        <v>-11.125</v>
      </c>
      <c r="AY12" s="862">
        <f t="shared" ref="AY12:AZ12" si="37">SUM(AY7:AY11)</f>
        <v>29</v>
      </c>
      <c r="AZ12" s="863">
        <f t="shared" si="37"/>
        <v>0</v>
      </c>
      <c r="BA12" s="864">
        <f t="shared" ref="BA12" si="38">AZ12-AY12</f>
        <v>-29</v>
      </c>
      <c r="BB12" s="862">
        <f t="shared" ref="BB12" si="39">SUM(F12,I12,O12,U12,AA12,AG12,AM12,AS12,AY12)/BD$3</f>
        <v>29</v>
      </c>
      <c r="BC12" s="863">
        <f t="shared" ref="BC12" si="40">SUM(G12,J12,P12,V12,AB12,AH12,AN12,AT12,AZ12)/BD$3</f>
        <v>15.888888888888889</v>
      </c>
      <c r="BD12" s="864">
        <f t="shared" ref="BD12:BD71" si="41">BC12-BB12</f>
        <v>-13.111111111111111</v>
      </c>
      <c r="BE12" s="862">
        <f t="shared" ref="BE12:BF12" si="42">SUM(BE7:BE11)</f>
        <v>29</v>
      </c>
      <c r="BF12" s="863">
        <f t="shared" si="42"/>
        <v>0</v>
      </c>
      <c r="BG12" s="864">
        <f t="shared" ref="BG12" si="43">BF12-BE12</f>
        <v>-29</v>
      </c>
      <c r="BH12" s="862">
        <f t="shared" ref="BH12" si="44">SUM(F12,I12,O12,U12,AA12,AG12,AM12,AS12,AY12,BE12)/BJ$3</f>
        <v>29</v>
      </c>
      <c r="BI12" s="863">
        <f t="shared" ref="BI12" si="45">SUM(G12,J12,P12,V12,AB12,AH12,AN12,AT12,AZ12,BF12)/BJ$3</f>
        <v>14.3</v>
      </c>
      <c r="BJ12" s="864">
        <f t="shared" ref="BJ12:BJ71" si="46">BI12-BH12</f>
        <v>-14.7</v>
      </c>
      <c r="BK12" s="862">
        <f t="shared" ref="BK12:BL12" si="47">SUM(BK7:BK11)</f>
        <v>29</v>
      </c>
      <c r="BL12" s="863">
        <f t="shared" si="47"/>
        <v>0</v>
      </c>
      <c r="BM12" s="864">
        <f t="shared" ref="BM12" si="48">BL12-BK12</f>
        <v>-29</v>
      </c>
      <c r="BN12" s="862">
        <f t="shared" ref="BN12" si="49">SUM(F12,I12,O12,U12,AA12,AG12,AM12,AS12,AY12,BE12,BK12)/BP$3</f>
        <v>29</v>
      </c>
      <c r="BO12" s="863">
        <f t="shared" ref="BO12" si="50">SUM(G12,J12,P12,V12,AB12,AH12,AN12,AT12,AZ12,BF12,BL12)/BP$3</f>
        <v>13</v>
      </c>
      <c r="BP12" s="864">
        <f t="shared" ref="BP12:BP71" si="51">BO12-BN12</f>
        <v>-16</v>
      </c>
      <c r="BQ12" s="862">
        <f t="shared" ref="BQ12:BR12" si="52">SUM(BQ7:BQ11)</f>
        <v>29</v>
      </c>
      <c r="BR12" s="863">
        <f t="shared" si="52"/>
        <v>0</v>
      </c>
      <c r="BS12" s="864">
        <f t="shared" ref="BS12" si="53">BR12-BQ12</f>
        <v>-29</v>
      </c>
      <c r="BT12" s="862">
        <f t="shared" ref="BT12" si="54">SUM(F12,I12,O12,U12,AA12,AG12,AM12,AS12,AY12,BE12,BK12,BQ12)/BV$3</f>
        <v>29</v>
      </c>
      <c r="BU12" s="863">
        <f t="shared" ref="BU12" si="55">SUM(G12,J12,P12,V12,AB12,AH12,AN12,AT12,AZ12,BF12,BL12,BR12)/BV$3</f>
        <v>11.916666666666666</v>
      </c>
      <c r="BV12" s="864">
        <f t="shared" ref="BV12:BV71" si="56">BU12-BT12</f>
        <v>-17.083333333333336</v>
      </c>
      <c r="BW12" s="907" t="s">
        <v>208</v>
      </c>
    </row>
    <row r="13" spans="2:75" ht="15.75" customHeight="1" outlineLevel="1">
      <c r="B13" s="2522" t="s">
        <v>276</v>
      </c>
      <c r="C13" s="2479" t="s">
        <v>214</v>
      </c>
      <c r="D13" s="2472" t="s">
        <v>215</v>
      </c>
      <c r="E13" s="734" t="s">
        <v>216</v>
      </c>
      <c r="F13" s="782">
        <f>'【年計】IT係(FW)'!F13+'【年計】サービス係(FV)'!F13</f>
        <v>5657</v>
      </c>
      <c r="G13" s="783">
        <f>'【年計】IT係(FW)'!G13+'【年計】サービス係(FV)'!G13</f>
        <v>5657</v>
      </c>
      <c r="H13" s="781">
        <f>'【年計】IT係(FW)'!H13+'【年計】サービス係(FV)'!H13</f>
        <v>0</v>
      </c>
      <c r="I13" s="782">
        <f>'【年計】IT係(FW)'!I13+'【年計】サービス係(FV)'!I13</f>
        <v>5494</v>
      </c>
      <c r="J13" s="783">
        <f>'【年計】IT係(FW)'!J13+'【年計】サービス係(FV)'!J13</f>
        <v>5494</v>
      </c>
      <c r="K13" s="781">
        <f>'【年計】IT係(FW)'!K13+'【年計】サービス係(FV)'!K13</f>
        <v>0</v>
      </c>
      <c r="L13" s="782">
        <f>'【年計】IT係(FW)'!L13+'【年計】サービス係(FV)'!L13</f>
        <v>11151</v>
      </c>
      <c r="M13" s="783">
        <f>'【年計】IT係(FW)'!M13+'【年計】サービス係(FV)'!M13</f>
        <v>11151</v>
      </c>
      <c r="N13" s="781">
        <f>'【年計】IT係(FW)'!N13+'【年計】サービス係(FV)'!N13</f>
        <v>0</v>
      </c>
      <c r="O13" s="782">
        <f>'【年計】IT係(FW)'!O13+'【年計】サービス係(FV)'!O13</f>
        <v>3009</v>
      </c>
      <c r="P13" s="783">
        <f>'【年計】IT係(FW)'!P13+'【年計】サービス係(FV)'!P13</f>
        <v>3009</v>
      </c>
      <c r="Q13" s="781">
        <f>'【年計】IT係(FW)'!Q13+'【年計】サービス係(FV)'!Q13</f>
        <v>0</v>
      </c>
      <c r="R13" s="782">
        <f>'【年計】IT係(FW)'!R13+'【年計】サービス係(FV)'!R13</f>
        <v>14160</v>
      </c>
      <c r="S13" s="783">
        <f>'【年計】IT係(FW)'!S13+'【年計】サービス係(FV)'!S13</f>
        <v>14160</v>
      </c>
      <c r="T13" s="781">
        <f>'【年計】IT係(FW)'!T13+'【年計】サービス係(FV)'!T13</f>
        <v>0</v>
      </c>
      <c r="U13" s="782">
        <f>'【年計】IT係(FW)'!U13+'【年計】サービス係(FV)'!U13</f>
        <v>6185</v>
      </c>
      <c r="V13" s="783">
        <f>'【年計】IT係(FW)'!V13+'【年計】サービス係(FV)'!V13</f>
        <v>6185</v>
      </c>
      <c r="W13" s="781">
        <f>'【年計】IT係(FW)'!W13+'【年計】サービス係(FV)'!W13</f>
        <v>0</v>
      </c>
      <c r="X13" s="782">
        <f>'【年計】IT係(FW)'!X13+'【年計】サービス係(FV)'!X13</f>
        <v>20345</v>
      </c>
      <c r="Y13" s="783">
        <f>'【年計】IT係(FW)'!Y13+'【年計】サービス係(FV)'!Y13</f>
        <v>20345</v>
      </c>
      <c r="Z13" s="781">
        <f>'【年計】IT係(FW)'!Z13+'【年計】サービス係(FV)'!Z13</f>
        <v>0</v>
      </c>
      <c r="AA13" s="782">
        <f>'【年計】IT係(FW)'!AA13+'【年計】サービス係(FV)'!AA13</f>
        <v>3622</v>
      </c>
      <c r="AB13" s="783">
        <f>'【年計】IT係(FW)'!AB13+'【年計】サービス係(FV)'!AB13</f>
        <v>3622</v>
      </c>
      <c r="AC13" s="781">
        <f>'【年計】IT係(FW)'!AC13+'【年計】サービス係(FV)'!AC13</f>
        <v>0</v>
      </c>
      <c r="AD13" s="782">
        <f>'【年計】IT係(FW)'!AD13+'【年計】サービス係(FV)'!AD13</f>
        <v>23967</v>
      </c>
      <c r="AE13" s="783">
        <f>'【年計】IT係(FW)'!AE13+'【年計】サービス係(FV)'!AE13</f>
        <v>23967</v>
      </c>
      <c r="AF13" s="781">
        <f>'【年計】IT係(FW)'!AF13+'【年計】サービス係(FV)'!AF13</f>
        <v>0</v>
      </c>
      <c r="AG13" s="782">
        <f>'【年計】IT係(FW)'!AG13+'【年計】サービス係(FV)'!AG13</f>
        <v>4108</v>
      </c>
      <c r="AH13" s="783">
        <f>'【年計】IT係(FW)'!AH13+'【年計】サービス係(FV)'!AH13</f>
        <v>4108</v>
      </c>
      <c r="AI13" s="781">
        <f>'【年計】IT係(FW)'!AI13+'【年計】サービス係(FV)'!AI13</f>
        <v>0</v>
      </c>
      <c r="AJ13" s="782">
        <f>'【年計】IT係(FW)'!AJ13+'【年計】サービス係(FV)'!AJ13</f>
        <v>28075</v>
      </c>
      <c r="AK13" s="783">
        <f>'【年計】IT係(FW)'!AK13+'【年計】サービス係(FV)'!AK13</f>
        <v>28075</v>
      </c>
      <c r="AL13" s="781">
        <f>'【年計】IT係(FW)'!AL13+'【年計】サービス係(FV)'!AL13</f>
        <v>0</v>
      </c>
      <c r="AM13" s="782">
        <f>'【年計】IT係(FW)'!AM13+'【年計】サービス係(FV)'!AM13</f>
        <v>5477</v>
      </c>
      <c r="AN13" s="783">
        <f>'【年計】IT係(FW)'!AN13+'【年計】サービス係(FV)'!AN13</f>
        <v>5477</v>
      </c>
      <c r="AO13" s="781">
        <f>'【年計】IT係(FW)'!AO13+'【年計】サービス係(FV)'!AO13</f>
        <v>0</v>
      </c>
      <c r="AP13" s="782">
        <f>'【年計】IT係(FW)'!AP13+'【年計】サービス係(FV)'!AP13</f>
        <v>33552</v>
      </c>
      <c r="AQ13" s="783">
        <f>'【年計】IT係(FW)'!AQ13+'【年計】サービス係(FV)'!AQ13</f>
        <v>33552</v>
      </c>
      <c r="AR13" s="781">
        <f>'【年計】IT係(FW)'!AR13+'【年計】サービス係(FV)'!AR13</f>
        <v>0</v>
      </c>
      <c r="AS13" s="782">
        <f>'【年計】IT係(FW)'!AS13+'【年計】サービス係(FV)'!AS13</f>
        <v>5098</v>
      </c>
      <c r="AT13" s="783">
        <f>'【年計】IT係(FW)'!AT13+'【年計】サービス係(FV)'!AT13</f>
        <v>5098</v>
      </c>
      <c r="AU13" s="781">
        <f>'【年計】IT係(FW)'!AU13+'【年計】サービス係(FV)'!AU13</f>
        <v>0</v>
      </c>
      <c r="AV13" s="782">
        <f>'【年計】IT係(FW)'!AV13+'【年計】サービス係(FV)'!AV13</f>
        <v>38650</v>
      </c>
      <c r="AW13" s="783">
        <f>'【年計】IT係(FW)'!AW13+'【年計】サービス係(FV)'!AW13</f>
        <v>38650</v>
      </c>
      <c r="AX13" s="781">
        <f>'【年計】IT係(FW)'!AX13+'【年計】サービス係(FV)'!AX13</f>
        <v>0</v>
      </c>
      <c r="AY13" s="782">
        <f>'【年計】IT係(FW)'!AY13+'【年計】サービス係(FV)'!AY13</f>
        <v>4806</v>
      </c>
      <c r="AZ13" s="783">
        <f>'【年計】IT係(FW)'!AZ13+'【年計】サービス係(FV)'!AZ13</f>
        <v>4806</v>
      </c>
      <c r="BA13" s="781">
        <f>'【年計】IT係(FW)'!BA13+'【年計】サービス係(FV)'!BA13</f>
        <v>0</v>
      </c>
      <c r="BB13" s="782">
        <f>'【年計】IT係(FW)'!BB13+'【年計】サービス係(FV)'!BB13</f>
        <v>43456</v>
      </c>
      <c r="BC13" s="783">
        <f>'【年計】IT係(FW)'!BC13+'【年計】サービス係(FV)'!BC13</f>
        <v>43456</v>
      </c>
      <c r="BD13" s="781">
        <f>'【年計】IT係(FW)'!BD13+'【年計】サービス係(FV)'!BD13</f>
        <v>0</v>
      </c>
      <c r="BE13" s="782">
        <f>'【年計】IT係(FW)'!BE13+'【年計】サービス係(FV)'!BE13</f>
        <v>5469</v>
      </c>
      <c r="BF13" s="783">
        <f>'【年計】IT係(FW)'!BF13+'【年計】サービス係(FV)'!BF13</f>
        <v>5469</v>
      </c>
      <c r="BG13" s="781">
        <f>'【年計】IT係(FW)'!BG13+'【年計】サービス係(FV)'!BG13</f>
        <v>0</v>
      </c>
      <c r="BH13" s="782">
        <f>'【年計】IT係(FW)'!BH13+'【年計】サービス係(FV)'!BH13</f>
        <v>48925</v>
      </c>
      <c r="BI13" s="783">
        <f>'【年計】IT係(FW)'!BI13+'【年計】サービス係(FV)'!BI13</f>
        <v>48925</v>
      </c>
      <c r="BJ13" s="781">
        <f>'【年計】IT係(FW)'!BJ13+'【年計】サービス係(FV)'!BJ13</f>
        <v>0</v>
      </c>
      <c r="BK13" s="782">
        <f>'【年計】IT係(FW)'!BK13+'【年計】サービス係(FV)'!BK13</f>
        <v>5416</v>
      </c>
      <c r="BL13" s="783">
        <f>'【年計】IT係(FW)'!BL13+'【年計】サービス係(FV)'!BL13</f>
        <v>5416</v>
      </c>
      <c r="BM13" s="781">
        <f>'【年計】IT係(FW)'!BM13+'【年計】サービス係(FV)'!BM13</f>
        <v>0</v>
      </c>
      <c r="BN13" s="782">
        <f>'【年計】IT係(FW)'!BN13+'【年計】サービス係(FV)'!BN13</f>
        <v>54341</v>
      </c>
      <c r="BO13" s="783">
        <f>'【年計】IT係(FW)'!BO13+'【年計】サービス係(FV)'!BO13</f>
        <v>54341</v>
      </c>
      <c r="BP13" s="781">
        <f>'【年計】IT係(FW)'!BP13+'【年計】サービス係(FV)'!BP13</f>
        <v>0</v>
      </c>
      <c r="BQ13" s="782">
        <f>'【年計】IT係(FW)'!BQ13+'【年計】サービス係(FV)'!BQ13</f>
        <v>6728</v>
      </c>
      <c r="BR13" s="783">
        <f>'【年計】IT係(FW)'!BR13+'【年計】サービス係(FV)'!BR13</f>
        <v>6728</v>
      </c>
      <c r="BS13" s="781">
        <f>'【年計】IT係(FW)'!BS13+'【年計】サービス係(FV)'!BS13</f>
        <v>0</v>
      </c>
      <c r="BT13" s="782">
        <f>'【年計】IT係(FW)'!BT13+'【年計】サービス係(FV)'!BT13</f>
        <v>61069</v>
      </c>
      <c r="BU13" s="783">
        <f>'【年計】IT係(FW)'!BU13+'【年計】サービス係(FV)'!BU13</f>
        <v>61069</v>
      </c>
      <c r="BV13" s="781">
        <f>'【年計】IT係(FW)'!BV13+'【年計】サービス係(FV)'!BV13</f>
        <v>0</v>
      </c>
      <c r="BW13" s="784" t="s">
        <v>89</v>
      </c>
    </row>
    <row r="14" spans="2:75" ht="15.75" customHeight="1" outlineLevel="1">
      <c r="B14" s="2523"/>
      <c r="C14" s="2480"/>
      <c r="D14" s="2473"/>
      <c r="E14" s="735" t="s">
        <v>71</v>
      </c>
      <c r="F14" s="787">
        <f>'【年計】IT係(FW)'!F14+'【年計】サービス係(FV)'!F14</f>
        <v>0</v>
      </c>
      <c r="G14" s="788">
        <f>'【年計】IT係(FW)'!G14+'【年計】サービス係(FV)'!G14</f>
        <v>1</v>
      </c>
      <c r="H14" s="786">
        <f>'【年計】IT係(FW)'!H14+'【年計】サービス係(FV)'!H14</f>
        <v>1</v>
      </c>
      <c r="I14" s="787">
        <f>'【年計】IT係(FW)'!I14+'【年計】サービス係(FV)'!I14</f>
        <v>0</v>
      </c>
      <c r="J14" s="788">
        <f>'【年計】IT係(FW)'!J14+'【年計】サービス係(FV)'!J14</f>
        <v>0</v>
      </c>
      <c r="K14" s="786">
        <f>'【年計】IT係(FW)'!K14+'【年計】サービス係(FV)'!K14</f>
        <v>0</v>
      </c>
      <c r="L14" s="787">
        <f>'【年計】IT係(FW)'!L14+'【年計】サービス係(FV)'!L14</f>
        <v>0</v>
      </c>
      <c r="M14" s="788">
        <f>'【年計】IT係(FW)'!M14+'【年計】サービス係(FV)'!M14</f>
        <v>1</v>
      </c>
      <c r="N14" s="786">
        <f>'【年計】IT係(FW)'!N14+'【年計】サービス係(FV)'!N14</f>
        <v>1</v>
      </c>
      <c r="O14" s="787">
        <f>'【年計】IT係(FW)'!O14+'【年計】サービス係(FV)'!O14</f>
        <v>0</v>
      </c>
      <c r="P14" s="788">
        <f>'【年計】IT係(FW)'!P14+'【年計】サービス係(FV)'!P14</f>
        <v>0</v>
      </c>
      <c r="Q14" s="786">
        <f>'【年計】IT係(FW)'!Q14+'【年計】サービス係(FV)'!Q14</f>
        <v>0</v>
      </c>
      <c r="R14" s="787">
        <f>'【年計】IT係(FW)'!R14+'【年計】サービス係(FV)'!R14</f>
        <v>0</v>
      </c>
      <c r="S14" s="788">
        <f>'【年計】IT係(FW)'!S14+'【年計】サービス係(FV)'!S14</f>
        <v>1</v>
      </c>
      <c r="T14" s="786">
        <f>'【年計】IT係(FW)'!T14+'【年計】サービス係(FV)'!T14</f>
        <v>1</v>
      </c>
      <c r="U14" s="787">
        <f>'【年計】IT係(FW)'!U14+'【年計】サービス係(FV)'!U14</f>
        <v>0</v>
      </c>
      <c r="V14" s="788">
        <f>'【年計】IT係(FW)'!V14+'【年計】サービス係(FV)'!V14</f>
        <v>0</v>
      </c>
      <c r="W14" s="786">
        <f>'【年計】IT係(FW)'!W14+'【年計】サービス係(FV)'!W14</f>
        <v>0</v>
      </c>
      <c r="X14" s="787">
        <f>'【年計】IT係(FW)'!X14+'【年計】サービス係(FV)'!X14</f>
        <v>0</v>
      </c>
      <c r="Y14" s="788">
        <f>'【年計】IT係(FW)'!Y14+'【年計】サービス係(FV)'!Y14</f>
        <v>1</v>
      </c>
      <c r="Z14" s="786">
        <f>'【年計】IT係(FW)'!Z14+'【年計】サービス係(FV)'!Z14</f>
        <v>1</v>
      </c>
      <c r="AA14" s="787">
        <f>'【年計】IT係(FW)'!AA14+'【年計】サービス係(FV)'!AA14</f>
        <v>0</v>
      </c>
      <c r="AB14" s="788">
        <f>'【年計】IT係(FW)'!AB14+'【年計】サービス係(FV)'!AB14</f>
        <v>0</v>
      </c>
      <c r="AC14" s="786">
        <f>'【年計】IT係(FW)'!AC14+'【年計】サービス係(FV)'!AC14</f>
        <v>0</v>
      </c>
      <c r="AD14" s="787">
        <f>'【年計】IT係(FW)'!AD14+'【年計】サービス係(FV)'!AD14</f>
        <v>0</v>
      </c>
      <c r="AE14" s="788">
        <f>'【年計】IT係(FW)'!AE14+'【年計】サービス係(FV)'!AE14</f>
        <v>1</v>
      </c>
      <c r="AF14" s="786">
        <f>'【年計】IT係(FW)'!AF14+'【年計】サービス係(FV)'!AF14</f>
        <v>1</v>
      </c>
      <c r="AG14" s="787">
        <f>'【年計】IT係(FW)'!AG14+'【年計】サービス係(FV)'!AG14</f>
        <v>0</v>
      </c>
      <c r="AH14" s="788">
        <f>'【年計】IT係(FW)'!AH14+'【年計】サービス係(FV)'!AH14</f>
        <v>0</v>
      </c>
      <c r="AI14" s="786">
        <f>'【年計】IT係(FW)'!AI14+'【年計】サービス係(FV)'!AI14</f>
        <v>0</v>
      </c>
      <c r="AJ14" s="787">
        <f>'【年計】IT係(FW)'!AJ14+'【年計】サービス係(FV)'!AJ14</f>
        <v>0</v>
      </c>
      <c r="AK14" s="788">
        <f>'【年計】IT係(FW)'!AK14+'【年計】サービス係(FV)'!AK14</f>
        <v>1</v>
      </c>
      <c r="AL14" s="786">
        <f>'【年計】IT係(FW)'!AL14+'【年計】サービス係(FV)'!AL14</f>
        <v>1</v>
      </c>
      <c r="AM14" s="787">
        <f>'【年計】IT係(FW)'!AM14+'【年計】サービス係(FV)'!AM14</f>
        <v>0</v>
      </c>
      <c r="AN14" s="788">
        <f>'【年計】IT係(FW)'!AN14+'【年計】サービス係(FV)'!AN14</f>
        <v>0</v>
      </c>
      <c r="AO14" s="786">
        <f>'【年計】IT係(FW)'!AO14+'【年計】サービス係(FV)'!AO14</f>
        <v>0</v>
      </c>
      <c r="AP14" s="787">
        <f>'【年計】IT係(FW)'!AP14+'【年計】サービス係(FV)'!AP14</f>
        <v>0</v>
      </c>
      <c r="AQ14" s="788">
        <f>'【年計】IT係(FW)'!AQ14+'【年計】サービス係(FV)'!AQ14</f>
        <v>1</v>
      </c>
      <c r="AR14" s="786">
        <f>'【年計】IT係(FW)'!AR14+'【年計】サービス係(FV)'!AR14</f>
        <v>1</v>
      </c>
      <c r="AS14" s="787">
        <f>'【年計】IT係(FW)'!AS14+'【年計】サービス係(FV)'!AS14</f>
        <v>0</v>
      </c>
      <c r="AT14" s="788">
        <f>'【年計】IT係(FW)'!AT14+'【年計】サービス係(FV)'!AT14</f>
        <v>0</v>
      </c>
      <c r="AU14" s="786">
        <f>'【年計】IT係(FW)'!AU14+'【年計】サービス係(FV)'!AU14</f>
        <v>0</v>
      </c>
      <c r="AV14" s="787">
        <f>'【年計】IT係(FW)'!AV14+'【年計】サービス係(FV)'!AV14</f>
        <v>0</v>
      </c>
      <c r="AW14" s="788">
        <f>'【年計】IT係(FW)'!AW14+'【年計】サービス係(FV)'!AW14</f>
        <v>1</v>
      </c>
      <c r="AX14" s="786">
        <f>'【年計】IT係(FW)'!AX14+'【年計】サービス係(FV)'!AX14</f>
        <v>1</v>
      </c>
      <c r="AY14" s="787">
        <f>'【年計】IT係(FW)'!AY14+'【年計】サービス係(FV)'!AY14</f>
        <v>0</v>
      </c>
      <c r="AZ14" s="788">
        <f>'【年計】IT係(FW)'!AZ14+'【年計】サービス係(FV)'!AZ14</f>
        <v>0</v>
      </c>
      <c r="BA14" s="786">
        <f>'【年計】IT係(FW)'!BA14+'【年計】サービス係(FV)'!BA14</f>
        <v>0</v>
      </c>
      <c r="BB14" s="787">
        <f>'【年計】IT係(FW)'!BB14+'【年計】サービス係(FV)'!BB14</f>
        <v>0</v>
      </c>
      <c r="BC14" s="788">
        <f>'【年計】IT係(FW)'!BC14+'【年計】サービス係(FV)'!BC14</f>
        <v>1</v>
      </c>
      <c r="BD14" s="786">
        <f>'【年計】IT係(FW)'!BD14+'【年計】サービス係(FV)'!BD14</f>
        <v>1</v>
      </c>
      <c r="BE14" s="787">
        <f>'【年計】IT係(FW)'!BE14+'【年計】サービス係(FV)'!BE14</f>
        <v>0</v>
      </c>
      <c r="BF14" s="788">
        <f>'【年計】IT係(FW)'!BF14+'【年計】サービス係(FV)'!BF14</f>
        <v>0</v>
      </c>
      <c r="BG14" s="786">
        <f>'【年計】IT係(FW)'!BG14+'【年計】サービス係(FV)'!BG14</f>
        <v>0</v>
      </c>
      <c r="BH14" s="787">
        <f>'【年計】IT係(FW)'!BH14+'【年計】サービス係(FV)'!BH14</f>
        <v>0</v>
      </c>
      <c r="BI14" s="788">
        <f>'【年計】IT係(FW)'!BI14+'【年計】サービス係(FV)'!BI14</f>
        <v>1</v>
      </c>
      <c r="BJ14" s="786">
        <f>'【年計】IT係(FW)'!BJ14+'【年計】サービス係(FV)'!BJ14</f>
        <v>1</v>
      </c>
      <c r="BK14" s="787">
        <f>'【年計】IT係(FW)'!BK14+'【年計】サービス係(FV)'!BK14</f>
        <v>0</v>
      </c>
      <c r="BL14" s="788">
        <f>'【年計】IT係(FW)'!BL14+'【年計】サービス係(FV)'!BL14</f>
        <v>0</v>
      </c>
      <c r="BM14" s="786">
        <f>'【年計】IT係(FW)'!BM14+'【年計】サービス係(FV)'!BM14</f>
        <v>0</v>
      </c>
      <c r="BN14" s="787">
        <f>'【年計】IT係(FW)'!BN14+'【年計】サービス係(FV)'!BN14</f>
        <v>0</v>
      </c>
      <c r="BO14" s="788">
        <f>'【年計】IT係(FW)'!BO14+'【年計】サービス係(FV)'!BO14</f>
        <v>1</v>
      </c>
      <c r="BP14" s="786">
        <f>'【年計】IT係(FW)'!BP14+'【年計】サービス係(FV)'!BP14</f>
        <v>1</v>
      </c>
      <c r="BQ14" s="787">
        <f>'【年計】IT係(FW)'!BQ14+'【年計】サービス係(FV)'!BQ14</f>
        <v>0</v>
      </c>
      <c r="BR14" s="788">
        <f>'【年計】IT係(FW)'!BR14+'【年計】サービス係(FV)'!BR14</f>
        <v>0</v>
      </c>
      <c r="BS14" s="786">
        <f>'【年計】IT係(FW)'!BS14+'【年計】サービス係(FV)'!BS14</f>
        <v>0</v>
      </c>
      <c r="BT14" s="787">
        <f>'【年計】IT係(FW)'!BT14+'【年計】サービス係(FV)'!BT14</f>
        <v>0</v>
      </c>
      <c r="BU14" s="788">
        <f>'【年計】IT係(FW)'!BU14+'【年計】サービス係(FV)'!BU14</f>
        <v>1</v>
      </c>
      <c r="BV14" s="786">
        <f>'【年計】IT係(FW)'!BV14+'【年計】サービス係(FV)'!BV14</f>
        <v>1</v>
      </c>
      <c r="BW14" s="789" t="s">
        <v>89</v>
      </c>
    </row>
    <row r="15" spans="2:75" ht="15.75" customHeight="1" outlineLevel="1">
      <c r="B15" s="2523"/>
      <c r="C15" s="2480"/>
      <c r="D15" s="2473"/>
      <c r="E15" s="735" t="s">
        <v>217</v>
      </c>
      <c r="F15" s="787">
        <f>'【年計】IT係(FW)'!F15+'【年計】サービス係(FV)'!F15</f>
        <v>5001</v>
      </c>
      <c r="G15" s="788">
        <f>'【年計】IT係(FW)'!G15+'【年計】サービス係(FV)'!G15</f>
        <v>6403</v>
      </c>
      <c r="H15" s="786">
        <f>'【年計】IT係(FW)'!H15+'【年計】サービス係(FV)'!H15</f>
        <v>1402</v>
      </c>
      <c r="I15" s="787">
        <f>'【年計】IT係(FW)'!I15+'【年計】サービス係(FV)'!I15</f>
        <v>4845</v>
      </c>
      <c r="J15" s="788">
        <f>'【年計】IT係(FW)'!J15+'【年計】サービス係(FV)'!J15</f>
        <v>4220</v>
      </c>
      <c r="K15" s="786">
        <f>'【年計】IT係(FW)'!K15+'【年計】サービス係(FV)'!K15</f>
        <v>-625</v>
      </c>
      <c r="L15" s="787">
        <f>'【年計】IT係(FW)'!L15+'【年計】サービス係(FV)'!L15</f>
        <v>9846</v>
      </c>
      <c r="M15" s="788">
        <f>'【年計】IT係(FW)'!M15+'【年計】サービス係(FV)'!M15</f>
        <v>10623</v>
      </c>
      <c r="N15" s="786">
        <f>'【年計】IT係(FW)'!N15+'【年計】サービス係(FV)'!N15</f>
        <v>777</v>
      </c>
      <c r="O15" s="787">
        <f>'【年計】IT係(FW)'!O15+'【年計】サービス係(FV)'!O15</f>
        <v>2696</v>
      </c>
      <c r="P15" s="788">
        <f>'【年計】IT係(FW)'!P15+'【年計】サービス係(FV)'!P15</f>
        <v>5909</v>
      </c>
      <c r="Q15" s="786">
        <f>'【年計】IT係(FW)'!Q15+'【年計】サービス係(FV)'!Q15</f>
        <v>3213</v>
      </c>
      <c r="R15" s="787">
        <f>'【年計】IT係(FW)'!R15+'【年計】サービス係(FV)'!R15</f>
        <v>12542</v>
      </c>
      <c r="S15" s="788">
        <f>'【年計】IT係(FW)'!S15+'【年計】サービス係(FV)'!S15</f>
        <v>16532</v>
      </c>
      <c r="T15" s="786">
        <f>'【年計】IT係(FW)'!T15+'【年計】サービス係(FV)'!T15</f>
        <v>3990</v>
      </c>
      <c r="U15" s="787">
        <f>'【年計】IT係(FW)'!U15+'【年計】サービス係(FV)'!U15</f>
        <v>5379</v>
      </c>
      <c r="V15" s="788">
        <f>'【年計】IT係(FW)'!V15+'【年計】サービス係(FV)'!V15</f>
        <v>6052</v>
      </c>
      <c r="W15" s="786">
        <f>'【年計】IT係(FW)'!W15+'【年計】サービス係(FV)'!W15</f>
        <v>673</v>
      </c>
      <c r="X15" s="787">
        <f>'【年計】IT係(FW)'!X15+'【年計】サービス係(FV)'!X15</f>
        <v>17921</v>
      </c>
      <c r="Y15" s="788">
        <f>'【年計】IT係(FW)'!Y15+'【年計】サービス係(FV)'!Y15</f>
        <v>22584</v>
      </c>
      <c r="Z15" s="786">
        <f>'【年計】IT係(FW)'!Z15+'【年計】サービス係(FV)'!Z15</f>
        <v>4663</v>
      </c>
      <c r="AA15" s="787">
        <f>'【年計】IT係(FW)'!AA15+'【年計】サービス係(FV)'!AA15</f>
        <v>3169</v>
      </c>
      <c r="AB15" s="788">
        <f>'【年計】IT係(FW)'!AB15+'【年計】サービス係(FV)'!AB15</f>
        <v>2961</v>
      </c>
      <c r="AC15" s="786">
        <f>'【年計】IT係(FW)'!AC15+'【年計】サービス係(FV)'!AC15</f>
        <v>-208</v>
      </c>
      <c r="AD15" s="787">
        <f>'【年計】IT係(FW)'!AD15+'【年計】サービス係(FV)'!AD15</f>
        <v>21090</v>
      </c>
      <c r="AE15" s="788">
        <f>'【年計】IT係(FW)'!AE15+'【年計】サービス係(FV)'!AE15</f>
        <v>25545</v>
      </c>
      <c r="AF15" s="786">
        <f>'【年計】IT係(FW)'!AF15+'【年計】サービス係(FV)'!AF15</f>
        <v>4455</v>
      </c>
      <c r="AG15" s="787">
        <f>'【年計】IT係(FW)'!AG15+'【年計】サービス係(FV)'!AG15</f>
        <v>3679</v>
      </c>
      <c r="AH15" s="788">
        <f>'【年計】IT係(FW)'!AH15+'【年計】サービス係(FV)'!AH15</f>
        <v>3670</v>
      </c>
      <c r="AI15" s="786">
        <f>'【年計】IT係(FW)'!AI15+'【年計】サービス係(FV)'!AI15</f>
        <v>-9</v>
      </c>
      <c r="AJ15" s="787">
        <f>'【年計】IT係(FW)'!AJ15+'【年計】サービス係(FV)'!AJ15</f>
        <v>24769</v>
      </c>
      <c r="AK15" s="788">
        <f>'【年計】IT係(FW)'!AK15+'【年計】サービス係(FV)'!AK15</f>
        <v>29215</v>
      </c>
      <c r="AL15" s="786">
        <f>'【年計】IT係(FW)'!AL15+'【年計】サービス係(FV)'!AL15</f>
        <v>4446</v>
      </c>
      <c r="AM15" s="787">
        <f>'【年計】IT係(FW)'!AM15+'【年計】サービス係(FV)'!AM15</f>
        <v>4665</v>
      </c>
      <c r="AN15" s="788">
        <f>'【年計】IT係(FW)'!AN15+'【年計】サービス係(FV)'!AN15</f>
        <v>52</v>
      </c>
      <c r="AO15" s="786">
        <f>'【年計】IT係(FW)'!AO15+'【年計】サービス係(FV)'!AO15</f>
        <v>-4613</v>
      </c>
      <c r="AP15" s="787">
        <f>'【年計】IT係(FW)'!AP15+'【年計】サービス係(FV)'!AP15</f>
        <v>29434</v>
      </c>
      <c r="AQ15" s="788">
        <f>'【年計】IT係(FW)'!AQ15+'【年計】サービス係(FV)'!AQ15</f>
        <v>29267</v>
      </c>
      <c r="AR15" s="786">
        <f>'【年計】IT係(FW)'!AR15+'【年計】サービス係(FV)'!AR15</f>
        <v>-167</v>
      </c>
      <c r="AS15" s="787">
        <f>'【年計】IT係(FW)'!AS15+'【年計】サービス係(FV)'!AS15</f>
        <v>4312</v>
      </c>
      <c r="AT15" s="788">
        <f>'【年計】IT係(FW)'!AT15+'【年計】サービス係(FV)'!AT15</f>
        <v>0</v>
      </c>
      <c r="AU15" s="786">
        <f>'【年計】IT係(FW)'!AU15+'【年計】サービス係(FV)'!AU15</f>
        <v>-4312</v>
      </c>
      <c r="AV15" s="787">
        <f>'【年計】IT係(FW)'!AV15+'【年計】サービス係(FV)'!AV15</f>
        <v>33746</v>
      </c>
      <c r="AW15" s="788">
        <f>'【年計】IT係(FW)'!AW15+'【年計】サービス係(FV)'!AW15</f>
        <v>29267</v>
      </c>
      <c r="AX15" s="786">
        <f>'【年計】IT係(FW)'!AX15+'【年計】サービス係(FV)'!AX15</f>
        <v>-4479</v>
      </c>
      <c r="AY15" s="787">
        <f>'【年計】IT係(FW)'!AY15+'【年計】サービス係(FV)'!AY15</f>
        <v>4041</v>
      </c>
      <c r="AZ15" s="788">
        <f>'【年計】IT係(FW)'!AZ15+'【年計】サービス係(FV)'!AZ15</f>
        <v>0</v>
      </c>
      <c r="BA15" s="786">
        <f>'【年計】IT係(FW)'!BA15+'【年計】サービス係(FV)'!BA15</f>
        <v>-4041</v>
      </c>
      <c r="BB15" s="787">
        <f>'【年計】IT係(FW)'!BB15+'【年計】サービス係(FV)'!BB15</f>
        <v>37787</v>
      </c>
      <c r="BC15" s="788">
        <f>'【年計】IT係(FW)'!BC15+'【年計】サービス係(FV)'!BC15</f>
        <v>29267</v>
      </c>
      <c r="BD15" s="786">
        <f>'【年計】IT係(FW)'!BD15+'【年計】サービス係(FV)'!BD15</f>
        <v>-8520</v>
      </c>
      <c r="BE15" s="787">
        <f>'【年計】IT係(FW)'!BE15+'【年計】サービス係(FV)'!BE15</f>
        <v>4658</v>
      </c>
      <c r="BF15" s="788">
        <f>'【年計】IT係(FW)'!BF15+'【年計】サービス係(FV)'!BF15</f>
        <v>0</v>
      </c>
      <c r="BG15" s="786">
        <f>'【年計】IT係(FW)'!BG15+'【年計】サービス係(FV)'!BG15</f>
        <v>-4658</v>
      </c>
      <c r="BH15" s="787">
        <f>'【年計】IT係(FW)'!BH15+'【年計】サービス係(FV)'!BH15</f>
        <v>42445</v>
      </c>
      <c r="BI15" s="788">
        <f>'【年計】IT係(FW)'!BI15+'【年計】サービス係(FV)'!BI15</f>
        <v>29267</v>
      </c>
      <c r="BJ15" s="786">
        <f>'【年計】IT係(FW)'!BJ15+'【年計】サービス係(FV)'!BJ15</f>
        <v>-13178</v>
      </c>
      <c r="BK15" s="787">
        <f>'【年計】IT係(FW)'!BK15+'【年計】サービス係(FV)'!BK15</f>
        <v>4609</v>
      </c>
      <c r="BL15" s="788">
        <f>'【年計】IT係(FW)'!BL15+'【年計】サービス係(FV)'!BL15</f>
        <v>0</v>
      </c>
      <c r="BM15" s="786">
        <f>'【年計】IT係(FW)'!BM15+'【年計】サービス係(FV)'!BM15</f>
        <v>-4609</v>
      </c>
      <c r="BN15" s="787">
        <f>'【年計】IT係(FW)'!BN15+'【年計】サービス係(FV)'!BN15</f>
        <v>47054</v>
      </c>
      <c r="BO15" s="788">
        <f>'【年計】IT係(FW)'!BO15+'【年計】サービス係(FV)'!BO15</f>
        <v>29267</v>
      </c>
      <c r="BP15" s="786">
        <f>'【年計】IT係(FW)'!BP15+'【年計】サービス係(FV)'!BP15</f>
        <v>-17787</v>
      </c>
      <c r="BQ15" s="787">
        <f>'【年計】IT係(FW)'!BQ15+'【年計】サービス係(FV)'!BQ15</f>
        <v>5830</v>
      </c>
      <c r="BR15" s="788">
        <f>'【年計】IT係(FW)'!BR15+'【年計】サービス係(FV)'!BR15</f>
        <v>0</v>
      </c>
      <c r="BS15" s="786">
        <f>'【年計】IT係(FW)'!BS15+'【年計】サービス係(FV)'!BS15</f>
        <v>-5830</v>
      </c>
      <c r="BT15" s="787">
        <f>'【年計】IT係(FW)'!BT15+'【年計】サービス係(FV)'!BT15</f>
        <v>52884</v>
      </c>
      <c r="BU15" s="788">
        <f>'【年計】IT係(FW)'!BU15+'【年計】サービス係(FV)'!BU15</f>
        <v>29267</v>
      </c>
      <c r="BV15" s="786">
        <f>'【年計】IT係(FW)'!BV15+'【年計】サービス係(FV)'!BV15</f>
        <v>-23617</v>
      </c>
      <c r="BW15" s="789" t="s">
        <v>89</v>
      </c>
    </row>
    <row r="16" spans="2:75" ht="15.75" customHeight="1" outlineLevel="1" thickBot="1">
      <c r="B16" s="2523"/>
      <c r="C16" s="2480"/>
      <c r="D16" s="2473"/>
      <c r="E16" s="736" t="s">
        <v>218</v>
      </c>
      <c r="F16" s="790">
        <f>F15/6300*1000</f>
        <v>793.80952380952385</v>
      </c>
      <c r="G16" s="791">
        <f t="shared" ref="G16:BR16" si="57">G15/6300*1000</f>
        <v>1016.3492063492064</v>
      </c>
      <c r="H16" s="792">
        <f t="shared" ref="H16:H17" si="58">G16-F16</f>
        <v>222.53968253968253</v>
      </c>
      <c r="I16" s="790">
        <f t="shared" si="57"/>
        <v>769.04761904761904</v>
      </c>
      <c r="J16" s="791">
        <f t="shared" si="57"/>
        <v>669.84126984126976</v>
      </c>
      <c r="K16" s="792">
        <f t="shared" ref="K16:K18" si="59">J16-I16</f>
        <v>-99.206349206349273</v>
      </c>
      <c r="L16" s="790">
        <f t="shared" ref="L16:M76" si="60">SUM(F16,I16)</f>
        <v>1562.8571428571429</v>
      </c>
      <c r="M16" s="791">
        <f t="shared" si="60"/>
        <v>1686.1904761904761</v>
      </c>
      <c r="N16" s="792">
        <f t="shared" si="6"/>
        <v>123.33333333333326</v>
      </c>
      <c r="O16" s="790">
        <f t="shared" si="57"/>
        <v>427.93650793650795</v>
      </c>
      <c r="P16" s="791">
        <f t="shared" si="57"/>
        <v>937.93650793650795</v>
      </c>
      <c r="Q16" s="792">
        <f t="shared" ref="Q16:Q18" si="61">P16-O16</f>
        <v>510</v>
      </c>
      <c r="R16" s="790">
        <f t="shared" ref="R16:S76" si="62">SUM(L16,O16)</f>
        <v>1990.7936507936508</v>
      </c>
      <c r="S16" s="791">
        <f t="shared" si="62"/>
        <v>2624.1269841269841</v>
      </c>
      <c r="T16" s="792">
        <f t="shared" si="11"/>
        <v>633.33333333333326</v>
      </c>
      <c r="U16" s="790">
        <f t="shared" si="57"/>
        <v>853.80952380952385</v>
      </c>
      <c r="V16" s="791">
        <f t="shared" si="57"/>
        <v>960.6349206349206</v>
      </c>
      <c r="W16" s="792">
        <f t="shared" ref="W16:W18" si="63">V16-U16</f>
        <v>106.82539682539675</v>
      </c>
      <c r="X16" s="790">
        <f t="shared" ref="X16:Y76" si="64">SUM(R16,U16)</f>
        <v>2844.6031746031749</v>
      </c>
      <c r="Y16" s="791">
        <f t="shared" si="64"/>
        <v>3584.7619047619046</v>
      </c>
      <c r="Z16" s="792">
        <f t="shared" si="16"/>
        <v>740.15873015872967</v>
      </c>
      <c r="AA16" s="790">
        <f t="shared" si="57"/>
        <v>503.01587301587301</v>
      </c>
      <c r="AB16" s="791">
        <f t="shared" si="57"/>
        <v>470</v>
      </c>
      <c r="AC16" s="792">
        <f t="shared" ref="AC16:AC18" si="65">AB16-AA16</f>
        <v>-33.015873015873012</v>
      </c>
      <c r="AD16" s="790">
        <f t="shared" ref="AD16:AE76" si="66">SUM(X16,AA16)</f>
        <v>3347.6190476190477</v>
      </c>
      <c r="AE16" s="791">
        <f t="shared" si="66"/>
        <v>4054.7619047619046</v>
      </c>
      <c r="AF16" s="792">
        <f t="shared" si="21"/>
        <v>707.14285714285688</v>
      </c>
      <c r="AG16" s="790">
        <f t="shared" si="57"/>
        <v>583.96825396825386</v>
      </c>
      <c r="AH16" s="791">
        <f t="shared" si="57"/>
        <v>582.53968253968253</v>
      </c>
      <c r="AI16" s="792">
        <f t="shared" ref="AI16:AI18" si="67">AH16-AG16</f>
        <v>-1.4285714285713311</v>
      </c>
      <c r="AJ16" s="790">
        <f t="shared" ref="AJ16:AK76" si="68">SUM(AD16,AG16)</f>
        <v>3931.5873015873017</v>
      </c>
      <c r="AK16" s="791">
        <f t="shared" si="68"/>
        <v>4637.3015873015875</v>
      </c>
      <c r="AL16" s="792">
        <f t="shared" si="26"/>
        <v>705.71428571428578</v>
      </c>
      <c r="AM16" s="790">
        <f t="shared" si="57"/>
        <v>740.47619047619048</v>
      </c>
      <c r="AN16" s="791">
        <f t="shared" si="57"/>
        <v>8.2539682539682548</v>
      </c>
      <c r="AO16" s="792">
        <f t="shared" ref="AO16:AO18" si="69">AN16-AM16</f>
        <v>-732.22222222222217</v>
      </c>
      <c r="AP16" s="790">
        <f t="shared" ref="AP16:AQ76" si="70">SUM(AJ16,AM16)</f>
        <v>4672.063492063492</v>
      </c>
      <c r="AQ16" s="791">
        <f t="shared" si="70"/>
        <v>4645.5555555555557</v>
      </c>
      <c r="AR16" s="792">
        <f t="shared" si="31"/>
        <v>-26.507936507936392</v>
      </c>
      <c r="AS16" s="790">
        <f t="shared" si="57"/>
        <v>684.44444444444446</v>
      </c>
      <c r="AT16" s="791">
        <f t="shared" si="57"/>
        <v>0</v>
      </c>
      <c r="AU16" s="792">
        <f t="shared" ref="AU16:AU18" si="71">AT16-AS16</f>
        <v>-684.44444444444446</v>
      </c>
      <c r="AV16" s="790">
        <f t="shared" ref="AV16:AW76" si="72">SUM(AP16,AS16)</f>
        <v>5356.5079365079364</v>
      </c>
      <c r="AW16" s="791">
        <f t="shared" si="72"/>
        <v>4645.5555555555557</v>
      </c>
      <c r="AX16" s="792">
        <f t="shared" si="36"/>
        <v>-710.95238095238074</v>
      </c>
      <c r="AY16" s="790">
        <f t="shared" si="57"/>
        <v>641.42857142857144</v>
      </c>
      <c r="AZ16" s="791">
        <f t="shared" si="57"/>
        <v>0</v>
      </c>
      <c r="BA16" s="792">
        <f t="shared" ref="BA16:BA18" si="73">AZ16-AY16</f>
        <v>-641.42857142857144</v>
      </c>
      <c r="BB16" s="790">
        <f t="shared" ref="BB16:BC76" si="74">SUM(AV16,AY16)</f>
        <v>5997.936507936508</v>
      </c>
      <c r="BC16" s="791">
        <f t="shared" si="74"/>
        <v>4645.5555555555557</v>
      </c>
      <c r="BD16" s="792">
        <f t="shared" si="41"/>
        <v>-1352.3809523809523</v>
      </c>
      <c r="BE16" s="790">
        <f t="shared" si="57"/>
        <v>739.36507936507928</v>
      </c>
      <c r="BF16" s="791">
        <f t="shared" si="57"/>
        <v>0</v>
      </c>
      <c r="BG16" s="792">
        <f t="shared" ref="BG16:BG18" si="75">BF16-BE16</f>
        <v>-739.36507936507928</v>
      </c>
      <c r="BH16" s="790">
        <f t="shared" ref="BH16:BI76" si="76">SUM(BB16,BE16)</f>
        <v>6737.3015873015875</v>
      </c>
      <c r="BI16" s="791">
        <f t="shared" si="76"/>
        <v>4645.5555555555557</v>
      </c>
      <c r="BJ16" s="792">
        <f t="shared" si="46"/>
        <v>-2091.7460317460318</v>
      </c>
      <c r="BK16" s="790">
        <f t="shared" si="57"/>
        <v>731.58730158730157</v>
      </c>
      <c r="BL16" s="791">
        <f t="shared" si="57"/>
        <v>0</v>
      </c>
      <c r="BM16" s="792">
        <f t="shared" ref="BM16:BM18" si="77">BL16-BK16</f>
        <v>-731.58730158730157</v>
      </c>
      <c r="BN16" s="790">
        <f t="shared" ref="BN16:BO76" si="78">SUM(BH16,BK16)</f>
        <v>7468.8888888888887</v>
      </c>
      <c r="BO16" s="791">
        <f t="shared" si="78"/>
        <v>4645.5555555555557</v>
      </c>
      <c r="BP16" s="792">
        <f t="shared" si="51"/>
        <v>-2823.333333333333</v>
      </c>
      <c r="BQ16" s="790">
        <f t="shared" si="57"/>
        <v>925.39682539682542</v>
      </c>
      <c r="BR16" s="791">
        <f t="shared" si="57"/>
        <v>0</v>
      </c>
      <c r="BS16" s="792">
        <f t="shared" ref="BS16:BS18" si="79">BR16-BQ16</f>
        <v>-925.39682539682542</v>
      </c>
      <c r="BT16" s="790">
        <f t="shared" ref="BT16:BU76" si="80">SUM(BN16,BQ16)</f>
        <v>8394.2857142857138</v>
      </c>
      <c r="BU16" s="791">
        <f t="shared" si="80"/>
        <v>4645.5555555555557</v>
      </c>
      <c r="BV16" s="792">
        <f t="shared" si="56"/>
        <v>-3748.7301587301581</v>
      </c>
      <c r="BW16" s="793" t="s">
        <v>90</v>
      </c>
    </row>
    <row r="17" spans="2:75" ht="15.75" customHeight="1" outlineLevel="1" thickTop="1">
      <c r="B17" s="2523"/>
      <c r="C17" s="2480"/>
      <c r="D17" s="2473"/>
      <c r="E17" s="737" t="s">
        <v>219</v>
      </c>
      <c r="F17" s="794">
        <f>F13-F14-F15</f>
        <v>656</v>
      </c>
      <c r="G17" s="795">
        <f t="shared" ref="G17:BR17" si="81">G13-G14-G15</f>
        <v>-747</v>
      </c>
      <c r="H17" s="796">
        <f t="shared" si="58"/>
        <v>-1403</v>
      </c>
      <c r="I17" s="794">
        <f t="shared" si="81"/>
        <v>649</v>
      </c>
      <c r="J17" s="795">
        <f t="shared" si="81"/>
        <v>1274</v>
      </c>
      <c r="K17" s="796">
        <f t="shared" si="59"/>
        <v>625</v>
      </c>
      <c r="L17" s="794">
        <f t="shared" si="60"/>
        <v>1305</v>
      </c>
      <c r="M17" s="795">
        <f t="shared" si="60"/>
        <v>527</v>
      </c>
      <c r="N17" s="796">
        <f t="shared" si="6"/>
        <v>-778</v>
      </c>
      <c r="O17" s="794">
        <f t="shared" si="81"/>
        <v>313</v>
      </c>
      <c r="P17" s="795">
        <f t="shared" si="81"/>
        <v>-2900</v>
      </c>
      <c r="Q17" s="796">
        <f t="shared" si="61"/>
        <v>-3213</v>
      </c>
      <c r="R17" s="794">
        <f t="shared" si="62"/>
        <v>1618</v>
      </c>
      <c r="S17" s="795">
        <f t="shared" si="62"/>
        <v>-2373</v>
      </c>
      <c r="T17" s="796">
        <f t="shared" si="11"/>
        <v>-3991</v>
      </c>
      <c r="U17" s="794">
        <f t="shared" si="81"/>
        <v>806</v>
      </c>
      <c r="V17" s="795">
        <f t="shared" si="81"/>
        <v>133</v>
      </c>
      <c r="W17" s="796">
        <f t="shared" si="63"/>
        <v>-673</v>
      </c>
      <c r="X17" s="794">
        <f t="shared" si="64"/>
        <v>2424</v>
      </c>
      <c r="Y17" s="795">
        <f t="shared" si="64"/>
        <v>-2240</v>
      </c>
      <c r="Z17" s="796">
        <f t="shared" si="16"/>
        <v>-4664</v>
      </c>
      <c r="AA17" s="794">
        <f t="shared" si="81"/>
        <v>453</v>
      </c>
      <c r="AB17" s="795">
        <f t="shared" si="81"/>
        <v>661</v>
      </c>
      <c r="AC17" s="796">
        <f t="shared" si="65"/>
        <v>208</v>
      </c>
      <c r="AD17" s="794">
        <f t="shared" si="66"/>
        <v>2877</v>
      </c>
      <c r="AE17" s="795">
        <f t="shared" si="66"/>
        <v>-1579</v>
      </c>
      <c r="AF17" s="796">
        <f t="shared" si="21"/>
        <v>-4456</v>
      </c>
      <c r="AG17" s="794">
        <f t="shared" si="81"/>
        <v>429</v>
      </c>
      <c r="AH17" s="795">
        <f t="shared" si="81"/>
        <v>438</v>
      </c>
      <c r="AI17" s="796">
        <f t="shared" si="67"/>
        <v>9</v>
      </c>
      <c r="AJ17" s="794">
        <f t="shared" si="68"/>
        <v>3306</v>
      </c>
      <c r="AK17" s="795">
        <f t="shared" si="68"/>
        <v>-1141</v>
      </c>
      <c r="AL17" s="796">
        <f t="shared" si="26"/>
        <v>-4447</v>
      </c>
      <c r="AM17" s="794">
        <f t="shared" si="81"/>
        <v>812</v>
      </c>
      <c r="AN17" s="795">
        <f t="shared" si="81"/>
        <v>5425</v>
      </c>
      <c r="AO17" s="796">
        <f t="shared" si="69"/>
        <v>4613</v>
      </c>
      <c r="AP17" s="794">
        <f t="shared" si="70"/>
        <v>4118</v>
      </c>
      <c r="AQ17" s="795">
        <f t="shared" si="70"/>
        <v>4284</v>
      </c>
      <c r="AR17" s="796">
        <f t="shared" si="31"/>
        <v>166</v>
      </c>
      <c r="AS17" s="794">
        <f t="shared" si="81"/>
        <v>786</v>
      </c>
      <c r="AT17" s="795">
        <f t="shared" si="81"/>
        <v>5098</v>
      </c>
      <c r="AU17" s="796">
        <f t="shared" si="71"/>
        <v>4312</v>
      </c>
      <c r="AV17" s="794">
        <f t="shared" si="72"/>
        <v>4904</v>
      </c>
      <c r="AW17" s="795">
        <f t="shared" si="72"/>
        <v>9382</v>
      </c>
      <c r="AX17" s="796">
        <f t="shared" si="36"/>
        <v>4478</v>
      </c>
      <c r="AY17" s="794">
        <f t="shared" si="81"/>
        <v>765</v>
      </c>
      <c r="AZ17" s="795">
        <f t="shared" si="81"/>
        <v>4806</v>
      </c>
      <c r="BA17" s="796">
        <f t="shared" si="73"/>
        <v>4041</v>
      </c>
      <c r="BB17" s="794">
        <f t="shared" si="74"/>
        <v>5669</v>
      </c>
      <c r="BC17" s="795">
        <f t="shared" si="74"/>
        <v>14188</v>
      </c>
      <c r="BD17" s="796">
        <f t="shared" si="41"/>
        <v>8519</v>
      </c>
      <c r="BE17" s="794">
        <f t="shared" si="81"/>
        <v>811</v>
      </c>
      <c r="BF17" s="795">
        <f t="shared" si="81"/>
        <v>5469</v>
      </c>
      <c r="BG17" s="796">
        <f t="shared" si="75"/>
        <v>4658</v>
      </c>
      <c r="BH17" s="794">
        <f t="shared" si="76"/>
        <v>6480</v>
      </c>
      <c r="BI17" s="795">
        <f t="shared" si="76"/>
        <v>19657</v>
      </c>
      <c r="BJ17" s="796">
        <f t="shared" si="46"/>
        <v>13177</v>
      </c>
      <c r="BK17" s="794">
        <f t="shared" si="81"/>
        <v>807</v>
      </c>
      <c r="BL17" s="795">
        <f t="shared" si="81"/>
        <v>5416</v>
      </c>
      <c r="BM17" s="796">
        <f t="shared" si="77"/>
        <v>4609</v>
      </c>
      <c r="BN17" s="794">
        <f t="shared" si="78"/>
        <v>7287</v>
      </c>
      <c r="BO17" s="795">
        <f t="shared" si="78"/>
        <v>25073</v>
      </c>
      <c r="BP17" s="796">
        <f t="shared" si="51"/>
        <v>17786</v>
      </c>
      <c r="BQ17" s="794">
        <f t="shared" si="81"/>
        <v>898</v>
      </c>
      <c r="BR17" s="795">
        <f t="shared" si="81"/>
        <v>6728</v>
      </c>
      <c r="BS17" s="796">
        <f t="shared" si="79"/>
        <v>5830</v>
      </c>
      <c r="BT17" s="794">
        <f t="shared" si="80"/>
        <v>8185</v>
      </c>
      <c r="BU17" s="795">
        <f t="shared" si="80"/>
        <v>31801</v>
      </c>
      <c r="BV17" s="796">
        <f t="shared" si="56"/>
        <v>23616</v>
      </c>
      <c r="BW17" s="797" t="s">
        <v>89</v>
      </c>
    </row>
    <row r="18" spans="2:75" ht="15.75" customHeight="1" outlineLevel="1" thickBot="1">
      <c r="B18" s="2523"/>
      <c r="C18" s="2480"/>
      <c r="D18" s="2474"/>
      <c r="E18" s="738" t="s">
        <v>220</v>
      </c>
      <c r="F18" s="798">
        <f>F17/F13</f>
        <v>0.11596252430616935</v>
      </c>
      <c r="G18" s="799">
        <f t="shared" ref="G18" si="82">G17/G13</f>
        <v>-0.13204878911083615</v>
      </c>
      <c r="H18" s="800">
        <f>G18-F18</f>
        <v>-0.2480113134170055</v>
      </c>
      <c r="I18" s="798">
        <f t="shared" ref="I18:BR18" si="83">I17/I13</f>
        <v>0.11812886785584274</v>
      </c>
      <c r="J18" s="799">
        <f t="shared" si="83"/>
        <v>0.23188933381871132</v>
      </c>
      <c r="K18" s="800">
        <f t="shared" si="59"/>
        <v>0.11376046596286858</v>
      </c>
      <c r="L18" s="798">
        <f t="shared" ref="L18" si="84">L17/L13</f>
        <v>0.11702986279257466</v>
      </c>
      <c r="M18" s="799">
        <f t="shared" si="83"/>
        <v>4.7260335395928617E-2</v>
      </c>
      <c r="N18" s="800">
        <f t="shared" si="6"/>
        <v>-6.9769527396646047E-2</v>
      </c>
      <c r="O18" s="798">
        <f t="shared" ref="O18" si="85">O17/O13</f>
        <v>0.10402126952475906</v>
      </c>
      <c r="P18" s="799">
        <f t="shared" si="83"/>
        <v>-0.96377534064473247</v>
      </c>
      <c r="Q18" s="800">
        <f t="shared" si="61"/>
        <v>-1.0677966101694916</v>
      </c>
      <c r="R18" s="798">
        <f t="shared" ref="R18" si="86">R17/R13</f>
        <v>0.11426553672316384</v>
      </c>
      <c r="S18" s="799">
        <f t="shared" si="83"/>
        <v>-0.16758474576271187</v>
      </c>
      <c r="T18" s="800">
        <f t="shared" si="11"/>
        <v>-0.28185028248587574</v>
      </c>
      <c r="U18" s="798">
        <f t="shared" ref="U18" si="87">U17/U13</f>
        <v>0.13031527890056588</v>
      </c>
      <c r="V18" s="799">
        <f t="shared" si="83"/>
        <v>2.1503637833468068E-2</v>
      </c>
      <c r="W18" s="800">
        <f t="shared" si="63"/>
        <v>-0.10881164106709781</v>
      </c>
      <c r="X18" s="798">
        <f t="shared" ref="X18" si="88">X17/X13</f>
        <v>0.11914475301056771</v>
      </c>
      <c r="Y18" s="799">
        <f t="shared" si="83"/>
        <v>-0.11010076185795035</v>
      </c>
      <c r="Z18" s="800">
        <f t="shared" si="16"/>
        <v>-0.22924551486851807</v>
      </c>
      <c r="AA18" s="798">
        <f t="shared" ref="AA18" si="89">AA17/AA13</f>
        <v>0.12506902263942574</v>
      </c>
      <c r="AB18" s="799">
        <f t="shared" si="83"/>
        <v>0.18249585864163445</v>
      </c>
      <c r="AC18" s="800">
        <f t="shared" si="65"/>
        <v>5.7426836002208714E-2</v>
      </c>
      <c r="AD18" s="798">
        <f t="shared" ref="AD18" si="90">AD17/AD13</f>
        <v>0.12004005507572912</v>
      </c>
      <c r="AE18" s="799">
        <f t="shared" si="83"/>
        <v>-6.5882254766971252E-2</v>
      </c>
      <c r="AF18" s="800">
        <f t="shared" si="21"/>
        <v>-0.18592230984270036</v>
      </c>
      <c r="AG18" s="798">
        <f t="shared" ref="AG18" si="91">AG17/AG13</f>
        <v>0.10443037974683544</v>
      </c>
      <c r="AH18" s="799">
        <f t="shared" si="83"/>
        <v>0.10662122687439143</v>
      </c>
      <c r="AI18" s="800">
        <f t="shared" si="67"/>
        <v>2.1908471275559893E-3</v>
      </c>
      <c r="AJ18" s="798">
        <f t="shared" ref="AJ18" si="92">AJ17/AJ13</f>
        <v>0.1177560106856634</v>
      </c>
      <c r="AK18" s="799">
        <f t="shared" si="83"/>
        <v>-4.0641139804096171E-2</v>
      </c>
      <c r="AL18" s="800">
        <f t="shared" si="26"/>
        <v>-0.15839715048975955</v>
      </c>
      <c r="AM18" s="798">
        <f t="shared" ref="AM18" si="93">AM17/AM13</f>
        <v>0.14825634471425964</v>
      </c>
      <c r="AN18" s="799">
        <f t="shared" si="83"/>
        <v>0.99050575132371732</v>
      </c>
      <c r="AO18" s="800">
        <f t="shared" si="69"/>
        <v>0.84224940660945768</v>
      </c>
      <c r="AP18" s="798">
        <f t="shared" ref="AP18" si="94">AP17/AP13</f>
        <v>0.12273485932284216</v>
      </c>
      <c r="AQ18" s="799">
        <f t="shared" si="83"/>
        <v>0.12768240343347639</v>
      </c>
      <c r="AR18" s="800">
        <f t="shared" si="31"/>
        <v>4.947544110634236E-3</v>
      </c>
      <c r="AS18" s="798">
        <f t="shared" ref="AS18" si="95">AS17/AS13</f>
        <v>0.15417810906237742</v>
      </c>
      <c r="AT18" s="799">
        <f t="shared" si="83"/>
        <v>1</v>
      </c>
      <c r="AU18" s="800">
        <f t="shared" si="71"/>
        <v>0.84582189093762261</v>
      </c>
      <c r="AV18" s="798">
        <f t="shared" ref="AV18" si="96">AV17/AV13</f>
        <v>0.12688227684346701</v>
      </c>
      <c r="AW18" s="799">
        <f t="shared" si="83"/>
        <v>0.24274256144890038</v>
      </c>
      <c r="AX18" s="800">
        <f t="shared" si="36"/>
        <v>0.11586028460543338</v>
      </c>
      <c r="AY18" s="798">
        <f t="shared" ref="AY18" si="97">AY17/AY13</f>
        <v>0.15917602996254682</v>
      </c>
      <c r="AZ18" s="799">
        <f t="shared" si="83"/>
        <v>1</v>
      </c>
      <c r="BA18" s="800">
        <f t="shared" si="73"/>
        <v>0.84082397003745313</v>
      </c>
      <c r="BB18" s="798">
        <f t="shared" ref="BB18" si="98">BB17/BB13</f>
        <v>0.13045379234167895</v>
      </c>
      <c r="BC18" s="799">
        <f t="shared" si="83"/>
        <v>0.32649116347569956</v>
      </c>
      <c r="BD18" s="800">
        <f t="shared" si="41"/>
        <v>0.19603737113402062</v>
      </c>
      <c r="BE18" s="798">
        <f t="shared" ref="BE18" si="99">BE17/BE13</f>
        <v>0.14829036386908026</v>
      </c>
      <c r="BF18" s="799">
        <f t="shared" si="83"/>
        <v>1</v>
      </c>
      <c r="BG18" s="800">
        <f t="shared" si="75"/>
        <v>0.85170963613091977</v>
      </c>
      <c r="BH18" s="798">
        <f t="shared" ref="BH18" si="100">BH17/BH13</f>
        <v>0.13244762391415432</v>
      </c>
      <c r="BI18" s="799">
        <f t="shared" si="83"/>
        <v>0.40177823198773632</v>
      </c>
      <c r="BJ18" s="800">
        <f t="shared" si="46"/>
        <v>0.269330608073582</v>
      </c>
      <c r="BK18" s="798">
        <f t="shared" ref="BK18" si="101">BK17/BK13</f>
        <v>0.14900295420974891</v>
      </c>
      <c r="BL18" s="799">
        <f t="shared" si="83"/>
        <v>1</v>
      </c>
      <c r="BM18" s="800">
        <f t="shared" si="77"/>
        <v>0.85099704579025115</v>
      </c>
      <c r="BN18" s="798">
        <f t="shared" ref="BN18" si="102">BN17/BN13</f>
        <v>0.13409764266391858</v>
      </c>
      <c r="BO18" s="799">
        <f t="shared" si="83"/>
        <v>0.46140115198468928</v>
      </c>
      <c r="BP18" s="800">
        <f t="shared" si="51"/>
        <v>0.32730350932077068</v>
      </c>
      <c r="BQ18" s="798">
        <f t="shared" ref="BQ18" si="103">BQ17/BQ13</f>
        <v>0.13347205707491083</v>
      </c>
      <c r="BR18" s="799">
        <f t="shared" si="83"/>
        <v>1</v>
      </c>
      <c r="BS18" s="800">
        <f t="shared" si="79"/>
        <v>0.86652794292508917</v>
      </c>
      <c r="BT18" s="798">
        <f t="shared" ref="BT18:BU18" si="104">BT17/BT13</f>
        <v>0.13402872160998214</v>
      </c>
      <c r="BU18" s="799">
        <f t="shared" si="104"/>
        <v>0.52073883639817253</v>
      </c>
      <c r="BV18" s="800">
        <f t="shared" si="56"/>
        <v>0.3867101147881904</v>
      </c>
      <c r="BW18" s="809" t="s">
        <v>153</v>
      </c>
    </row>
    <row r="19" spans="2:75" ht="15.75" customHeight="1" outlineLevel="1">
      <c r="B19" s="2523"/>
      <c r="C19" s="2480"/>
      <c r="D19" s="2472" t="s">
        <v>221</v>
      </c>
      <c r="E19" s="734" t="s">
        <v>216</v>
      </c>
      <c r="F19" s="782">
        <f>'【年計】IT係(FW)'!F19+'【年計】サービス係(FV)'!F19</f>
        <v>318</v>
      </c>
      <c r="G19" s="783">
        <f>'【年計】IT係(FW)'!G19+'【年計】サービス係(FV)'!G19</f>
        <v>0</v>
      </c>
      <c r="H19" s="781">
        <f>'【年計】IT係(FW)'!H19+'【年計】サービス係(FV)'!H19</f>
        <v>-318</v>
      </c>
      <c r="I19" s="782">
        <f>'【年計】IT係(FW)'!I19+'【年計】サービス係(FV)'!I19</f>
        <v>318</v>
      </c>
      <c r="J19" s="783">
        <f>'【年計】IT係(FW)'!J19+'【年計】サービス係(FV)'!J19</f>
        <v>0</v>
      </c>
      <c r="K19" s="781">
        <f>'【年計】IT係(FW)'!K19+'【年計】サービス係(FV)'!K19</f>
        <v>-318</v>
      </c>
      <c r="L19" s="782">
        <f>'【年計】IT係(FW)'!L19+'【年計】サービス係(FV)'!L19</f>
        <v>636</v>
      </c>
      <c r="M19" s="783">
        <f>'【年計】IT係(FW)'!M19+'【年計】サービス係(FV)'!M19</f>
        <v>0</v>
      </c>
      <c r="N19" s="781">
        <f>'【年計】IT係(FW)'!N19+'【年計】サービス係(FV)'!N19</f>
        <v>-636</v>
      </c>
      <c r="O19" s="782">
        <f>'【年計】IT係(FW)'!O19+'【年計】サービス係(FV)'!O19</f>
        <v>318</v>
      </c>
      <c r="P19" s="783">
        <f>'【年計】IT係(FW)'!P19+'【年計】サービス係(FV)'!P19</f>
        <v>305</v>
      </c>
      <c r="Q19" s="781">
        <f>'【年計】IT係(FW)'!Q19+'【年計】サービス係(FV)'!Q19</f>
        <v>-13</v>
      </c>
      <c r="R19" s="782">
        <f>'【年計】IT係(FW)'!R19+'【年計】サービス係(FV)'!R19</f>
        <v>954</v>
      </c>
      <c r="S19" s="783">
        <f>'【年計】IT係(FW)'!S19+'【年計】サービス係(FV)'!S19</f>
        <v>305</v>
      </c>
      <c r="T19" s="781">
        <f>'【年計】IT係(FW)'!T19+'【年計】サービス係(FV)'!T19</f>
        <v>-649</v>
      </c>
      <c r="U19" s="782">
        <f>'【年計】IT係(FW)'!U19+'【年計】サービス係(FV)'!U19</f>
        <v>318</v>
      </c>
      <c r="V19" s="783">
        <f>'【年計】IT係(FW)'!V19+'【年計】サービス係(FV)'!V19</f>
        <v>545</v>
      </c>
      <c r="W19" s="781">
        <f>'【年計】IT係(FW)'!W19+'【年計】サービス係(FV)'!W19</f>
        <v>227</v>
      </c>
      <c r="X19" s="782">
        <f>'【年計】IT係(FW)'!X19+'【年計】サービス係(FV)'!X19</f>
        <v>1272</v>
      </c>
      <c r="Y19" s="783">
        <f>'【年計】IT係(FW)'!Y19+'【年計】サービス係(FV)'!Y19</f>
        <v>850</v>
      </c>
      <c r="Z19" s="781">
        <f>'【年計】IT係(FW)'!Z19+'【年計】サービス係(FV)'!Z19</f>
        <v>-422</v>
      </c>
      <c r="AA19" s="782">
        <f>'【年計】IT係(FW)'!AA19+'【年計】サービス係(FV)'!AA19</f>
        <v>318</v>
      </c>
      <c r="AB19" s="783">
        <f>'【年計】IT係(FW)'!AB19+'【年計】サービス係(FV)'!AB19</f>
        <v>313</v>
      </c>
      <c r="AC19" s="781">
        <f>'【年計】IT係(FW)'!AC19+'【年計】サービス係(FV)'!AC19</f>
        <v>-5</v>
      </c>
      <c r="AD19" s="782">
        <f>'【年計】IT係(FW)'!AD19+'【年計】サービス係(FV)'!AD19</f>
        <v>1590</v>
      </c>
      <c r="AE19" s="783">
        <f>'【年計】IT係(FW)'!AE19+'【年計】サービス係(FV)'!AE19</f>
        <v>1163</v>
      </c>
      <c r="AF19" s="781">
        <f>'【年計】IT係(FW)'!AF19+'【年計】サービス係(FV)'!AF19</f>
        <v>-427</v>
      </c>
      <c r="AG19" s="782">
        <f>'【年計】IT係(FW)'!AG19+'【年計】サービス係(FV)'!AG19</f>
        <v>318</v>
      </c>
      <c r="AH19" s="783">
        <f>'【年計】IT係(FW)'!AH19+'【年計】サービス係(FV)'!AH19</f>
        <v>318</v>
      </c>
      <c r="AI19" s="781">
        <f>'【年計】IT係(FW)'!AI19+'【年計】サービス係(FV)'!AI19</f>
        <v>0</v>
      </c>
      <c r="AJ19" s="782">
        <f>'【年計】IT係(FW)'!AJ19+'【年計】サービス係(FV)'!AJ19</f>
        <v>1908</v>
      </c>
      <c r="AK19" s="783">
        <f>'【年計】IT係(FW)'!AK19+'【年計】サービス係(FV)'!AK19</f>
        <v>1481</v>
      </c>
      <c r="AL19" s="781">
        <f>'【年計】IT係(FW)'!AL19+'【年計】サービス係(FV)'!AL19</f>
        <v>-427</v>
      </c>
      <c r="AM19" s="782">
        <f>'【年計】IT係(FW)'!AM19+'【年計】サービス係(FV)'!AM19</f>
        <v>0</v>
      </c>
      <c r="AN19" s="783">
        <f>'【年計】IT係(FW)'!AN19+'【年計】サービス係(FV)'!AN19</f>
        <v>0</v>
      </c>
      <c r="AO19" s="781">
        <f>'【年計】IT係(FW)'!AO19+'【年計】サービス係(FV)'!AO19</f>
        <v>0</v>
      </c>
      <c r="AP19" s="782">
        <f>'【年計】IT係(FW)'!AP19+'【年計】サービス係(FV)'!AP19</f>
        <v>1908</v>
      </c>
      <c r="AQ19" s="783">
        <f>'【年計】IT係(FW)'!AQ19+'【年計】サービス係(FV)'!AQ19</f>
        <v>1481</v>
      </c>
      <c r="AR19" s="781">
        <f>'【年計】IT係(FW)'!AR19+'【年計】サービス係(FV)'!AR19</f>
        <v>-427</v>
      </c>
      <c r="AS19" s="782">
        <f>'【年計】IT係(FW)'!AS19+'【年計】サービス係(FV)'!AS19</f>
        <v>0</v>
      </c>
      <c r="AT19" s="783">
        <f>'【年計】IT係(FW)'!AT19+'【年計】サービス係(FV)'!AT19</f>
        <v>0</v>
      </c>
      <c r="AU19" s="781">
        <f>'【年計】IT係(FW)'!AU19+'【年計】サービス係(FV)'!AU19</f>
        <v>0</v>
      </c>
      <c r="AV19" s="782">
        <f>'【年計】IT係(FW)'!AV19+'【年計】サービス係(FV)'!AV19</f>
        <v>1908</v>
      </c>
      <c r="AW19" s="783">
        <f>'【年計】IT係(FW)'!AW19+'【年計】サービス係(FV)'!AW19</f>
        <v>1481</v>
      </c>
      <c r="AX19" s="781">
        <f>'【年計】IT係(FW)'!AX19+'【年計】サービス係(FV)'!AX19</f>
        <v>-427</v>
      </c>
      <c r="AY19" s="782">
        <f>'【年計】IT係(FW)'!AY19+'【年計】サービス係(FV)'!AY19</f>
        <v>0</v>
      </c>
      <c r="AZ19" s="783">
        <f>'【年計】IT係(FW)'!AZ19+'【年計】サービス係(FV)'!AZ19</f>
        <v>0</v>
      </c>
      <c r="BA19" s="781">
        <f>'【年計】IT係(FW)'!BA19+'【年計】サービス係(FV)'!BA19</f>
        <v>0</v>
      </c>
      <c r="BB19" s="782">
        <f>'【年計】IT係(FW)'!BB19+'【年計】サービス係(FV)'!BB19</f>
        <v>1908</v>
      </c>
      <c r="BC19" s="783">
        <f>'【年計】IT係(FW)'!BC19+'【年計】サービス係(FV)'!BC19</f>
        <v>1481</v>
      </c>
      <c r="BD19" s="781">
        <f>'【年計】IT係(FW)'!BD19+'【年計】サービス係(FV)'!BD19</f>
        <v>-427</v>
      </c>
      <c r="BE19" s="782">
        <f>'【年計】IT係(FW)'!BE19+'【年計】サービス係(FV)'!BE19</f>
        <v>0</v>
      </c>
      <c r="BF19" s="783">
        <f>'【年計】IT係(FW)'!BF19+'【年計】サービス係(FV)'!BF19</f>
        <v>0</v>
      </c>
      <c r="BG19" s="781">
        <f>'【年計】IT係(FW)'!BG19+'【年計】サービス係(FV)'!BG19</f>
        <v>0</v>
      </c>
      <c r="BH19" s="782">
        <f>'【年計】IT係(FW)'!BH19+'【年計】サービス係(FV)'!BH19</f>
        <v>1908</v>
      </c>
      <c r="BI19" s="783">
        <f>'【年計】IT係(FW)'!BI19+'【年計】サービス係(FV)'!BI19</f>
        <v>1481</v>
      </c>
      <c r="BJ19" s="781">
        <f>'【年計】IT係(FW)'!BJ19+'【年計】サービス係(FV)'!BJ19</f>
        <v>-427</v>
      </c>
      <c r="BK19" s="782">
        <f>'【年計】IT係(FW)'!BK19+'【年計】サービス係(FV)'!BK19</f>
        <v>0</v>
      </c>
      <c r="BL19" s="783">
        <f>'【年計】IT係(FW)'!BL19+'【年計】サービス係(FV)'!BL19</f>
        <v>0</v>
      </c>
      <c r="BM19" s="781">
        <f>'【年計】IT係(FW)'!BM19+'【年計】サービス係(FV)'!BM19</f>
        <v>0</v>
      </c>
      <c r="BN19" s="782">
        <f>'【年計】IT係(FW)'!BN19+'【年計】サービス係(FV)'!BN19</f>
        <v>1908</v>
      </c>
      <c r="BO19" s="783">
        <f>'【年計】IT係(FW)'!BO19+'【年計】サービス係(FV)'!BO19</f>
        <v>1481</v>
      </c>
      <c r="BP19" s="781">
        <f>'【年計】IT係(FW)'!BP19+'【年計】サービス係(FV)'!BP19</f>
        <v>-427</v>
      </c>
      <c r="BQ19" s="782">
        <f>'【年計】IT係(FW)'!BQ19+'【年計】サービス係(FV)'!BQ19</f>
        <v>0</v>
      </c>
      <c r="BR19" s="783">
        <f>'【年計】IT係(FW)'!BR19+'【年計】サービス係(FV)'!BR19</f>
        <v>0</v>
      </c>
      <c r="BS19" s="781">
        <f>'【年計】IT係(FW)'!BS19+'【年計】サービス係(FV)'!BS19</f>
        <v>0</v>
      </c>
      <c r="BT19" s="782">
        <f>'【年計】IT係(FW)'!BT19+'【年計】サービス係(FV)'!BT19</f>
        <v>1908</v>
      </c>
      <c r="BU19" s="783">
        <f>'【年計】IT係(FW)'!BU19+'【年計】サービス係(FV)'!BU19</f>
        <v>1481</v>
      </c>
      <c r="BV19" s="781">
        <f>'【年計】IT係(FW)'!BV19+'【年計】サービス係(FV)'!BV19</f>
        <v>-427</v>
      </c>
      <c r="BW19" s="784" t="s">
        <v>89</v>
      </c>
    </row>
    <row r="20" spans="2:75" ht="15.75" customHeight="1" outlineLevel="1">
      <c r="B20" s="2523"/>
      <c r="C20" s="2480"/>
      <c r="D20" s="2473"/>
      <c r="E20" s="735" t="s">
        <v>71</v>
      </c>
      <c r="F20" s="787">
        <f>'【年計】IT係(FW)'!F20+'【年計】サービス係(FV)'!F20</f>
        <v>0</v>
      </c>
      <c r="G20" s="788">
        <f>'【年計】IT係(FW)'!G20+'【年計】サービス係(FV)'!G20</f>
        <v>0</v>
      </c>
      <c r="H20" s="786">
        <f>'【年計】IT係(FW)'!H20+'【年計】サービス係(FV)'!H20</f>
        <v>0</v>
      </c>
      <c r="I20" s="787">
        <f>'【年計】IT係(FW)'!I20+'【年計】サービス係(FV)'!I20</f>
        <v>0</v>
      </c>
      <c r="J20" s="788">
        <f>'【年計】IT係(FW)'!J20+'【年計】サービス係(FV)'!J20</f>
        <v>0</v>
      </c>
      <c r="K20" s="786">
        <f>'【年計】IT係(FW)'!K20+'【年計】サービス係(FV)'!K20</f>
        <v>0</v>
      </c>
      <c r="L20" s="787">
        <f>'【年計】IT係(FW)'!L20+'【年計】サービス係(FV)'!L20</f>
        <v>0</v>
      </c>
      <c r="M20" s="788">
        <f>'【年計】IT係(FW)'!M20+'【年計】サービス係(FV)'!M20</f>
        <v>0</v>
      </c>
      <c r="N20" s="786">
        <f>'【年計】IT係(FW)'!N20+'【年計】サービス係(FV)'!N20</f>
        <v>0</v>
      </c>
      <c r="O20" s="787">
        <f>'【年計】IT係(FW)'!O20+'【年計】サービス係(FV)'!O20</f>
        <v>0</v>
      </c>
      <c r="P20" s="788">
        <f>'【年計】IT係(FW)'!P20+'【年計】サービス係(FV)'!P20</f>
        <v>0</v>
      </c>
      <c r="Q20" s="786">
        <f>'【年計】IT係(FW)'!Q20+'【年計】サービス係(FV)'!Q20</f>
        <v>0</v>
      </c>
      <c r="R20" s="787">
        <f>'【年計】IT係(FW)'!R20+'【年計】サービス係(FV)'!R20</f>
        <v>0</v>
      </c>
      <c r="S20" s="788">
        <f>'【年計】IT係(FW)'!S20+'【年計】サービス係(FV)'!S20</f>
        <v>0</v>
      </c>
      <c r="T20" s="786">
        <f>'【年計】IT係(FW)'!T20+'【年計】サービス係(FV)'!T20</f>
        <v>0</v>
      </c>
      <c r="U20" s="787">
        <f>'【年計】IT係(FW)'!U20+'【年計】サービス係(FV)'!U20</f>
        <v>0</v>
      </c>
      <c r="V20" s="788">
        <f>'【年計】IT係(FW)'!V20+'【年計】サービス係(FV)'!V20</f>
        <v>0</v>
      </c>
      <c r="W20" s="786">
        <f>'【年計】IT係(FW)'!W20+'【年計】サービス係(FV)'!W20</f>
        <v>0</v>
      </c>
      <c r="X20" s="787">
        <f>'【年計】IT係(FW)'!X20+'【年計】サービス係(FV)'!X20</f>
        <v>0</v>
      </c>
      <c r="Y20" s="788">
        <f>'【年計】IT係(FW)'!Y20+'【年計】サービス係(FV)'!Y20</f>
        <v>0</v>
      </c>
      <c r="Z20" s="786">
        <f>'【年計】IT係(FW)'!Z20+'【年計】サービス係(FV)'!Z20</f>
        <v>0</v>
      </c>
      <c r="AA20" s="787">
        <f>'【年計】IT係(FW)'!AA20+'【年計】サービス係(FV)'!AA20</f>
        <v>0</v>
      </c>
      <c r="AB20" s="788">
        <f>'【年計】IT係(FW)'!AB20+'【年計】サービス係(FV)'!AB20</f>
        <v>0</v>
      </c>
      <c r="AC20" s="786">
        <f>'【年計】IT係(FW)'!AC20+'【年計】サービス係(FV)'!AC20</f>
        <v>0</v>
      </c>
      <c r="AD20" s="787">
        <f>'【年計】IT係(FW)'!AD20+'【年計】サービス係(FV)'!AD20</f>
        <v>0</v>
      </c>
      <c r="AE20" s="788">
        <f>'【年計】IT係(FW)'!AE20+'【年計】サービス係(FV)'!AE20</f>
        <v>0</v>
      </c>
      <c r="AF20" s="786">
        <f>'【年計】IT係(FW)'!AF20+'【年計】サービス係(FV)'!AF20</f>
        <v>0</v>
      </c>
      <c r="AG20" s="787">
        <f>'【年計】IT係(FW)'!AG20+'【年計】サービス係(FV)'!AG20</f>
        <v>0</v>
      </c>
      <c r="AH20" s="788">
        <f>'【年計】IT係(FW)'!AH20+'【年計】サービス係(FV)'!AH20</f>
        <v>0</v>
      </c>
      <c r="AI20" s="786">
        <f>'【年計】IT係(FW)'!AI20+'【年計】サービス係(FV)'!AI20</f>
        <v>0</v>
      </c>
      <c r="AJ20" s="787">
        <f>'【年計】IT係(FW)'!AJ20+'【年計】サービス係(FV)'!AJ20</f>
        <v>0</v>
      </c>
      <c r="AK20" s="788">
        <f>'【年計】IT係(FW)'!AK20+'【年計】サービス係(FV)'!AK20</f>
        <v>0</v>
      </c>
      <c r="AL20" s="786">
        <f>'【年計】IT係(FW)'!AL20+'【年計】サービス係(FV)'!AL20</f>
        <v>0</v>
      </c>
      <c r="AM20" s="787">
        <f>'【年計】IT係(FW)'!AM20+'【年計】サービス係(FV)'!AM20</f>
        <v>0</v>
      </c>
      <c r="AN20" s="788">
        <f>'【年計】IT係(FW)'!AN20+'【年計】サービス係(FV)'!AN20</f>
        <v>0</v>
      </c>
      <c r="AO20" s="786">
        <f>'【年計】IT係(FW)'!AO20+'【年計】サービス係(FV)'!AO20</f>
        <v>0</v>
      </c>
      <c r="AP20" s="787">
        <f>'【年計】IT係(FW)'!AP20+'【年計】サービス係(FV)'!AP20</f>
        <v>0</v>
      </c>
      <c r="AQ20" s="788">
        <f>'【年計】IT係(FW)'!AQ20+'【年計】サービス係(FV)'!AQ20</f>
        <v>0</v>
      </c>
      <c r="AR20" s="786">
        <f>'【年計】IT係(FW)'!AR20+'【年計】サービス係(FV)'!AR20</f>
        <v>0</v>
      </c>
      <c r="AS20" s="787">
        <f>'【年計】IT係(FW)'!AS20+'【年計】サービス係(FV)'!AS20</f>
        <v>0</v>
      </c>
      <c r="AT20" s="788">
        <f>'【年計】IT係(FW)'!AT20+'【年計】サービス係(FV)'!AT20</f>
        <v>0</v>
      </c>
      <c r="AU20" s="786">
        <f>'【年計】IT係(FW)'!AU20+'【年計】サービス係(FV)'!AU20</f>
        <v>0</v>
      </c>
      <c r="AV20" s="787">
        <f>'【年計】IT係(FW)'!AV20+'【年計】サービス係(FV)'!AV20</f>
        <v>0</v>
      </c>
      <c r="AW20" s="788">
        <f>'【年計】IT係(FW)'!AW20+'【年計】サービス係(FV)'!AW20</f>
        <v>0</v>
      </c>
      <c r="AX20" s="786">
        <f>'【年計】IT係(FW)'!AX20+'【年計】サービス係(FV)'!AX20</f>
        <v>0</v>
      </c>
      <c r="AY20" s="787">
        <f>'【年計】IT係(FW)'!AY20+'【年計】サービス係(FV)'!AY20</f>
        <v>0</v>
      </c>
      <c r="AZ20" s="788">
        <f>'【年計】IT係(FW)'!AZ20+'【年計】サービス係(FV)'!AZ20</f>
        <v>0</v>
      </c>
      <c r="BA20" s="786">
        <f>'【年計】IT係(FW)'!BA20+'【年計】サービス係(FV)'!BA20</f>
        <v>0</v>
      </c>
      <c r="BB20" s="787">
        <f>'【年計】IT係(FW)'!BB20+'【年計】サービス係(FV)'!BB20</f>
        <v>0</v>
      </c>
      <c r="BC20" s="788">
        <f>'【年計】IT係(FW)'!BC20+'【年計】サービス係(FV)'!BC20</f>
        <v>0</v>
      </c>
      <c r="BD20" s="786">
        <f>'【年計】IT係(FW)'!BD20+'【年計】サービス係(FV)'!BD20</f>
        <v>0</v>
      </c>
      <c r="BE20" s="787">
        <f>'【年計】IT係(FW)'!BE20+'【年計】サービス係(FV)'!BE20</f>
        <v>0</v>
      </c>
      <c r="BF20" s="788">
        <f>'【年計】IT係(FW)'!BF20+'【年計】サービス係(FV)'!BF20</f>
        <v>0</v>
      </c>
      <c r="BG20" s="786">
        <f>'【年計】IT係(FW)'!BG20+'【年計】サービス係(FV)'!BG20</f>
        <v>0</v>
      </c>
      <c r="BH20" s="787">
        <f>'【年計】IT係(FW)'!BH20+'【年計】サービス係(FV)'!BH20</f>
        <v>0</v>
      </c>
      <c r="BI20" s="788">
        <f>'【年計】IT係(FW)'!BI20+'【年計】サービス係(FV)'!BI20</f>
        <v>0</v>
      </c>
      <c r="BJ20" s="786">
        <f>'【年計】IT係(FW)'!BJ20+'【年計】サービス係(FV)'!BJ20</f>
        <v>0</v>
      </c>
      <c r="BK20" s="787">
        <f>'【年計】IT係(FW)'!BK20+'【年計】サービス係(FV)'!BK20</f>
        <v>0</v>
      </c>
      <c r="BL20" s="788">
        <f>'【年計】IT係(FW)'!BL20+'【年計】サービス係(FV)'!BL20</f>
        <v>0</v>
      </c>
      <c r="BM20" s="786">
        <f>'【年計】IT係(FW)'!BM20+'【年計】サービス係(FV)'!BM20</f>
        <v>0</v>
      </c>
      <c r="BN20" s="787">
        <f>'【年計】IT係(FW)'!BN20+'【年計】サービス係(FV)'!BN20</f>
        <v>0</v>
      </c>
      <c r="BO20" s="788">
        <f>'【年計】IT係(FW)'!BO20+'【年計】サービス係(FV)'!BO20</f>
        <v>0</v>
      </c>
      <c r="BP20" s="786">
        <f>'【年計】IT係(FW)'!BP20+'【年計】サービス係(FV)'!BP20</f>
        <v>0</v>
      </c>
      <c r="BQ20" s="787">
        <f>'【年計】IT係(FW)'!BQ20+'【年計】サービス係(FV)'!BQ20</f>
        <v>0</v>
      </c>
      <c r="BR20" s="788">
        <f>'【年計】IT係(FW)'!BR20+'【年計】サービス係(FV)'!BR20</f>
        <v>0</v>
      </c>
      <c r="BS20" s="786">
        <f>'【年計】IT係(FW)'!BS20+'【年計】サービス係(FV)'!BS20</f>
        <v>0</v>
      </c>
      <c r="BT20" s="787">
        <f>'【年計】IT係(FW)'!BT20+'【年計】サービス係(FV)'!BT20</f>
        <v>0</v>
      </c>
      <c r="BU20" s="788">
        <f>'【年計】IT係(FW)'!BU20+'【年計】サービス係(FV)'!BU20</f>
        <v>0</v>
      </c>
      <c r="BV20" s="786">
        <f>'【年計】IT係(FW)'!BV20+'【年計】サービス係(FV)'!BV20</f>
        <v>0</v>
      </c>
      <c r="BW20" s="789" t="s">
        <v>89</v>
      </c>
    </row>
    <row r="21" spans="2:75" ht="15.75" customHeight="1" outlineLevel="1">
      <c r="B21" s="2523"/>
      <c r="C21" s="2480"/>
      <c r="D21" s="2473"/>
      <c r="E21" s="735" t="s">
        <v>217</v>
      </c>
      <c r="F21" s="787">
        <f>'【年計】IT係(FW)'!F21+'【年計】サービス係(FV)'!F21</f>
        <v>315</v>
      </c>
      <c r="G21" s="788">
        <f>'【年計】IT係(FW)'!G21+'【年計】サービス係(FV)'!G21</f>
        <v>0</v>
      </c>
      <c r="H21" s="786">
        <f>'【年計】IT係(FW)'!H21+'【年計】サービス係(FV)'!H21</f>
        <v>-315</v>
      </c>
      <c r="I21" s="787">
        <f>'【年計】IT係(FW)'!I21+'【年計】サービス係(FV)'!I21</f>
        <v>315</v>
      </c>
      <c r="J21" s="788">
        <f>'【年計】IT係(FW)'!J21+'【年計】サービス係(FV)'!J21</f>
        <v>0</v>
      </c>
      <c r="K21" s="786">
        <f>'【年計】IT係(FW)'!K21+'【年計】サービス係(FV)'!K21</f>
        <v>-315</v>
      </c>
      <c r="L21" s="787">
        <f>'【年計】IT係(FW)'!L21+'【年計】サービス係(FV)'!L21</f>
        <v>630</v>
      </c>
      <c r="M21" s="788">
        <f>'【年計】IT係(FW)'!M21+'【年計】サービス係(FV)'!M21</f>
        <v>0</v>
      </c>
      <c r="N21" s="786">
        <f>'【年計】IT係(FW)'!N21+'【年計】サービス係(FV)'!N21</f>
        <v>-630</v>
      </c>
      <c r="O21" s="787">
        <f>'【年計】IT係(FW)'!O21+'【年計】サービス係(FV)'!O21</f>
        <v>315</v>
      </c>
      <c r="P21" s="788">
        <f>'【年計】IT係(FW)'!P21+'【年計】サービス係(FV)'!P21</f>
        <v>302</v>
      </c>
      <c r="Q21" s="786">
        <f>'【年計】IT係(FW)'!Q21+'【年計】サービス係(FV)'!Q21</f>
        <v>-13</v>
      </c>
      <c r="R21" s="787">
        <f>'【年計】IT係(FW)'!R21+'【年計】サービス係(FV)'!R21</f>
        <v>945</v>
      </c>
      <c r="S21" s="788">
        <f>'【年計】IT係(FW)'!S21+'【年計】サービス係(FV)'!S21</f>
        <v>302</v>
      </c>
      <c r="T21" s="786">
        <f>'【年計】IT係(FW)'!T21+'【年計】サービス係(FV)'!T21</f>
        <v>-643</v>
      </c>
      <c r="U21" s="787">
        <f>'【年計】IT係(FW)'!U21+'【年計】サービス係(FV)'!U21</f>
        <v>315</v>
      </c>
      <c r="V21" s="788">
        <f>'【年計】IT係(FW)'!V21+'【年計】サービス係(FV)'!V21</f>
        <v>540</v>
      </c>
      <c r="W21" s="786">
        <f>'【年計】IT係(FW)'!W21+'【年計】サービス係(FV)'!W21</f>
        <v>225</v>
      </c>
      <c r="X21" s="787">
        <f>'【年計】IT係(FW)'!X21+'【年計】サービス係(FV)'!X21</f>
        <v>1260</v>
      </c>
      <c r="Y21" s="788">
        <f>'【年計】IT係(FW)'!Y21+'【年計】サービス係(FV)'!Y21</f>
        <v>842</v>
      </c>
      <c r="Z21" s="786">
        <f>'【年計】IT係(FW)'!Z21+'【年計】サービス係(FV)'!Z21</f>
        <v>-418</v>
      </c>
      <c r="AA21" s="787">
        <f>'【年計】IT係(FW)'!AA21+'【年計】サービス係(FV)'!AA21</f>
        <v>315</v>
      </c>
      <c r="AB21" s="788">
        <f>'【年計】IT係(FW)'!AB21+'【年計】サービス係(FV)'!AB21</f>
        <v>310</v>
      </c>
      <c r="AC21" s="786">
        <f>'【年計】IT係(FW)'!AC21+'【年計】サービス係(FV)'!AC21</f>
        <v>-5</v>
      </c>
      <c r="AD21" s="787">
        <f>'【年計】IT係(FW)'!AD21+'【年計】サービス係(FV)'!AD21</f>
        <v>1575</v>
      </c>
      <c r="AE21" s="788">
        <f>'【年計】IT係(FW)'!AE21+'【年計】サービス係(FV)'!AE21</f>
        <v>1152</v>
      </c>
      <c r="AF21" s="786">
        <f>'【年計】IT係(FW)'!AF21+'【年計】サービス係(FV)'!AF21</f>
        <v>-423</v>
      </c>
      <c r="AG21" s="787">
        <f>'【年計】IT係(FW)'!AG21+'【年計】サービス係(FV)'!AG21</f>
        <v>315</v>
      </c>
      <c r="AH21" s="788">
        <f>'【年計】IT係(FW)'!AH21+'【年計】サービス係(FV)'!AH21</f>
        <v>310</v>
      </c>
      <c r="AI21" s="786">
        <f>'【年計】IT係(FW)'!AI21+'【年計】サービス係(FV)'!AI21</f>
        <v>-5</v>
      </c>
      <c r="AJ21" s="787">
        <f>'【年計】IT係(FW)'!AJ21+'【年計】サービス係(FV)'!AJ21</f>
        <v>1890</v>
      </c>
      <c r="AK21" s="788">
        <f>'【年計】IT係(FW)'!AK21+'【年計】サービス係(FV)'!AK21</f>
        <v>1462</v>
      </c>
      <c r="AL21" s="786">
        <f>'【年計】IT係(FW)'!AL21+'【年計】サービス係(FV)'!AL21</f>
        <v>-428</v>
      </c>
      <c r="AM21" s="787">
        <f>'【年計】IT係(FW)'!AM21+'【年計】サービス係(FV)'!AM21</f>
        <v>0</v>
      </c>
      <c r="AN21" s="788">
        <f>'【年計】IT係(FW)'!AN21+'【年計】サービス係(FV)'!AN21</f>
        <v>0</v>
      </c>
      <c r="AO21" s="786">
        <f>'【年計】IT係(FW)'!AO21+'【年計】サービス係(FV)'!AO21</f>
        <v>0</v>
      </c>
      <c r="AP21" s="787">
        <f>'【年計】IT係(FW)'!AP21+'【年計】サービス係(FV)'!AP21</f>
        <v>1890</v>
      </c>
      <c r="AQ21" s="788">
        <f>'【年計】IT係(FW)'!AQ21+'【年計】サービス係(FV)'!AQ21</f>
        <v>1462</v>
      </c>
      <c r="AR21" s="786">
        <f>'【年計】IT係(FW)'!AR21+'【年計】サービス係(FV)'!AR21</f>
        <v>-428</v>
      </c>
      <c r="AS21" s="787">
        <f>'【年計】IT係(FW)'!AS21+'【年計】サービス係(FV)'!AS21</f>
        <v>0</v>
      </c>
      <c r="AT21" s="788">
        <f>'【年計】IT係(FW)'!AT21+'【年計】サービス係(FV)'!AT21</f>
        <v>0</v>
      </c>
      <c r="AU21" s="786">
        <f>'【年計】IT係(FW)'!AU21+'【年計】サービス係(FV)'!AU21</f>
        <v>0</v>
      </c>
      <c r="AV21" s="787">
        <f>'【年計】IT係(FW)'!AV21+'【年計】サービス係(FV)'!AV21</f>
        <v>1890</v>
      </c>
      <c r="AW21" s="788">
        <f>'【年計】IT係(FW)'!AW21+'【年計】サービス係(FV)'!AW21</f>
        <v>1462</v>
      </c>
      <c r="AX21" s="786">
        <f>'【年計】IT係(FW)'!AX21+'【年計】サービス係(FV)'!AX21</f>
        <v>-428</v>
      </c>
      <c r="AY21" s="787">
        <f>'【年計】IT係(FW)'!AY21+'【年計】サービス係(FV)'!AY21</f>
        <v>0</v>
      </c>
      <c r="AZ21" s="788">
        <f>'【年計】IT係(FW)'!AZ21+'【年計】サービス係(FV)'!AZ21</f>
        <v>0</v>
      </c>
      <c r="BA21" s="786">
        <f>'【年計】IT係(FW)'!BA21+'【年計】サービス係(FV)'!BA21</f>
        <v>0</v>
      </c>
      <c r="BB21" s="787">
        <f>'【年計】IT係(FW)'!BB21+'【年計】サービス係(FV)'!BB21</f>
        <v>1890</v>
      </c>
      <c r="BC21" s="788">
        <f>'【年計】IT係(FW)'!BC21+'【年計】サービス係(FV)'!BC21</f>
        <v>1462</v>
      </c>
      <c r="BD21" s="786">
        <f>'【年計】IT係(FW)'!BD21+'【年計】サービス係(FV)'!BD21</f>
        <v>-428</v>
      </c>
      <c r="BE21" s="787">
        <f>'【年計】IT係(FW)'!BE21+'【年計】サービス係(FV)'!BE21</f>
        <v>0</v>
      </c>
      <c r="BF21" s="788">
        <f>'【年計】IT係(FW)'!BF21+'【年計】サービス係(FV)'!BF21</f>
        <v>0</v>
      </c>
      <c r="BG21" s="786">
        <f>'【年計】IT係(FW)'!BG21+'【年計】サービス係(FV)'!BG21</f>
        <v>0</v>
      </c>
      <c r="BH21" s="787">
        <f>'【年計】IT係(FW)'!BH21+'【年計】サービス係(FV)'!BH21</f>
        <v>1890</v>
      </c>
      <c r="BI21" s="788">
        <f>'【年計】IT係(FW)'!BI21+'【年計】サービス係(FV)'!BI21</f>
        <v>1462</v>
      </c>
      <c r="BJ21" s="786">
        <f>'【年計】IT係(FW)'!BJ21+'【年計】サービス係(FV)'!BJ21</f>
        <v>-428</v>
      </c>
      <c r="BK21" s="787">
        <f>'【年計】IT係(FW)'!BK21+'【年計】サービス係(FV)'!BK21</f>
        <v>0</v>
      </c>
      <c r="BL21" s="788">
        <f>'【年計】IT係(FW)'!BL21+'【年計】サービス係(FV)'!BL21</f>
        <v>0</v>
      </c>
      <c r="BM21" s="786">
        <f>'【年計】IT係(FW)'!BM21+'【年計】サービス係(FV)'!BM21</f>
        <v>0</v>
      </c>
      <c r="BN21" s="787">
        <f>'【年計】IT係(FW)'!BN21+'【年計】サービス係(FV)'!BN21</f>
        <v>1890</v>
      </c>
      <c r="BO21" s="788">
        <f>'【年計】IT係(FW)'!BO21+'【年計】サービス係(FV)'!BO21</f>
        <v>1462</v>
      </c>
      <c r="BP21" s="786">
        <f>'【年計】IT係(FW)'!BP21+'【年計】サービス係(FV)'!BP21</f>
        <v>-428</v>
      </c>
      <c r="BQ21" s="787">
        <f>'【年計】IT係(FW)'!BQ21+'【年計】サービス係(FV)'!BQ21</f>
        <v>0</v>
      </c>
      <c r="BR21" s="788">
        <f>'【年計】IT係(FW)'!BR21+'【年計】サービス係(FV)'!BR21</f>
        <v>0</v>
      </c>
      <c r="BS21" s="786">
        <f>'【年計】IT係(FW)'!BS21+'【年計】サービス係(FV)'!BS21</f>
        <v>0</v>
      </c>
      <c r="BT21" s="787">
        <f>'【年計】IT係(FW)'!BT21+'【年計】サービス係(FV)'!BT21</f>
        <v>1890</v>
      </c>
      <c r="BU21" s="788">
        <f>'【年計】IT係(FW)'!BU21+'【年計】サービス係(FV)'!BU21</f>
        <v>1462</v>
      </c>
      <c r="BV21" s="786">
        <f>'【年計】IT係(FW)'!BV21+'【年計】サービス係(FV)'!BV21</f>
        <v>-428</v>
      </c>
      <c r="BW21" s="789" t="s">
        <v>89</v>
      </c>
    </row>
    <row r="22" spans="2:75" ht="15.75" customHeight="1" outlineLevel="1" thickBot="1">
      <c r="B22" s="2523"/>
      <c r="C22" s="2480"/>
      <c r="D22" s="2473"/>
      <c r="E22" s="736" t="s">
        <v>218</v>
      </c>
      <c r="F22" s="790">
        <f>F21/6300*1000</f>
        <v>50</v>
      </c>
      <c r="G22" s="791">
        <f t="shared" ref="G22:BR22" si="105">G21/6300*1000</f>
        <v>0</v>
      </c>
      <c r="H22" s="792">
        <f t="shared" ref="H22:H23" si="106">G22-F22</f>
        <v>-50</v>
      </c>
      <c r="I22" s="790">
        <f t="shared" si="105"/>
        <v>50</v>
      </c>
      <c r="J22" s="791">
        <f t="shared" si="105"/>
        <v>0</v>
      </c>
      <c r="K22" s="792">
        <f t="shared" ref="K22:K24" si="107">J22-I22</f>
        <v>-50</v>
      </c>
      <c r="L22" s="790">
        <f t="shared" si="60"/>
        <v>100</v>
      </c>
      <c r="M22" s="791">
        <f t="shared" si="60"/>
        <v>0</v>
      </c>
      <c r="N22" s="792">
        <f t="shared" si="6"/>
        <v>-100</v>
      </c>
      <c r="O22" s="790">
        <f t="shared" si="105"/>
        <v>50</v>
      </c>
      <c r="P22" s="791">
        <f t="shared" si="105"/>
        <v>47.936507936507937</v>
      </c>
      <c r="Q22" s="792">
        <f t="shared" ref="Q22:Q24" si="108">P22-O22</f>
        <v>-2.0634920634920633</v>
      </c>
      <c r="R22" s="790">
        <f t="shared" si="62"/>
        <v>150</v>
      </c>
      <c r="S22" s="791">
        <f t="shared" si="62"/>
        <v>47.936507936507937</v>
      </c>
      <c r="T22" s="792">
        <f t="shared" si="11"/>
        <v>-102.06349206349206</v>
      </c>
      <c r="U22" s="790">
        <f t="shared" si="105"/>
        <v>50</v>
      </c>
      <c r="V22" s="791">
        <f t="shared" si="105"/>
        <v>85.714285714285708</v>
      </c>
      <c r="W22" s="792">
        <f t="shared" ref="W22:W24" si="109">V22-U22</f>
        <v>35.714285714285708</v>
      </c>
      <c r="X22" s="790">
        <f t="shared" si="64"/>
        <v>200</v>
      </c>
      <c r="Y22" s="791">
        <f t="shared" si="64"/>
        <v>133.65079365079364</v>
      </c>
      <c r="Z22" s="792">
        <f t="shared" si="16"/>
        <v>-66.349206349206355</v>
      </c>
      <c r="AA22" s="790">
        <f t="shared" si="105"/>
        <v>50</v>
      </c>
      <c r="AB22" s="791">
        <f t="shared" si="105"/>
        <v>49.206349206349202</v>
      </c>
      <c r="AC22" s="792">
        <f t="shared" ref="AC22:AC24" si="110">AB22-AA22</f>
        <v>-0.79365079365079794</v>
      </c>
      <c r="AD22" s="790">
        <f t="shared" si="66"/>
        <v>250</v>
      </c>
      <c r="AE22" s="791">
        <f t="shared" si="66"/>
        <v>182.85714285714283</v>
      </c>
      <c r="AF22" s="792">
        <f t="shared" si="21"/>
        <v>-67.142857142857167</v>
      </c>
      <c r="AG22" s="790">
        <f t="shared" si="105"/>
        <v>50</v>
      </c>
      <c r="AH22" s="791">
        <f t="shared" si="105"/>
        <v>49.206349206349202</v>
      </c>
      <c r="AI22" s="792">
        <f t="shared" ref="AI22:AI24" si="111">AH22-AG22</f>
        <v>-0.79365079365079794</v>
      </c>
      <c r="AJ22" s="790">
        <f t="shared" si="68"/>
        <v>300</v>
      </c>
      <c r="AK22" s="791">
        <f t="shared" si="68"/>
        <v>232.06349206349205</v>
      </c>
      <c r="AL22" s="792">
        <f t="shared" si="26"/>
        <v>-67.936507936507951</v>
      </c>
      <c r="AM22" s="790">
        <f t="shared" si="105"/>
        <v>0</v>
      </c>
      <c r="AN22" s="791">
        <f t="shared" si="105"/>
        <v>0</v>
      </c>
      <c r="AO22" s="792">
        <f t="shared" ref="AO22:AO24" si="112">AN22-AM22</f>
        <v>0</v>
      </c>
      <c r="AP22" s="790">
        <f t="shared" si="70"/>
        <v>300</v>
      </c>
      <c r="AQ22" s="791">
        <f t="shared" si="70"/>
        <v>232.06349206349205</v>
      </c>
      <c r="AR22" s="792">
        <f t="shared" si="31"/>
        <v>-67.936507936507951</v>
      </c>
      <c r="AS22" s="790">
        <f t="shared" si="105"/>
        <v>0</v>
      </c>
      <c r="AT22" s="791">
        <f t="shared" si="105"/>
        <v>0</v>
      </c>
      <c r="AU22" s="792">
        <f t="shared" ref="AU22:AU24" si="113">AT22-AS22</f>
        <v>0</v>
      </c>
      <c r="AV22" s="790">
        <f t="shared" si="72"/>
        <v>300</v>
      </c>
      <c r="AW22" s="791">
        <f t="shared" si="72"/>
        <v>232.06349206349205</v>
      </c>
      <c r="AX22" s="792">
        <f t="shared" si="36"/>
        <v>-67.936507936507951</v>
      </c>
      <c r="AY22" s="790">
        <f t="shared" si="105"/>
        <v>0</v>
      </c>
      <c r="AZ22" s="791">
        <f t="shared" si="105"/>
        <v>0</v>
      </c>
      <c r="BA22" s="792">
        <f t="shared" ref="BA22:BA24" si="114">AZ22-AY22</f>
        <v>0</v>
      </c>
      <c r="BB22" s="790">
        <f t="shared" si="74"/>
        <v>300</v>
      </c>
      <c r="BC22" s="791">
        <f t="shared" si="74"/>
        <v>232.06349206349205</v>
      </c>
      <c r="BD22" s="792">
        <f t="shared" si="41"/>
        <v>-67.936507936507951</v>
      </c>
      <c r="BE22" s="790">
        <f t="shared" si="105"/>
        <v>0</v>
      </c>
      <c r="BF22" s="791">
        <f t="shared" si="105"/>
        <v>0</v>
      </c>
      <c r="BG22" s="792">
        <f t="shared" ref="BG22:BG24" si="115">BF22-BE22</f>
        <v>0</v>
      </c>
      <c r="BH22" s="790">
        <f t="shared" si="76"/>
        <v>300</v>
      </c>
      <c r="BI22" s="791">
        <f t="shared" si="76"/>
        <v>232.06349206349205</v>
      </c>
      <c r="BJ22" s="792">
        <f t="shared" si="46"/>
        <v>-67.936507936507951</v>
      </c>
      <c r="BK22" s="790">
        <f t="shared" si="105"/>
        <v>0</v>
      </c>
      <c r="BL22" s="791">
        <f t="shared" si="105"/>
        <v>0</v>
      </c>
      <c r="BM22" s="792">
        <f t="shared" ref="BM22:BM24" si="116">BL22-BK22</f>
        <v>0</v>
      </c>
      <c r="BN22" s="790">
        <f t="shared" si="78"/>
        <v>300</v>
      </c>
      <c r="BO22" s="791">
        <f t="shared" si="78"/>
        <v>232.06349206349205</v>
      </c>
      <c r="BP22" s="792">
        <f t="shared" si="51"/>
        <v>-67.936507936507951</v>
      </c>
      <c r="BQ22" s="790">
        <f t="shared" si="105"/>
        <v>0</v>
      </c>
      <c r="BR22" s="791">
        <f t="shared" si="105"/>
        <v>0</v>
      </c>
      <c r="BS22" s="792">
        <f t="shared" ref="BS22:BS24" si="117">BR22-BQ22</f>
        <v>0</v>
      </c>
      <c r="BT22" s="790">
        <f t="shared" si="80"/>
        <v>300</v>
      </c>
      <c r="BU22" s="791">
        <f t="shared" si="80"/>
        <v>232.06349206349205</v>
      </c>
      <c r="BV22" s="792">
        <f t="shared" si="56"/>
        <v>-67.936507936507951</v>
      </c>
      <c r="BW22" s="793" t="s">
        <v>90</v>
      </c>
    </row>
    <row r="23" spans="2:75" ht="15.75" customHeight="1" outlineLevel="1" thickTop="1">
      <c r="B23" s="2523"/>
      <c r="C23" s="2480"/>
      <c r="D23" s="2473"/>
      <c r="E23" s="737" t="s">
        <v>219</v>
      </c>
      <c r="F23" s="794">
        <f>F19-F20-F21</f>
        <v>3</v>
      </c>
      <c r="G23" s="795">
        <f t="shared" ref="G23:BR23" si="118">G19-G20-G21</f>
        <v>0</v>
      </c>
      <c r="H23" s="796">
        <f t="shared" si="106"/>
        <v>-3</v>
      </c>
      <c r="I23" s="794">
        <f t="shared" si="118"/>
        <v>3</v>
      </c>
      <c r="J23" s="795">
        <f t="shared" si="118"/>
        <v>0</v>
      </c>
      <c r="K23" s="796">
        <f t="shared" si="107"/>
        <v>-3</v>
      </c>
      <c r="L23" s="794">
        <f t="shared" si="60"/>
        <v>6</v>
      </c>
      <c r="M23" s="795">
        <f t="shared" si="60"/>
        <v>0</v>
      </c>
      <c r="N23" s="796">
        <f t="shared" si="6"/>
        <v>-6</v>
      </c>
      <c r="O23" s="794">
        <f t="shared" si="118"/>
        <v>3</v>
      </c>
      <c r="P23" s="795">
        <f t="shared" si="118"/>
        <v>3</v>
      </c>
      <c r="Q23" s="796">
        <f t="shared" si="108"/>
        <v>0</v>
      </c>
      <c r="R23" s="794">
        <f t="shared" si="62"/>
        <v>9</v>
      </c>
      <c r="S23" s="795">
        <f t="shared" si="62"/>
        <v>3</v>
      </c>
      <c r="T23" s="796">
        <f t="shared" si="11"/>
        <v>-6</v>
      </c>
      <c r="U23" s="794">
        <f t="shared" si="118"/>
        <v>3</v>
      </c>
      <c r="V23" s="795">
        <f t="shared" si="118"/>
        <v>5</v>
      </c>
      <c r="W23" s="796">
        <f t="shared" si="109"/>
        <v>2</v>
      </c>
      <c r="X23" s="794">
        <f t="shared" si="64"/>
        <v>12</v>
      </c>
      <c r="Y23" s="795">
        <f t="shared" si="64"/>
        <v>8</v>
      </c>
      <c r="Z23" s="796">
        <f t="shared" si="16"/>
        <v>-4</v>
      </c>
      <c r="AA23" s="794">
        <f t="shared" si="118"/>
        <v>3</v>
      </c>
      <c r="AB23" s="795">
        <f t="shared" si="118"/>
        <v>3</v>
      </c>
      <c r="AC23" s="796">
        <f t="shared" si="110"/>
        <v>0</v>
      </c>
      <c r="AD23" s="794">
        <f t="shared" si="66"/>
        <v>15</v>
      </c>
      <c r="AE23" s="795">
        <f t="shared" si="66"/>
        <v>11</v>
      </c>
      <c r="AF23" s="796">
        <f t="shared" si="21"/>
        <v>-4</v>
      </c>
      <c r="AG23" s="794">
        <f t="shared" si="118"/>
        <v>3</v>
      </c>
      <c r="AH23" s="795">
        <f t="shared" si="118"/>
        <v>8</v>
      </c>
      <c r="AI23" s="796">
        <f t="shared" si="111"/>
        <v>5</v>
      </c>
      <c r="AJ23" s="794">
        <f t="shared" si="68"/>
        <v>18</v>
      </c>
      <c r="AK23" s="795">
        <f t="shared" si="68"/>
        <v>19</v>
      </c>
      <c r="AL23" s="796">
        <f t="shared" si="26"/>
        <v>1</v>
      </c>
      <c r="AM23" s="794">
        <f t="shared" si="118"/>
        <v>0</v>
      </c>
      <c r="AN23" s="795">
        <f t="shared" si="118"/>
        <v>0</v>
      </c>
      <c r="AO23" s="796">
        <f t="shared" si="112"/>
        <v>0</v>
      </c>
      <c r="AP23" s="794">
        <f t="shared" si="70"/>
        <v>18</v>
      </c>
      <c r="AQ23" s="795">
        <f t="shared" si="70"/>
        <v>19</v>
      </c>
      <c r="AR23" s="796">
        <f t="shared" si="31"/>
        <v>1</v>
      </c>
      <c r="AS23" s="794">
        <f t="shared" si="118"/>
        <v>0</v>
      </c>
      <c r="AT23" s="795">
        <f t="shared" si="118"/>
        <v>0</v>
      </c>
      <c r="AU23" s="796">
        <f t="shared" si="113"/>
        <v>0</v>
      </c>
      <c r="AV23" s="794">
        <f t="shared" si="72"/>
        <v>18</v>
      </c>
      <c r="AW23" s="795">
        <f t="shared" si="72"/>
        <v>19</v>
      </c>
      <c r="AX23" s="796">
        <f t="shared" si="36"/>
        <v>1</v>
      </c>
      <c r="AY23" s="794">
        <f t="shared" si="118"/>
        <v>0</v>
      </c>
      <c r="AZ23" s="795">
        <f t="shared" si="118"/>
        <v>0</v>
      </c>
      <c r="BA23" s="796">
        <f t="shared" si="114"/>
        <v>0</v>
      </c>
      <c r="BB23" s="794">
        <f t="shared" si="74"/>
        <v>18</v>
      </c>
      <c r="BC23" s="795">
        <f t="shared" si="74"/>
        <v>19</v>
      </c>
      <c r="BD23" s="796">
        <f t="shared" si="41"/>
        <v>1</v>
      </c>
      <c r="BE23" s="794">
        <f t="shared" si="118"/>
        <v>0</v>
      </c>
      <c r="BF23" s="795">
        <f t="shared" si="118"/>
        <v>0</v>
      </c>
      <c r="BG23" s="796">
        <f t="shared" si="115"/>
        <v>0</v>
      </c>
      <c r="BH23" s="794">
        <f t="shared" si="76"/>
        <v>18</v>
      </c>
      <c r="BI23" s="795">
        <f t="shared" si="76"/>
        <v>19</v>
      </c>
      <c r="BJ23" s="796">
        <f t="shared" si="46"/>
        <v>1</v>
      </c>
      <c r="BK23" s="794">
        <f t="shared" si="118"/>
        <v>0</v>
      </c>
      <c r="BL23" s="795">
        <f t="shared" si="118"/>
        <v>0</v>
      </c>
      <c r="BM23" s="796">
        <f t="shared" si="116"/>
        <v>0</v>
      </c>
      <c r="BN23" s="794">
        <f t="shared" si="78"/>
        <v>18</v>
      </c>
      <c r="BO23" s="795">
        <f t="shared" si="78"/>
        <v>19</v>
      </c>
      <c r="BP23" s="796">
        <f t="shared" si="51"/>
        <v>1</v>
      </c>
      <c r="BQ23" s="794">
        <f t="shared" si="118"/>
        <v>0</v>
      </c>
      <c r="BR23" s="795">
        <f t="shared" si="118"/>
        <v>0</v>
      </c>
      <c r="BS23" s="796">
        <f t="shared" si="117"/>
        <v>0</v>
      </c>
      <c r="BT23" s="794">
        <f t="shared" si="80"/>
        <v>18</v>
      </c>
      <c r="BU23" s="795">
        <f t="shared" si="80"/>
        <v>19</v>
      </c>
      <c r="BV23" s="796">
        <f t="shared" si="56"/>
        <v>1</v>
      </c>
      <c r="BW23" s="797" t="s">
        <v>89</v>
      </c>
    </row>
    <row r="24" spans="2:75" ht="15.75" customHeight="1" outlineLevel="1" thickBot="1">
      <c r="B24" s="2523"/>
      <c r="C24" s="2525"/>
      <c r="D24" s="2474"/>
      <c r="E24" s="738" t="s">
        <v>220</v>
      </c>
      <c r="F24" s="798">
        <f>F23/F19</f>
        <v>9.433962264150943E-3</v>
      </c>
      <c r="G24" s="799" t="e">
        <f t="shared" ref="G24" si="119">G23/G19</f>
        <v>#DIV/0!</v>
      </c>
      <c r="H24" s="800" t="e">
        <f>G24-F24</f>
        <v>#DIV/0!</v>
      </c>
      <c r="I24" s="798">
        <f t="shared" ref="I24:BR24" si="120">I23/I19</f>
        <v>9.433962264150943E-3</v>
      </c>
      <c r="J24" s="799" t="e">
        <f t="shared" si="120"/>
        <v>#DIV/0!</v>
      </c>
      <c r="K24" s="800" t="e">
        <f t="shared" si="107"/>
        <v>#DIV/0!</v>
      </c>
      <c r="L24" s="798">
        <f t="shared" ref="L24" si="121">L23/L19</f>
        <v>9.433962264150943E-3</v>
      </c>
      <c r="M24" s="799" t="e">
        <f t="shared" si="120"/>
        <v>#DIV/0!</v>
      </c>
      <c r="N24" s="800" t="e">
        <f t="shared" si="6"/>
        <v>#DIV/0!</v>
      </c>
      <c r="O24" s="798">
        <f t="shared" ref="O24" si="122">O23/O19</f>
        <v>9.433962264150943E-3</v>
      </c>
      <c r="P24" s="799">
        <f t="shared" si="120"/>
        <v>9.8360655737704927E-3</v>
      </c>
      <c r="Q24" s="800">
        <f t="shared" si="108"/>
        <v>4.0210330961954963E-4</v>
      </c>
      <c r="R24" s="798">
        <f t="shared" ref="R24" si="123">R23/R19</f>
        <v>9.433962264150943E-3</v>
      </c>
      <c r="S24" s="799">
        <f t="shared" si="120"/>
        <v>9.8360655737704927E-3</v>
      </c>
      <c r="T24" s="800">
        <f t="shared" si="11"/>
        <v>4.0210330961954963E-4</v>
      </c>
      <c r="U24" s="798">
        <f t="shared" ref="U24" si="124">U23/U19</f>
        <v>9.433962264150943E-3</v>
      </c>
      <c r="V24" s="799">
        <f t="shared" si="120"/>
        <v>9.1743119266055051E-3</v>
      </c>
      <c r="W24" s="800">
        <f t="shared" si="109"/>
        <v>-2.5965033754543794E-4</v>
      </c>
      <c r="X24" s="798">
        <f t="shared" ref="X24" si="125">X23/X19</f>
        <v>9.433962264150943E-3</v>
      </c>
      <c r="Y24" s="799">
        <f t="shared" si="120"/>
        <v>9.4117647058823521E-3</v>
      </c>
      <c r="Z24" s="800">
        <f t="shared" si="16"/>
        <v>-2.219755826859092E-5</v>
      </c>
      <c r="AA24" s="798">
        <f t="shared" ref="AA24" si="126">AA23/AA19</f>
        <v>9.433962264150943E-3</v>
      </c>
      <c r="AB24" s="799">
        <f t="shared" si="120"/>
        <v>9.5846645367412137E-3</v>
      </c>
      <c r="AC24" s="800">
        <f t="shared" si="110"/>
        <v>1.5070227259027062E-4</v>
      </c>
      <c r="AD24" s="798">
        <f t="shared" ref="AD24" si="127">AD23/AD19</f>
        <v>9.433962264150943E-3</v>
      </c>
      <c r="AE24" s="799">
        <f t="shared" si="120"/>
        <v>9.4582975064488387E-3</v>
      </c>
      <c r="AF24" s="800">
        <f t="shared" si="21"/>
        <v>2.4335242297895618E-5</v>
      </c>
      <c r="AG24" s="798">
        <f t="shared" ref="AG24" si="128">AG23/AG19</f>
        <v>9.433962264150943E-3</v>
      </c>
      <c r="AH24" s="799">
        <f t="shared" si="120"/>
        <v>2.5157232704402517E-2</v>
      </c>
      <c r="AI24" s="800">
        <f t="shared" si="111"/>
        <v>1.5723270440251576E-2</v>
      </c>
      <c r="AJ24" s="798">
        <f t="shared" ref="AJ24" si="129">AJ23/AJ19</f>
        <v>9.433962264150943E-3</v>
      </c>
      <c r="AK24" s="799">
        <f t="shared" si="120"/>
        <v>1.2829169480081027E-2</v>
      </c>
      <c r="AL24" s="800">
        <f t="shared" si="26"/>
        <v>3.3952072159300836E-3</v>
      </c>
      <c r="AM24" s="798" t="e">
        <f t="shared" ref="AM24" si="130">AM23/AM19</f>
        <v>#DIV/0!</v>
      </c>
      <c r="AN24" s="799" t="e">
        <f t="shared" si="120"/>
        <v>#DIV/0!</v>
      </c>
      <c r="AO24" s="800" t="e">
        <f t="shared" si="112"/>
        <v>#DIV/0!</v>
      </c>
      <c r="AP24" s="798">
        <f t="shared" ref="AP24" si="131">AP23/AP19</f>
        <v>9.433962264150943E-3</v>
      </c>
      <c r="AQ24" s="799">
        <f t="shared" si="120"/>
        <v>1.2829169480081027E-2</v>
      </c>
      <c r="AR24" s="800">
        <f t="shared" si="31"/>
        <v>3.3952072159300836E-3</v>
      </c>
      <c r="AS24" s="798" t="e">
        <f t="shared" ref="AS24" si="132">AS23/AS19</f>
        <v>#DIV/0!</v>
      </c>
      <c r="AT24" s="799" t="e">
        <f t="shared" si="120"/>
        <v>#DIV/0!</v>
      </c>
      <c r="AU24" s="800" t="e">
        <f t="shared" si="113"/>
        <v>#DIV/0!</v>
      </c>
      <c r="AV24" s="798">
        <f t="shared" ref="AV24" si="133">AV23/AV19</f>
        <v>9.433962264150943E-3</v>
      </c>
      <c r="AW24" s="799">
        <f t="shared" si="120"/>
        <v>1.2829169480081027E-2</v>
      </c>
      <c r="AX24" s="800">
        <f t="shared" si="36"/>
        <v>3.3952072159300836E-3</v>
      </c>
      <c r="AY24" s="798" t="e">
        <f t="shared" ref="AY24" si="134">AY23/AY19</f>
        <v>#DIV/0!</v>
      </c>
      <c r="AZ24" s="799" t="e">
        <f t="shared" si="120"/>
        <v>#DIV/0!</v>
      </c>
      <c r="BA24" s="800" t="e">
        <f t="shared" si="114"/>
        <v>#DIV/0!</v>
      </c>
      <c r="BB24" s="798">
        <f t="shared" ref="BB24" si="135">BB23/BB19</f>
        <v>9.433962264150943E-3</v>
      </c>
      <c r="BC24" s="799">
        <f t="shared" si="120"/>
        <v>1.2829169480081027E-2</v>
      </c>
      <c r="BD24" s="800">
        <f t="shared" si="41"/>
        <v>3.3952072159300836E-3</v>
      </c>
      <c r="BE24" s="798" t="e">
        <f t="shared" ref="BE24" si="136">BE23/BE19</f>
        <v>#DIV/0!</v>
      </c>
      <c r="BF24" s="799" t="e">
        <f t="shared" si="120"/>
        <v>#DIV/0!</v>
      </c>
      <c r="BG24" s="800" t="e">
        <f t="shared" si="115"/>
        <v>#DIV/0!</v>
      </c>
      <c r="BH24" s="798">
        <f t="shared" ref="BH24" si="137">BH23/BH19</f>
        <v>9.433962264150943E-3</v>
      </c>
      <c r="BI24" s="799">
        <f t="shared" si="120"/>
        <v>1.2829169480081027E-2</v>
      </c>
      <c r="BJ24" s="800">
        <f t="shared" si="46"/>
        <v>3.3952072159300836E-3</v>
      </c>
      <c r="BK24" s="798" t="e">
        <f t="shared" ref="BK24" si="138">BK23/BK19</f>
        <v>#DIV/0!</v>
      </c>
      <c r="BL24" s="799" t="e">
        <f t="shared" si="120"/>
        <v>#DIV/0!</v>
      </c>
      <c r="BM24" s="800" t="e">
        <f t="shared" si="116"/>
        <v>#DIV/0!</v>
      </c>
      <c r="BN24" s="798">
        <f t="shared" ref="BN24" si="139">BN23/BN19</f>
        <v>9.433962264150943E-3</v>
      </c>
      <c r="BO24" s="799">
        <f t="shared" si="120"/>
        <v>1.2829169480081027E-2</v>
      </c>
      <c r="BP24" s="800">
        <f t="shared" si="51"/>
        <v>3.3952072159300836E-3</v>
      </c>
      <c r="BQ24" s="798" t="e">
        <f t="shared" ref="BQ24" si="140">BQ23/BQ19</f>
        <v>#DIV/0!</v>
      </c>
      <c r="BR24" s="799" t="e">
        <f t="shared" si="120"/>
        <v>#DIV/0!</v>
      </c>
      <c r="BS24" s="800" t="e">
        <f t="shared" si="117"/>
        <v>#DIV/0!</v>
      </c>
      <c r="BT24" s="798">
        <f t="shared" ref="BT24:BU24" si="141">BT23/BT19</f>
        <v>9.433962264150943E-3</v>
      </c>
      <c r="BU24" s="799">
        <f t="shared" si="141"/>
        <v>1.2829169480081027E-2</v>
      </c>
      <c r="BV24" s="800">
        <f t="shared" si="56"/>
        <v>3.3952072159300836E-3</v>
      </c>
      <c r="BW24" s="809" t="s">
        <v>153</v>
      </c>
    </row>
    <row r="25" spans="2:75" ht="15.75" customHeight="1" outlineLevel="1">
      <c r="B25" s="2523"/>
      <c r="C25" s="2479" t="s">
        <v>222</v>
      </c>
      <c r="D25" s="2472" t="s">
        <v>223</v>
      </c>
      <c r="E25" s="734" t="s">
        <v>216</v>
      </c>
      <c r="F25" s="782">
        <f>'【年計】IT係(FW)'!F25+'【年計】サービス係(FV)'!F25</f>
        <v>448</v>
      </c>
      <c r="G25" s="783">
        <f>'【年計】IT係(FW)'!G25+'【年計】サービス係(FV)'!G25</f>
        <v>459</v>
      </c>
      <c r="H25" s="781">
        <f>'【年計】IT係(FW)'!H25+'【年計】サービス係(FV)'!H25</f>
        <v>11</v>
      </c>
      <c r="I25" s="782">
        <f>'【年計】IT係(FW)'!I25+'【年計】サービス係(FV)'!I25</f>
        <v>5680</v>
      </c>
      <c r="J25" s="783">
        <f>'【年計】IT係(FW)'!J25+'【年計】サービス係(FV)'!J25</f>
        <v>6060</v>
      </c>
      <c r="K25" s="781">
        <f>'【年計】IT係(FW)'!K25+'【年計】サービス係(FV)'!K25</f>
        <v>380</v>
      </c>
      <c r="L25" s="782">
        <f>'【年計】IT係(FW)'!L25+'【年計】サービス係(FV)'!L25</f>
        <v>6128</v>
      </c>
      <c r="M25" s="783">
        <f>'【年計】IT係(FW)'!M25+'【年計】サービス係(FV)'!M25</f>
        <v>6519</v>
      </c>
      <c r="N25" s="781">
        <f>'【年計】IT係(FW)'!N25+'【年計】サービス係(FV)'!N25</f>
        <v>391</v>
      </c>
      <c r="O25" s="782">
        <f>'【年計】IT係(FW)'!O25+'【年計】サービス係(FV)'!O25</f>
        <v>7860</v>
      </c>
      <c r="P25" s="783">
        <f>'【年計】IT係(FW)'!P25+'【年計】サービス係(FV)'!P25</f>
        <v>6547</v>
      </c>
      <c r="Q25" s="781">
        <f>'【年計】IT係(FW)'!Q25+'【年計】サービス係(FV)'!Q25</f>
        <v>-1313</v>
      </c>
      <c r="R25" s="782">
        <f>'【年計】IT係(FW)'!R25+'【年計】サービス係(FV)'!R25</f>
        <v>13988</v>
      </c>
      <c r="S25" s="783">
        <f>'【年計】IT係(FW)'!S25+'【年計】サービス係(FV)'!S25</f>
        <v>13066</v>
      </c>
      <c r="T25" s="781">
        <f>'【年計】IT係(FW)'!T25+'【年計】サービス係(FV)'!T25</f>
        <v>-922</v>
      </c>
      <c r="U25" s="782">
        <f>'【年計】IT係(FW)'!U25+'【年計】サービス係(FV)'!U25</f>
        <v>21577</v>
      </c>
      <c r="V25" s="783">
        <f>'【年計】IT係(FW)'!V25+'【年計】サービス係(FV)'!V25</f>
        <v>6786</v>
      </c>
      <c r="W25" s="781">
        <f>'【年計】IT係(FW)'!W25+'【年計】サービス係(FV)'!W25</f>
        <v>-14791</v>
      </c>
      <c r="X25" s="782">
        <f>'【年計】IT係(FW)'!X25+'【年計】サービス係(FV)'!X25</f>
        <v>35565</v>
      </c>
      <c r="Y25" s="783">
        <f>'【年計】IT係(FW)'!Y25+'【年計】サービス係(FV)'!Y25</f>
        <v>19852</v>
      </c>
      <c r="Z25" s="781">
        <f>'【年計】IT係(FW)'!Z25+'【年計】サービス係(FV)'!Z25</f>
        <v>-15713</v>
      </c>
      <c r="AA25" s="782">
        <f>'【年計】IT係(FW)'!AA25+'【年計】サービス係(FV)'!AA25</f>
        <v>7918</v>
      </c>
      <c r="AB25" s="783">
        <f>'【年計】IT係(FW)'!AB25+'【年計】サービス係(FV)'!AB25</f>
        <v>8697</v>
      </c>
      <c r="AC25" s="781">
        <f>'【年計】IT係(FW)'!AC25+'【年計】サービス係(FV)'!AC25</f>
        <v>779</v>
      </c>
      <c r="AD25" s="782">
        <f>'【年計】IT係(FW)'!AD25+'【年計】サービス係(FV)'!AD25</f>
        <v>43483</v>
      </c>
      <c r="AE25" s="783">
        <f>'【年計】IT係(FW)'!AE25+'【年計】サービス係(FV)'!AE25</f>
        <v>28549</v>
      </c>
      <c r="AF25" s="781">
        <f>'【年計】IT係(FW)'!AF25+'【年計】サービス係(FV)'!AF25</f>
        <v>-14934</v>
      </c>
      <c r="AG25" s="782">
        <f>'【年計】IT係(FW)'!AG25+'【年計】サービス係(FV)'!AG25</f>
        <v>67990</v>
      </c>
      <c r="AH25" s="783">
        <f>'【年計】IT係(FW)'!AH25+'【年計】サービス係(FV)'!AH25</f>
        <v>88822</v>
      </c>
      <c r="AI25" s="781">
        <f>'【年計】IT係(FW)'!AI25+'【年計】サービス係(FV)'!AI25</f>
        <v>20832</v>
      </c>
      <c r="AJ25" s="782">
        <f>'【年計】IT係(FW)'!AJ25+'【年計】サービス係(FV)'!AJ25</f>
        <v>111473</v>
      </c>
      <c r="AK25" s="783">
        <f>'【年計】IT係(FW)'!AK25+'【年計】サービス係(FV)'!AK25</f>
        <v>117371</v>
      </c>
      <c r="AL25" s="781">
        <f>'【年計】IT係(FW)'!AL25+'【年計】サービス係(FV)'!AL25</f>
        <v>5898</v>
      </c>
      <c r="AM25" s="782">
        <f>'【年計】IT係(FW)'!AM25+'【年計】サービス係(FV)'!AM25</f>
        <v>87383</v>
      </c>
      <c r="AN25" s="783">
        <f>'【年計】IT係(FW)'!AN25+'【年計】サービス係(FV)'!AN25</f>
        <v>93658</v>
      </c>
      <c r="AO25" s="781">
        <f>'【年計】IT係(FW)'!AO25+'【年計】サービス係(FV)'!AO25</f>
        <v>6275</v>
      </c>
      <c r="AP25" s="782">
        <f>'【年計】IT係(FW)'!AP25+'【年計】サービス係(FV)'!AP25</f>
        <v>198856</v>
      </c>
      <c r="AQ25" s="783">
        <f>'【年計】IT係(FW)'!AQ25+'【年計】サービス係(FV)'!AQ25</f>
        <v>211029</v>
      </c>
      <c r="AR25" s="781">
        <f>'【年計】IT係(FW)'!AR25+'【年計】サービス係(FV)'!AR25</f>
        <v>12173</v>
      </c>
      <c r="AS25" s="782">
        <f>'【年計】IT係(FW)'!AS25+'【年計】サービス係(FV)'!AS25</f>
        <v>2800</v>
      </c>
      <c r="AT25" s="783">
        <f>'【年計】IT係(FW)'!AT25+'【年計】サービス係(FV)'!AT25</f>
        <v>4490</v>
      </c>
      <c r="AU25" s="781">
        <f>'【年計】IT係(FW)'!AU25+'【年計】サービス係(FV)'!AU25</f>
        <v>1690</v>
      </c>
      <c r="AV25" s="782">
        <f>'【年計】IT係(FW)'!AV25+'【年計】サービス係(FV)'!AV25</f>
        <v>201656</v>
      </c>
      <c r="AW25" s="783">
        <f>'【年計】IT係(FW)'!AW25+'【年計】サービス係(FV)'!AW25</f>
        <v>215519</v>
      </c>
      <c r="AX25" s="781">
        <f>'【年計】IT係(FW)'!AX25+'【年計】サービス係(FV)'!AX25</f>
        <v>13863</v>
      </c>
      <c r="AY25" s="782">
        <f>'【年計】IT係(FW)'!AY25+'【年計】サービス係(FV)'!AY25</f>
        <v>9830</v>
      </c>
      <c r="AZ25" s="783">
        <f>'【年計】IT係(FW)'!AZ25+'【年計】サービス係(FV)'!AZ25</f>
        <v>15180</v>
      </c>
      <c r="BA25" s="781">
        <f>'【年計】IT係(FW)'!BA25+'【年計】サービス係(FV)'!BA25</f>
        <v>5350</v>
      </c>
      <c r="BB25" s="782">
        <f>'【年計】IT係(FW)'!BB25+'【年計】サービス係(FV)'!BB25</f>
        <v>211486</v>
      </c>
      <c r="BC25" s="783">
        <f>'【年計】IT係(FW)'!BC25+'【年計】サービス係(FV)'!BC25</f>
        <v>230699</v>
      </c>
      <c r="BD25" s="781">
        <f>'【年計】IT係(FW)'!BD25+'【年計】サービス係(FV)'!BD25</f>
        <v>19213</v>
      </c>
      <c r="BE25" s="782">
        <f>'【年計】IT係(FW)'!BE25+'【年計】サービス係(FV)'!BE25</f>
        <v>76380</v>
      </c>
      <c r="BF25" s="783">
        <f>'【年計】IT係(FW)'!BF25+'【年計】サービス係(FV)'!BF25</f>
        <v>48930</v>
      </c>
      <c r="BG25" s="781">
        <f>'【年計】IT係(FW)'!BG25+'【年計】サービス係(FV)'!BG25</f>
        <v>-27450</v>
      </c>
      <c r="BH25" s="782">
        <f>'【年計】IT係(FW)'!BH25+'【年計】サービス係(FV)'!BH25</f>
        <v>287866</v>
      </c>
      <c r="BI25" s="783">
        <f>'【年計】IT係(FW)'!BI25+'【年計】サービス係(FV)'!BI25</f>
        <v>279629</v>
      </c>
      <c r="BJ25" s="781">
        <f>'【年計】IT係(FW)'!BJ25+'【年計】サービス係(FV)'!BJ25</f>
        <v>-8237</v>
      </c>
      <c r="BK25" s="782">
        <f>'【年計】IT係(FW)'!BK25+'【年計】サービス係(FV)'!BK25</f>
        <v>14870</v>
      </c>
      <c r="BL25" s="783">
        <f>'【年計】IT係(FW)'!BL25+'【年計】サービス係(FV)'!BL25</f>
        <v>7900</v>
      </c>
      <c r="BM25" s="781">
        <f>'【年計】IT係(FW)'!BM25+'【年計】サービス係(FV)'!BM25</f>
        <v>-6970</v>
      </c>
      <c r="BN25" s="782">
        <f>'【年計】IT係(FW)'!BN25+'【年計】サービス係(FV)'!BN25</f>
        <v>302736</v>
      </c>
      <c r="BO25" s="783">
        <f>'【年計】IT係(FW)'!BO25+'【年計】サービス係(FV)'!BO25</f>
        <v>287529</v>
      </c>
      <c r="BP25" s="781">
        <f>'【年計】IT係(FW)'!BP25+'【年計】サービス係(FV)'!BP25</f>
        <v>-15207</v>
      </c>
      <c r="BQ25" s="782">
        <f>'【年計】IT係(FW)'!BQ25+'【年計】サービス係(FV)'!BQ25</f>
        <v>50800</v>
      </c>
      <c r="BR25" s="783">
        <f>'【年計】IT係(FW)'!BR25+'【年計】サービス係(FV)'!BR25</f>
        <v>58019</v>
      </c>
      <c r="BS25" s="781">
        <f>'【年計】IT係(FW)'!BS25+'【年計】サービス係(FV)'!BS25</f>
        <v>7219</v>
      </c>
      <c r="BT25" s="782">
        <f>'【年計】IT係(FW)'!BT25+'【年計】サービス係(FV)'!BT25</f>
        <v>353536</v>
      </c>
      <c r="BU25" s="783">
        <f>'【年計】IT係(FW)'!BU25+'【年計】サービス係(FV)'!BU25</f>
        <v>345548</v>
      </c>
      <c r="BV25" s="781">
        <f>'【年計】IT係(FW)'!BV25+'【年計】サービス係(FV)'!BV25</f>
        <v>-7988</v>
      </c>
      <c r="BW25" s="784" t="s">
        <v>89</v>
      </c>
    </row>
    <row r="26" spans="2:75" ht="15.75" customHeight="1" outlineLevel="1">
      <c r="B26" s="2523"/>
      <c r="C26" s="2480"/>
      <c r="D26" s="2473"/>
      <c r="E26" s="735" t="s">
        <v>71</v>
      </c>
      <c r="F26" s="787">
        <f>'【年計】IT係(FW)'!F26+'【年計】サービス係(FV)'!F26</f>
        <v>0</v>
      </c>
      <c r="G26" s="788">
        <f>'【年計】IT係(FW)'!G26+'【年計】サービス係(FV)'!G26</f>
        <v>0</v>
      </c>
      <c r="H26" s="786">
        <f>'【年計】IT係(FW)'!H26+'【年計】サービス係(FV)'!H26</f>
        <v>0</v>
      </c>
      <c r="I26" s="787">
        <f>'【年計】IT係(FW)'!I26+'【年計】サービス係(FV)'!I26</f>
        <v>360</v>
      </c>
      <c r="J26" s="788">
        <f>'【年計】IT係(FW)'!J26+'【年計】サービス係(FV)'!J26</f>
        <v>385</v>
      </c>
      <c r="K26" s="786">
        <f>'【年計】IT係(FW)'!K26+'【年計】サービス係(FV)'!K26</f>
        <v>25</v>
      </c>
      <c r="L26" s="787">
        <f>'【年計】IT係(FW)'!L26+'【年計】サービス係(FV)'!L26</f>
        <v>360</v>
      </c>
      <c r="M26" s="788">
        <f>'【年計】IT係(FW)'!M26+'【年計】サービス係(FV)'!M26</f>
        <v>385</v>
      </c>
      <c r="N26" s="786">
        <f>'【年計】IT係(FW)'!N26+'【年計】サービス係(FV)'!N26</f>
        <v>25</v>
      </c>
      <c r="O26" s="787">
        <f>'【年計】IT係(FW)'!O26+'【年計】サービス係(FV)'!O26</f>
        <v>1140</v>
      </c>
      <c r="P26" s="788">
        <f>'【年計】IT係(FW)'!P26+'【年計】サービス係(FV)'!P26</f>
        <v>1359</v>
      </c>
      <c r="Q26" s="786">
        <f>'【年計】IT係(FW)'!Q26+'【年計】サービス係(FV)'!Q26</f>
        <v>219</v>
      </c>
      <c r="R26" s="787">
        <f>'【年計】IT係(FW)'!R26+'【年計】サービス係(FV)'!R26</f>
        <v>1500</v>
      </c>
      <c r="S26" s="788">
        <f>'【年計】IT係(FW)'!S26+'【年計】サービス係(FV)'!S26</f>
        <v>1744</v>
      </c>
      <c r="T26" s="786">
        <f>'【年計】IT係(FW)'!T26+'【年計】サービス係(FV)'!T26</f>
        <v>244</v>
      </c>
      <c r="U26" s="787">
        <f>'【年計】IT係(FW)'!U26+'【年計】サービス係(FV)'!U26</f>
        <v>4866</v>
      </c>
      <c r="V26" s="788">
        <f>'【年計】IT係(FW)'!V26+'【年計】サービス係(FV)'!V26</f>
        <v>117</v>
      </c>
      <c r="W26" s="786">
        <f>'【年計】IT係(FW)'!W26+'【年計】サービス係(FV)'!W26</f>
        <v>-4749</v>
      </c>
      <c r="X26" s="787">
        <f>'【年計】IT係(FW)'!X26+'【年計】サービス係(FV)'!X26</f>
        <v>6366</v>
      </c>
      <c r="Y26" s="788">
        <f>'【年計】IT係(FW)'!Y26+'【年計】サービス係(FV)'!Y26</f>
        <v>1861</v>
      </c>
      <c r="Z26" s="786">
        <f>'【年計】IT係(FW)'!Z26+'【年計】サービス係(FV)'!Z26</f>
        <v>-4505</v>
      </c>
      <c r="AA26" s="787">
        <f>'【年計】IT係(FW)'!AA26+'【年計】サービス係(FV)'!AA26</f>
        <v>1568</v>
      </c>
      <c r="AB26" s="788">
        <f>'【年計】IT係(FW)'!AB26+'【年計】サービス係(FV)'!AB26</f>
        <v>1066</v>
      </c>
      <c r="AC26" s="786">
        <f>'【年計】IT係(FW)'!AC26+'【年計】サービス係(FV)'!AC26</f>
        <v>-502</v>
      </c>
      <c r="AD26" s="787">
        <f>'【年計】IT係(FW)'!AD26+'【年計】サービス係(FV)'!AD26</f>
        <v>7934</v>
      </c>
      <c r="AE26" s="788">
        <f>'【年計】IT係(FW)'!AE26+'【年計】サービス係(FV)'!AE26</f>
        <v>2927</v>
      </c>
      <c r="AF26" s="786">
        <f>'【年計】IT係(FW)'!AF26+'【年計】サービス係(FV)'!AF26</f>
        <v>-5007</v>
      </c>
      <c r="AG26" s="787">
        <f>'【年計】IT係(FW)'!AG26+'【年計】サービス係(FV)'!AG26</f>
        <v>46127</v>
      </c>
      <c r="AH26" s="788">
        <f>'【年計】IT係(FW)'!AH26+'【年計】サービス係(FV)'!AH26</f>
        <v>58758</v>
      </c>
      <c r="AI26" s="786">
        <f>'【年計】IT係(FW)'!AI26+'【年計】サービス係(FV)'!AI26</f>
        <v>12631</v>
      </c>
      <c r="AJ26" s="787">
        <f>'【年計】IT係(FW)'!AJ26+'【年計】サービス係(FV)'!AJ26</f>
        <v>54061</v>
      </c>
      <c r="AK26" s="788">
        <f>'【年計】IT係(FW)'!AK26+'【年計】サービス係(FV)'!AK26</f>
        <v>61685</v>
      </c>
      <c r="AL26" s="786">
        <f>'【年計】IT係(FW)'!AL26+'【年計】サービス係(FV)'!AL26</f>
        <v>7624</v>
      </c>
      <c r="AM26" s="787">
        <f>'【年計】IT係(FW)'!AM26+'【年計】サービス係(FV)'!AM26</f>
        <v>41160</v>
      </c>
      <c r="AN26" s="788">
        <f>'【年計】IT係(FW)'!AN26+'【年計】サービス係(FV)'!AN26</f>
        <v>36691</v>
      </c>
      <c r="AO26" s="786">
        <f>'【年計】IT係(FW)'!AO26+'【年計】サービス係(FV)'!AO26</f>
        <v>-4469</v>
      </c>
      <c r="AP26" s="787">
        <f>'【年計】IT係(FW)'!AP26+'【年計】サービス係(FV)'!AP26</f>
        <v>95221</v>
      </c>
      <c r="AQ26" s="788">
        <f>'【年計】IT係(FW)'!AQ26+'【年計】サービス係(FV)'!AQ26</f>
        <v>98376</v>
      </c>
      <c r="AR26" s="786">
        <f>'【年計】IT係(FW)'!AR26+'【年計】サービス係(FV)'!AR26</f>
        <v>3155</v>
      </c>
      <c r="AS26" s="787">
        <f>'【年計】IT係(FW)'!AS26+'【年計】サービス係(FV)'!AS26</f>
        <v>240</v>
      </c>
      <c r="AT26" s="788">
        <f>'【年計】IT係(FW)'!AT26+'【年計】サービス係(FV)'!AT26</f>
        <v>798</v>
      </c>
      <c r="AU26" s="786">
        <f>'【年計】IT係(FW)'!AU26+'【年計】サービス係(FV)'!AU26</f>
        <v>558</v>
      </c>
      <c r="AV26" s="787">
        <f>'【年計】IT係(FW)'!AV26+'【年計】サービス係(FV)'!AV26</f>
        <v>95461</v>
      </c>
      <c r="AW26" s="788">
        <f>'【年計】IT係(FW)'!AW26+'【年計】サービス係(FV)'!AW26</f>
        <v>99174</v>
      </c>
      <c r="AX26" s="786">
        <f>'【年計】IT係(FW)'!AX26+'【年計】サービス係(FV)'!AX26</f>
        <v>3713</v>
      </c>
      <c r="AY26" s="787">
        <f>'【年計】IT係(FW)'!AY26+'【年計】サービス係(FV)'!AY26</f>
        <v>3360</v>
      </c>
      <c r="AZ26" s="788">
        <f>'【年計】IT係(FW)'!AZ26+'【年計】サービス係(FV)'!AZ26</f>
        <v>3400</v>
      </c>
      <c r="BA26" s="786">
        <f>'【年計】IT係(FW)'!BA26+'【年計】サービス係(FV)'!BA26</f>
        <v>40</v>
      </c>
      <c r="BB26" s="787">
        <f>'【年計】IT係(FW)'!BB26+'【年計】サービス係(FV)'!BB26</f>
        <v>98821</v>
      </c>
      <c r="BC26" s="788">
        <f>'【年計】IT係(FW)'!BC26+'【年計】サービス係(FV)'!BC26</f>
        <v>102574</v>
      </c>
      <c r="BD26" s="786">
        <f>'【年計】IT係(FW)'!BD26+'【年計】サービス係(FV)'!BD26</f>
        <v>3753</v>
      </c>
      <c r="BE26" s="787">
        <f>'【年計】IT係(FW)'!BE26+'【年計】サービス係(FV)'!BE26</f>
        <v>51270</v>
      </c>
      <c r="BF26" s="788">
        <f>'【年計】IT係(FW)'!BF26+'【年計】サービス係(FV)'!BF26</f>
        <v>11296</v>
      </c>
      <c r="BG26" s="786">
        <f>'【年計】IT係(FW)'!BG26+'【年計】サービス係(FV)'!BG26</f>
        <v>-39974</v>
      </c>
      <c r="BH26" s="787">
        <f>'【年計】IT係(FW)'!BH26+'【年計】サービス係(FV)'!BH26</f>
        <v>150091</v>
      </c>
      <c r="BI26" s="788">
        <f>'【年計】IT係(FW)'!BI26+'【年計】サービス係(FV)'!BI26</f>
        <v>113870</v>
      </c>
      <c r="BJ26" s="786">
        <f>'【年計】IT係(FW)'!BJ26+'【年計】サービス係(FV)'!BJ26</f>
        <v>-36221</v>
      </c>
      <c r="BK26" s="787">
        <f>'【年計】IT係(FW)'!BK26+'【年計】サービス係(FV)'!BK26</f>
        <v>8400</v>
      </c>
      <c r="BL26" s="788">
        <f>'【年計】IT係(FW)'!BL26+'【年計】サービス係(FV)'!BL26</f>
        <v>3114</v>
      </c>
      <c r="BM26" s="786">
        <f>'【年計】IT係(FW)'!BM26+'【年計】サービス係(FV)'!BM26</f>
        <v>-5286</v>
      </c>
      <c r="BN26" s="787">
        <f>'【年計】IT係(FW)'!BN26+'【年計】サービス係(FV)'!BN26</f>
        <v>158491</v>
      </c>
      <c r="BO26" s="788">
        <f>'【年計】IT係(FW)'!BO26+'【年計】サービス係(FV)'!BO26</f>
        <v>116984</v>
      </c>
      <c r="BP26" s="786">
        <f>'【年計】IT係(FW)'!BP26+'【年計】サービス係(FV)'!BP26</f>
        <v>-41507</v>
      </c>
      <c r="BQ26" s="787">
        <f>'【年計】IT係(FW)'!BQ26+'【年計】サービス係(FV)'!BQ26</f>
        <v>14050</v>
      </c>
      <c r="BR26" s="788">
        <f>'【年計】IT係(FW)'!BR26+'【年計】サービス係(FV)'!BR26</f>
        <v>22296</v>
      </c>
      <c r="BS26" s="786">
        <f>'【年計】IT係(FW)'!BS26+'【年計】サービス係(FV)'!BS26</f>
        <v>8246</v>
      </c>
      <c r="BT26" s="787">
        <f>'【年計】IT係(FW)'!BT26+'【年計】サービス係(FV)'!BT26</f>
        <v>172541</v>
      </c>
      <c r="BU26" s="788">
        <f>'【年計】IT係(FW)'!BU26+'【年計】サービス係(FV)'!BU26</f>
        <v>139280</v>
      </c>
      <c r="BV26" s="786">
        <f>'【年計】IT係(FW)'!BV26+'【年計】サービス係(FV)'!BV26</f>
        <v>-33261</v>
      </c>
      <c r="BW26" s="789" t="s">
        <v>89</v>
      </c>
    </row>
    <row r="27" spans="2:75" ht="15.75" customHeight="1" outlineLevel="1">
      <c r="B27" s="2523"/>
      <c r="C27" s="2480"/>
      <c r="D27" s="2473"/>
      <c r="E27" s="735" t="s">
        <v>217</v>
      </c>
      <c r="F27" s="787">
        <f>'【年計】IT係(FW)'!F27+'【年計】サービス係(FV)'!F27</f>
        <v>391</v>
      </c>
      <c r="G27" s="788">
        <f>'【年計】IT係(FW)'!G27+'【年計】サービス係(FV)'!G27</f>
        <v>384</v>
      </c>
      <c r="H27" s="786">
        <f>'【年計】IT係(FW)'!H27+'【年計】サービス係(FV)'!H27</f>
        <v>-7</v>
      </c>
      <c r="I27" s="787">
        <f>'【年計】IT係(FW)'!I27+'【年計】サービス係(FV)'!I27</f>
        <v>4585</v>
      </c>
      <c r="J27" s="788">
        <f>'【年計】IT係(FW)'!J27+'【年計】サービス係(FV)'!J27</f>
        <v>4350</v>
      </c>
      <c r="K27" s="786">
        <f>'【年計】IT係(FW)'!K27+'【年計】サービス係(FV)'!K27</f>
        <v>-235</v>
      </c>
      <c r="L27" s="787">
        <f>'【年計】IT係(FW)'!L27+'【年計】サービス係(FV)'!L27</f>
        <v>4976</v>
      </c>
      <c r="M27" s="788">
        <f>'【年計】IT係(FW)'!M27+'【年計】サービス係(FV)'!M27</f>
        <v>4734</v>
      </c>
      <c r="N27" s="786">
        <f>'【年計】IT係(FW)'!N27+'【年計】サービス係(FV)'!N27</f>
        <v>-242</v>
      </c>
      <c r="O27" s="787">
        <f>'【年計】IT係(FW)'!O27+'【年計】サービス係(FV)'!O27</f>
        <v>5676</v>
      </c>
      <c r="P27" s="788">
        <f>'【年計】IT係(FW)'!P27+'【年計】サービス係(FV)'!P27</f>
        <v>4098</v>
      </c>
      <c r="Q27" s="786">
        <f>'【年計】IT係(FW)'!Q27+'【年計】サービス係(FV)'!Q27</f>
        <v>-1578</v>
      </c>
      <c r="R27" s="787">
        <f>'【年計】IT係(FW)'!R27+'【年計】サービス係(FV)'!R27</f>
        <v>10652</v>
      </c>
      <c r="S27" s="788">
        <f>'【年計】IT係(FW)'!S27+'【年計】サービス係(FV)'!S27</f>
        <v>8832</v>
      </c>
      <c r="T27" s="786">
        <f>'【年計】IT係(FW)'!T27+'【年計】サービス係(FV)'!T27</f>
        <v>-1820</v>
      </c>
      <c r="U27" s="787">
        <f>'【年計】IT係(FW)'!U27+'【年計】サービス係(FV)'!U27</f>
        <v>13192</v>
      </c>
      <c r="V27" s="788">
        <f>'【年計】IT係(FW)'!V27+'【年計】サービス係(FV)'!V27</f>
        <v>4474</v>
      </c>
      <c r="W27" s="786">
        <f>'【年計】IT係(FW)'!W27+'【年計】サービス係(FV)'!W27</f>
        <v>-8718</v>
      </c>
      <c r="X27" s="787">
        <f>'【年計】IT係(FW)'!X27+'【年計】サービス係(FV)'!X27</f>
        <v>23844</v>
      </c>
      <c r="Y27" s="788">
        <f>'【年計】IT係(FW)'!Y27+'【年計】サービス係(FV)'!Y27</f>
        <v>13306</v>
      </c>
      <c r="Z27" s="786">
        <f>'【年計】IT係(FW)'!Z27+'【年計】サービス係(FV)'!Z27</f>
        <v>-10538</v>
      </c>
      <c r="AA27" s="787">
        <f>'【年計】IT係(FW)'!AA27+'【年計】サービス係(FV)'!AA27</f>
        <v>5266</v>
      </c>
      <c r="AB27" s="788">
        <f>'【年計】IT係(FW)'!AB27+'【年計】サービス係(FV)'!AB27</f>
        <v>4230</v>
      </c>
      <c r="AC27" s="786">
        <f>'【年計】IT係(FW)'!AC27+'【年計】サービス係(FV)'!AC27</f>
        <v>-1036</v>
      </c>
      <c r="AD27" s="787">
        <f>'【年計】IT係(FW)'!AD27+'【年計】サービス係(FV)'!AD27</f>
        <v>29110</v>
      </c>
      <c r="AE27" s="788">
        <f>'【年計】IT係(FW)'!AE27+'【年計】サービス係(FV)'!AE27</f>
        <v>17536</v>
      </c>
      <c r="AF27" s="786">
        <f>'【年計】IT係(FW)'!AF27+'【年計】サービス係(FV)'!AF27</f>
        <v>-11574</v>
      </c>
      <c r="AG27" s="787">
        <f>'【年計】IT係(FW)'!AG27+'【年計】サービス係(FV)'!AG27</f>
        <v>13079</v>
      </c>
      <c r="AH27" s="788">
        <f>'【年計】IT係(FW)'!AH27+'【年計】サービス係(FV)'!AH27</f>
        <v>12556</v>
      </c>
      <c r="AI27" s="786">
        <f>'【年計】IT係(FW)'!AI27+'【年計】サービス係(FV)'!AI27</f>
        <v>-523</v>
      </c>
      <c r="AJ27" s="787">
        <f>'【年計】IT係(FW)'!AJ27+'【年計】サービス係(FV)'!AJ27</f>
        <v>42189</v>
      </c>
      <c r="AK27" s="788">
        <f>'【年計】IT係(FW)'!AK27+'【年計】サービス係(FV)'!AK27</f>
        <v>30092</v>
      </c>
      <c r="AL27" s="786">
        <f>'【年計】IT係(FW)'!AL27+'【年計】サービス係(FV)'!AL27</f>
        <v>-12097</v>
      </c>
      <c r="AM27" s="787">
        <f>'【年計】IT係(FW)'!AM27+'【年計】サービス係(FV)'!AM27</f>
        <v>27903</v>
      </c>
      <c r="AN27" s="788">
        <f>'【年計】IT係(FW)'!AN27+'【年計】サービス係(FV)'!AN27</f>
        <v>10949</v>
      </c>
      <c r="AO27" s="786">
        <f>'【年計】IT係(FW)'!AO27+'【年計】サービス係(FV)'!AO27</f>
        <v>-16954</v>
      </c>
      <c r="AP27" s="787">
        <f>'【年計】IT係(FW)'!AP27+'【年計】サービス係(FV)'!AP27</f>
        <v>70092</v>
      </c>
      <c r="AQ27" s="788">
        <f>'【年計】IT係(FW)'!AQ27+'【年計】サービス係(FV)'!AQ27</f>
        <v>41041</v>
      </c>
      <c r="AR27" s="786">
        <f>'【年計】IT係(FW)'!AR27+'【年計】サービス係(FV)'!AR27</f>
        <v>-29051</v>
      </c>
      <c r="AS27" s="787">
        <f>'【年計】IT係(FW)'!AS27+'【年計】サービス係(FV)'!AS27</f>
        <v>2275</v>
      </c>
      <c r="AT27" s="788">
        <f>'【年計】IT係(FW)'!AT27+'【年計】サービス係(FV)'!AT27</f>
        <v>63</v>
      </c>
      <c r="AU27" s="786">
        <f>'【年計】IT係(FW)'!AU27+'【年計】サービス係(FV)'!AU27</f>
        <v>-2212</v>
      </c>
      <c r="AV27" s="787">
        <f>'【年計】IT係(FW)'!AV27+'【年計】サービス係(FV)'!AV27</f>
        <v>72367</v>
      </c>
      <c r="AW27" s="788">
        <f>'【年計】IT係(FW)'!AW27+'【年計】サービス係(FV)'!AW27</f>
        <v>41104</v>
      </c>
      <c r="AX27" s="786">
        <f>'【年計】IT係(FW)'!AX27+'【年計】サービス係(FV)'!AX27</f>
        <v>-31263</v>
      </c>
      <c r="AY27" s="787">
        <f>'【年計】IT係(FW)'!AY27+'【年計】サービス係(FV)'!AY27</f>
        <v>5153</v>
      </c>
      <c r="AZ27" s="788">
        <f>'【年計】IT係(FW)'!AZ27+'【年計】サービス係(FV)'!AZ27</f>
        <v>279</v>
      </c>
      <c r="BA27" s="786">
        <f>'【年計】IT係(FW)'!BA27+'【年計】サービス係(FV)'!BA27</f>
        <v>-4874</v>
      </c>
      <c r="BB27" s="787">
        <f>'【年計】IT係(FW)'!BB27+'【年計】サービス係(FV)'!BB27</f>
        <v>77520</v>
      </c>
      <c r="BC27" s="788">
        <f>'【年計】IT係(FW)'!BC27+'【年計】サービス係(FV)'!BC27</f>
        <v>41383</v>
      </c>
      <c r="BD27" s="786">
        <f>'【年計】IT係(FW)'!BD27+'【年計】サービス係(FV)'!BD27</f>
        <v>-36137</v>
      </c>
      <c r="BE27" s="787">
        <f>'【年計】IT係(FW)'!BE27+'【年計】サービス係(FV)'!BE27</f>
        <v>15504</v>
      </c>
      <c r="BF27" s="788">
        <f>'【年計】IT係(FW)'!BF27+'【年計】サービス係(FV)'!BF27</f>
        <v>1893</v>
      </c>
      <c r="BG27" s="786">
        <f>'【年計】IT係(FW)'!BG27+'【年計】サービス係(FV)'!BG27</f>
        <v>-13611</v>
      </c>
      <c r="BH27" s="787">
        <f>'【年計】IT係(FW)'!BH27+'【年計】サービス係(FV)'!BH27</f>
        <v>93024</v>
      </c>
      <c r="BI27" s="788">
        <f>'【年計】IT係(FW)'!BI27+'【年計】サービス係(FV)'!BI27</f>
        <v>43276</v>
      </c>
      <c r="BJ27" s="786">
        <f>'【年計】IT係(FW)'!BJ27+'【年計】サービス係(FV)'!BJ27</f>
        <v>-49748</v>
      </c>
      <c r="BK27" s="787">
        <f>'【年計】IT係(FW)'!BK27+'【年計】サービス係(FV)'!BK27</f>
        <v>5128</v>
      </c>
      <c r="BL27" s="788">
        <f>'【年計】IT係(FW)'!BL27+'【年計】サービス係(FV)'!BL27</f>
        <v>211</v>
      </c>
      <c r="BM27" s="786">
        <f>'【年計】IT係(FW)'!BM27+'【年計】サービス係(FV)'!BM27</f>
        <v>-4917</v>
      </c>
      <c r="BN27" s="787">
        <f>'【年計】IT係(FW)'!BN27+'【年計】サービス係(FV)'!BN27</f>
        <v>98152</v>
      </c>
      <c r="BO27" s="788">
        <f>'【年計】IT係(FW)'!BO27+'【年計】サービス係(FV)'!BO27</f>
        <v>43487</v>
      </c>
      <c r="BP27" s="786">
        <f>'【年計】IT係(FW)'!BP27+'【年計】サービス係(FV)'!BP27</f>
        <v>-54665</v>
      </c>
      <c r="BQ27" s="787">
        <f>'【年計】IT係(FW)'!BQ27+'【年計】サービス係(FV)'!BQ27</f>
        <v>19890</v>
      </c>
      <c r="BR27" s="788">
        <f>'【年計】IT係(FW)'!BR27+'【年計】サービス係(FV)'!BR27</f>
        <v>9</v>
      </c>
      <c r="BS27" s="786">
        <f>'【年計】IT係(FW)'!BS27+'【年計】サービス係(FV)'!BS27</f>
        <v>-19881</v>
      </c>
      <c r="BT27" s="787">
        <f>'【年計】IT係(FW)'!BT27+'【年計】サービス係(FV)'!BT27</f>
        <v>118042</v>
      </c>
      <c r="BU27" s="788">
        <f>'【年計】IT係(FW)'!BU27+'【年計】サービス係(FV)'!BU27</f>
        <v>43496</v>
      </c>
      <c r="BV27" s="786">
        <f>'【年計】IT係(FW)'!BV27+'【年計】サービス係(FV)'!BV27</f>
        <v>-74546</v>
      </c>
      <c r="BW27" s="789" t="s">
        <v>89</v>
      </c>
    </row>
    <row r="28" spans="2:75" ht="15.75" customHeight="1" outlineLevel="1" thickBot="1">
      <c r="B28" s="2523"/>
      <c r="C28" s="2480"/>
      <c r="D28" s="2473"/>
      <c r="E28" s="736" t="s">
        <v>218</v>
      </c>
      <c r="F28" s="790">
        <f>F27/6300*1000</f>
        <v>62.063492063492063</v>
      </c>
      <c r="G28" s="791">
        <f t="shared" ref="G28:BR28" si="142">G27/6300*1000</f>
        <v>60.952380952380949</v>
      </c>
      <c r="H28" s="792">
        <f t="shared" ref="H28:H29" si="143">G28-F28</f>
        <v>-1.1111111111111143</v>
      </c>
      <c r="I28" s="790">
        <f t="shared" si="142"/>
        <v>727.77777777777771</v>
      </c>
      <c r="J28" s="791">
        <f t="shared" si="142"/>
        <v>690.47619047619048</v>
      </c>
      <c r="K28" s="792">
        <f t="shared" ref="K28:K30" si="144">J28-I28</f>
        <v>-37.301587301587233</v>
      </c>
      <c r="L28" s="790">
        <f t="shared" si="60"/>
        <v>789.84126984126976</v>
      </c>
      <c r="M28" s="791">
        <f t="shared" si="60"/>
        <v>751.42857142857144</v>
      </c>
      <c r="N28" s="792">
        <f t="shared" si="6"/>
        <v>-38.412698412698319</v>
      </c>
      <c r="O28" s="790">
        <f t="shared" si="142"/>
        <v>900.95238095238096</v>
      </c>
      <c r="P28" s="791">
        <f t="shared" si="142"/>
        <v>650.47619047619048</v>
      </c>
      <c r="Q28" s="792">
        <f t="shared" ref="Q28:Q30" si="145">P28-O28</f>
        <v>-250.47619047619048</v>
      </c>
      <c r="R28" s="790">
        <f t="shared" si="62"/>
        <v>1690.7936507936506</v>
      </c>
      <c r="S28" s="791">
        <f t="shared" si="62"/>
        <v>1401.9047619047619</v>
      </c>
      <c r="T28" s="792">
        <f t="shared" si="11"/>
        <v>-288.88888888888869</v>
      </c>
      <c r="U28" s="790">
        <f t="shared" si="142"/>
        <v>2093.968253968254</v>
      </c>
      <c r="V28" s="791">
        <f t="shared" si="142"/>
        <v>710.15873015873024</v>
      </c>
      <c r="W28" s="792">
        <f t="shared" ref="W28:W30" si="146">V28-U28</f>
        <v>-1383.8095238095239</v>
      </c>
      <c r="X28" s="790">
        <f t="shared" si="64"/>
        <v>3784.7619047619046</v>
      </c>
      <c r="Y28" s="791">
        <f t="shared" si="64"/>
        <v>2112.063492063492</v>
      </c>
      <c r="Z28" s="792">
        <f t="shared" si="16"/>
        <v>-1672.6984126984125</v>
      </c>
      <c r="AA28" s="790">
        <f t="shared" si="142"/>
        <v>835.8730158730159</v>
      </c>
      <c r="AB28" s="791">
        <f t="shared" si="142"/>
        <v>671.42857142857133</v>
      </c>
      <c r="AC28" s="792">
        <f t="shared" ref="AC28:AC30" si="147">AB28-AA28</f>
        <v>-164.44444444444457</v>
      </c>
      <c r="AD28" s="790">
        <f t="shared" si="66"/>
        <v>4620.6349206349205</v>
      </c>
      <c r="AE28" s="791">
        <f t="shared" si="66"/>
        <v>2783.4920634920636</v>
      </c>
      <c r="AF28" s="792">
        <f t="shared" si="21"/>
        <v>-1837.1428571428569</v>
      </c>
      <c r="AG28" s="790">
        <f t="shared" si="142"/>
        <v>2076.031746031746</v>
      </c>
      <c r="AH28" s="791">
        <f t="shared" si="142"/>
        <v>1993.015873015873</v>
      </c>
      <c r="AI28" s="792">
        <f t="shared" ref="AI28:AI30" si="148">AH28-AG28</f>
        <v>-83.015873015873012</v>
      </c>
      <c r="AJ28" s="790">
        <f t="shared" si="68"/>
        <v>6696.6666666666661</v>
      </c>
      <c r="AK28" s="791">
        <f t="shared" si="68"/>
        <v>4776.5079365079364</v>
      </c>
      <c r="AL28" s="792">
        <f t="shared" si="26"/>
        <v>-1920.1587301587297</v>
      </c>
      <c r="AM28" s="790">
        <f t="shared" si="142"/>
        <v>4429.0476190476193</v>
      </c>
      <c r="AN28" s="791">
        <f t="shared" si="142"/>
        <v>1737.936507936508</v>
      </c>
      <c r="AO28" s="792">
        <f t="shared" ref="AO28:AO30" si="149">AN28-AM28</f>
        <v>-2691.1111111111113</v>
      </c>
      <c r="AP28" s="790">
        <f t="shared" si="70"/>
        <v>11125.714285714286</v>
      </c>
      <c r="AQ28" s="791">
        <f t="shared" si="70"/>
        <v>6514.4444444444443</v>
      </c>
      <c r="AR28" s="792">
        <f t="shared" si="31"/>
        <v>-4611.2698412698419</v>
      </c>
      <c r="AS28" s="790">
        <f t="shared" si="142"/>
        <v>361.11111111111109</v>
      </c>
      <c r="AT28" s="791">
        <f t="shared" si="142"/>
        <v>10</v>
      </c>
      <c r="AU28" s="792">
        <f t="shared" ref="AU28:AU30" si="150">AT28-AS28</f>
        <v>-351.11111111111109</v>
      </c>
      <c r="AV28" s="790">
        <f t="shared" si="72"/>
        <v>11486.825396825398</v>
      </c>
      <c r="AW28" s="791">
        <f t="shared" si="72"/>
        <v>6524.4444444444443</v>
      </c>
      <c r="AX28" s="792">
        <f t="shared" si="36"/>
        <v>-4962.3809523809532</v>
      </c>
      <c r="AY28" s="790">
        <f t="shared" si="142"/>
        <v>817.93650793650795</v>
      </c>
      <c r="AZ28" s="791">
        <f t="shared" si="142"/>
        <v>44.285714285714285</v>
      </c>
      <c r="BA28" s="792">
        <f t="shared" ref="BA28:BA30" si="151">AZ28-AY28</f>
        <v>-773.65079365079362</v>
      </c>
      <c r="BB28" s="790">
        <f t="shared" si="74"/>
        <v>12304.761904761905</v>
      </c>
      <c r="BC28" s="791">
        <f t="shared" si="74"/>
        <v>6568.730158730159</v>
      </c>
      <c r="BD28" s="792">
        <f t="shared" si="41"/>
        <v>-5736.0317460317456</v>
      </c>
      <c r="BE28" s="790">
        <f t="shared" si="142"/>
        <v>2460.9523809523812</v>
      </c>
      <c r="BF28" s="791">
        <f t="shared" si="142"/>
        <v>300.47619047619042</v>
      </c>
      <c r="BG28" s="792">
        <f t="shared" ref="BG28:BG30" si="152">BF28-BE28</f>
        <v>-2160.4761904761908</v>
      </c>
      <c r="BH28" s="790">
        <f t="shared" si="76"/>
        <v>14765.714285714286</v>
      </c>
      <c r="BI28" s="791">
        <f t="shared" si="76"/>
        <v>6869.2063492063498</v>
      </c>
      <c r="BJ28" s="792">
        <f t="shared" si="46"/>
        <v>-7896.5079365079364</v>
      </c>
      <c r="BK28" s="790">
        <f t="shared" si="142"/>
        <v>813.96825396825398</v>
      </c>
      <c r="BL28" s="791">
        <f t="shared" si="142"/>
        <v>33.492063492063487</v>
      </c>
      <c r="BM28" s="792">
        <f t="shared" ref="BM28:BM30" si="153">BL28-BK28</f>
        <v>-780.47619047619048</v>
      </c>
      <c r="BN28" s="790">
        <f t="shared" si="78"/>
        <v>15579.682539682541</v>
      </c>
      <c r="BO28" s="791">
        <f t="shared" si="78"/>
        <v>6902.6984126984134</v>
      </c>
      <c r="BP28" s="792">
        <f t="shared" si="51"/>
        <v>-8676.9841269841272</v>
      </c>
      <c r="BQ28" s="790">
        <f t="shared" si="142"/>
        <v>3157.1428571428569</v>
      </c>
      <c r="BR28" s="791">
        <f t="shared" si="142"/>
        <v>1.4285714285714286</v>
      </c>
      <c r="BS28" s="792">
        <f t="shared" ref="BS28:BS30" si="154">BR28-BQ28</f>
        <v>-3155.7142857142853</v>
      </c>
      <c r="BT28" s="790">
        <f t="shared" si="80"/>
        <v>18736.825396825399</v>
      </c>
      <c r="BU28" s="791">
        <f t="shared" si="80"/>
        <v>6904.126984126985</v>
      </c>
      <c r="BV28" s="792">
        <f t="shared" si="56"/>
        <v>-11832.698412698413</v>
      </c>
      <c r="BW28" s="793" t="s">
        <v>90</v>
      </c>
    </row>
    <row r="29" spans="2:75" ht="15.75" customHeight="1" outlineLevel="1" thickTop="1">
      <c r="B29" s="2523"/>
      <c r="C29" s="2480"/>
      <c r="D29" s="2473"/>
      <c r="E29" s="737" t="s">
        <v>219</v>
      </c>
      <c r="F29" s="794">
        <f>F25-F26-F27</f>
        <v>57</v>
      </c>
      <c r="G29" s="795">
        <f t="shared" ref="G29:BR29" si="155">G25-G26-G27</f>
        <v>75</v>
      </c>
      <c r="H29" s="796">
        <f t="shared" si="143"/>
        <v>18</v>
      </c>
      <c r="I29" s="794">
        <f t="shared" si="155"/>
        <v>735</v>
      </c>
      <c r="J29" s="795">
        <f t="shared" si="155"/>
        <v>1325</v>
      </c>
      <c r="K29" s="796">
        <f t="shared" si="144"/>
        <v>590</v>
      </c>
      <c r="L29" s="794">
        <f t="shared" si="60"/>
        <v>792</v>
      </c>
      <c r="M29" s="795">
        <f t="shared" si="60"/>
        <v>1400</v>
      </c>
      <c r="N29" s="796">
        <f t="shared" si="6"/>
        <v>608</v>
      </c>
      <c r="O29" s="794">
        <f t="shared" si="155"/>
        <v>1044</v>
      </c>
      <c r="P29" s="795">
        <f t="shared" si="155"/>
        <v>1090</v>
      </c>
      <c r="Q29" s="796">
        <f t="shared" si="145"/>
        <v>46</v>
      </c>
      <c r="R29" s="794">
        <f t="shared" si="62"/>
        <v>1836</v>
      </c>
      <c r="S29" s="795">
        <f t="shared" si="62"/>
        <v>2490</v>
      </c>
      <c r="T29" s="796">
        <f t="shared" si="11"/>
        <v>654</v>
      </c>
      <c r="U29" s="794">
        <f t="shared" si="155"/>
        <v>3519</v>
      </c>
      <c r="V29" s="795">
        <f t="shared" si="155"/>
        <v>2195</v>
      </c>
      <c r="W29" s="796">
        <f t="shared" si="146"/>
        <v>-1324</v>
      </c>
      <c r="X29" s="794">
        <f t="shared" si="64"/>
        <v>5355</v>
      </c>
      <c r="Y29" s="795">
        <f t="shared" si="64"/>
        <v>4685</v>
      </c>
      <c r="Z29" s="796">
        <f t="shared" si="16"/>
        <v>-670</v>
      </c>
      <c r="AA29" s="794">
        <f t="shared" si="155"/>
        <v>1084</v>
      </c>
      <c r="AB29" s="795">
        <f t="shared" si="155"/>
        <v>3401</v>
      </c>
      <c r="AC29" s="796">
        <f t="shared" si="147"/>
        <v>2317</v>
      </c>
      <c r="AD29" s="794">
        <f t="shared" si="66"/>
        <v>6439</v>
      </c>
      <c r="AE29" s="795">
        <f t="shared" si="66"/>
        <v>8086</v>
      </c>
      <c r="AF29" s="796">
        <f t="shared" si="21"/>
        <v>1647</v>
      </c>
      <c r="AG29" s="794">
        <f t="shared" si="155"/>
        <v>8784</v>
      </c>
      <c r="AH29" s="795">
        <f t="shared" si="155"/>
        <v>17508</v>
      </c>
      <c r="AI29" s="796">
        <f t="shared" si="148"/>
        <v>8724</v>
      </c>
      <c r="AJ29" s="794">
        <f t="shared" si="68"/>
        <v>15223</v>
      </c>
      <c r="AK29" s="795">
        <f t="shared" si="68"/>
        <v>25594</v>
      </c>
      <c r="AL29" s="796">
        <f t="shared" si="26"/>
        <v>10371</v>
      </c>
      <c r="AM29" s="794">
        <f t="shared" si="155"/>
        <v>18320</v>
      </c>
      <c r="AN29" s="795">
        <f t="shared" si="155"/>
        <v>46018</v>
      </c>
      <c r="AO29" s="796">
        <f t="shared" si="149"/>
        <v>27698</v>
      </c>
      <c r="AP29" s="794">
        <f t="shared" si="70"/>
        <v>33543</v>
      </c>
      <c r="AQ29" s="795">
        <f t="shared" si="70"/>
        <v>71612</v>
      </c>
      <c r="AR29" s="796">
        <f t="shared" si="31"/>
        <v>38069</v>
      </c>
      <c r="AS29" s="794">
        <f t="shared" si="155"/>
        <v>285</v>
      </c>
      <c r="AT29" s="795">
        <f t="shared" si="155"/>
        <v>3629</v>
      </c>
      <c r="AU29" s="796">
        <f t="shared" si="150"/>
        <v>3344</v>
      </c>
      <c r="AV29" s="794">
        <f t="shared" si="72"/>
        <v>33828</v>
      </c>
      <c r="AW29" s="795">
        <f t="shared" si="72"/>
        <v>75241</v>
      </c>
      <c r="AX29" s="796">
        <f t="shared" si="36"/>
        <v>41413</v>
      </c>
      <c r="AY29" s="794">
        <f t="shared" si="155"/>
        <v>1317</v>
      </c>
      <c r="AZ29" s="795">
        <f t="shared" si="155"/>
        <v>11501</v>
      </c>
      <c r="BA29" s="796">
        <f t="shared" si="151"/>
        <v>10184</v>
      </c>
      <c r="BB29" s="794">
        <f t="shared" si="74"/>
        <v>35145</v>
      </c>
      <c r="BC29" s="795">
        <f t="shared" si="74"/>
        <v>86742</v>
      </c>
      <c r="BD29" s="796">
        <f t="shared" si="41"/>
        <v>51597</v>
      </c>
      <c r="BE29" s="794">
        <f t="shared" si="155"/>
        <v>9606</v>
      </c>
      <c r="BF29" s="795">
        <f t="shared" si="155"/>
        <v>35741</v>
      </c>
      <c r="BG29" s="796">
        <f t="shared" si="152"/>
        <v>26135</v>
      </c>
      <c r="BH29" s="794">
        <f t="shared" si="76"/>
        <v>44751</v>
      </c>
      <c r="BI29" s="795">
        <f t="shared" si="76"/>
        <v>122483</v>
      </c>
      <c r="BJ29" s="796">
        <f t="shared" si="46"/>
        <v>77732</v>
      </c>
      <c r="BK29" s="794">
        <f t="shared" si="155"/>
        <v>1342</v>
      </c>
      <c r="BL29" s="795">
        <f t="shared" si="155"/>
        <v>4575</v>
      </c>
      <c r="BM29" s="796">
        <f t="shared" si="153"/>
        <v>3233</v>
      </c>
      <c r="BN29" s="794">
        <f t="shared" si="78"/>
        <v>46093</v>
      </c>
      <c r="BO29" s="795">
        <f t="shared" si="78"/>
        <v>127058</v>
      </c>
      <c r="BP29" s="796">
        <f t="shared" si="51"/>
        <v>80965</v>
      </c>
      <c r="BQ29" s="794">
        <f t="shared" si="155"/>
        <v>16860</v>
      </c>
      <c r="BR29" s="795">
        <f t="shared" si="155"/>
        <v>35714</v>
      </c>
      <c r="BS29" s="796">
        <f t="shared" si="154"/>
        <v>18854</v>
      </c>
      <c r="BT29" s="794">
        <f t="shared" si="80"/>
        <v>62953</v>
      </c>
      <c r="BU29" s="795">
        <f t="shared" si="80"/>
        <v>162772</v>
      </c>
      <c r="BV29" s="796">
        <f t="shared" si="56"/>
        <v>99819</v>
      </c>
      <c r="BW29" s="797" t="s">
        <v>89</v>
      </c>
    </row>
    <row r="30" spans="2:75" ht="15.75" customHeight="1" outlineLevel="1" thickBot="1">
      <c r="B30" s="2523"/>
      <c r="C30" s="2480"/>
      <c r="D30" s="2474"/>
      <c r="E30" s="738" t="s">
        <v>220</v>
      </c>
      <c r="F30" s="798">
        <f>F29/F25</f>
        <v>0.12723214285714285</v>
      </c>
      <c r="G30" s="799">
        <f t="shared" ref="G30" si="156">G29/G25</f>
        <v>0.16339869281045752</v>
      </c>
      <c r="H30" s="800">
        <f>G30-F30</f>
        <v>3.6166549953314669E-2</v>
      </c>
      <c r="I30" s="798">
        <f t="shared" ref="I30:BR30" si="157">I29/I25</f>
        <v>0.12940140845070422</v>
      </c>
      <c r="J30" s="799">
        <f t="shared" si="157"/>
        <v>0.21864686468646866</v>
      </c>
      <c r="K30" s="800">
        <f t="shared" si="144"/>
        <v>8.9245456235764437E-2</v>
      </c>
      <c r="L30" s="798">
        <f t="shared" ref="L30" si="158">L29/L25</f>
        <v>0.12924281984334204</v>
      </c>
      <c r="M30" s="799">
        <f t="shared" si="157"/>
        <v>0.21475686454977758</v>
      </c>
      <c r="N30" s="800">
        <f t="shared" si="6"/>
        <v>8.5514044706435532E-2</v>
      </c>
      <c r="O30" s="798">
        <f t="shared" ref="O30" si="159">O29/O25</f>
        <v>0.13282442748091602</v>
      </c>
      <c r="P30" s="799">
        <f t="shared" si="157"/>
        <v>0.16648846800061096</v>
      </c>
      <c r="Q30" s="800">
        <f t="shared" si="145"/>
        <v>3.3664040519694932E-2</v>
      </c>
      <c r="R30" s="798">
        <f t="shared" ref="R30" si="160">R29/R25</f>
        <v>0.13125536173863311</v>
      </c>
      <c r="S30" s="799">
        <f t="shared" si="157"/>
        <v>0.19057094749732129</v>
      </c>
      <c r="T30" s="800">
        <f t="shared" si="11"/>
        <v>5.9315585758688172E-2</v>
      </c>
      <c r="U30" s="798">
        <f t="shared" ref="U30" si="161">U29/U25</f>
        <v>0.16309032766371601</v>
      </c>
      <c r="V30" s="799">
        <f t="shared" si="157"/>
        <v>0.32346006483937517</v>
      </c>
      <c r="W30" s="800">
        <f t="shared" si="146"/>
        <v>0.16036973717565917</v>
      </c>
      <c r="X30" s="798">
        <f t="shared" ref="X30" si="162">X29/X25</f>
        <v>0.15056938000843526</v>
      </c>
      <c r="Y30" s="799">
        <f t="shared" si="157"/>
        <v>0.23599637316139432</v>
      </c>
      <c r="Z30" s="800">
        <f t="shared" si="16"/>
        <v>8.5426993152959069E-2</v>
      </c>
      <c r="AA30" s="798">
        <f t="shared" ref="AA30" si="163">AA29/AA25</f>
        <v>0.1369032583985855</v>
      </c>
      <c r="AB30" s="799">
        <f t="shared" si="157"/>
        <v>0.39105438657008162</v>
      </c>
      <c r="AC30" s="800">
        <f t="shared" si="147"/>
        <v>0.2541511281714961</v>
      </c>
      <c r="AD30" s="798">
        <f t="shared" ref="AD30" si="164">AD29/AD25</f>
        <v>0.1480808591863487</v>
      </c>
      <c r="AE30" s="799">
        <f t="shared" si="157"/>
        <v>0.2832323373848471</v>
      </c>
      <c r="AF30" s="800">
        <f t="shared" si="21"/>
        <v>0.1351514781984984</v>
      </c>
      <c r="AG30" s="798">
        <f t="shared" ref="AG30" si="165">AG29/AG25</f>
        <v>0.12919546992204736</v>
      </c>
      <c r="AH30" s="799">
        <f t="shared" si="157"/>
        <v>0.1971133277791538</v>
      </c>
      <c r="AI30" s="800">
        <f t="shared" si="148"/>
        <v>6.791785785710644E-2</v>
      </c>
      <c r="AJ30" s="798">
        <f t="shared" ref="AJ30" si="166">AJ29/AJ25</f>
        <v>0.136562216859688</v>
      </c>
      <c r="AK30" s="799">
        <f t="shared" si="157"/>
        <v>0.21806067938417498</v>
      </c>
      <c r="AL30" s="800">
        <f t="shared" si="26"/>
        <v>8.1498462524486975E-2</v>
      </c>
      <c r="AM30" s="798">
        <f t="shared" ref="AM30" si="167">AM29/AM25</f>
        <v>0.20965176292871612</v>
      </c>
      <c r="AN30" s="799">
        <f t="shared" si="157"/>
        <v>0.49134083580687182</v>
      </c>
      <c r="AO30" s="800">
        <f t="shared" si="149"/>
        <v>0.2816890728781557</v>
      </c>
      <c r="AP30" s="798">
        <f t="shared" ref="AP30" si="168">AP29/AP25</f>
        <v>0.16867984873476286</v>
      </c>
      <c r="AQ30" s="799">
        <f t="shared" si="157"/>
        <v>0.33934672485772099</v>
      </c>
      <c r="AR30" s="800">
        <f t="shared" si="31"/>
        <v>0.17066687612295814</v>
      </c>
      <c r="AS30" s="798">
        <f t="shared" ref="AS30" si="169">AS29/AS25</f>
        <v>0.10178571428571428</v>
      </c>
      <c r="AT30" s="799">
        <f t="shared" si="157"/>
        <v>0.80824053452115818</v>
      </c>
      <c r="AU30" s="800">
        <f t="shared" si="150"/>
        <v>0.70645482023544393</v>
      </c>
      <c r="AV30" s="798">
        <f t="shared" ref="AV30" si="170">AV29/AV25</f>
        <v>0.16775102154163526</v>
      </c>
      <c r="AW30" s="799">
        <f t="shared" si="157"/>
        <v>0.34911539121840768</v>
      </c>
      <c r="AX30" s="800">
        <f t="shared" si="36"/>
        <v>0.18136436967677241</v>
      </c>
      <c r="AY30" s="798">
        <f t="shared" ref="AY30" si="171">AY29/AY25</f>
        <v>0.13397761953204476</v>
      </c>
      <c r="AZ30" s="799">
        <f t="shared" si="157"/>
        <v>0.75764163372859028</v>
      </c>
      <c r="BA30" s="800">
        <f t="shared" si="151"/>
        <v>0.62366401419654549</v>
      </c>
      <c r="BB30" s="798">
        <f t="shared" ref="BB30" si="172">BB29/BB25</f>
        <v>0.16618121294080931</v>
      </c>
      <c r="BC30" s="799">
        <f t="shared" si="157"/>
        <v>0.37599642824632962</v>
      </c>
      <c r="BD30" s="800">
        <f t="shared" si="41"/>
        <v>0.2098152153055203</v>
      </c>
      <c r="BE30" s="798">
        <f t="shared" ref="BE30" si="173">BE29/BE25</f>
        <v>0.12576590730557738</v>
      </c>
      <c r="BF30" s="799">
        <f t="shared" si="157"/>
        <v>0.73045166564479869</v>
      </c>
      <c r="BG30" s="800">
        <f t="shared" si="152"/>
        <v>0.60468575833922134</v>
      </c>
      <c r="BH30" s="798">
        <f t="shared" ref="BH30" si="174">BH29/BH25</f>
        <v>0.15545774770205581</v>
      </c>
      <c r="BI30" s="799">
        <f t="shared" si="157"/>
        <v>0.43801966176612583</v>
      </c>
      <c r="BJ30" s="800">
        <f t="shared" si="46"/>
        <v>0.28256191406407005</v>
      </c>
      <c r="BK30" s="798">
        <f t="shared" ref="BK30" si="175">BK29/BK25</f>
        <v>9.0248823133826497E-2</v>
      </c>
      <c r="BL30" s="799">
        <f t="shared" si="157"/>
        <v>0.57911392405063289</v>
      </c>
      <c r="BM30" s="800">
        <f t="shared" si="153"/>
        <v>0.48886510091680641</v>
      </c>
      <c r="BN30" s="798">
        <f t="shared" ref="BN30" si="176">BN29/BN25</f>
        <v>0.15225476983246128</v>
      </c>
      <c r="BO30" s="799">
        <f t="shared" si="157"/>
        <v>0.44189629567800115</v>
      </c>
      <c r="BP30" s="800">
        <f t="shared" si="51"/>
        <v>0.28964152584553987</v>
      </c>
      <c r="BQ30" s="798">
        <f t="shared" ref="BQ30" si="177">BQ29/BQ25</f>
        <v>0.33188976377952756</v>
      </c>
      <c r="BR30" s="799">
        <f t="shared" si="157"/>
        <v>0.61555697271583443</v>
      </c>
      <c r="BS30" s="800">
        <f t="shared" si="154"/>
        <v>0.28366720893630687</v>
      </c>
      <c r="BT30" s="798">
        <f t="shared" ref="BT30:BU30" si="178">BT29/BT25</f>
        <v>0.17806673153511948</v>
      </c>
      <c r="BU30" s="799">
        <f t="shared" si="178"/>
        <v>0.47105467257804995</v>
      </c>
      <c r="BV30" s="800">
        <f t="shared" si="56"/>
        <v>0.29298794104293047</v>
      </c>
      <c r="BW30" s="809" t="s">
        <v>153</v>
      </c>
    </row>
    <row r="31" spans="2:75" ht="15.75" customHeight="1" outlineLevel="1">
      <c r="B31" s="2523"/>
      <c r="C31" s="2480"/>
      <c r="D31" s="2472" t="s">
        <v>224</v>
      </c>
      <c r="E31" s="734" t="s">
        <v>216</v>
      </c>
      <c r="F31" s="782">
        <f>'【年計】IT係(FW)'!F31+'【年計】サービス係(FV)'!F31</f>
        <v>16207</v>
      </c>
      <c r="G31" s="783">
        <f>'【年計】IT係(FW)'!G31+'【年計】サービス係(FV)'!G31</f>
        <v>2165</v>
      </c>
      <c r="H31" s="781">
        <f>'【年計】IT係(FW)'!H31+'【年計】サービス係(FV)'!H31</f>
        <v>-14042</v>
      </c>
      <c r="I31" s="782">
        <f>'【年計】IT係(FW)'!I31+'【年計】サービス係(FV)'!I31</f>
        <v>18680</v>
      </c>
      <c r="J31" s="783">
        <f>'【年計】IT係(FW)'!J31+'【年計】サービス係(FV)'!J31</f>
        <v>4780</v>
      </c>
      <c r="K31" s="781">
        <f>'【年計】IT係(FW)'!K31+'【年計】サービス係(FV)'!K31</f>
        <v>-13900</v>
      </c>
      <c r="L31" s="782">
        <f>'【年計】IT係(FW)'!L31+'【年計】サービス係(FV)'!L31</f>
        <v>34887</v>
      </c>
      <c r="M31" s="783">
        <f>'【年計】IT係(FW)'!M31+'【年計】サービス係(FV)'!M31</f>
        <v>6945</v>
      </c>
      <c r="N31" s="781">
        <f>'【年計】IT係(FW)'!N31+'【年計】サービス係(FV)'!N31</f>
        <v>-27942</v>
      </c>
      <c r="O31" s="782">
        <f>'【年計】IT係(FW)'!O31+'【年計】サービス係(FV)'!O31</f>
        <v>10870</v>
      </c>
      <c r="P31" s="783">
        <f>'【年計】IT係(FW)'!P31+'【年計】サービス係(FV)'!P31</f>
        <v>4409</v>
      </c>
      <c r="Q31" s="781">
        <f>'【年計】IT係(FW)'!Q31+'【年計】サービス係(FV)'!Q31</f>
        <v>-6461</v>
      </c>
      <c r="R31" s="782">
        <f>'【年計】IT係(FW)'!R31+'【年計】サービス係(FV)'!R31</f>
        <v>45757</v>
      </c>
      <c r="S31" s="783">
        <f>'【年計】IT係(FW)'!S31+'【年計】サービス係(FV)'!S31</f>
        <v>11354</v>
      </c>
      <c r="T31" s="781">
        <f>'【年計】IT係(FW)'!T31+'【年計】サービス係(FV)'!T31</f>
        <v>-34403</v>
      </c>
      <c r="U31" s="782">
        <f>'【年計】IT係(FW)'!U31+'【年計】サービス係(FV)'!U31</f>
        <v>15700</v>
      </c>
      <c r="V31" s="783">
        <f>'【年計】IT係(FW)'!V31+'【年計】サービス係(FV)'!V31</f>
        <v>5923</v>
      </c>
      <c r="W31" s="781">
        <f>'【年計】IT係(FW)'!W31+'【年計】サービス係(FV)'!W31</f>
        <v>-9777</v>
      </c>
      <c r="X31" s="782">
        <f>'【年計】IT係(FW)'!X31+'【年計】サービス係(FV)'!X31</f>
        <v>61457</v>
      </c>
      <c r="Y31" s="783">
        <f>'【年計】IT係(FW)'!Y31+'【年計】サービス係(FV)'!Y31</f>
        <v>17277</v>
      </c>
      <c r="Z31" s="781">
        <f>'【年計】IT係(FW)'!Z31+'【年計】サービス係(FV)'!Z31</f>
        <v>-44180</v>
      </c>
      <c r="AA31" s="782">
        <f>'【年計】IT係(FW)'!AA31+'【年計】サービス係(FV)'!AA31</f>
        <v>18800</v>
      </c>
      <c r="AB31" s="783">
        <f>'【年計】IT係(FW)'!AB31+'【年計】サービス係(FV)'!AB31</f>
        <v>1850</v>
      </c>
      <c r="AC31" s="781">
        <f>'【年計】IT係(FW)'!AC31+'【年計】サービス係(FV)'!AC31</f>
        <v>-16950</v>
      </c>
      <c r="AD31" s="782">
        <f>'【年計】IT係(FW)'!AD31+'【年計】サービス係(FV)'!AD31</f>
        <v>80257</v>
      </c>
      <c r="AE31" s="783">
        <f>'【年計】IT係(FW)'!AE31+'【年計】サービス係(FV)'!AE31</f>
        <v>19127</v>
      </c>
      <c r="AF31" s="781">
        <f>'【年計】IT係(FW)'!AF31+'【年計】サービス係(FV)'!AF31</f>
        <v>-61130</v>
      </c>
      <c r="AG31" s="782">
        <f>'【年計】IT係(FW)'!AG31+'【年計】サービス係(FV)'!AG31</f>
        <v>41100</v>
      </c>
      <c r="AH31" s="783">
        <f>'【年計】IT係(FW)'!AH31+'【年計】サービス係(FV)'!AH31</f>
        <v>78180</v>
      </c>
      <c r="AI31" s="781">
        <f>'【年計】IT係(FW)'!AI31+'【年計】サービス係(FV)'!AI31</f>
        <v>37080</v>
      </c>
      <c r="AJ31" s="782">
        <f>'【年計】IT係(FW)'!AJ31+'【年計】サービス係(FV)'!AJ31</f>
        <v>121357</v>
      </c>
      <c r="AK31" s="783">
        <f>'【年計】IT係(FW)'!AK31+'【年計】サービス係(FV)'!AK31</f>
        <v>97307</v>
      </c>
      <c r="AL31" s="781">
        <f>'【年計】IT係(FW)'!AL31+'【年計】サービス係(FV)'!AL31</f>
        <v>-24050</v>
      </c>
      <c r="AM31" s="782">
        <f>'【年計】IT係(FW)'!AM31+'【年計】サービス係(FV)'!AM31</f>
        <v>31690</v>
      </c>
      <c r="AN31" s="783">
        <f>'【年計】IT係(FW)'!AN31+'【年計】サービス係(FV)'!AN31</f>
        <v>22734</v>
      </c>
      <c r="AO31" s="781">
        <f>'【年計】IT係(FW)'!AO31+'【年計】サービス係(FV)'!AO31</f>
        <v>-8956</v>
      </c>
      <c r="AP31" s="782">
        <f>'【年計】IT係(FW)'!AP31+'【年計】サービス係(FV)'!AP31</f>
        <v>153047</v>
      </c>
      <c r="AQ31" s="783">
        <f>'【年計】IT係(FW)'!AQ31+'【年計】サービス係(FV)'!AQ31</f>
        <v>120041</v>
      </c>
      <c r="AR31" s="781">
        <f>'【年計】IT係(FW)'!AR31+'【年計】サービス係(FV)'!AR31</f>
        <v>-33006</v>
      </c>
      <c r="AS31" s="782">
        <f>'【年計】IT係(FW)'!AS31+'【年計】サービス係(FV)'!AS31</f>
        <v>18890</v>
      </c>
      <c r="AT31" s="783">
        <f>'【年計】IT係(FW)'!AT31+'【年計】サービス係(FV)'!AT31</f>
        <v>11830</v>
      </c>
      <c r="AU31" s="781">
        <f>'【年計】IT係(FW)'!AU31+'【年計】サービス係(FV)'!AU31</f>
        <v>-7060</v>
      </c>
      <c r="AV31" s="782">
        <f>'【年計】IT係(FW)'!AV31+'【年計】サービス係(FV)'!AV31</f>
        <v>171937</v>
      </c>
      <c r="AW31" s="783">
        <f>'【年計】IT係(FW)'!AW31+'【年計】サービス係(FV)'!AW31</f>
        <v>131871</v>
      </c>
      <c r="AX31" s="781">
        <f>'【年計】IT係(FW)'!AX31+'【年計】サービス係(FV)'!AX31</f>
        <v>-40066</v>
      </c>
      <c r="AY31" s="782">
        <f>'【年計】IT係(FW)'!AY31+'【年計】サービス係(FV)'!AY31</f>
        <v>16200</v>
      </c>
      <c r="AZ31" s="783">
        <f>'【年計】IT係(FW)'!AZ31+'【年計】サービス係(FV)'!AZ31</f>
        <v>15150</v>
      </c>
      <c r="BA31" s="781">
        <f>'【年計】IT係(FW)'!BA31+'【年計】サービス係(FV)'!BA31</f>
        <v>-1050</v>
      </c>
      <c r="BB31" s="782">
        <f>'【年計】IT係(FW)'!BB31+'【年計】サービス係(FV)'!BB31</f>
        <v>188137</v>
      </c>
      <c r="BC31" s="783">
        <f>'【年計】IT係(FW)'!BC31+'【年計】サービス係(FV)'!BC31</f>
        <v>147021</v>
      </c>
      <c r="BD31" s="781">
        <f>'【年計】IT係(FW)'!BD31+'【年計】サービス係(FV)'!BD31</f>
        <v>-41116</v>
      </c>
      <c r="BE31" s="782">
        <f>'【年計】IT係(FW)'!BE31+'【年計】サービス係(FV)'!BE31</f>
        <v>24560</v>
      </c>
      <c r="BF31" s="783">
        <f>'【年計】IT係(FW)'!BF31+'【年計】サービス係(FV)'!BF31</f>
        <v>9000</v>
      </c>
      <c r="BG31" s="781">
        <f>'【年計】IT係(FW)'!BG31+'【年計】サービス係(FV)'!BG31</f>
        <v>-15560</v>
      </c>
      <c r="BH31" s="782">
        <f>'【年計】IT係(FW)'!BH31+'【年計】サービス係(FV)'!BH31</f>
        <v>212697</v>
      </c>
      <c r="BI31" s="783">
        <f>'【年計】IT係(FW)'!BI31+'【年計】サービス係(FV)'!BI31</f>
        <v>156021</v>
      </c>
      <c r="BJ31" s="781">
        <f>'【年計】IT係(FW)'!BJ31+'【年計】サービス係(FV)'!BJ31</f>
        <v>-56676</v>
      </c>
      <c r="BK31" s="782">
        <f>'【年計】IT係(FW)'!BK31+'【年計】サービス係(FV)'!BK31</f>
        <v>18800</v>
      </c>
      <c r="BL31" s="783">
        <f>'【年計】IT係(FW)'!BL31+'【年計】サービス係(FV)'!BL31</f>
        <v>0</v>
      </c>
      <c r="BM31" s="781">
        <f>'【年計】IT係(FW)'!BM31+'【年計】サービス係(FV)'!BM31</f>
        <v>-18800</v>
      </c>
      <c r="BN31" s="782">
        <f>'【年計】IT係(FW)'!BN31+'【年計】サービス係(FV)'!BN31</f>
        <v>231497</v>
      </c>
      <c r="BO31" s="783">
        <f>'【年計】IT係(FW)'!BO31+'【年計】サービス係(FV)'!BO31</f>
        <v>156021</v>
      </c>
      <c r="BP31" s="781">
        <f>'【年計】IT係(FW)'!BP31+'【年計】サービス係(FV)'!BP31</f>
        <v>-75476</v>
      </c>
      <c r="BQ31" s="782">
        <f>'【年計】IT係(FW)'!BQ31+'【年計】サービス係(FV)'!BQ31</f>
        <v>12180</v>
      </c>
      <c r="BR31" s="783">
        <f>'【年計】IT係(FW)'!BR31+'【年計】サービス係(FV)'!BR31</f>
        <v>38400</v>
      </c>
      <c r="BS31" s="781">
        <f>'【年計】IT係(FW)'!BS31+'【年計】サービス係(FV)'!BS31</f>
        <v>26220</v>
      </c>
      <c r="BT31" s="782">
        <f>'【年計】IT係(FW)'!BT31+'【年計】サービス係(FV)'!BT31</f>
        <v>243677</v>
      </c>
      <c r="BU31" s="783">
        <f>'【年計】IT係(FW)'!BU31+'【年計】サービス係(FV)'!BU31</f>
        <v>194421</v>
      </c>
      <c r="BV31" s="781">
        <f>'【年計】IT係(FW)'!BV31+'【年計】サービス係(FV)'!BV31</f>
        <v>-49256</v>
      </c>
      <c r="BW31" s="784" t="s">
        <v>89</v>
      </c>
    </row>
    <row r="32" spans="2:75" ht="15.75" customHeight="1" outlineLevel="1">
      <c r="B32" s="2523"/>
      <c r="C32" s="2480"/>
      <c r="D32" s="2473"/>
      <c r="E32" s="735" t="s">
        <v>71</v>
      </c>
      <c r="F32" s="787">
        <f>'【年計】IT係(FW)'!F32+'【年計】サービス係(FV)'!F32</f>
        <v>10650</v>
      </c>
      <c r="G32" s="788">
        <f>'【年計】IT係(FW)'!G32+'【年計】サービス係(FV)'!G32</f>
        <v>1128</v>
      </c>
      <c r="H32" s="786">
        <f>'【年計】IT係(FW)'!H32+'【年計】サービス係(FV)'!H32</f>
        <v>-9522</v>
      </c>
      <c r="I32" s="787">
        <f>'【年計】IT係(FW)'!I32+'【年計】サービス係(FV)'!I32</f>
        <v>11780</v>
      </c>
      <c r="J32" s="788">
        <f>'【年計】IT係(FW)'!J32+'【年計】サービス係(FV)'!J32</f>
        <v>1956</v>
      </c>
      <c r="K32" s="786">
        <f>'【年計】IT係(FW)'!K32+'【年計】サービス係(FV)'!K32</f>
        <v>-9824</v>
      </c>
      <c r="L32" s="787">
        <f>'【年計】IT係(FW)'!L32+'【年計】サービス係(FV)'!L32</f>
        <v>22430</v>
      </c>
      <c r="M32" s="788">
        <f>'【年計】IT係(FW)'!M32+'【年計】サービス係(FV)'!M32</f>
        <v>3084</v>
      </c>
      <c r="N32" s="786">
        <f>'【年計】IT係(FW)'!N32+'【年計】サービス係(FV)'!N32</f>
        <v>-19346</v>
      </c>
      <c r="O32" s="787">
        <f>'【年計】IT係(FW)'!O32+'【年計】サービス係(FV)'!O32</f>
        <v>5905</v>
      </c>
      <c r="P32" s="788">
        <f>'【年計】IT係(FW)'!P32+'【年計】サービス係(FV)'!P32</f>
        <v>617</v>
      </c>
      <c r="Q32" s="786">
        <f>'【年計】IT係(FW)'!Q32+'【年計】サービス係(FV)'!Q32</f>
        <v>-5288</v>
      </c>
      <c r="R32" s="787">
        <f>'【年計】IT係(FW)'!R32+'【年計】サービス係(FV)'!R32</f>
        <v>28335</v>
      </c>
      <c r="S32" s="788">
        <f>'【年計】IT係(FW)'!S32+'【年計】サービス係(FV)'!S32</f>
        <v>3701</v>
      </c>
      <c r="T32" s="786">
        <f>'【年計】IT係(FW)'!T32+'【年計】サービス係(FV)'!T32</f>
        <v>-24634</v>
      </c>
      <c r="U32" s="787">
        <f>'【年計】IT係(FW)'!U32+'【年計】サービス係(FV)'!U32</f>
        <v>9573</v>
      </c>
      <c r="V32" s="788">
        <f>'【年計】IT係(FW)'!V32+'【年計】サービス係(FV)'!V32</f>
        <v>2665</v>
      </c>
      <c r="W32" s="786">
        <f>'【年計】IT係(FW)'!W32+'【年計】サービス係(FV)'!W32</f>
        <v>-6908</v>
      </c>
      <c r="X32" s="787">
        <f>'【年計】IT係(FW)'!X32+'【年計】サービス係(FV)'!X32</f>
        <v>37908</v>
      </c>
      <c r="Y32" s="788">
        <f>'【年計】IT係(FW)'!Y32+'【年計】サービス係(FV)'!Y32</f>
        <v>6366</v>
      </c>
      <c r="Z32" s="786">
        <f>'【年計】IT係(FW)'!Z32+'【年計】サービス係(FV)'!Z32</f>
        <v>-31542</v>
      </c>
      <c r="AA32" s="787">
        <f>'【年計】IT係(FW)'!AA32+'【年計】サービス係(FV)'!AA32</f>
        <v>11320</v>
      </c>
      <c r="AB32" s="788">
        <f>'【年計】IT係(FW)'!AB32+'【年計】サービス係(FV)'!AB32</f>
        <v>1427</v>
      </c>
      <c r="AC32" s="786">
        <f>'【年計】IT係(FW)'!AC32+'【年計】サービス係(FV)'!AC32</f>
        <v>-9893</v>
      </c>
      <c r="AD32" s="787">
        <f>'【年計】IT係(FW)'!AD32+'【年計】サービス係(FV)'!AD32</f>
        <v>49228</v>
      </c>
      <c r="AE32" s="788">
        <f>'【年計】IT係(FW)'!AE32+'【年計】サービス係(FV)'!AE32</f>
        <v>7793</v>
      </c>
      <c r="AF32" s="786">
        <f>'【年計】IT係(FW)'!AF32+'【年計】サービス係(FV)'!AF32</f>
        <v>-41435</v>
      </c>
      <c r="AG32" s="787">
        <f>'【年計】IT係(FW)'!AG32+'【年計】サービス係(FV)'!AG32</f>
        <v>25000</v>
      </c>
      <c r="AH32" s="788">
        <f>'【年計】IT係(FW)'!AH32+'【年計】サービス係(FV)'!AH32</f>
        <v>52513</v>
      </c>
      <c r="AI32" s="786">
        <f>'【年計】IT係(FW)'!AI32+'【年計】サービス係(FV)'!AI32</f>
        <v>27513</v>
      </c>
      <c r="AJ32" s="787">
        <f>'【年計】IT係(FW)'!AJ32+'【年計】サービス係(FV)'!AJ32</f>
        <v>74228</v>
      </c>
      <c r="AK32" s="788">
        <f>'【年計】IT係(FW)'!AK32+'【年計】サービス係(FV)'!AK32</f>
        <v>60306</v>
      </c>
      <c r="AL32" s="786">
        <f>'【年計】IT係(FW)'!AL32+'【年計】サービス係(FV)'!AL32</f>
        <v>-13922</v>
      </c>
      <c r="AM32" s="787">
        <f>'【年計】IT係(FW)'!AM32+'【年計】サービス係(FV)'!AM32</f>
        <v>17940</v>
      </c>
      <c r="AN32" s="788">
        <f>'【年計】IT係(FW)'!AN32+'【年計】サービス係(FV)'!AN32</f>
        <v>11085</v>
      </c>
      <c r="AO32" s="786">
        <f>'【年計】IT係(FW)'!AO32+'【年計】サービス係(FV)'!AO32</f>
        <v>-6855</v>
      </c>
      <c r="AP32" s="787">
        <f>'【年計】IT係(FW)'!AP32+'【年計】サービス係(FV)'!AP32</f>
        <v>92168</v>
      </c>
      <c r="AQ32" s="788">
        <f>'【年計】IT係(FW)'!AQ32+'【年計】サービス係(FV)'!AQ32</f>
        <v>71391</v>
      </c>
      <c r="AR32" s="786">
        <f>'【年計】IT係(FW)'!AR32+'【年計】サービス係(FV)'!AR32</f>
        <v>-20777</v>
      </c>
      <c r="AS32" s="787">
        <f>'【年計】IT係(FW)'!AS32+'【年計】サービス係(FV)'!AS32</f>
        <v>10680</v>
      </c>
      <c r="AT32" s="788">
        <f>'【年計】IT係(FW)'!AT32+'【年計】サービス係(FV)'!AT32</f>
        <v>2148</v>
      </c>
      <c r="AU32" s="786">
        <f>'【年計】IT係(FW)'!AU32+'【年計】サービス係(FV)'!AU32</f>
        <v>-8532</v>
      </c>
      <c r="AV32" s="787">
        <f>'【年計】IT係(FW)'!AV32+'【年計】サービス係(FV)'!AV32</f>
        <v>102848</v>
      </c>
      <c r="AW32" s="788">
        <f>'【年計】IT係(FW)'!AW32+'【年計】サービス係(FV)'!AW32</f>
        <v>73539</v>
      </c>
      <c r="AX32" s="786">
        <f>'【年計】IT係(FW)'!AX32+'【年計】サービス係(FV)'!AX32</f>
        <v>-29309</v>
      </c>
      <c r="AY32" s="787">
        <f>'【年計】IT係(FW)'!AY32+'【年計】サービス係(FV)'!AY32</f>
        <v>9425</v>
      </c>
      <c r="AZ32" s="788">
        <f>'【年計】IT係(FW)'!AZ32+'【年計】サービス係(FV)'!AZ32</f>
        <v>5920</v>
      </c>
      <c r="BA32" s="786">
        <f>'【年計】IT係(FW)'!BA32+'【年計】サービス係(FV)'!BA32</f>
        <v>-3505</v>
      </c>
      <c r="BB32" s="787">
        <f>'【年計】IT係(FW)'!BB32+'【年計】サービス係(FV)'!BB32</f>
        <v>112273</v>
      </c>
      <c r="BC32" s="788">
        <f>'【年計】IT係(FW)'!BC32+'【年計】サービス係(FV)'!BC32</f>
        <v>79459</v>
      </c>
      <c r="BD32" s="786">
        <f>'【年計】IT係(FW)'!BD32+'【年計】サービス係(FV)'!BD32</f>
        <v>-32814</v>
      </c>
      <c r="BE32" s="787">
        <f>'【年計】IT係(FW)'!BE32+'【年計】サービス係(FV)'!BE32</f>
        <v>13630</v>
      </c>
      <c r="BF32" s="788">
        <f>'【年計】IT係(FW)'!BF32+'【年計】サービス係(FV)'!BF32</f>
        <v>3600</v>
      </c>
      <c r="BG32" s="786">
        <f>'【年計】IT係(FW)'!BG32+'【年計】サービス係(FV)'!BG32</f>
        <v>-10030</v>
      </c>
      <c r="BH32" s="787">
        <f>'【年計】IT係(FW)'!BH32+'【年計】サービス係(FV)'!BH32</f>
        <v>125903</v>
      </c>
      <c r="BI32" s="788">
        <f>'【年計】IT係(FW)'!BI32+'【年計】サービス係(FV)'!BI32</f>
        <v>83059</v>
      </c>
      <c r="BJ32" s="786">
        <f>'【年計】IT係(FW)'!BJ32+'【年計】サービス係(FV)'!BJ32</f>
        <v>-42844</v>
      </c>
      <c r="BK32" s="787">
        <f>'【年計】IT係(FW)'!BK32+'【年計】サービス係(FV)'!BK32</f>
        <v>11485</v>
      </c>
      <c r="BL32" s="788">
        <f>'【年計】IT係(FW)'!BL32+'【年計】サービス係(FV)'!BL32</f>
        <v>0</v>
      </c>
      <c r="BM32" s="786">
        <f>'【年計】IT係(FW)'!BM32+'【年計】サービス係(FV)'!BM32</f>
        <v>-11485</v>
      </c>
      <c r="BN32" s="787">
        <f>'【年計】IT係(FW)'!BN32+'【年計】サービス係(FV)'!BN32</f>
        <v>137388</v>
      </c>
      <c r="BO32" s="788">
        <f>'【年計】IT係(FW)'!BO32+'【年計】サービス係(FV)'!BO32</f>
        <v>83059</v>
      </c>
      <c r="BP32" s="786">
        <f>'【年計】IT係(FW)'!BP32+'【年計】サービス係(FV)'!BP32</f>
        <v>-54329</v>
      </c>
      <c r="BQ32" s="787">
        <f>'【年計】IT係(FW)'!BQ32+'【年計】サービス係(FV)'!BQ32</f>
        <v>7260</v>
      </c>
      <c r="BR32" s="788">
        <f>'【年計】IT係(FW)'!BR32+'【年計】サービス係(FV)'!BR32</f>
        <v>16340</v>
      </c>
      <c r="BS32" s="786">
        <f>'【年計】IT係(FW)'!BS32+'【年計】サービス係(FV)'!BS32</f>
        <v>9080</v>
      </c>
      <c r="BT32" s="787">
        <f>'【年計】IT係(FW)'!BT32+'【年計】サービス係(FV)'!BT32</f>
        <v>144648</v>
      </c>
      <c r="BU32" s="788">
        <f>'【年計】IT係(FW)'!BU32+'【年計】サービス係(FV)'!BU32</f>
        <v>99399</v>
      </c>
      <c r="BV32" s="786">
        <f>'【年計】IT係(FW)'!BV32+'【年計】サービス係(FV)'!BV32</f>
        <v>-45249</v>
      </c>
      <c r="BW32" s="789" t="s">
        <v>89</v>
      </c>
    </row>
    <row r="33" spans="2:75" ht="15.75" customHeight="1" outlineLevel="1">
      <c r="B33" s="2523"/>
      <c r="C33" s="2480"/>
      <c r="D33" s="2473"/>
      <c r="E33" s="735" t="s">
        <v>217</v>
      </c>
      <c r="F33" s="787">
        <f>'【年計】IT係(FW)'!F33+'【年計】サービス係(FV)'!F33</f>
        <v>2766</v>
      </c>
      <c r="G33" s="788">
        <f>'【年計】IT係(FW)'!G33+'【年計】サービス係(FV)'!G33</f>
        <v>1075</v>
      </c>
      <c r="H33" s="786">
        <f>'【年計】IT係(FW)'!H33+'【年計】サービス係(FV)'!H33</f>
        <v>-1691</v>
      </c>
      <c r="I33" s="787">
        <f>'【年計】IT係(FW)'!I33+'【年計】サービス係(FV)'!I33</f>
        <v>4082</v>
      </c>
      <c r="J33" s="788">
        <f>'【年計】IT係(FW)'!J33+'【年計】サービス係(FV)'!J33</f>
        <v>2122</v>
      </c>
      <c r="K33" s="786">
        <f>'【年計】IT係(FW)'!K33+'【年計】サービス係(FV)'!K33</f>
        <v>-1960</v>
      </c>
      <c r="L33" s="787">
        <f>'【年計】IT係(FW)'!L33+'【年計】サービス係(FV)'!L33</f>
        <v>6848</v>
      </c>
      <c r="M33" s="788">
        <f>'【年計】IT係(FW)'!M33+'【年計】サービス係(FV)'!M33</f>
        <v>3197</v>
      </c>
      <c r="N33" s="786">
        <f>'【年計】IT係(FW)'!N33+'【年計】サービス係(FV)'!N33</f>
        <v>-3651</v>
      </c>
      <c r="O33" s="787">
        <f>'【年計】IT係(FW)'!O33+'【年計】サービス係(FV)'!O33</f>
        <v>3030</v>
      </c>
      <c r="P33" s="788">
        <f>'【年計】IT係(FW)'!P33+'【年計】サービス係(FV)'!P33</f>
        <v>2986</v>
      </c>
      <c r="Q33" s="786">
        <f>'【年計】IT係(FW)'!Q33+'【年計】サービス係(FV)'!Q33</f>
        <v>-44</v>
      </c>
      <c r="R33" s="787">
        <f>'【年計】IT係(FW)'!R33+'【年計】サービス係(FV)'!R33</f>
        <v>9878</v>
      </c>
      <c r="S33" s="788">
        <f>'【年計】IT係(FW)'!S33+'【年計】サービス係(FV)'!S33</f>
        <v>6183</v>
      </c>
      <c r="T33" s="786">
        <f>'【年計】IT係(FW)'!T33+'【年計】サービス係(FV)'!T33</f>
        <v>-3695</v>
      </c>
      <c r="U33" s="787">
        <f>'【年計】IT係(FW)'!U33+'【年計】サービス係(FV)'!U33</f>
        <v>3364</v>
      </c>
      <c r="V33" s="788">
        <f>'【年計】IT係(FW)'!V33+'【年計】サービス係(FV)'!V33</f>
        <v>2474</v>
      </c>
      <c r="W33" s="786">
        <f>'【年計】IT係(FW)'!W33+'【年計】サービス係(FV)'!W33</f>
        <v>-890</v>
      </c>
      <c r="X33" s="787">
        <f>'【年計】IT係(FW)'!X33+'【年計】サービス係(FV)'!X33</f>
        <v>13242</v>
      </c>
      <c r="Y33" s="788">
        <f>'【年計】IT係(FW)'!Y33+'【年計】サービス係(FV)'!Y33</f>
        <v>8657</v>
      </c>
      <c r="Z33" s="786">
        <f>'【年計】IT係(FW)'!Z33+'【年計】サービス係(FV)'!Z33</f>
        <v>-4585</v>
      </c>
      <c r="AA33" s="787">
        <f>'【年計】IT係(FW)'!AA33+'【年計】サービス係(FV)'!AA33</f>
        <v>3458</v>
      </c>
      <c r="AB33" s="788">
        <f>'【年計】IT係(FW)'!AB33+'【年計】サービス係(FV)'!AB33</f>
        <v>324</v>
      </c>
      <c r="AC33" s="786">
        <f>'【年計】IT係(FW)'!AC33+'【年計】サービス係(FV)'!AC33</f>
        <v>-3134</v>
      </c>
      <c r="AD33" s="787">
        <f>'【年計】IT係(FW)'!AD33+'【年計】サービス係(FV)'!AD33</f>
        <v>16700</v>
      </c>
      <c r="AE33" s="788">
        <f>'【年計】IT係(FW)'!AE33+'【年計】サービス係(FV)'!AE33</f>
        <v>8981</v>
      </c>
      <c r="AF33" s="786">
        <f>'【年計】IT係(FW)'!AF33+'【年計】サービス係(FV)'!AF33</f>
        <v>-7719</v>
      </c>
      <c r="AG33" s="787">
        <f>'【年計】IT係(FW)'!AG33+'【年計】サービス係(FV)'!AG33</f>
        <v>6584</v>
      </c>
      <c r="AH33" s="788">
        <f>'【年計】IT係(FW)'!AH33+'【年計】サービス係(FV)'!AH33</f>
        <v>17066</v>
      </c>
      <c r="AI33" s="786">
        <f>'【年計】IT係(FW)'!AI33+'【年計】サービス係(FV)'!AI33</f>
        <v>10482</v>
      </c>
      <c r="AJ33" s="787">
        <f>'【年計】IT係(FW)'!AJ33+'【年計】サービス係(FV)'!AJ33</f>
        <v>23284</v>
      </c>
      <c r="AK33" s="788">
        <f>'【年計】IT係(FW)'!AK33+'【年計】サービス係(FV)'!AK33</f>
        <v>26047</v>
      </c>
      <c r="AL33" s="786">
        <f>'【年計】IT係(FW)'!AL33+'【年計】サービス係(FV)'!AL33</f>
        <v>2763</v>
      </c>
      <c r="AM33" s="787">
        <f>'【年計】IT係(FW)'!AM33+'【年計】サービス係(FV)'!AM33</f>
        <v>9198</v>
      </c>
      <c r="AN33" s="788">
        <f>'【年計】IT係(FW)'!AN33+'【年計】サービス係(FV)'!AN33</f>
        <v>8342</v>
      </c>
      <c r="AO33" s="786">
        <f>'【年計】IT係(FW)'!AO33+'【年計】サービス係(FV)'!AO33</f>
        <v>-856</v>
      </c>
      <c r="AP33" s="787">
        <f>'【年計】IT係(FW)'!AP33+'【年計】サービス係(FV)'!AP33</f>
        <v>32482</v>
      </c>
      <c r="AQ33" s="788">
        <f>'【年計】IT係(FW)'!AQ33+'【年計】サービス係(FV)'!AQ33</f>
        <v>34389</v>
      </c>
      <c r="AR33" s="786">
        <f>'【年計】IT係(FW)'!AR33+'【年計】サービス係(FV)'!AR33</f>
        <v>1907</v>
      </c>
      <c r="AS33" s="787">
        <f>'【年計】IT係(FW)'!AS33+'【年計】サービス係(FV)'!AS33</f>
        <v>5229</v>
      </c>
      <c r="AT33" s="788">
        <f>'【年計】IT係(FW)'!AT33+'【年計】サービス係(FV)'!AT33</f>
        <v>825</v>
      </c>
      <c r="AU33" s="786">
        <f>'【年計】IT係(FW)'!AU33+'【年計】サービス係(FV)'!AU33</f>
        <v>-4404</v>
      </c>
      <c r="AV33" s="787">
        <f>'【年計】IT係(FW)'!AV33+'【年計】サービス係(FV)'!AV33</f>
        <v>37711</v>
      </c>
      <c r="AW33" s="788">
        <f>'【年計】IT係(FW)'!AW33+'【年計】サービス係(FV)'!AW33</f>
        <v>35214</v>
      </c>
      <c r="AX33" s="786">
        <f>'【年計】IT係(FW)'!AX33+'【年計】サービス係(FV)'!AX33</f>
        <v>-2497</v>
      </c>
      <c r="AY33" s="787">
        <f>'【年計】IT係(FW)'!AY33+'【年計】サービス係(FV)'!AY33</f>
        <v>4536</v>
      </c>
      <c r="AZ33" s="788">
        <f>'【年計】IT係(FW)'!AZ33+'【年計】サービス係(FV)'!AZ33</f>
        <v>720</v>
      </c>
      <c r="BA33" s="786">
        <f>'【年計】IT係(FW)'!BA33+'【年計】サービス係(FV)'!BA33</f>
        <v>-3816</v>
      </c>
      <c r="BB33" s="787">
        <f>'【年計】IT係(FW)'!BB33+'【年計】サービス係(FV)'!BB33</f>
        <v>42247</v>
      </c>
      <c r="BC33" s="788">
        <f>'【年計】IT係(FW)'!BC33+'【年計】サービス係(FV)'!BC33</f>
        <v>35934</v>
      </c>
      <c r="BD33" s="786">
        <f>'【年計】IT係(FW)'!BD33+'【年計】サービス係(FV)'!BD33</f>
        <v>-6313</v>
      </c>
      <c r="BE33" s="787">
        <f>'【年計】IT係(FW)'!BE33+'【年計】サービス係(FV)'!BE33</f>
        <v>7157</v>
      </c>
      <c r="BF33" s="788">
        <f>'【年計】IT係(FW)'!BF33+'【年計】サービス係(FV)'!BF33</f>
        <v>165</v>
      </c>
      <c r="BG33" s="786">
        <f>'【年計】IT係(FW)'!BG33+'【年計】サービス係(FV)'!BG33</f>
        <v>-6992</v>
      </c>
      <c r="BH33" s="787">
        <f>'【年計】IT係(FW)'!BH33+'【年計】サービス係(FV)'!BH33</f>
        <v>49404</v>
      </c>
      <c r="BI33" s="788">
        <f>'【年計】IT係(FW)'!BI33+'【年計】サービス係(FV)'!BI33</f>
        <v>36099</v>
      </c>
      <c r="BJ33" s="786">
        <f>'【年計】IT係(FW)'!BJ33+'【年計】サービス係(FV)'!BJ33</f>
        <v>-13305</v>
      </c>
      <c r="BK33" s="787">
        <f>'【年計】IT係(FW)'!BK33+'【年計】サービス係(FV)'!BK33</f>
        <v>4662</v>
      </c>
      <c r="BL33" s="788">
        <f>'【年計】IT係(FW)'!BL33+'【年計】サービス係(FV)'!BL33</f>
        <v>0</v>
      </c>
      <c r="BM33" s="786">
        <f>'【年計】IT係(FW)'!BM33+'【年計】サービス係(FV)'!BM33</f>
        <v>-4662</v>
      </c>
      <c r="BN33" s="787">
        <f>'【年計】IT係(FW)'!BN33+'【年計】サービス係(FV)'!BN33</f>
        <v>54066</v>
      </c>
      <c r="BO33" s="788">
        <f>'【年計】IT係(FW)'!BO33+'【年計】サービス係(FV)'!BO33</f>
        <v>36099</v>
      </c>
      <c r="BP33" s="786">
        <f>'【年計】IT係(FW)'!BP33+'【年計】サービス係(FV)'!BP33</f>
        <v>-17967</v>
      </c>
      <c r="BQ33" s="787">
        <f>'【年計】IT係(FW)'!BQ33+'【年計】サービス係(FV)'!BQ33</f>
        <v>2930</v>
      </c>
      <c r="BR33" s="788">
        <f>'【年計】IT係(FW)'!BR33+'【年計】サービス係(FV)'!BR33</f>
        <v>4592</v>
      </c>
      <c r="BS33" s="786">
        <f>'【年計】IT係(FW)'!BS33+'【年計】サービス係(FV)'!BS33</f>
        <v>1662</v>
      </c>
      <c r="BT33" s="787">
        <f>'【年計】IT係(FW)'!BT33+'【年計】サービス係(FV)'!BT33</f>
        <v>56996</v>
      </c>
      <c r="BU33" s="788">
        <f>'【年計】IT係(FW)'!BU33+'【年計】サービス係(FV)'!BU33</f>
        <v>40691</v>
      </c>
      <c r="BV33" s="786">
        <f>'【年計】IT係(FW)'!BV33+'【年計】サービス係(FV)'!BV33</f>
        <v>-16305</v>
      </c>
      <c r="BW33" s="789" t="s">
        <v>89</v>
      </c>
    </row>
    <row r="34" spans="2:75" ht="15.75" customHeight="1" outlineLevel="1" thickBot="1">
      <c r="B34" s="2523"/>
      <c r="C34" s="2480"/>
      <c r="D34" s="2473"/>
      <c r="E34" s="736" t="s">
        <v>218</v>
      </c>
      <c r="F34" s="790">
        <f>F33/6300*1000</f>
        <v>439.04761904761904</v>
      </c>
      <c r="G34" s="791">
        <f t="shared" ref="G34:BR34" si="179">G33/6300*1000</f>
        <v>170.63492063492063</v>
      </c>
      <c r="H34" s="792">
        <f t="shared" ref="H34:H35" si="180">G34-F34</f>
        <v>-268.41269841269843</v>
      </c>
      <c r="I34" s="790">
        <f t="shared" si="179"/>
        <v>647.93650793650795</v>
      </c>
      <c r="J34" s="791">
        <f t="shared" si="179"/>
        <v>336.82539682539681</v>
      </c>
      <c r="K34" s="792">
        <f t="shared" ref="K34:K36" si="181">J34-I34</f>
        <v>-311.11111111111114</v>
      </c>
      <c r="L34" s="790">
        <f t="shared" si="60"/>
        <v>1086.984126984127</v>
      </c>
      <c r="M34" s="791">
        <f t="shared" si="60"/>
        <v>507.46031746031747</v>
      </c>
      <c r="N34" s="792">
        <f t="shared" si="6"/>
        <v>-579.52380952380952</v>
      </c>
      <c r="O34" s="790">
        <f t="shared" si="179"/>
        <v>480.95238095238096</v>
      </c>
      <c r="P34" s="791">
        <f t="shared" si="179"/>
        <v>473.96825396825398</v>
      </c>
      <c r="Q34" s="792">
        <f t="shared" ref="Q34:Q36" si="182">P34-O34</f>
        <v>-6.9841269841269877</v>
      </c>
      <c r="R34" s="790">
        <f t="shared" si="62"/>
        <v>1567.936507936508</v>
      </c>
      <c r="S34" s="791">
        <f t="shared" si="62"/>
        <v>981.42857142857144</v>
      </c>
      <c r="T34" s="792">
        <f t="shared" si="11"/>
        <v>-586.50793650793651</v>
      </c>
      <c r="U34" s="790">
        <f t="shared" si="179"/>
        <v>533.96825396825398</v>
      </c>
      <c r="V34" s="791">
        <f t="shared" si="179"/>
        <v>392.69841269841271</v>
      </c>
      <c r="W34" s="792">
        <f t="shared" ref="W34:W36" si="183">V34-U34</f>
        <v>-141.26984126984127</v>
      </c>
      <c r="X34" s="790">
        <f t="shared" si="64"/>
        <v>2101.9047619047619</v>
      </c>
      <c r="Y34" s="791">
        <f t="shared" si="64"/>
        <v>1374.1269841269841</v>
      </c>
      <c r="Z34" s="792">
        <f t="shared" si="16"/>
        <v>-727.77777777777783</v>
      </c>
      <c r="AA34" s="790">
        <f t="shared" si="179"/>
        <v>548.88888888888891</v>
      </c>
      <c r="AB34" s="791">
        <f t="shared" si="179"/>
        <v>51.428571428571431</v>
      </c>
      <c r="AC34" s="792">
        <f t="shared" ref="AC34:AC36" si="184">AB34-AA34</f>
        <v>-497.46031746031747</v>
      </c>
      <c r="AD34" s="790">
        <f t="shared" si="66"/>
        <v>2650.7936507936511</v>
      </c>
      <c r="AE34" s="791">
        <f t="shared" si="66"/>
        <v>1425.5555555555554</v>
      </c>
      <c r="AF34" s="792">
        <f t="shared" si="21"/>
        <v>-1225.2380952380956</v>
      </c>
      <c r="AG34" s="790">
        <f t="shared" si="179"/>
        <v>1045.0793650793651</v>
      </c>
      <c r="AH34" s="791">
        <f t="shared" si="179"/>
        <v>2708.8888888888887</v>
      </c>
      <c r="AI34" s="792">
        <f t="shared" ref="AI34:AI36" si="185">AH34-AG34</f>
        <v>1663.8095238095236</v>
      </c>
      <c r="AJ34" s="790">
        <f t="shared" si="68"/>
        <v>3695.8730158730159</v>
      </c>
      <c r="AK34" s="791">
        <f t="shared" si="68"/>
        <v>4134.4444444444443</v>
      </c>
      <c r="AL34" s="792">
        <f t="shared" si="26"/>
        <v>438.57142857142844</v>
      </c>
      <c r="AM34" s="790">
        <f t="shared" si="179"/>
        <v>1460</v>
      </c>
      <c r="AN34" s="791">
        <f t="shared" si="179"/>
        <v>1324.1269841269841</v>
      </c>
      <c r="AO34" s="792">
        <f t="shared" ref="AO34:AO36" si="186">AN34-AM34</f>
        <v>-135.8730158730159</v>
      </c>
      <c r="AP34" s="790">
        <f t="shared" si="70"/>
        <v>5155.8730158730159</v>
      </c>
      <c r="AQ34" s="791">
        <f t="shared" si="70"/>
        <v>5458.5714285714284</v>
      </c>
      <c r="AR34" s="792">
        <f t="shared" si="31"/>
        <v>302.69841269841254</v>
      </c>
      <c r="AS34" s="790">
        <f t="shared" si="179"/>
        <v>830</v>
      </c>
      <c r="AT34" s="791">
        <f t="shared" si="179"/>
        <v>130.95238095238096</v>
      </c>
      <c r="AU34" s="792">
        <f t="shared" ref="AU34:AU36" si="187">AT34-AS34</f>
        <v>-699.04761904761904</v>
      </c>
      <c r="AV34" s="790">
        <f t="shared" si="72"/>
        <v>5985.8730158730159</v>
      </c>
      <c r="AW34" s="791">
        <f t="shared" si="72"/>
        <v>5589.5238095238092</v>
      </c>
      <c r="AX34" s="792">
        <f t="shared" si="36"/>
        <v>-396.34920634920672</v>
      </c>
      <c r="AY34" s="790">
        <f t="shared" si="179"/>
        <v>720</v>
      </c>
      <c r="AZ34" s="791">
        <f t="shared" si="179"/>
        <v>114.28571428571428</v>
      </c>
      <c r="BA34" s="792">
        <f t="shared" ref="BA34:BA36" si="188">AZ34-AY34</f>
        <v>-605.71428571428578</v>
      </c>
      <c r="BB34" s="790">
        <f t="shared" si="74"/>
        <v>6705.8730158730159</v>
      </c>
      <c r="BC34" s="791">
        <f t="shared" si="74"/>
        <v>5703.8095238095239</v>
      </c>
      <c r="BD34" s="792">
        <f t="shared" si="41"/>
        <v>-1002.063492063492</v>
      </c>
      <c r="BE34" s="790">
        <f t="shared" si="179"/>
        <v>1136.031746031746</v>
      </c>
      <c r="BF34" s="791">
        <f t="shared" si="179"/>
        <v>26.19047619047619</v>
      </c>
      <c r="BG34" s="792">
        <f t="shared" ref="BG34:BG36" si="189">BF34-BE34</f>
        <v>-1109.8412698412699</v>
      </c>
      <c r="BH34" s="790">
        <f t="shared" si="76"/>
        <v>7841.9047619047615</v>
      </c>
      <c r="BI34" s="791">
        <f t="shared" si="76"/>
        <v>5730</v>
      </c>
      <c r="BJ34" s="792">
        <f t="shared" si="46"/>
        <v>-2111.9047619047615</v>
      </c>
      <c r="BK34" s="790">
        <f t="shared" si="179"/>
        <v>740</v>
      </c>
      <c r="BL34" s="791">
        <f t="shared" si="179"/>
        <v>0</v>
      </c>
      <c r="BM34" s="792">
        <f t="shared" ref="BM34:BM36" si="190">BL34-BK34</f>
        <v>-740</v>
      </c>
      <c r="BN34" s="790">
        <f t="shared" si="78"/>
        <v>8581.9047619047615</v>
      </c>
      <c r="BO34" s="791">
        <f t="shared" si="78"/>
        <v>5730</v>
      </c>
      <c r="BP34" s="792">
        <f t="shared" si="51"/>
        <v>-2851.9047619047615</v>
      </c>
      <c r="BQ34" s="790">
        <f t="shared" si="179"/>
        <v>465.07936507936512</v>
      </c>
      <c r="BR34" s="791">
        <f t="shared" si="179"/>
        <v>728.88888888888891</v>
      </c>
      <c r="BS34" s="792">
        <f t="shared" ref="BS34:BS36" si="191">BR34-BQ34</f>
        <v>263.8095238095238</v>
      </c>
      <c r="BT34" s="790">
        <f t="shared" si="80"/>
        <v>9046.9841269841272</v>
      </c>
      <c r="BU34" s="791">
        <f t="shared" si="80"/>
        <v>6458.8888888888887</v>
      </c>
      <c r="BV34" s="792">
        <f t="shared" si="56"/>
        <v>-2588.0952380952385</v>
      </c>
      <c r="BW34" s="793" t="s">
        <v>90</v>
      </c>
    </row>
    <row r="35" spans="2:75" ht="15.75" customHeight="1" outlineLevel="1" thickTop="1">
      <c r="B35" s="2523"/>
      <c r="C35" s="2480"/>
      <c r="D35" s="2473"/>
      <c r="E35" s="737" t="s">
        <v>219</v>
      </c>
      <c r="F35" s="794">
        <f>F31-F32-F33</f>
        <v>2791</v>
      </c>
      <c r="G35" s="795">
        <f t="shared" ref="G35:BR35" si="192">G31-G32-G33</f>
        <v>-38</v>
      </c>
      <c r="H35" s="796">
        <f t="shared" si="180"/>
        <v>-2829</v>
      </c>
      <c r="I35" s="794">
        <f t="shared" si="192"/>
        <v>2818</v>
      </c>
      <c r="J35" s="795">
        <f t="shared" si="192"/>
        <v>702</v>
      </c>
      <c r="K35" s="796">
        <f t="shared" si="181"/>
        <v>-2116</v>
      </c>
      <c r="L35" s="794">
        <f t="shared" si="60"/>
        <v>5609</v>
      </c>
      <c r="M35" s="795">
        <f t="shared" si="60"/>
        <v>664</v>
      </c>
      <c r="N35" s="796">
        <f t="shared" si="6"/>
        <v>-4945</v>
      </c>
      <c r="O35" s="794">
        <f t="shared" si="192"/>
        <v>1935</v>
      </c>
      <c r="P35" s="795">
        <f t="shared" si="192"/>
        <v>806</v>
      </c>
      <c r="Q35" s="796">
        <f t="shared" si="182"/>
        <v>-1129</v>
      </c>
      <c r="R35" s="794">
        <f t="shared" si="62"/>
        <v>7544</v>
      </c>
      <c r="S35" s="795">
        <f t="shared" si="62"/>
        <v>1470</v>
      </c>
      <c r="T35" s="796">
        <f t="shared" si="11"/>
        <v>-6074</v>
      </c>
      <c r="U35" s="794">
        <f t="shared" si="192"/>
        <v>2763</v>
      </c>
      <c r="V35" s="795">
        <f t="shared" si="192"/>
        <v>784</v>
      </c>
      <c r="W35" s="796">
        <f t="shared" si="183"/>
        <v>-1979</v>
      </c>
      <c r="X35" s="794">
        <f t="shared" si="64"/>
        <v>10307</v>
      </c>
      <c r="Y35" s="795">
        <f t="shared" si="64"/>
        <v>2254</v>
      </c>
      <c r="Z35" s="796">
        <f t="shared" si="16"/>
        <v>-8053</v>
      </c>
      <c r="AA35" s="794">
        <f t="shared" si="192"/>
        <v>4022</v>
      </c>
      <c r="AB35" s="795">
        <f t="shared" si="192"/>
        <v>99</v>
      </c>
      <c r="AC35" s="796">
        <f t="shared" si="184"/>
        <v>-3923</v>
      </c>
      <c r="AD35" s="794">
        <f t="shared" si="66"/>
        <v>14329</v>
      </c>
      <c r="AE35" s="795">
        <f t="shared" si="66"/>
        <v>2353</v>
      </c>
      <c r="AF35" s="796">
        <f t="shared" si="21"/>
        <v>-11976</v>
      </c>
      <c r="AG35" s="794">
        <f t="shared" si="192"/>
        <v>9516</v>
      </c>
      <c r="AH35" s="795">
        <f t="shared" si="192"/>
        <v>8601</v>
      </c>
      <c r="AI35" s="796">
        <f t="shared" si="185"/>
        <v>-915</v>
      </c>
      <c r="AJ35" s="794">
        <f t="shared" si="68"/>
        <v>23845</v>
      </c>
      <c r="AK35" s="795">
        <f t="shared" si="68"/>
        <v>10954</v>
      </c>
      <c r="AL35" s="796">
        <f t="shared" si="26"/>
        <v>-12891</v>
      </c>
      <c r="AM35" s="794">
        <f t="shared" si="192"/>
        <v>4552</v>
      </c>
      <c r="AN35" s="795">
        <f t="shared" si="192"/>
        <v>3307</v>
      </c>
      <c r="AO35" s="796">
        <f t="shared" si="186"/>
        <v>-1245</v>
      </c>
      <c r="AP35" s="794">
        <f t="shared" si="70"/>
        <v>28397</v>
      </c>
      <c r="AQ35" s="795">
        <f t="shared" si="70"/>
        <v>14261</v>
      </c>
      <c r="AR35" s="796">
        <f t="shared" si="31"/>
        <v>-14136</v>
      </c>
      <c r="AS35" s="794">
        <f t="shared" si="192"/>
        <v>2981</v>
      </c>
      <c r="AT35" s="795">
        <f t="shared" si="192"/>
        <v>8857</v>
      </c>
      <c r="AU35" s="796">
        <f t="shared" si="187"/>
        <v>5876</v>
      </c>
      <c r="AV35" s="794">
        <f t="shared" si="72"/>
        <v>31378</v>
      </c>
      <c r="AW35" s="795">
        <f t="shared" si="72"/>
        <v>23118</v>
      </c>
      <c r="AX35" s="796">
        <f t="shared" si="36"/>
        <v>-8260</v>
      </c>
      <c r="AY35" s="794">
        <f t="shared" si="192"/>
        <v>2239</v>
      </c>
      <c r="AZ35" s="795">
        <f t="shared" si="192"/>
        <v>8510</v>
      </c>
      <c r="BA35" s="796">
        <f t="shared" si="188"/>
        <v>6271</v>
      </c>
      <c r="BB35" s="794">
        <f t="shared" si="74"/>
        <v>33617</v>
      </c>
      <c r="BC35" s="795">
        <f t="shared" si="74"/>
        <v>31628</v>
      </c>
      <c r="BD35" s="796">
        <f t="shared" si="41"/>
        <v>-1989</v>
      </c>
      <c r="BE35" s="794">
        <f t="shared" si="192"/>
        <v>3773</v>
      </c>
      <c r="BF35" s="795">
        <f t="shared" si="192"/>
        <v>5235</v>
      </c>
      <c r="BG35" s="796">
        <f t="shared" si="189"/>
        <v>1462</v>
      </c>
      <c r="BH35" s="794">
        <f t="shared" si="76"/>
        <v>37390</v>
      </c>
      <c r="BI35" s="795">
        <f t="shared" si="76"/>
        <v>36863</v>
      </c>
      <c r="BJ35" s="796">
        <f t="shared" si="46"/>
        <v>-527</v>
      </c>
      <c r="BK35" s="794">
        <f t="shared" si="192"/>
        <v>2653</v>
      </c>
      <c r="BL35" s="795">
        <f t="shared" si="192"/>
        <v>0</v>
      </c>
      <c r="BM35" s="796">
        <f t="shared" si="190"/>
        <v>-2653</v>
      </c>
      <c r="BN35" s="794">
        <f t="shared" si="78"/>
        <v>40043</v>
      </c>
      <c r="BO35" s="795">
        <f t="shared" si="78"/>
        <v>36863</v>
      </c>
      <c r="BP35" s="796">
        <f t="shared" si="51"/>
        <v>-3180</v>
      </c>
      <c r="BQ35" s="794">
        <f t="shared" si="192"/>
        <v>1990</v>
      </c>
      <c r="BR35" s="795">
        <f t="shared" si="192"/>
        <v>17468</v>
      </c>
      <c r="BS35" s="796">
        <f t="shared" si="191"/>
        <v>15478</v>
      </c>
      <c r="BT35" s="794">
        <f t="shared" si="80"/>
        <v>42033</v>
      </c>
      <c r="BU35" s="795">
        <f t="shared" si="80"/>
        <v>54331</v>
      </c>
      <c r="BV35" s="796">
        <f t="shared" si="56"/>
        <v>12298</v>
      </c>
      <c r="BW35" s="797" t="s">
        <v>89</v>
      </c>
    </row>
    <row r="36" spans="2:75" ht="15.75" customHeight="1" outlineLevel="1" thickBot="1">
      <c r="B36" s="2523"/>
      <c r="C36" s="2480"/>
      <c r="D36" s="2474"/>
      <c r="E36" s="738" t="s">
        <v>220</v>
      </c>
      <c r="F36" s="798">
        <f>F35/F31</f>
        <v>0.17220953908804837</v>
      </c>
      <c r="G36" s="799">
        <f t="shared" ref="G36" si="193">G35/G31</f>
        <v>-1.7551963048498844E-2</v>
      </c>
      <c r="H36" s="800">
        <f>G36-F36</f>
        <v>-0.18976150213654722</v>
      </c>
      <c r="I36" s="798">
        <f t="shared" ref="I36:BR36" si="194">I35/I31</f>
        <v>0.15085653104925054</v>
      </c>
      <c r="J36" s="799">
        <f t="shared" si="194"/>
        <v>0.14686192468619247</v>
      </c>
      <c r="K36" s="800">
        <f t="shared" si="181"/>
        <v>-3.9946063630580675E-3</v>
      </c>
      <c r="L36" s="798">
        <f t="shared" ref="L36" si="195">L35/L31</f>
        <v>0.16077622036861869</v>
      </c>
      <c r="M36" s="799">
        <f t="shared" si="194"/>
        <v>9.5608351331893451E-2</v>
      </c>
      <c r="N36" s="800">
        <f t="shared" si="6"/>
        <v>-6.5167869036725237E-2</v>
      </c>
      <c r="O36" s="798">
        <f t="shared" ref="O36" si="196">O35/O31</f>
        <v>0.17801287948482061</v>
      </c>
      <c r="P36" s="799">
        <f t="shared" si="194"/>
        <v>0.1828078929462463</v>
      </c>
      <c r="Q36" s="800">
        <f t="shared" si="182"/>
        <v>4.7950134614256901E-3</v>
      </c>
      <c r="R36" s="798">
        <f t="shared" ref="R36" si="197">R35/R31</f>
        <v>0.16487094870730162</v>
      </c>
      <c r="S36" s="799">
        <f t="shared" si="194"/>
        <v>0.12946979038224415</v>
      </c>
      <c r="T36" s="800">
        <f t="shared" si="11"/>
        <v>-3.5401158325057469E-2</v>
      </c>
      <c r="U36" s="798">
        <f t="shared" ref="U36" si="198">U35/U31</f>
        <v>0.17598726114649682</v>
      </c>
      <c r="V36" s="799">
        <f t="shared" si="194"/>
        <v>0.13236535539422589</v>
      </c>
      <c r="W36" s="800">
        <f t="shared" si="183"/>
        <v>-4.3621905752270929E-2</v>
      </c>
      <c r="X36" s="798">
        <f t="shared" ref="X36" si="199">X35/X31</f>
        <v>0.16771075711473063</v>
      </c>
      <c r="Y36" s="799">
        <f t="shared" si="194"/>
        <v>0.13046246454824334</v>
      </c>
      <c r="Z36" s="800">
        <f t="shared" si="16"/>
        <v>-3.724829256648729E-2</v>
      </c>
      <c r="AA36" s="798">
        <f t="shared" ref="AA36" si="200">AA35/AA31</f>
        <v>0.21393617021276595</v>
      </c>
      <c r="AB36" s="799">
        <f t="shared" si="194"/>
        <v>5.3513513513513515E-2</v>
      </c>
      <c r="AC36" s="800">
        <f t="shared" si="184"/>
        <v>-0.16042265669925243</v>
      </c>
      <c r="AD36" s="798">
        <f t="shared" ref="AD36" si="201">AD35/AD31</f>
        <v>0.17853894364354511</v>
      </c>
      <c r="AE36" s="799">
        <f t="shared" si="194"/>
        <v>0.12301981492131542</v>
      </c>
      <c r="AF36" s="800">
        <f t="shared" si="21"/>
        <v>-5.5519128722229694E-2</v>
      </c>
      <c r="AG36" s="798">
        <f t="shared" ref="AG36" si="202">AG35/AG31</f>
        <v>0.23153284671532848</v>
      </c>
      <c r="AH36" s="799">
        <f t="shared" si="194"/>
        <v>0.11001534919416731</v>
      </c>
      <c r="AI36" s="800">
        <f t="shared" si="185"/>
        <v>-0.12151749752116117</v>
      </c>
      <c r="AJ36" s="798">
        <f t="shared" ref="AJ36" si="203">AJ35/AJ31</f>
        <v>0.19648639963084125</v>
      </c>
      <c r="AK36" s="799">
        <f t="shared" si="194"/>
        <v>0.11257155189246405</v>
      </c>
      <c r="AL36" s="800">
        <f t="shared" si="26"/>
        <v>-8.3914847738377193E-2</v>
      </c>
      <c r="AM36" s="798">
        <f t="shared" ref="AM36" si="204">AM35/AM31</f>
        <v>0.14364152729567686</v>
      </c>
      <c r="AN36" s="799">
        <f t="shared" si="194"/>
        <v>0.1454649423770564</v>
      </c>
      <c r="AO36" s="800">
        <f t="shared" si="186"/>
        <v>1.8234150813795369E-3</v>
      </c>
      <c r="AP36" s="798">
        <f t="shared" ref="AP36" si="205">AP35/AP31</f>
        <v>0.18554430991786836</v>
      </c>
      <c r="AQ36" s="799">
        <f t="shared" si="194"/>
        <v>0.1188010762989312</v>
      </c>
      <c r="AR36" s="800">
        <f t="shared" si="31"/>
        <v>-6.6743233618937151E-2</v>
      </c>
      <c r="AS36" s="798">
        <f t="shared" ref="AS36" si="206">AS35/AS31</f>
        <v>0.15780836421386976</v>
      </c>
      <c r="AT36" s="799">
        <f t="shared" si="194"/>
        <v>0.74868977176669482</v>
      </c>
      <c r="AU36" s="800">
        <f t="shared" si="187"/>
        <v>0.59088140755282503</v>
      </c>
      <c r="AV36" s="798">
        <f t="shared" ref="AV36" si="207">AV35/AV31</f>
        <v>0.18249707741789142</v>
      </c>
      <c r="AW36" s="799">
        <f t="shared" si="194"/>
        <v>0.1753076870578065</v>
      </c>
      <c r="AX36" s="800">
        <f t="shared" si="36"/>
        <v>-7.189390360084924E-3</v>
      </c>
      <c r="AY36" s="798">
        <f t="shared" ref="AY36" si="208">AY35/AY31</f>
        <v>0.13820987654320988</v>
      </c>
      <c r="AZ36" s="799">
        <f t="shared" si="194"/>
        <v>0.5617161716171617</v>
      </c>
      <c r="BA36" s="800">
        <f t="shared" si="188"/>
        <v>0.42350629507395182</v>
      </c>
      <c r="BB36" s="798">
        <f t="shared" ref="BB36" si="209">BB35/BB31</f>
        <v>0.17868361885221939</v>
      </c>
      <c r="BC36" s="799">
        <f t="shared" si="194"/>
        <v>0.21512573033784288</v>
      </c>
      <c r="BD36" s="800">
        <f t="shared" si="41"/>
        <v>3.6442111485623485E-2</v>
      </c>
      <c r="BE36" s="798">
        <f t="shared" ref="BE36" si="210">BE35/BE31</f>
        <v>0.15362377850162867</v>
      </c>
      <c r="BF36" s="799">
        <f t="shared" si="194"/>
        <v>0.58166666666666667</v>
      </c>
      <c r="BG36" s="800">
        <f t="shared" si="189"/>
        <v>0.42804288816503799</v>
      </c>
      <c r="BH36" s="798">
        <f t="shared" ref="BH36" si="211">BH35/BH31</f>
        <v>0.17578997353042122</v>
      </c>
      <c r="BI36" s="799">
        <f t="shared" si="194"/>
        <v>0.23626947654482408</v>
      </c>
      <c r="BJ36" s="800">
        <f t="shared" si="46"/>
        <v>6.0479503014402858E-2</v>
      </c>
      <c r="BK36" s="798">
        <f t="shared" ref="BK36" si="212">BK35/BK31</f>
        <v>0.14111702127659576</v>
      </c>
      <c r="BL36" s="799" t="e">
        <f t="shared" si="194"/>
        <v>#DIV/0!</v>
      </c>
      <c r="BM36" s="800" t="e">
        <f t="shared" si="190"/>
        <v>#DIV/0!</v>
      </c>
      <c r="BN36" s="798">
        <f t="shared" ref="BN36" si="213">BN35/BN31</f>
        <v>0.17297416381205805</v>
      </c>
      <c r="BO36" s="799">
        <f t="shared" si="194"/>
        <v>0.23626947654482408</v>
      </c>
      <c r="BP36" s="800">
        <f t="shared" si="51"/>
        <v>6.3295312732766035E-2</v>
      </c>
      <c r="BQ36" s="798">
        <f t="shared" ref="BQ36" si="214">BQ35/BQ31</f>
        <v>0.16338259441707717</v>
      </c>
      <c r="BR36" s="799">
        <f t="shared" si="194"/>
        <v>0.45489583333333333</v>
      </c>
      <c r="BS36" s="800">
        <f t="shared" si="191"/>
        <v>0.29151323891625613</v>
      </c>
      <c r="BT36" s="798">
        <f t="shared" ref="BT36:BU36" si="215">BT35/BT31</f>
        <v>0.17249473688530309</v>
      </c>
      <c r="BU36" s="799">
        <f t="shared" si="215"/>
        <v>0.27945026514625476</v>
      </c>
      <c r="BV36" s="800">
        <f t="shared" si="56"/>
        <v>0.10695552826095167</v>
      </c>
      <c r="BW36" s="809" t="s">
        <v>153</v>
      </c>
    </row>
    <row r="37" spans="2:75" ht="15.75" customHeight="1" outlineLevel="1">
      <c r="B37" s="2523"/>
      <c r="C37" s="2480"/>
      <c r="D37" s="2472" t="s">
        <v>225</v>
      </c>
      <c r="E37" s="734" t="s">
        <v>216</v>
      </c>
      <c r="F37" s="782">
        <f>'【年計】IT係(FW)'!F37+'【年計】サービス係(FV)'!F37</f>
        <v>37970</v>
      </c>
      <c r="G37" s="783">
        <f>'【年計】IT係(FW)'!G37+'【年計】サービス係(FV)'!G37</f>
        <v>38142</v>
      </c>
      <c r="H37" s="781">
        <f>'【年計】IT係(FW)'!H37+'【年計】サービス係(FV)'!H37</f>
        <v>172</v>
      </c>
      <c r="I37" s="782">
        <f>'【年計】IT係(FW)'!I37+'【年計】サービス係(FV)'!I37</f>
        <v>0</v>
      </c>
      <c r="J37" s="783">
        <f>'【年計】IT係(FW)'!J37+'【年計】サービス係(FV)'!J37</f>
        <v>6365</v>
      </c>
      <c r="K37" s="781">
        <f>'【年計】IT係(FW)'!K37+'【年計】サービス係(FV)'!K37</f>
        <v>6365</v>
      </c>
      <c r="L37" s="782">
        <f>'【年計】IT係(FW)'!L37+'【年計】サービス係(FV)'!L37</f>
        <v>37970</v>
      </c>
      <c r="M37" s="783">
        <f>'【年計】IT係(FW)'!M37+'【年計】サービス係(FV)'!M37</f>
        <v>44507</v>
      </c>
      <c r="N37" s="781">
        <f>'【年計】IT係(FW)'!N37+'【年計】サービス係(FV)'!N37</f>
        <v>6537</v>
      </c>
      <c r="O37" s="782">
        <f>'【年計】IT係(FW)'!O37+'【年計】サービス係(FV)'!O37</f>
        <v>53440</v>
      </c>
      <c r="P37" s="783">
        <f>'【年計】IT係(FW)'!P37+'【年計】サービス係(FV)'!P37</f>
        <v>60731</v>
      </c>
      <c r="Q37" s="781">
        <f>'【年計】IT係(FW)'!Q37+'【年計】サービス係(FV)'!Q37</f>
        <v>7291</v>
      </c>
      <c r="R37" s="782">
        <f>'【年計】IT係(FW)'!R37+'【年計】サービス係(FV)'!R37</f>
        <v>91410</v>
      </c>
      <c r="S37" s="783">
        <f>'【年計】IT係(FW)'!S37+'【年計】サービス係(FV)'!S37</f>
        <v>105238</v>
      </c>
      <c r="T37" s="781">
        <f>'【年計】IT係(FW)'!T37+'【年計】サービス係(FV)'!T37</f>
        <v>13828</v>
      </c>
      <c r="U37" s="782">
        <f>'【年計】IT係(FW)'!U37+'【年計】サービス係(FV)'!U37</f>
        <v>0</v>
      </c>
      <c r="V37" s="783">
        <f>'【年計】IT係(FW)'!V37+'【年計】サービス係(FV)'!V37</f>
        <v>330</v>
      </c>
      <c r="W37" s="781">
        <f>'【年計】IT係(FW)'!W37+'【年計】サービス係(FV)'!W37</f>
        <v>330</v>
      </c>
      <c r="X37" s="782">
        <f>'【年計】IT係(FW)'!X37+'【年計】サービス係(FV)'!X37</f>
        <v>91410</v>
      </c>
      <c r="Y37" s="783">
        <f>'【年計】IT係(FW)'!Y37+'【年計】サービス係(FV)'!Y37</f>
        <v>105568</v>
      </c>
      <c r="Z37" s="781">
        <f>'【年計】IT係(FW)'!Z37+'【年計】サービス係(FV)'!Z37</f>
        <v>14158</v>
      </c>
      <c r="AA37" s="782">
        <f>'【年計】IT係(FW)'!AA37+'【年計】サービス係(FV)'!AA37</f>
        <v>0</v>
      </c>
      <c r="AB37" s="783">
        <f>'【年計】IT係(FW)'!AB37+'【年計】サービス係(FV)'!AB37</f>
        <v>363</v>
      </c>
      <c r="AC37" s="781">
        <f>'【年計】IT係(FW)'!AC37+'【年計】サービス係(FV)'!AC37</f>
        <v>363</v>
      </c>
      <c r="AD37" s="782">
        <f>'【年計】IT係(FW)'!AD37+'【年計】サービス係(FV)'!AD37</f>
        <v>91410</v>
      </c>
      <c r="AE37" s="783">
        <f>'【年計】IT係(FW)'!AE37+'【年計】サービス係(FV)'!AE37</f>
        <v>105931</v>
      </c>
      <c r="AF37" s="781">
        <f>'【年計】IT係(FW)'!AF37+'【年計】サービス係(FV)'!AF37</f>
        <v>14521</v>
      </c>
      <c r="AG37" s="782">
        <f>'【年計】IT係(FW)'!AG37+'【年計】サービス係(FV)'!AG37</f>
        <v>18990</v>
      </c>
      <c r="AH37" s="783">
        <f>'【年計】IT係(FW)'!AH37+'【年計】サービス係(FV)'!AH37</f>
        <v>26340</v>
      </c>
      <c r="AI37" s="781">
        <f>'【年計】IT係(FW)'!AI37+'【年計】サービス係(FV)'!AI37</f>
        <v>7350</v>
      </c>
      <c r="AJ37" s="782">
        <f>'【年計】IT係(FW)'!AJ37+'【年計】サービス係(FV)'!AJ37</f>
        <v>110400</v>
      </c>
      <c r="AK37" s="783">
        <f>'【年計】IT係(FW)'!AK37+'【年計】サービス係(FV)'!AK37</f>
        <v>132271</v>
      </c>
      <c r="AL37" s="781">
        <f>'【年計】IT係(FW)'!AL37+'【年計】サービス係(FV)'!AL37</f>
        <v>21871</v>
      </c>
      <c r="AM37" s="782">
        <f>'【年計】IT係(FW)'!AM37+'【年計】サービス係(FV)'!AM37</f>
        <v>0</v>
      </c>
      <c r="AN37" s="783">
        <f>'【年計】IT係(FW)'!AN37+'【年計】サービス係(FV)'!AN37</f>
        <v>4415</v>
      </c>
      <c r="AO37" s="781">
        <f>'【年計】IT係(FW)'!AO37+'【年計】サービス係(FV)'!AO37</f>
        <v>4415</v>
      </c>
      <c r="AP37" s="782">
        <f>'【年計】IT係(FW)'!AP37+'【年計】サービス係(FV)'!AP37</f>
        <v>110400</v>
      </c>
      <c r="AQ37" s="783">
        <f>'【年計】IT係(FW)'!AQ37+'【年計】サービス係(FV)'!AQ37</f>
        <v>136686</v>
      </c>
      <c r="AR37" s="781">
        <f>'【年計】IT係(FW)'!AR37+'【年計】サービス係(FV)'!AR37</f>
        <v>26286</v>
      </c>
      <c r="AS37" s="782">
        <f>'【年計】IT係(FW)'!AS37+'【年計】サービス係(FV)'!AS37</f>
        <v>3330</v>
      </c>
      <c r="AT37" s="783">
        <f>'【年計】IT係(FW)'!AT37+'【年計】サービス係(FV)'!AT37</f>
        <v>0</v>
      </c>
      <c r="AU37" s="781">
        <f>'【年計】IT係(FW)'!AU37+'【年計】サービス係(FV)'!AU37</f>
        <v>-3330</v>
      </c>
      <c r="AV37" s="782">
        <f>'【年計】IT係(FW)'!AV37+'【年計】サービス係(FV)'!AV37</f>
        <v>113730</v>
      </c>
      <c r="AW37" s="783">
        <f>'【年計】IT係(FW)'!AW37+'【年計】サービス係(FV)'!AW37</f>
        <v>136686</v>
      </c>
      <c r="AX37" s="781">
        <f>'【年計】IT係(FW)'!AX37+'【年計】サービス係(FV)'!AX37</f>
        <v>22956</v>
      </c>
      <c r="AY37" s="782">
        <f>'【年計】IT係(FW)'!AY37+'【年計】サービス係(FV)'!AY37</f>
        <v>0</v>
      </c>
      <c r="AZ37" s="783">
        <f>'【年計】IT係(FW)'!AZ37+'【年計】サービス係(FV)'!AZ37</f>
        <v>1116</v>
      </c>
      <c r="BA37" s="781">
        <f>'【年計】IT係(FW)'!BA37+'【年計】サービス係(FV)'!BA37</f>
        <v>1116</v>
      </c>
      <c r="BB37" s="782">
        <f>'【年計】IT係(FW)'!BB37+'【年計】サービス係(FV)'!BB37</f>
        <v>113730</v>
      </c>
      <c r="BC37" s="783">
        <f>'【年計】IT係(FW)'!BC37+'【年計】サービス係(FV)'!BC37</f>
        <v>137802</v>
      </c>
      <c r="BD37" s="781">
        <f>'【年計】IT係(FW)'!BD37+'【年計】サービス係(FV)'!BD37</f>
        <v>24072</v>
      </c>
      <c r="BE37" s="782">
        <f>'【年計】IT係(FW)'!BE37+'【年計】サービス係(FV)'!BE37</f>
        <v>3150</v>
      </c>
      <c r="BF37" s="783">
        <f>'【年計】IT係(FW)'!BF37+'【年計】サービス係(FV)'!BF37</f>
        <v>3150</v>
      </c>
      <c r="BG37" s="781">
        <f>'【年計】IT係(FW)'!BG37+'【年計】サービス係(FV)'!BG37</f>
        <v>0</v>
      </c>
      <c r="BH37" s="782">
        <f>'【年計】IT係(FW)'!BH37+'【年計】サービス係(FV)'!BH37</f>
        <v>116880</v>
      </c>
      <c r="BI37" s="783">
        <f>'【年計】IT係(FW)'!BI37+'【年計】サービス係(FV)'!BI37</f>
        <v>140952</v>
      </c>
      <c r="BJ37" s="781">
        <f>'【年計】IT係(FW)'!BJ37+'【年計】サービス係(FV)'!BJ37</f>
        <v>24072</v>
      </c>
      <c r="BK37" s="782">
        <f>'【年計】IT係(FW)'!BK37+'【年計】サービス係(FV)'!BK37</f>
        <v>0</v>
      </c>
      <c r="BL37" s="783">
        <f>'【年計】IT係(FW)'!BL37+'【年計】サービス係(FV)'!BL37</f>
        <v>0</v>
      </c>
      <c r="BM37" s="781">
        <f>'【年計】IT係(FW)'!BM37+'【年計】サービス係(FV)'!BM37</f>
        <v>0</v>
      </c>
      <c r="BN37" s="782">
        <f>'【年計】IT係(FW)'!BN37+'【年計】サービス係(FV)'!BN37</f>
        <v>116880</v>
      </c>
      <c r="BO37" s="783">
        <f>'【年計】IT係(FW)'!BO37+'【年計】サービス係(FV)'!BO37</f>
        <v>140952</v>
      </c>
      <c r="BP37" s="781">
        <f>'【年計】IT係(FW)'!BP37+'【年計】サービス係(FV)'!BP37</f>
        <v>24072</v>
      </c>
      <c r="BQ37" s="782">
        <f>'【年計】IT係(FW)'!BQ37+'【年計】サービス係(FV)'!BQ37</f>
        <v>9870</v>
      </c>
      <c r="BR37" s="783">
        <f>'【年計】IT係(FW)'!BR37+'【年計】サービス係(FV)'!BR37</f>
        <v>0</v>
      </c>
      <c r="BS37" s="781">
        <f>'【年計】IT係(FW)'!BS37+'【年計】サービス係(FV)'!BS37</f>
        <v>-9870</v>
      </c>
      <c r="BT37" s="782">
        <f>'【年計】IT係(FW)'!BT37+'【年計】サービス係(FV)'!BT37</f>
        <v>126750</v>
      </c>
      <c r="BU37" s="783">
        <f>'【年計】IT係(FW)'!BU37+'【年計】サービス係(FV)'!BU37</f>
        <v>140952</v>
      </c>
      <c r="BV37" s="781">
        <f>'【年計】IT係(FW)'!BV37+'【年計】サービス係(FV)'!BV37</f>
        <v>14202</v>
      </c>
      <c r="BW37" s="784" t="s">
        <v>89</v>
      </c>
    </row>
    <row r="38" spans="2:75" ht="15.75" customHeight="1" outlineLevel="1">
      <c r="B38" s="2523"/>
      <c r="C38" s="2480"/>
      <c r="D38" s="2473"/>
      <c r="E38" s="735" t="s">
        <v>71</v>
      </c>
      <c r="F38" s="787">
        <f>'【年計】IT係(FW)'!F38+'【年計】サービス係(FV)'!F38</f>
        <v>16009</v>
      </c>
      <c r="G38" s="788">
        <f>'【年計】IT係(FW)'!G38+'【年計】サービス係(FV)'!G38</f>
        <v>13805</v>
      </c>
      <c r="H38" s="786">
        <f>'【年計】IT係(FW)'!H38+'【年計】サービス係(FV)'!H38</f>
        <v>-2204</v>
      </c>
      <c r="I38" s="787">
        <f>'【年計】IT係(FW)'!I38+'【年計】サービス係(FV)'!I38</f>
        <v>0</v>
      </c>
      <c r="J38" s="788">
        <f>'【年計】IT係(FW)'!J38+'【年計】サービス係(FV)'!J38</f>
        <v>756</v>
      </c>
      <c r="K38" s="786">
        <f>'【年計】IT係(FW)'!K38+'【年計】サービス係(FV)'!K38</f>
        <v>756</v>
      </c>
      <c r="L38" s="787">
        <f>'【年計】IT係(FW)'!L38+'【年計】サービス係(FV)'!L38</f>
        <v>16009</v>
      </c>
      <c r="M38" s="788">
        <f>'【年計】IT係(FW)'!M38+'【年計】サービス係(FV)'!M38</f>
        <v>14561</v>
      </c>
      <c r="N38" s="786">
        <f>'【年計】IT係(FW)'!N38+'【年計】サービス係(FV)'!N38</f>
        <v>-1448</v>
      </c>
      <c r="O38" s="787">
        <f>'【年計】IT係(FW)'!O38+'【年計】サービス係(FV)'!O38</f>
        <v>28342</v>
      </c>
      <c r="P38" s="788">
        <f>'【年計】IT係(FW)'!P38+'【年計】サービス係(FV)'!P38</f>
        <v>40283</v>
      </c>
      <c r="Q38" s="786">
        <f>'【年計】IT係(FW)'!Q38+'【年計】サービス係(FV)'!Q38</f>
        <v>11941</v>
      </c>
      <c r="R38" s="787">
        <f>'【年計】IT係(FW)'!R38+'【年計】サービス係(FV)'!R38</f>
        <v>44351</v>
      </c>
      <c r="S38" s="788">
        <f>'【年計】IT係(FW)'!S38+'【年計】サービス係(FV)'!S38</f>
        <v>54844</v>
      </c>
      <c r="T38" s="786">
        <f>'【年計】IT係(FW)'!T38+'【年計】サービス係(FV)'!T38</f>
        <v>10493</v>
      </c>
      <c r="U38" s="787">
        <f>'【年計】IT係(FW)'!U38+'【年計】サービス係(FV)'!U38</f>
        <v>0</v>
      </c>
      <c r="V38" s="788">
        <f>'【年計】IT係(FW)'!V38+'【年計】サービス係(FV)'!V38</f>
        <v>0</v>
      </c>
      <c r="W38" s="786">
        <f>'【年計】IT係(FW)'!W38+'【年計】サービス係(FV)'!W38</f>
        <v>0</v>
      </c>
      <c r="X38" s="787">
        <f>'【年計】IT係(FW)'!X38+'【年計】サービス係(FV)'!X38</f>
        <v>44351</v>
      </c>
      <c r="Y38" s="788">
        <f>'【年計】IT係(FW)'!Y38+'【年計】サービス係(FV)'!Y38</f>
        <v>54844</v>
      </c>
      <c r="Z38" s="786">
        <f>'【年計】IT係(FW)'!Z38+'【年計】サービス係(FV)'!Z38</f>
        <v>10493</v>
      </c>
      <c r="AA38" s="787">
        <f>'【年計】IT係(FW)'!AA38+'【年計】サービス係(FV)'!AA38</f>
        <v>0</v>
      </c>
      <c r="AB38" s="788">
        <f>'【年計】IT係(FW)'!AB38+'【年計】サービス係(FV)'!AB38</f>
        <v>0</v>
      </c>
      <c r="AC38" s="786">
        <f>'【年計】IT係(FW)'!AC38+'【年計】サービス係(FV)'!AC38</f>
        <v>0</v>
      </c>
      <c r="AD38" s="787">
        <f>'【年計】IT係(FW)'!AD38+'【年計】サービス係(FV)'!AD38</f>
        <v>44351</v>
      </c>
      <c r="AE38" s="788">
        <f>'【年計】IT係(FW)'!AE38+'【年計】サービス係(FV)'!AE38</f>
        <v>54844</v>
      </c>
      <c r="AF38" s="786">
        <f>'【年計】IT係(FW)'!AF38+'【年計】サービス係(FV)'!AF38</f>
        <v>10493</v>
      </c>
      <c r="AG38" s="787">
        <f>'【年計】IT係(FW)'!AG38+'【年計】サービス係(FV)'!AG38</f>
        <v>11687</v>
      </c>
      <c r="AH38" s="788">
        <f>'【年計】IT係(FW)'!AH38+'【年計】サービス係(FV)'!AH38</f>
        <v>14703</v>
      </c>
      <c r="AI38" s="786">
        <f>'【年計】IT係(FW)'!AI38+'【年計】サービス係(FV)'!AI38</f>
        <v>3016</v>
      </c>
      <c r="AJ38" s="787">
        <f>'【年計】IT係(FW)'!AJ38+'【年計】サービス係(FV)'!AJ38</f>
        <v>56038</v>
      </c>
      <c r="AK38" s="788">
        <f>'【年計】IT係(FW)'!AK38+'【年計】サービス係(FV)'!AK38</f>
        <v>69547</v>
      </c>
      <c r="AL38" s="786">
        <f>'【年計】IT係(FW)'!AL38+'【年計】サービス係(FV)'!AL38</f>
        <v>13509</v>
      </c>
      <c r="AM38" s="787">
        <f>'【年計】IT係(FW)'!AM38+'【年計】サービス係(FV)'!AM38</f>
        <v>0</v>
      </c>
      <c r="AN38" s="788">
        <f>'【年計】IT係(FW)'!AN38+'【年計】サービス係(FV)'!AN38</f>
        <v>32</v>
      </c>
      <c r="AO38" s="786">
        <f>'【年計】IT係(FW)'!AO38+'【年計】サービス係(FV)'!AO38</f>
        <v>32</v>
      </c>
      <c r="AP38" s="787">
        <f>'【年計】IT係(FW)'!AP38+'【年計】サービス係(FV)'!AP38</f>
        <v>56038</v>
      </c>
      <c r="AQ38" s="788">
        <f>'【年計】IT係(FW)'!AQ38+'【年計】サービス係(FV)'!AQ38</f>
        <v>69579</v>
      </c>
      <c r="AR38" s="786">
        <f>'【年計】IT係(FW)'!AR38+'【年計】サービス係(FV)'!AR38</f>
        <v>13541</v>
      </c>
      <c r="AS38" s="787">
        <f>'【年計】IT係(FW)'!AS38+'【年計】サービス係(FV)'!AS38</f>
        <v>1560</v>
      </c>
      <c r="AT38" s="788">
        <f>'【年計】IT係(FW)'!AT38+'【年計】サービス係(FV)'!AT38</f>
        <v>0</v>
      </c>
      <c r="AU38" s="786">
        <f>'【年計】IT係(FW)'!AU38+'【年計】サービス係(FV)'!AU38</f>
        <v>-1560</v>
      </c>
      <c r="AV38" s="787">
        <f>'【年計】IT係(FW)'!AV38+'【年計】サービス係(FV)'!AV38</f>
        <v>57598</v>
      </c>
      <c r="AW38" s="788">
        <f>'【年計】IT係(FW)'!AW38+'【年計】サービス係(FV)'!AW38</f>
        <v>69579</v>
      </c>
      <c r="AX38" s="786">
        <f>'【年計】IT係(FW)'!AX38+'【年計】サービス係(FV)'!AX38</f>
        <v>11981</v>
      </c>
      <c r="AY38" s="787">
        <f>'【年計】IT係(FW)'!AY38+'【年計】サービス係(FV)'!AY38</f>
        <v>0</v>
      </c>
      <c r="AZ38" s="788">
        <f>'【年計】IT係(FW)'!AZ38+'【年計】サービス係(FV)'!AZ38</f>
        <v>0</v>
      </c>
      <c r="BA38" s="786">
        <f>'【年計】IT係(FW)'!BA38+'【年計】サービス係(FV)'!BA38</f>
        <v>0</v>
      </c>
      <c r="BB38" s="787">
        <f>'【年計】IT係(FW)'!BB38+'【年計】サービス係(FV)'!BB38</f>
        <v>57598</v>
      </c>
      <c r="BC38" s="788">
        <f>'【年計】IT係(FW)'!BC38+'【年計】サービス係(FV)'!BC38</f>
        <v>69579</v>
      </c>
      <c r="BD38" s="786">
        <f>'【年計】IT係(FW)'!BD38+'【年計】サービス係(FV)'!BD38</f>
        <v>11981</v>
      </c>
      <c r="BE38" s="787">
        <f>'【年計】IT係(FW)'!BE38+'【年計】サービス係(FV)'!BE38</f>
        <v>0</v>
      </c>
      <c r="BF38" s="788">
        <f>'【年計】IT係(FW)'!BF38+'【年計】サービス係(FV)'!BF38</f>
        <v>6</v>
      </c>
      <c r="BG38" s="786">
        <f>'【年計】IT係(FW)'!BG38+'【年計】サービス係(FV)'!BG38</f>
        <v>6</v>
      </c>
      <c r="BH38" s="787">
        <f>'【年計】IT係(FW)'!BH38+'【年計】サービス係(FV)'!BH38</f>
        <v>57598</v>
      </c>
      <c r="BI38" s="788">
        <f>'【年計】IT係(FW)'!BI38+'【年計】サービス係(FV)'!BI38</f>
        <v>69585</v>
      </c>
      <c r="BJ38" s="786">
        <f>'【年計】IT係(FW)'!BJ38+'【年計】サービス係(FV)'!BJ38</f>
        <v>11987</v>
      </c>
      <c r="BK38" s="787">
        <f>'【年計】IT係(FW)'!BK38+'【年計】サービス係(FV)'!BK38</f>
        <v>0</v>
      </c>
      <c r="BL38" s="788">
        <f>'【年計】IT係(FW)'!BL38+'【年計】サービス係(FV)'!BL38</f>
        <v>0</v>
      </c>
      <c r="BM38" s="786">
        <f>'【年計】IT係(FW)'!BM38+'【年計】サービス係(FV)'!BM38</f>
        <v>0</v>
      </c>
      <c r="BN38" s="787">
        <f>'【年計】IT係(FW)'!BN38+'【年計】サービス係(FV)'!BN38</f>
        <v>57598</v>
      </c>
      <c r="BO38" s="788">
        <f>'【年計】IT係(FW)'!BO38+'【年計】サービス係(FV)'!BO38</f>
        <v>69585</v>
      </c>
      <c r="BP38" s="786">
        <f>'【年計】IT係(FW)'!BP38+'【年計】サービス係(FV)'!BP38</f>
        <v>11987</v>
      </c>
      <c r="BQ38" s="787">
        <f>'【年計】IT係(FW)'!BQ38+'【年計】サービス係(FV)'!BQ38</f>
        <v>1674</v>
      </c>
      <c r="BR38" s="788">
        <f>'【年計】IT係(FW)'!BR38+'【年計】サービス係(FV)'!BR38</f>
        <v>0</v>
      </c>
      <c r="BS38" s="786">
        <f>'【年計】IT係(FW)'!BS38+'【年計】サービス係(FV)'!BS38</f>
        <v>-1674</v>
      </c>
      <c r="BT38" s="787">
        <f>'【年計】IT係(FW)'!BT38+'【年計】サービス係(FV)'!BT38</f>
        <v>59272</v>
      </c>
      <c r="BU38" s="788">
        <f>'【年計】IT係(FW)'!BU38+'【年計】サービス係(FV)'!BU38</f>
        <v>69585</v>
      </c>
      <c r="BV38" s="786">
        <f>'【年計】IT係(FW)'!BV38+'【年計】サービス係(FV)'!BV38</f>
        <v>10313</v>
      </c>
      <c r="BW38" s="789" t="s">
        <v>89</v>
      </c>
    </row>
    <row r="39" spans="2:75" ht="15.75" customHeight="1" outlineLevel="1">
      <c r="B39" s="2523"/>
      <c r="C39" s="2480"/>
      <c r="D39" s="2473"/>
      <c r="E39" s="735" t="s">
        <v>217</v>
      </c>
      <c r="F39" s="787">
        <f>'【年計】IT係(FW)'!F39+'【年計】サービス係(FV)'!F39</f>
        <v>15889</v>
      </c>
      <c r="G39" s="788">
        <f>'【年計】IT係(FW)'!G39+'【年計】サービス係(FV)'!G39</f>
        <v>14012</v>
      </c>
      <c r="H39" s="786">
        <f>'【年計】IT係(FW)'!H39+'【年計】サービス係(FV)'!H39</f>
        <v>-1877</v>
      </c>
      <c r="I39" s="787">
        <f>'【年計】IT係(FW)'!I39+'【年計】サービス係(FV)'!I39</f>
        <v>0</v>
      </c>
      <c r="J39" s="788">
        <f>'【年計】IT係(FW)'!J39+'【年計】サービス係(FV)'!J39</f>
        <v>3907</v>
      </c>
      <c r="K39" s="786">
        <f>'【年計】IT係(FW)'!K39+'【年計】サービス係(FV)'!K39</f>
        <v>3907</v>
      </c>
      <c r="L39" s="787">
        <f>'【年計】IT係(FW)'!L39+'【年計】サービス係(FV)'!L39</f>
        <v>15889</v>
      </c>
      <c r="M39" s="788">
        <f>'【年計】IT係(FW)'!M39+'【年計】サービス係(FV)'!M39</f>
        <v>17919</v>
      </c>
      <c r="N39" s="786">
        <f>'【年計】IT係(FW)'!N39+'【年計】サービス係(FV)'!N39</f>
        <v>2030</v>
      </c>
      <c r="O39" s="787">
        <f>'【年計】IT係(FW)'!O39+'【年計】サービス係(FV)'!O39</f>
        <v>16034</v>
      </c>
      <c r="P39" s="788">
        <f>'【年計】IT係(FW)'!P39+'【年計】サービス係(FV)'!P39</f>
        <v>8781</v>
      </c>
      <c r="Q39" s="786">
        <f>'【年計】IT係(FW)'!Q39+'【年計】サービス係(FV)'!Q39</f>
        <v>-7253</v>
      </c>
      <c r="R39" s="787">
        <f>'【年計】IT係(FW)'!R39+'【年計】サービス係(FV)'!R39</f>
        <v>31923</v>
      </c>
      <c r="S39" s="788">
        <f>'【年計】IT係(FW)'!S39+'【年計】サービス係(FV)'!S39</f>
        <v>26700</v>
      </c>
      <c r="T39" s="786">
        <f>'【年計】IT係(FW)'!T39+'【年計】サービス係(FV)'!T39</f>
        <v>-5223</v>
      </c>
      <c r="U39" s="787">
        <f>'【年計】IT係(FW)'!U39+'【年計】サービス係(FV)'!U39</f>
        <v>0</v>
      </c>
      <c r="V39" s="788">
        <f>'【年計】IT係(FW)'!V39+'【年計】サービス係(FV)'!V39</f>
        <v>214</v>
      </c>
      <c r="W39" s="786">
        <f>'【年計】IT係(FW)'!W39+'【年計】サービス係(FV)'!W39</f>
        <v>214</v>
      </c>
      <c r="X39" s="787">
        <f>'【年計】IT係(FW)'!X39+'【年計】サービス係(FV)'!X39</f>
        <v>31923</v>
      </c>
      <c r="Y39" s="788">
        <f>'【年計】IT係(FW)'!Y39+'【年計】サービス係(FV)'!Y39</f>
        <v>26914</v>
      </c>
      <c r="Z39" s="786">
        <f>'【年計】IT係(FW)'!Z39+'【年計】サービス係(FV)'!Z39</f>
        <v>-5009</v>
      </c>
      <c r="AA39" s="787">
        <f>'【年計】IT係(FW)'!AA39+'【年計】サービス係(FV)'!AA39</f>
        <v>0</v>
      </c>
      <c r="AB39" s="788">
        <f>'【年計】IT係(FW)'!AB39+'【年計】サービス係(FV)'!AB39</f>
        <v>258</v>
      </c>
      <c r="AC39" s="786">
        <f>'【年計】IT係(FW)'!AC39+'【年計】サービス係(FV)'!AC39</f>
        <v>258</v>
      </c>
      <c r="AD39" s="787">
        <f>'【年計】IT係(FW)'!AD39+'【年計】サービス係(FV)'!AD39</f>
        <v>31923</v>
      </c>
      <c r="AE39" s="788">
        <f>'【年計】IT係(FW)'!AE39+'【年計】サービス係(FV)'!AE39</f>
        <v>27172</v>
      </c>
      <c r="AF39" s="786">
        <f>'【年計】IT係(FW)'!AF39+'【年計】サービス係(FV)'!AF39</f>
        <v>-4751</v>
      </c>
      <c r="AG39" s="787">
        <f>'【年計】IT係(FW)'!AG39+'【年計】サービス係(FV)'!AG39</f>
        <v>4574</v>
      </c>
      <c r="AH39" s="788">
        <f>'【年計】IT係(FW)'!AH39+'【年計】サービス係(FV)'!AH39</f>
        <v>5320</v>
      </c>
      <c r="AI39" s="786">
        <f>'【年計】IT係(FW)'!AI39+'【年計】サービス係(FV)'!AI39</f>
        <v>746</v>
      </c>
      <c r="AJ39" s="787">
        <f>'【年計】IT係(FW)'!AJ39+'【年計】サービス係(FV)'!AJ39</f>
        <v>36497</v>
      </c>
      <c r="AK39" s="788">
        <f>'【年計】IT係(FW)'!AK39+'【年計】サービス係(FV)'!AK39</f>
        <v>32492</v>
      </c>
      <c r="AL39" s="786">
        <f>'【年計】IT係(FW)'!AL39+'【年計】サービス係(FV)'!AL39</f>
        <v>-4005</v>
      </c>
      <c r="AM39" s="787">
        <f>'【年計】IT係(FW)'!AM39+'【年計】サービス係(FV)'!AM39</f>
        <v>0</v>
      </c>
      <c r="AN39" s="788">
        <f>'【年計】IT係(FW)'!AN39+'【年計】サービス係(FV)'!AN39</f>
        <v>80</v>
      </c>
      <c r="AO39" s="786">
        <f>'【年計】IT係(FW)'!AO39+'【年計】サービス係(FV)'!AO39</f>
        <v>80</v>
      </c>
      <c r="AP39" s="787">
        <f>'【年計】IT係(FW)'!AP39+'【年計】サービス係(FV)'!AP39</f>
        <v>36497</v>
      </c>
      <c r="AQ39" s="788">
        <f>'【年計】IT係(FW)'!AQ39+'【年計】サービス係(FV)'!AQ39</f>
        <v>32572</v>
      </c>
      <c r="AR39" s="786">
        <f>'【年計】IT係(FW)'!AR39+'【年計】サービス係(FV)'!AR39</f>
        <v>-3925</v>
      </c>
      <c r="AS39" s="787">
        <f>'【年計】IT係(FW)'!AS39+'【年計】サービス係(FV)'!AS39</f>
        <v>1228</v>
      </c>
      <c r="AT39" s="788">
        <f>'【年計】IT係(FW)'!AT39+'【年計】サービス係(FV)'!AT39</f>
        <v>0</v>
      </c>
      <c r="AU39" s="786">
        <f>'【年計】IT係(FW)'!AU39+'【年計】サービス係(FV)'!AU39</f>
        <v>-1228</v>
      </c>
      <c r="AV39" s="787">
        <f>'【年計】IT係(FW)'!AV39+'【年計】サービス係(FV)'!AV39</f>
        <v>37725</v>
      </c>
      <c r="AW39" s="788">
        <f>'【年計】IT係(FW)'!AW39+'【年計】サービス係(FV)'!AW39</f>
        <v>32572</v>
      </c>
      <c r="AX39" s="786">
        <f>'【年計】IT係(FW)'!AX39+'【年計】サービス係(FV)'!AX39</f>
        <v>-5153</v>
      </c>
      <c r="AY39" s="787">
        <f>'【年計】IT係(FW)'!AY39+'【年計】サービス係(FV)'!AY39</f>
        <v>0</v>
      </c>
      <c r="AZ39" s="788">
        <f>'【年計】IT係(FW)'!AZ39+'【年計】サービス係(FV)'!AZ39</f>
        <v>0</v>
      </c>
      <c r="BA39" s="786">
        <f>'【年計】IT係(FW)'!BA39+'【年計】サービス係(FV)'!BA39</f>
        <v>0</v>
      </c>
      <c r="BB39" s="787">
        <f>'【年計】IT係(FW)'!BB39+'【年計】サービス係(FV)'!BB39</f>
        <v>37725</v>
      </c>
      <c r="BC39" s="788">
        <f>'【年計】IT係(FW)'!BC39+'【年計】サービス係(FV)'!BC39</f>
        <v>32572</v>
      </c>
      <c r="BD39" s="786">
        <f>'【年計】IT係(FW)'!BD39+'【年計】サービス係(FV)'!BD39</f>
        <v>-5153</v>
      </c>
      <c r="BE39" s="787">
        <f>'【年計】IT係(FW)'!BE39+'【年計】サービス係(FV)'!BE39</f>
        <v>2407</v>
      </c>
      <c r="BF39" s="788">
        <f>'【年計】IT係(FW)'!BF39+'【年計】サービス係(FV)'!BF39</f>
        <v>1186</v>
      </c>
      <c r="BG39" s="786">
        <f>'【年計】IT係(FW)'!BG39+'【年計】サービス係(FV)'!BG39</f>
        <v>-1221</v>
      </c>
      <c r="BH39" s="787">
        <f>'【年計】IT係(FW)'!BH39+'【年計】サービス係(FV)'!BH39</f>
        <v>40132</v>
      </c>
      <c r="BI39" s="788">
        <f>'【年計】IT係(FW)'!BI39+'【年計】サービス係(FV)'!BI39</f>
        <v>33758</v>
      </c>
      <c r="BJ39" s="786">
        <f>'【年計】IT係(FW)'!BJ39+'【年計】サービス係(FV)'!BJ39</f>
        <v>-6374</v>
      </c>
      <c r="BK39" s="787">
        <f>'【年計】IT係(FW)'!BK39+'【年計】サービス係(FV)'!BK39</f>
        <v>0</v>
      </c>
      <c r="BL39" s="788">
        <f>'【年計】IT係(FW)'!BL39+'【年計】サービス係(FV)'!BL39</f>
        <v>0</v>
      </c>
      <c r="BM39" s="786">
        <f>'【年計】IT係(FW)'!BM39+'【年計】サービス係(FV)'!BM39</f>
        <v>0</v>
      </c>
      <c r="BN39" s="787">
        <f>'【年計】IT係(FW)'!BN39+'【年計】サービス係(FV)'!BN39</f>
        <v>40132</v>
      </c>
      <c r="BO39" s="788">
        <f>'【年計】IT係(FW)'!BO39+'【年計】サービス係(FV)'!BO39</f>
        <v>33758</v>
      </c>
      <c r="BP39" s="786">
        <f>'【年計】IT係(FW)'!BP39+'【年計】サービス係(FV)'!BP39</f>
        <v>-6374</v>
      </c>
      <c r="BQ39" s="787">
        <f>'【年計】IT係(FW)'!BQ39+'【年計】サービス係(FV)'!BQ39</f>
        <v>4977</v>
      </c>
      <c r="BR39" s="788">
        <f>'【年計】IT係(FW)'!BR39+'【年計】サービス係(FV)'!BR39</f>
        <v>0</v>
      </c>
      <c r="BS39" s="786">
        <f>'【年計】IT係(FW)'!BS39+'【年計】サービス係(FV)'!BS39</f>
        <v>-4977</v>
      </c>
      <c r="BT39" s="787">
        <f>'【年計】IT係(FW)'!BT39+'【年計】サービス係(FV)'!BT39</f>
        <v>45109</v>
      </c>
      <c r="BU39" s="788">
        <f>'【年計】IT係(FW)'!BU39+'【年計】サービス係(FV)'!BU39</f>
        <v>33758</v>
      </c>
      <c r="BV39" s="786">
        <f>'【年計】IT係(FW)'!BV39+'【年計】サービス係(FV)'!BV39</f>
        <v>-11351</v>
      </c>
      <c r="BW39" s="789" t="s">
        <v>89</v>
      </c>
    </row>
    <row r="40" spans="2:75" ht="15.75" customHeight="1" outlineLevel="1" thickBot="1">
      <c r="B40" s="2523"/>
      <c r="C40" s="2480"/>
      <c r="D40" s="2473"/>
      <c r="E40" s="736" t="s">
        <v>218</v>
      </c>
      <c r="F40" s="790">
        <f>F39/6300*1000</f>
        <v>2522.063492063492</v>
      </c>
      <c r="G40" s="791">
        <f t="shared" ref="G40:BR40" si="216">G39/6300*1000</f>
        <v>2224.1269841269841</v>
      </c>
      <c r="H40" s="792">
        <f t="shared" ref="H40:H41" si="217">G40-F40</f>
        <v>-297.93650793650795</v>
      </c>
      <c r="I40" s="790">
        <f t="shared" si="216"/>
        <v>0</v>
      </c>
      <c r="J40" s="791">
        <f t="shared" si="216"/>
        <v>620.15873015873012</v>
      </c>
      <c r="K40" s="792">
        <f t="shared" ref="K40:K42" si="218">J40-I40</f>
        <v>620.15873015873012</v>
      </c>
      <c r="L40" s="790">
        <f t="shared" si="60"/>
        <v>2522.063492063492</v>
      </c>
      <c r="M40" s="791">
        <f t="shared" si="60"/>
        <v>2844.2857142857142</v>
      </c>
      <c r="N40" s="792">
        <f t="shared" si="6"/>
        <v>322.22222222222217</v>
      </c>
      <c r="O40" s="790">
        <f t="shared" si="216"/>
        <v>2545.0793650793653</v>
      </c>
      <c r="P40" s="791">
        <f t="shared" si="216"/>
        <v>1393.8095238095239</v>
      </c>
      <c r="Q40" s="792">
        <f t="shared" ref="Q40:Q42" si="219">P40-O40</f>
        <v>-1151.2698412698414</v>
      </c>
      <c r="R40" s="790">
        <f t="shared" si="62"/>
        <v>5067.1428571428569</v>
      </c>
      <c r="S40" s="791">
        <f t="shared" si="62"/>
        <v>4238.0952380952385</v>
      </c>
      <c r="T40" s="792">
        <f t="shared" si="11"/>
        <v>-829.04761904761835</v>
      </c>
      <c r="U40" s="790">
        <f t="shared" si="216"/>
        <v>0</v>
      </c>
      <c r="V40" s="791">
        <f t="shared" si="216"/>
        <v>33.968253968253968</v>
      </c>
      <c r="W40" s="792">
        <f t="shared" ref="W40:W42" si="220">V40-U40</f>
        <v>33.968253968253968</v>
      </c>
      <c r="X40" s="790">
        <f t="shared" si="64"/>
        <v>5067.1428571428569</v>
      </c>
      <c r="Y40" s="791">
        <f t="shared" si="64"/>
        <v>4272.063492063492</v>
      </c>
      <c r="Z40" s="792">
        <f t="shared" si="16"/>
        <v>-795.07936507936483</v>
      </c>
      <c r="AA40" s="790">
        <f t="shared" si="216"/>
        <v>0</v>
      </c>
      <c r="AB40" s="791">
        <f t="shared" si="216"/>
        <v>40.952380952380956</v>
      </c>
      <c r="AC40" s="792">
        <f t="shared" ref="AC40:AC42" si="221">AB40-AA40</f>
        <v>40.952380952380956</v>
      </c>
      <c r="AD40" s="790">
        <f t="shared" si="66"/>
        <v>5067.1428571428569</v>
      </c>
      <c r="AE40" s="791">
        <f t="shared" si="66"/>
        <v>4313.0158730158728</v>
      </c>
      <c r="AF40" s="792">
        <f t="shared" si="21"/>
        <v>-754.1269841269841</v>
      </c>
      <c r="AG40" s="790">
        <f t="shared" si="216"/>
        <v>726.03174603174602</v>
      </c>
      <c r="AH40" s="791">
        <f t="shared" si="216"/>
        <v>844.44444444444446</v>
      </c>
      <c r="AI40" s="792">
        <f t="shared" ref="AI40:AI42" si="222">AH40-AG40</f>
        <v>118.41269841269843</v>
      </c>
      <c r="AJ40" s="790">
        <f t="shared" si="68"/>
        <v>5793.1746031746025</v>
      </c>
      <c r="AK40" s="791">
        <f t="shared" si="68"/>
        <v>5157.4603174603171</v>
      </c>
      <c r="AL40" s="792">
        <f t="shared" si="26"/>
        <v>-635.71428571428532</v>
      </c>
      <c r="AM40" s="790">
        <f t="shared" si="216"/>
        <v>0</v>
      </c>
      <c r="AN40" s="791">
        <f t="shared" si="216"/>
        <v>12.698412698412698</v>
      </c>
      <c r="AO40" s="792">
        <f t="shared" ref="AO40:AO42" si="223">AN40-AM40</f>
        <v>12.698412698412698</v>
      </c>
      <c r="AP40" s="790">
        <f t="shared" si="70"/>
        <v>5793.1746031746025</v>
      </c>
      <c r="AQ40" s="791">
        <f t="shared" si="70"/>
        <v>5170.1587301587297</v>
      </c>
      <c r="AR40" s="792">
        <f t="shared" si="31"/>
        <v>-623.01587301587278</v>
      </c>
      <c r="AS40" s="790">
        <f t="shared" si="216"/>
        <v>194.92063492063491</v>
      </c>
      <c r="AT40" s="791">
        <f t="shared" si="216"/>
        <v>0</v>
      </c>
      <c r="AU40" s="792">
        <f t="shared" ref="AU40:AU42" si="224">AT40-AS40</f>
        <v>-194.92063492063491</v>
      </c>
      <c r="AV40" s="790">
        <f t="shared" si="72"/>
        <v>5988.0952380952376</v>
      </c>
      <c r="AW40" s="791">
        <f t="shared" si="72"/>
        <v>5170.1587301587297</v>
      </c>
      <c r="AX40" s="792">
        <f t="shared" si="36"/>
        <v>-817.93650793650795</v>
      </c>
      <c r="AY40" s="790">
        <f t="shared" si="216"/>
        <v>0</v>
      </c>
      <c r="AZ40" s="791">
        <f t="shared" si="216"/>
        <v>0</v>
      </c>
      <c r="BA40" s="792">
        <f t="shared" ref="BA40:BA42" si="225">AZ40-AY40</f>
        <v>0</v>
      </c>
      <c r="BB40" s="790">
        <f t="shared" si="74"/>
        <v>5988.0952380952376</v>
      </c>
      <c r="BC40" s="791">
        <f t="shared" si="74"/>
        <v>5170.1587301587297</v>
      </c>
      <c r="BD40" s="792">
        <f t="shared" si="41"/>
        <v>-817.93650793650795</v>
      </c>
      <c r="BE40" s="790">
        <f t="shared" si="216"/>
        <v>382.06349206349205</v>
      </c>
      <c r="BF40" s="791">
        <f t="shared" si="216"/>
        <v>188.25396825396825</v>
      </c>
      <c r="BG40" s="792">
        <f t="shared" ref="BG40:BG42" si="226">BF40-BE40</f>
        <v>-193.8095238095238</v>
      </c>
      <c r="BH40" s="790">
        <f t="shared" si="76"/>
        <v>6370.1587301587297</v>
      </c>
      <c r="BI40" s="791">
        <f t="shared" si="76"/>
        <v>5358.4126984126979</v>
      </c>
      <c r="BJ40" s="792">
        <f t="shared" si="46"/>
        <v>-1011.7460317460318</v>
      </c>
      <c r="BK40" s="790">
        <f t="shared" si="216"/>
        <v>0</v>
      </c>
      <c r="BL40" s="791">
        <f t="shared" si="216"/>
        <v>0</v>
      </c>
      <c r="BM40" s="792">
        <f t="shared" ref="BM40:BM42" si="227">BL40-BK40</f>
        <v>0</v>
      </c>
      <c r="BN40" s="790">
        <f t="shared" si="78"/>
        <v>6370.1587301587297</v>
      </c>
      <c r="BO40" s="791">
        <f t="shared" si="78"/>
        <v>5358.4126984126979</v>
      </c>
      <c r="BP40" s="792">
        <f t="shared" si="51"/>
        <v>-1011.7460317460318</v>
      </c>
      <c r="BQ40" s="790">
        <f t="shared" si="216"/>
        <v>790</v>
      </c>
      <c r="BR40" s="791">
        <f t="shared" si="216"/>
        <v>0</v>
      </c>
      <c r="BS40" s="792">
        <f t="shared" ref="BS40:BS42" si="228">BR40-BQ40</f>
        <v>-790</v>
      </c>
      <c r="BT40" s="790">
        <f t="shared" si="80"/>
        <v>7160.1587301587297</v>
      </c>
      <c r="BU40" s="791">
        <f t="shared" si="80"/>
        <v>5358.4126984126979</v>
      </c>
      <c r="BV40" s="792">
        <f t="shared" si="56"/>
        <v>-1801.7460317460318</v>
      </c>
      <c r="BW40" s="793" t="s">
        <v>90</v>
      </c>
    </row>
    <row r="41" spans="2:75" ht="15.75" customHeight="1" outlineLevel="1" thickTop="1">
      <c r="B41" s="2523"/>
      <c r="C41" s="2480"/>
      <c r="D41" s="2473"/>
      <c r="E41" s="737" t="s">
        <v>219</v>
      </c>
      <c r="F41" s="794">
        <f>F37-F38-F39</f>
        <v>6072</v>
      </c>
      <c r="G41" s="795">
        <f t="shared" ref="G41:BR41" si="229">G37-G38-G39</f>
        <v>10325</v>
      </c>
      <c r="H41" s="796">
        <f t="shared" si="217"/>
        <v>4253</v>
      </c>
      <c r="I41" s="794">
        <f t="shared" si="229"/>
        <v>0</v>
      </c>
      <c r="J41" s="795">
        <f t="shared" si="229"/>
        <v>1702</v>
      </c>
      <c r="K41" s="796">
        <f t="shared" si="218"/>
        <v>1702</v>
      </c>
      <c r="L41" s="794">
        <f t="shared" si="60"/>
        <v>6072</v>
      </c>
      <c r="M41" s="795">
        <f t="shared" si="60"/>
        <v>12027</v>
      </c>
      <c r="N41" s="796">
        <f t="shared" si="6"/>
        <v>5955</v>
      </c>
      <c r="O41" s="794">
        <f t="shared" si="229"/>
        <v>9064</v>
      </c>
      <c r="P41" s="795">
        <f t="shared" si="229"/>
        <v>11667</v>
      </c>
      <c r="Q41" s="796">
        <f t="shared" si="219"/>
        <v>2603</v>
      </c>
      <c r="R41" s="794">
        <f t="shared" si="62"/>
        <v>15136</v>
      </c>
      <c r="S41" s="795">
        <f t="shared" si="62"/>
        <v>23694</v>
      </c>
      <c r="T41" s="796">
        <f t="shared" si="11"/>
        <v>8558</v>
      </c>
      <c r="U41" s="794">
        <f t="shared" si="229"/>
        <v>0</v>
      </c>
      <c r="V41" s="795">
        <f t="shared" si="229"/>
        <v>116</v>
      </c>
      <c r="W41" s="796">
        <f t="shared" si="220"/>
        <v>116</v>
      </c>
      <c r="X41" s="794">
        <f t="shared" si="64"/>
        <v>15136</v>
      </c>
      <c r="Y41" s="795">
        <f t="shared" si="64"/>
        <v>23810</v>
      </c>
      <c r="Z41" s="796">
        <f t="shared" si="16"/>
        <v>8674</v>
      </c>
      <c r="AA41" s="794">
        <f t="shared" si="229"/>
        <v>0</v>
      </c>
      <c r="AB41" s="795">
        <f t="shared" si="229"/>
        <v>105</v>
      </c>
      <c r="AC41" s="796">
        <f t="shared" si="221"/>
        <v>105</v>
      </c>
      <c r="AD41" s="794">
        <f t="shared" si="66"/>
        <v>15136</v>
      </c>
      <c r="AE41" s="795">
        <f t="shared" si="66"/>
        <v>23915</v>
      </c>
      <c r="AF41" s="796">
        <f t="shared" si="21"/>
        <v>8779</v>
      </c>
      <c r="AG41" s="794">
        <f t="shared" si="229"/>
        <v>2729</v>
      </c>
      <c r="AH41" s="795">
        <f t="shared" si="229"/>
        <v>6317</v>
      </c>
      <c r="AI41" s="796">
        <f t="shared" si="222"/>
        <v>3588</v>
      </c>
      <c r="AJ41" s="794">
        <f t="shared" si="68"/>
        <v>17865</v>
      </c>
      <c r="AK41" s="795">
        <f t="shared" si="68"/>
        <v>30232</v>
      </c>
      <c r="AL41" s="796">
        <f t="shared" si="26"/>
        <v>12367</v>
      </c>
      <c r="AM41" s="794">
        <f t="shared" si="229"/>
        <v>0</v>
      </c>
      <c r="AN41" s="795">
        <f t="shared" si="229"/>
        <v>4303</v>
      </c>
      <c r="AO41" s="796">
        <f t="shared" si="223"/>
        <v>4303</v>
      </c>
      <c r="AP41" s="794">
        <f t="shared" si="70"/>
        <v>17865</v>
      </c>
      <c r="AQ41" s="795">
        <f t="shared" si="70"/>
        <v>34535</v>
      </c>
      <c r="AR41" s="796">
        <f t="shared" si="31"/>
        <v>16670</v>
      </c>
      <c r="AS41" s="794">
        <f t="shared" si="229"/>
        <v>542</v>
      </c>
      <c r="AT41" s="795">
        <f t="shared" si="229"/>
        <v>0</v>
      </c>
      <c r="AU41" s="796">
        <f t="shared" si="224"/>
        <v>-542</v>
      </c>
      <c r="AV41" s="794">
        <f t="shared" si="72"/>
        <v>18407</v>
      </c>
      <c r="AW41" s="795">
        <f t="shared" si="72"/>
        <v>34535</v>
      </c>
      <c r="AX41" s="796">
        <f t="shared" si="36"/>
        <v>16128</v>
      </c>
      <c r="AY41" s="794">
        <f t="shared" si="229"/>
        <v>0</v>
      </c>
      <c r="AZ41" s="795">
        <f t="shared" si="229"/>
        <v>1116</v>
      </c>
      <c r="BA41" s="796">
        <f t="shared" si="225"/>
        <v>1116</v>
      </c>
      <c r="BB41" s="794">
        <f t="shared" si="74"/>
        <v>18407</v>
      </c>
      <c r="BC41" s="795">
        <f t="shared" si="74"/>
        <v>35651</v>
      </c>
      <c r="BD41" s="796">
        <f t="shared" si="41"/>
        <v>17244</v>
      </c>
      <c r="BE41" s="794">
        <f t="shared" si="229"/>
        <v>743</v>
      </c>
      <c r="BF41" s="795">
        <f t="shared" si="229"/>
        <v>1958</v>
      </c>
      <c r="BG41" s="796">
        <f t="shared" si="226"/>
        <v>1215</v>
      </c>
      <c r="BH41" s="794">
        <f t="shared" si="76"/>
        <v>19150</v>
      </c>
      <c r="BI41" s="795">
        <f t="shared" si="76"/>
        <v>37609</v>
      </c>
      <c r="BJ41" s="796">
        <f t="shared" si="46"/>
        <v>18459</v>
      </c>
      <c r="BK41" s="794">
        <f t="shared" si="229"/>
        <v>0</v>
      </c>
      <c r="BL41" s="795">
        <f t="shared" si="229"/>
        <v>0</v>
      </c>
      <c r="BM41" s="796">
        <f t="shared" si="227"/>
        <v>0</v>
      </c>
      <c r="BN41" s="794">
        <f t="shared" si="78"/>
        <v>19150</v>
      </c>
      <c r="BO41" s="795">
        <f t="shared" si="78"/>
        <v>37609</v>
      </c>
      <c r="BP41" s="796">
        <f t="shared" si="51"/>
        <v>18459</v>
      </c>
      <c r="BQ41" s="794">
        <f t="shared" si="229"/>
        <v>3219</v>
      </c>
      <c r="BR41" s="795">
        <f t="shared" si="229"/>
        <v>0</v>
      </c>
      <c r="BS41" s="796">
        <f t="shared" si="228"/>
        <v>-3219</v>
      </c>
      <c r="BT41" s="794">
        <f t="shared" si="80"/>
        <v>22369</v>
      </c>
      <c r="BU41" s="795">
        <f t="shared" si="80"/>
        <v>37609</v>
      </c>
      <c r="BV41" s="796">
        <f t="shared" si="56"/>
        <v>15240</v>
      </c>
      <c r="BW41" s="797" t="s">
        <v>89</v>
      </c>
    </row>
    <row r="42" spans="2:75" ht="15.75" customHeight="1" outlineLevel="1" thickBot="1">
      <c r="B42" s="2523"/>
      <c r="C42" s="2480"/>
      <c r="D42" s="2474"/>
      <c r="E42" s="738" t="s">
        <v>220</v>
      </c>
      <c r="F42" s="798">
        <f>F41/F37</f>
        <v>0.15991572293916251</v>
      </c>
      <c r="G42" s="799">
        <f t="shared" ref="G42" si="230">G41/G37</f>
        <v>0.2706989670179854</v>
      </c>
      <c r="H42" s="800">
        <f>G42-F42</f>
        <v>0.1107832440788229</v>
      </c>
      <c r="I42" s="798" t="e">
        <f t="shared" ref="I42:BR42" si="231">I41/I37</f>
        <v>#DIV/0!</v>
      </c>
      <c r="J42" s="799">
        <f t="shared" si="231"/>
        <v>0.26739984289080909</v>
      </c>
      <c r="K42" s="800" t="e">
        <f t="shared" si="218"/>
        <v>#DIV/0!</v>
      </c>
      <c r="L42" s="798">
        <f t="shared" ref="L42" si="232">L41/L37</f>
        <v>0.15991572293916251</v>
      </c>
      <c r="M42" s="799">
        <f t="shared" si="231"/>
        <v>0.27022715527894486</v>
      </c>
      <c r="N42" s="800">
        <f t="shared" si="6"/>
        <v>0.11031143233978236</v>
      </c>
      <c r="O42" s="798">
        <f t="shared" ref="O42" si="233">O41/O37</f>
        <v>0.16961077844311379</v>
      </c>
      <c r="P42" s="799">
        <f t="shared" si="231"/>
        <v>0.19210946633515008</v>
      </c>
      <c r="Q42" s="800">
        <f t="shared" si="219"/>
        <v>2.2498687892036295E-2</v>
      </c>
      <c r="R42" s="798">
        <f t="shared" ref="R42" si="234">R41/R37</f>
        <v>0.16558363417569194</v>
      </c>
      <c r="S42" s="799">
        <f t="shared" si="231"/>
        <v>0.22514681008761095</v>
      </c>
      <c r="T42" s="800">
        <f t="shared" si="11"/>
        <v>5.9563175911919009E-2</v>
      </c>
      <c r="U42" s="798" t="e">
        <f t="shared" ref="U42" si="235">U41/U37</f>
        <v>#DIV/0!</v>
      </c>
      <c r="V42" s="799">
        <f t="shared" si="231"/>
        <v>0.3515151515151515</v>
      </c>
      <c r="W42" s="800" t="e">
        <f t="shared" si="220"/>
        <v>#DIV/0!</v>
      </c>
      <c r="X42" s="798">
        <f t="shared" ref="X42" si="236">X41/X37</f>
        <v>0.16558363417569194</v>
      </c>
      <c r="Y42" s="799">
        <f t="shared" si="231"/>
        <v>0.22554183085783572</v>
      </c>
      <c r="Z42" s="800">
        <f t="shared" si="16"/>
        <v>5.9958196682143777E-2</v>
      </c>
      <c r="AA42" s="798" t="e">
        <f t="shared" ref="AA42" si="237">AA41/AA37</f>
        <v>#DIV/0!</v>
      </c>
      <c r="AB42" s="799">
        <f t="shared" si="231"/>
        <v>0.28925619834710742</v>
      </c>
      <c r="AC42" s="800" t="e">
        <f t="shared" si="221"/>
        <v>#DIV/0!</v>
      </c>
      <c r="AD42" s="798">
        <f t="shared" ref="AD42" si="238">AD41/AD37</f>
        <v>0.16558363417569194</v>
      </c>
      <c r="AE42" s="799">
        <f t="shared" si="231"/>
        <v>0.22576016463547025</v>
      </c>
      <c r="AF42" s="800">
        <f t="shared" si="21"/>
        <v>6.0176530459778305E-2</v>
      </c>
      <c r="AG42" s="798">
        <f t="shared" ref="AG42" si="239">AG41/AG37</f>
        <v>0.14370721432332806</v>
      </c>
      <c r="AH42" s="799">
        <f t="shared" si="231"/>
        <v>0.23982536066818527</v>
      </c>
      <c r="AI42" s="800">
        <f t="shared" si="222"/>
        <v>9.6118146344857214E-2</v>
      </c>
      <c r="AJ42" s="798">
        <f t="shared" ref="AJ42" si="240">AJ41/AJ37</f>
        <v>0.16182065217391303</v>
      </c>
      <c r="AK42" s="799">
        <f t="shared" si="231"/>
        <v>0.22856106024752212</v>
      </c>
      <c r="AL42" s="800">
        <f t="shared" si="26"/>
        <v>6.6740408073609092E-2</v>
      </c>
      <c r="AM42" s="798" t="e">
        <f t="shared" ref="AM42" si="241">AM41/AM37</f>
        <v>#DIV/0!</v>
      </c>
      <c r="AN42" s="799">
        <f t="shared" si="231"/>
        <v>0.97463193657984148</v>
      </c>
      <c r="AO42" s="800" t="e">
        <f t="shared" si="223"/>
        <v>#DIV/0!</v>
      </c>
      <c r="AP42" s="798">
        <f t="shared" ref="AP42" si="242">AP41/AP37</f>
        <v>0.16182065217391303</v>
      </c>
      <c r="AQ42" s="799">
        <f t="shared" si="231"/>
        <v>0.25265937989260057</v>
      </c>
      <c r="AR42" s="800">
        <f t="shared" si="31"/>
        <v>9.0838727718687534E-2</v>
      </c>
      <c r="AS42" s="798">
        <f t="shared" ref="AS42" si="243">AS41/AS37</f>
        <v>0.16276276276276277</v>
      </c>
      <c r="AT42" s="799" t="e">
        <f t="shared" si="231"/>
        <v>#DIV/0!</v>
      </c>
      <c r="AU42" s="800" t="e">
        <f t="shared" si="224"/>
        <v>#DIV/0!</v>
      </c>
      <c r="AV42" s="798">
        <f t="shared" ref="AV42" si="244">AV41/AV37</f>
        <v>0.1618482370526686</v>
      </c>
      <c r="AW42" s="799">
        <f t="shared" si="231"/>
        <v>0.25265937989260057</v>
      </c>
      <c r="AX42" s="800">
        <f t="shared" si="36"/>
        <v>9.0811142839931969E-2</v>
      </c>
      <c r="AY42" s="798" t="e">
        <f t="shared" ref="AY42" si="245">AY41/AY37</f>
        <v>#DIV/0!</v>
      </c>
      <c r="AZ42" s="799">
        <f t="shared" si="231"/>
        <v>1</v>
      </c>
      <c r="BA42" s="800" t="e">
        <f t="shared" si="225"/>
        <v>#DIV/0!</v>
      </c>
      <c r="BB42" s="798">
        <f t="shared" ref="BB42" si="246">BB41/BB37</f>
        <v>0.1618482370526686</v>
      </c>
      <c r="BC42" s="799">
        <f t="shared" si="231"/>
        <v>0.25871177486538655</v>
      </c>
      <c r="BD42" s="800">
        <f t="shared" si="41"/>
        <v>9.6863537812717948E-2</v>
      </c>
      <c r="BE42" s="798">
        <f t="shared" ref="BE42" si="247">BE41/BE37</f>
        <v>0.23587301587301587</v>
      </c>
      <c r="BF42" s="799">
        <f t="shared" si="231"/>
        <v>0.62158730158730158</v>
      </c>
      <c r="BG42" s="800">
        <f t="shared" si="226"/>
        <v>0.38571428571428568</v>
      </c>
      <c r="BH42" s="798">
        <f t="shared" ref="BH42" si="248">BH41/BH37</f>
        <v>0.16384325804243668</v>
      </c>
      <c r="BI42" s="799">
        <f t="shared" si="231"/>
        <v>0.26682132924683583</v>
      </c>
      <c r="BJ42" s="800">
        <f t="shared" si="46"/>
        <v>0.10297807120439914</v>
      </c>
      <c r="BK42" s="798" t="e">
        <f t="shared" ref="BK42" si="249">BK41/BK37</f>
        <v>#DIV/0!</v>
      </c>
      <c r="BL42" s="799" t="e">
        <f t="shared" si="231"/>
        <v>#DIV/0!</v>
      </c>
      <c r="BM42" s="800" t="e">
        <f t="shared" si="227"/>
        <v>#DIV/0!</v>
      </c>
      <c r="BN42" s="798">
        <f t="shared" ref="BN42" si="250">BN41/BN37</f>
        <v>0.16384325804243668</v>
      </c>
      <c r="BO42" s="799">
        <f t="shared" si="231"/>
        <v>0.26682132924683583</v>
      </c>
      <c r="BP42" s="800">
        <f t="shared" si="51"/>
        <v>0.10297807120439914</v>
      </c>
      <c r="BQ42" s="798">
        <f t="shared" ref="BQ42" si="251">BQ41/BQ37</f>
        <v>0.32613981762917932</v>
      </c>
      <c r="BR42" s="799" t="e">
        <f t="shared" si="231"/>
        <v>#DIV/0!</v>
      </c>
      <c r="BS42" s="800" t="e">
        <f t="shared" si="228"/>
        <v>#DIV/0!</v>
      </c>
      <c r="BT42" s="798">
        <f t="shared" ref="BT42:BU42" si="252">BT41/BT37</f>
        <v>0.17648126232741618</v>
      </c>
      <c r="BU42" s="799">
        <f t="shared" si="252"/>
        <v>0.26682132924683583</v>
      </c>
      <c r="BV42" s="800">
        <f t="shared" si="56"/>
        <v>9.0340066919419648E-2</v>
      </c>
      <c r="BW42" s="801" t="s">
        <v>153</v>
      </c>
    </row>
    <row r="43" spans="2:75" ht="15.75" customHeight="1" outlineLevel="1">
      <c r="B43" s="2523"/>
      <c r="C43" s="2480"/>
      <c r="D43" s="2473" t="s">
        <v>115</v>
      </c>
      <c r="E43" s="734" t="s">
        <v>216</v>
      </c>
      <c r="F43" s="782">
        <f>'【年計】IT係(FW)'!F43+'【年計】サービス係(FV)'!F43</f>
        <v>0</v>
      </c>
      <c r="G43" s="783">
        <f>'【年計】IT係(FW)'!G43+'【年計】サービス係(FV)'!G43</f>
        <v>0</v>
      </c>
      <c r="H43" s="781">
        <f>'【年計】IT係(FW)'!H43+'【年計】サービス係(FV)'!H43</f>
        <v>0</v>
      </c>
      <c r="I43" s="782">
        <f>'【年計】IT係(FW)'!I43+'【年計】サービス係(FV)'!I43</f>
        <v>0</v>
      </c>
      <c r="J43" s="783">
        <f>'【年計】IT係(FW)'!J43+'【年計】サービス係(FV)'!J43</f>
        <v>0</v>
      </c>
      <c r="K43" s="781">
        <f>'【年計】IT係(FW)'!K43+'【年計】サービス係(FV)'!K43</f>
        <v>0</v>
      </c>
      <c r="L43" s="782">
        <f>'【年計】IT係(FW)'!L43+'【年計】サービス係(FV)'!L43</f>
        <v>0</v>
      </c>
      <c r="M43" s="783">
        <f>'【年計】IT係(FW)'!M43+'【年計】サービス係(FV)'!M43</f>
        <v>0</v>
      </c>
      <c r="N43" s="781">
        <f>'【年計】IT係(FW)'!N43+'【年計】サービス係(FV)'!N43</f>
        <v>0</v>
      </c>
      <c r="O43" s="782">
        <f>'【年計】IT係(FW)'!O43+'【年計】サービス係(FV)'!O43</f>
        <v>0</v>
      </c>
      <c r="P43" s="783">
        <f>'【年計】IT係(FW)'!P43+'【年計】サービス係(FV)'!P43</f>
        <v>0</v>
      </c>
      <c r="Q43" s="781">
        <f>'【年計】IT係(FW)'!Q43+'【年計】サービス係(FV)'!Q43</f>
        <v>0</v>
      </c>
      <c r="R43" s="782">
        <f>'【年計】IT係(FW)'!R43+'【年計】サービス係(FV)'!R43</f>
        <v>0</v>
      </c>
      <c r="S43" s="783">
        <f>'【年計】IT係(FW)'!S43+'【年計】サービス係(FV)'!S43</f>
        <v>0</v>
      </c>
      <c r="T43" s="781">
        <f>'【年計】IT係(FW)'!T43+'【年計】サービス係(FV)'!T43</f>
        <v>0</v>
      </c>
      <c r="U43" s="782">
        <f>'【年計】IT係(FW)'!U43+'【年計】サービス係(FV)'!U43</f>
        <v>0</v>
      </c>
      <c r="V43" s="783">
        <f>'【年計】IT係(FW)'!V43+'【年計】サービス係(FV)'!V43</f>
        <v>0</v>
      </c>
      <c r="W43" s="781">
        <f>'【年計】IT係(FW)'!W43+'【年計】サービス係(FV)'!W43</f>
        <v>0</v>
      </c>
      <c r="X43" s="782">
        <f>'【年計】IT係(FW)'!X43+'【年計】サービス係(FV)'!X43</f>
        <v>0</v>
      </c>
      <c r="Y43" s="783">
        <f>'【年計】IT係(FW)'!Y43+'【年計】サービス係(FV)'!Y43</f>
        <v>0</v>
      </c>
      <c r="Z43" s="781">
        <f>'【年計】IT係(FW)'!Z43+'【年計】サービス係(FV)'!Z43</f>
        <v>0</v>
      </c>
      <c r="AA43" s="782">
        <f>'【年計】IT係(FW)'!AA43+'【年計】サービス係(FV)'!AA43</f>
        <v>0</v>
      </c>
      <c r="AB43" s="783">
        <f>'【年計】IT係(FW)'!AB43+'【年計】サービス係(FV)'!AB43</f>
        <v>0</v>
      </c>
      <c r="AC43" s="781">
        <f>'【年計】IT係(FW)'!AC43+'【年計】サービス係(FV)'!AC43</f>
        <v>0</v>
      </c>
      <c r="AD43" s="782">
        <f>'【年計】IT係(FW)'!AD43+'【年計】サービス係(FV)'!AD43</f>
        <v>0</v>
      </c>
      <c r="AE43" s="783">
        <f>'【年計】IT係(FW)'!AE43+'【年計】サービス係(FV)'!AE43</f>
        <v>0</v>
      </c>
      <c r="AF43" s="781">
        <f>'【年計】IT係(FW)'!AF43+'【年計】サービス係(FV)'!AF43</f>
        <v>0</v>
      </c>
      <c r="AG43" s="782">
        <f>'【年計】IT係(FW)'!AG43+'【年計】サービス係(FV)'!AG43</f>
        <v>0</v>
      </c>
      <c r="AH43" s="783">
        <f>'【年計】IT係(FW)'!AH43+'【年計】サービス係(FV)'!AH43</f>
        <v>0</v>
      </c>
      <c r="AI43" s="781">
        <f>'【年計】IT係(FW)'!AI43+'【年計】サービス係(FV)'!AI43</f>
        <v>0</v>
      </c>
      <c r="AJ43" s="782">
        <f>'【年計】IT係(FW)'!AJ43+'【年計】サービス係(FV)'!AJ43</f>
        <v>0</v>
      </c>
      <c r="AK43" s="783">
        <f>'【年計】IT係(FW)'!AK43+'【年計】サービス係(FV)'!AK43</f>
        <v>0</v>
      </c>
      <c r="AL43" s="781">
        <f>'【年計】IT係(FW)'!AL43+'【年計】サービス係(FV)'!AL43</f>
        <v>0</v>
      </c>
      <c r="AM43" s="782">
        <f>'【年計】IT係(FW)'!AM43+'【年計】サービス係(FV)'!AM43</f>
        <v>0</v>
      </c>
      <c r="AN43" s="783">
        <f>'【年計】IT係(FW)'!AN43+'【年計】サービス係(FV)'!AN43</f>
        <v>0</v>
      </c>
      <c r="AO43" s="781">
        <f>'【年計】IT係(FW)'!AO43+'【年計】サービス係(FV)'!AO43</f>
        <v>0</v>
      </c>
      <c r="AP43" s="782">
        <f>'【年計】IT係(FW)'!AP43+'【年計】サービス係(FV)'!AP43</f>
        <v>0</v>
      </c>
      <c r="AQ43" s="783">
        <f>'【年計】IT係(FW)'!AQ43+'【年計】サービス係(FV)'!AQ43</f>
        <v>0</v>
      </c>
      <c r="AR43" s="781">
        <f>'【年計】IT係(FW)'!AR43+'【年計】サービス係(FV)'!AR43</f>
        <v>0</v>
      </c>
      <c r="AS43" s="782">
        <f>'【年計】IT係(FW)'!AS43+'【年計】サービス係(FV)'!AS43</f>
        <v>0</v>
      </c>
      <c r="AT43" s="783">
        <f>'【年計】IT係(FW)'!AT43+'【年計】サービス係(FV)'!AT43</f>
        <v>144</v>
      </c>
      <c r="AU43" s="781">
        <f>'【年計】IT係(FW)'!AU43+'【年計】サービス係(FV)'!AU43</f>
        <v>144</v>
      </c>
      <c r="AV43" s="782">
        <f>'【年計】IT係(FW)'!AV43+'【年計】サービス係(FV)'!AV43</f>
        <v>0</v>
      </c>
      <c r="AW43" s="783">
        <f>'【年計】IT係(FW)'!AW43+'【年計】サービス係(FV)'!AW43</f>
        <v>144</v>
      </c>
      <c r="AX43" s="781">
        <f>'【年計】IT係(FW)'!AX43+'【年計】サービス係(FV)'!AX43</f>
        <v>144</v>
      </c>
      <c r="AY43" s="782">
        <f>'【年計】IT係(FW)'!AY43+'【年計】サービス係(FV)'!AY43</f>
        <v>0</v>
      </c>
      <c r="AZ43" s="783">
        <f>'【年計】IT係(FW)'!AZ43+'【年計】サービス係(FV)'!AZ43</f>
        <v>0</v>
      </c>
      <c r="BA43" s="781">
        <f>'【年計】IT係(FW)'!BA43+'【年計】サービス係(FV)'!BA43</f>
        <v>0</v>
      </c>
      <c r="BB43" s="782">
        <f>'【年計】IT係(FW)'!BB43+'【年計】サービス係(FV)'!BB43</f>
        <v>0</v>
      </c>
      <c r="BC43" s="783">
        <f>'【年計】IT係(FW)'!BC43+'【年計】サービス係(FV)'!BC43</f>
        <v>144</v>
      </c>
      <c r="BD43" s="781">
        <f>'【年計】IT係(FW)'!BD43+'【年計】サービス係(FV)'!BD43</f>
        <v>144</v>
      </c>
      <c r="BE43" s="782">
        <f>'【年計】IT係(FW)'!BE43+'【年計】サービス係(FV)'!BE43</f>
        <v>0</v>
      </c>
      <c r="BF43" s="783">
        <f>'【年計】IT係(FW)'!BF43+'【年計】サービス係(FV)'!BF43</f>
        <v>0</v>
      </c>
      <c r="BG43" s="781">
        <f>'【年計】IT係(FW)'!BG43+'【年計】サービス係(FV)'!BG43</f>
        <v>0</v>
      </c>
      <c r="BH43" s="782">
        <f>'【年計】IT係(FW)'!BH43+'【年計】サービス係(FV)'!BH43</f>
        <v>0</v>
      </c>
      <c r="BI43" s="783">
        <f>'【年計】IT係(FW)'!BI43+'【年計】サービス係(FV)'!BI43</f>
        <v>144</v>
      </c>
      <c r="BJ43" s="781">
        <f>'【年計】IT係(FW)'!BJ43+'【年計】サービス係(FV)'!BJ43</f>
        <v>144</v>
      </c>
      <c r="BK43" s="782">
        <f>'【年計】IT係(FW)'!BK43+'【年計】サービス係(FV)'!BK43</f>
        <v>0</v>
      </c>
      <c r="BL43" s="783">
        <f>'【年計】IT係(FW)'!BL43+'【年計】サービス係(FV)'!BL43</f>
        <v>0</v>
      </c>
      <c r="BM43" s="781">
        <f>'【年計】IT係(FW)'!BM43+'【年計】サービス係(FV)'!BM43</f>
        <v>0</v>
      </c>
      <c r="BN43" s="782">
        <f>'【年計】IT係(FW)'!BN43+'【年計】サービス係(FV)'!BN43</f>
        <v>0</v>
      </c>
      <c r="BO43" s="783">
        <f>'【年計】IT係(FW)'!BO43+'【年計】サービス係(FV)'!BO43</f>
        <v>144</v>
      </c>
      <c r="BP43" s="781">
        <f>'【年計】IT係(FW)'!BP43+'【年計】サービス係(FV)'!BP43</f>
        <v>144</v>
      </c>
      <c r="BQ43" s="782">
        <f>'【年計】IT係(FW)'!BQ43+'【年計】サービス係(FV)'!BQ43</f>
        <v>0</v>
      </c>
      <c r="BR43" s="783">
        <f>'【年計】IT係(FW)'!BR43+'【年計】サービス係(FV)'!BR43</f>
        <v>0</v>
      </c>
      <c r="BS43" s="781">
        <f>'【年計】IT係(FW)'!BS43+'【年計】サービス係(FV)'!BS43</f>
        <v>0</v>
      </c>
      <c r="BT43" s="782">
        <f>'【年計】IT係(FW)'!BT43+'【年計】サービス係(FV)'!BT43</f>
        <v>0</v>
      </c>
      <c r="BU43" s="783">
        <f>'【年計】IT係(FW)'!BU43+'【年計】サービス係(FV)'!BU43</f>
        <v>144</v>
      </c>
      <c r="BV43" s="781">
        <f>'【年計】IT係(FW)'!BV43+'【年計】サービス係(FV)'!BV43</f>
        <v>144</v>
      </c>
      <c r="BW43" s="784" t="s">
        <v>89</v>
      </c>
    </row>
    <row r="44" spans="2:75" ht="15.75" customHeight="1" outlineLevel="1">
      <c r="B44" s="2523"/>
      <c r="C44" s="2480"/>
      <c r="D44" s="2473"/>
      <c r="E44" s="735" t="s">
        <v>71</v>
      </c>
      <c r="F44" s="787">
        <f>'【年計】IT係(FW)'!F44+'【年計】サービス係(FV)'!F44</f>
        <v>0</v>
      </c>
      <c r="G44" s="788">
        <f>'【年計】IT係(FW)'!G44+'【年計】サービス係(FV)'!G44</f>
        <v>0</v>
      </c>
      <c r="H44" s="786">
        <f>'【年計】IT係(FW)'!H44+'【年計】サービス係(FV)'!H44</f>
        <v>0</v>
      </c>
      <c r="I44" s="787">
        <f>'【年計】IT係(FW)'!I44+'【年計】サービス係(FV)'!I44</f>
        <v>0</v>
      </c>
      <c r="J44" s="788">
        <f>'【年計】IT係(FW)'!J44+'【年計】サービス係(FV)'!J44</f>
        <v>0</v>
      </c>
      <c r="K44" s="786">
        <f>'【年計】IT係(FW)'!K44+'【年計】サービス係(FV)'!K44</f>
        <v>0</v>
      </c>
      <c r="L44" s="787">
        <f>'【年計】IT係(FW)'!L44+'【年計】サービス係(FV)'!L44</f>
        <v>0</v>
      </c>
      <c r="M44" s="788">
        <f>'【年計】IT係(FW)'!M44+'【年計】サービス係(FV)'!M44</f>
        <v>0</v>
      </c>
      <c r="N44" s="786">
        <f>'【年計】IT係(FW)'!N44+'【年計】サービス係(FV)'!N44</f>
        <v>0</v>
      </c>
      <c r="O44" s="787">
        <f>'【年計】IT係(FW)'!O44+'【年計】サービス係(FV)'!O44</f>
        <v>0</v>
      </c>
      <c r="P44" s="788">
        <f>'【年計】IT係(FW)'!P44+'【年計】サービス係(FV)'!P44</f>
        <v>0</v>
      </c>
      <c r="Q44" s="786">
        <f>'【年計】IT係(FW)'!Q44+'【年計】サービス係(FV)'!Q44</f>
        <v>0</v>
      </c>
      <c r="R44" s="787">
        <f>'【年計】IT係(FW)'!R44+'【年計】サービス係(FV)'!R44</f>
        <v>0</v>
      </c>
      <c r="S44" s="788">
        <f>'【年計】IT係(FW)'!S44+'【年計】サービス係(FV)'!S44</f>
        <v>0</v>
      </c>
      <c r="T44" s="786">
        <f>'【年計】IT係(FW)'!T44+'【年計】サービス係(FV)'!T44</f>
        <v>0</v>
      </c>
      <c r="U44" s="787">
        <f>'【年計】IT係(FW)'!U44+'【年計】サービス係(FV)'!U44</f>
        <v>0</v>
      </c>
      <c r="V44" s="788">
        <f>'【年計】IT係(FW)'!V44+'【年計】サービス係(FV)'!V44</f>
        <v>0</v>
      </c>
      <c r="W44" s="786">
        <f>'【年計】IT係(FW)'!W44+'【年計】サービス係(FV)'!W44</f>
        <v>0</v>
      </c>
      <c r="X44" s="787">
        <f>'【年計】IT係(FW)'!X44+'【年計】サービス係(FV)'!X44</f>
        <v>0</v>
      </c>
      <c r="Y44" s="788">
        <f>'【年計】IT係(FW)'!Y44+'【年計】サービス係(FV)'!Y44</f>
        <v>0</v>
      </c>
      <c r="Z44" s="786">
        <f>'【年計】IT係(FW)'!Z44+'【年計】サービス係(FV)'!Z44</f>
        <v>0</v>
      </c>
      <c r="AA44" s="787">
        <f>'【年計】IT係(FW)'!AA44+'【年計】サービス係(FV)'!AA44</f>
        <v>0</v>
      </c>
      <c r="AB44" s="788">
        <f>'【年計】IT係(FW)'!AB44+'【年計】サービス係(FV)'!AB44</f>
        <v>0</v>
      </c>
      <c r="AC44" s="786">
        <f>'【年計】IT係(FW)'!AC44+'【年計】サービス係(FV)'!AC44</f>
        <v>0</v>
      </c>
      <c r="AD44" s="787">
        <f>'【年計】IT係(FW)'!AD44+'【年計】サービス係(FV)'!AD44</f>
        <v>0</v>
      </c>
      <c r="AE44" s="788">
        <f>'【年計】IT係(FW)'!AE44+'【年計】サービス係(FV)'!AE44</f>
        <v>0</v>
      </c>
      <c r="AF44" s="786">
        <f>'【年計】IT係(FW)'!AF44+'【年計】サービス係(FV)'!AF44</f>
        <v>0</v>
      </c>
      <c r="AG44" s="787">
        <f>'【年計】IT係(FW)'!AG44+'【年計】サービス係(FV)'!AG44</f>
        <v>0</v>
      </c>
      <c r="AH44" s="788">
        <f>'【年計】IT係(FW)'!AH44+'【年計】サービス係(FV)'!AH44</f>
        <v>0</v>
      </c>
      <c r="AI44" s="786">
        <f>'【年計】IT係(FW)'!AI44+'【年計】サービス係(FV)'!AI44</f>
        <v>0</v>
      </c>
      <c r="AJ44" s="787">
        <f>'【年計】IT係(FW)'!AJ44+'【年計】サービス係(FV)'!AJ44</f>
        <v>0</v>
      </c>
      <c r="AK44" s="788">
        <f>'【年計】IT係(FW)'!AK44+'【年計】サービス係(FV)'!AK44</f>
        <v>0</v>
      </c>
      <c r="AL44" s="786">
        <f>'【年計】IT係(FW)'!AL44+'【年計】サービス係(FV)'!AL44</f>
        <v>0</v>
      </c>
      <c r="AM44" s="787">
        <f>'【年計】IT係(FW)'!AM44+'【年計】サービス係(FV)'!AM44</f>
        <v>0</v>
      </c>
      <c r="AN44" s="788">
        <f>'【年計】IT係(FW)'!AN44+'【年計】サービス係(FV)'!AN44</f>
        <v>0</v>
      </c>
      <c r="AO44" s="786">
        <f>'【年計】IT係(FW)'!AO44+'【年計】サービス係(FV)'!AO44</f>
        <v>0</v>
      </c>
      <c r="AP44" s="787">
        <f>'【年計】IT係(FW)'!AP44+'【年計】サービス係(FV)'!AP44</f>
        <v>0</v>
      </c>
      <c r="AQ44" s="788">
        <f>'【年計】IT係(FW)'!AQ44+'【年計】サービス係(FV)'!AQ44</f>
        <v>0</v>
      </c>
      <c r="AR44" s="786">
        <f>'【年計】IT係(FW)'!AR44+'【年計】サービス係(FV)'!AR44</f>
        <v>0</v>
      </c>
      <c r="AS44" s="787">
        <f>'【年計】IT係(FW)'!AS44+'【年計】サービス係(FV)'!AS44</f>
        <v>0</v>
      </c>
      <c r="AT44" s="788">
        <f>'【年計】IT係(FW)'!AT44+'【年計】サービス係(FV)'!AT44</f>
        <v>101</v>
      </c>
      <c r="AU44" s="786">
        <f>'【年計】IT係(FW)'!AU44+'【年計】サービス係(FV)'!AU44</f>
        <v>101</v>
      </c>
      <c r="AV44" s="787">
        <f>'【年計】IT係(FW)'!AV44+'【年計】サービス係(FV)'!AV44</f>
        <v>0</v>
      </c>
      <c r="AW44" s="788">
        <f>'【年計】IT係(FW)'!AW44+'【年計】サービス係(FV)'!AW44</f>
        <v>101</v>
      </c>
      <c r="AX44" s="786">
        <f>'【年計】IT係(FW)'!AX44+'【年計】サービス係(FV)'!AX44</f>
        <v>101</v>
      </c>
      <c r="AY44" s="787">
        <f>'【年計】IT係(FW)'!AY44+'【年計】サービス係(FV)'!AY44</f>
        <v>0</v>
      </c>
      <c r="AZ44" s="788">
        <f>'【年計】IT係(FW)'!AZ44+'【年計】サービス係(FV)'!AZ44</f>
        <v>0</v>
      </c>
      <c r="BA44" s="786">
        <f>'【年計】IT係(FW)'!BA44+'【年計】サービス係(FV)'!BA44</f>
        <v>0</v>
      </c>
      <c r="BB44" s="787">
        <f>'【年計】IT係(FW)'!BB44+'【年計】サービス係(FV)'!BB44</f>
        <v>0</v>
      </c>
      <c r="BC44" s="788">
        <f>'【年計】IT係(FW)'!BC44+'【年計】サービス係(FV)'!BC44</f>
        <v>101</v>
      </c>
      <c r="BD44" s="786">
        <f>'【年計】IT係(FW)'!BD44+'【年計】サービス係(FV)'!BD44</f>
        <v>101</v>
      </c>
      <c r="BE44" s="787">
        <f>'【年計】IT係(FW)'!BE44+'【年計】サービス係(FV)'!BE44</f>
        <v>0</v>
      </c>
      <c r="BF44" s="788">
        <f>'【年計】IT係(FW)'!BF44+'【年計】サービス係(FV)'!BF44</f>
        <v>0</v>
      </c>
      <c r="BG44" s="786">
        <f>'【年計】IT係(FW)'!BG44+'【年計】サービス係(FV)'!BG44</f>
        <v>0</v>
      </c>
      <c r="BH44" s="787">
        <f>'【年計】IT係(FW)'!BH44+'【年計】サービス係(FV)'!BH44</f>
        <v>0</v>
      </c>
      <c r="BI44" s="788">
        <f>'【年計】IT係(FW)'!BI44+'【年計】サービス係(FV)'!BI44</f>
        <v>101</v>
      </c>
      <c r="BJ44" s="786">
        <f>'【年計】IT係(FW)'!BJ44+'【年計】サービス係(FV)'!BJ44</f>
        <v>101</v>
      </c>
      <c r="BK44" s="787">
        <f>'【年計】IT係(FW)'!BK44+'【年計】サービス係(FV)'!BK44</f>
        <v>0</v>
      </c>
      <c r="BL44" s="788">
        <f>'【年計】IT係(FW)'!BL44+'【年計】サービス係(FV)'!BL44</f>
        <v>0</v>
      </c>
      <c r="BM44" s="786">
        <f>'【年計】IT係(FW)'!BM44+'【年計】サービス係(FV)'!BM44</f>
        <v>0</v>
      </c>
      <c r="BN44" s="787">
        <f>'【年計】IT係(FW)'!BN44+'【年計】サービス係(FV)'!BN44</f>
        <v>0</v>
      </c>
      <c r="BO44" s="788">
        <f>'【年計】IT係(FW)'!BO44+'【年計】サービス係(FV)'!BO44</f>
        <v>101</v>
      </c>
      <c r="BP44" s="786">
        <f>'【年計】IT係(FW)'!BP44+'【年計】サービス係(FV)'!BP44</f>
        <v>101</v>
      </c>
      <c r="BQ44" s="787">
        <f>'【年計】IT係(FW)'!BQ44+'【年計】サービス係(FV)'!BQ44</f>
        <v>0</v>
      </c>
      <c r="BR44" s="788">
        <f>'【年計】IT係(FW)'!BR44+'【年計】サービス係(FV)'!BR44</f>
        <v>0</v>
      </c>
      <c r="BS44" s="786">
        <f>'【年計】IT係(FW)'!BS44+'【年計】サービス係(FV)'!BS44</f>
        <v>0</v>
      </c>
      <c r="BT44" s="787">
        <f>'【年計】IT係(FW)'!BT44+'【年計】サービス係(FV)'!BT44</f>
        <v>0</v>
      </c>
      <c r="BU44" s="788">
        <f>'【年計】IT係(FW)'!BU44+'【年計】サービス係(FV)'!BU44</f>
        <v>101</v>
      </c>
      <c r="BV44" s="786">
        <f>'【年計】IT係(FW)'!BV44+'【年計】サービス係(FV)'!BV44</f>
        <v>101</v>
      </c>
      <c r="BW44" s="789" t="s">
        <v>89</v>
      </c>
    </row>
    <row r="45" spans="2:75" ht="15.75" customHeight="1" outlineLevel="1">
      <c r="B45" s="2523"/>
      <c r="C45" s="2480"/>
      <c r="D45" s="2473"/>
      <c r="E45" s="735" t="s">
        <v>217</v>
      </c>
      <c r="F45" s="787">
        <f>'【年計】IT係(FW)'!F45+'【年計】サービス係(FV)'!F45</f>
        <v>0</v>
      </c>
      <c r="G45" s="788">
        <f>'【年計】IT係(FW)'!G45+'【年計】サービス係(FV)'!G45</f>
        <v>0</v>
      </c>
      <c r="H45" s="786">
        <f>'【年計】IT係(FW)'!H45+'【年計】サービス係(FV)'!H45</f>
        <v>0</v>
      </c>
      <c r="I45" s="787">
        <f>'【年計】IT係(FW)'!I45+'【年計】サービス係(FV)'!I45</f>
        <v>0</v>
      </c>
      <c r="J45" s="788">
        <f>'【年計】IT係(FW)'!J45+'【年計】サービス係(FV)'!J45</f>
        <v>0</v>
      </c>
      <c r="K45" s="786">
        <f>'【年計】IT係(FW)'!K45+'【年計】サービス係(FV)'!K45</f>
        <v>0</v>
      </c>
      <c r="L45" s="787">
        <f>'【年計】IT係(FW)'!L45+'【年計】サービス係(FV)'!L45</f>
        <v>0</v>
      </c>
      <c r="M45" s="788">
        <f>'【年計】IT係(FW)'!M45+'【年計】サービス係(FV)'!M45</f>
        <v>0</v>
      </c>
      <c r="N45" s="786">
        <f>'【年計】IT係(FW)'!N45+'【年計】サービス係(FV)'!N45</f>
        <v>0</v>
      </c>
      <c r="O45" s="787">
        <f>'【年計】IT係(FW)'!O45+'【年計】サービス係(FV)'!O45</f>
        <v>0</v>
      </c>
      <c r="P45" s="788">
        <f>'【年計】IT係(FW)'!P45+'【年計】サービス係(FV)'!P45</f>
        <v>0</v>
      </c>
      <c r="Q45" s="786">
        <f>'【年計】IT係(FW)'!Q45+'【年計】サービス係(FV)'!Q45</f>
        <v>0</v>
      </c>
      <c r="R45" s="787">
        <f>'【年計】IT係(FW)'!R45+'【年計】サービス係(FV)'!R45</f>
        <v>0</v>
      </c>
      <c r="S45" s="788">
        <f>'【年計】IT係(FW)'!S45+'【年計】サービス係(FV)'!S45</f>
        <v>0</v>
      </c>
      <c r="T45" s="786">
        <f>'【年計】IT係(FW)'!T45+'【年計】サービス係(FV)'!T45</f>
        <v>0</v>
      </c>
      <c r="U45" s="787">
        <f>'【年計】IT係(FW)'!U45+'【年計】サービス係(FV)'!U45</f>
        <v>0</v>
      </c>
      <c r="V45" s="788">
        <f>'【年計】IT係(FW)'!V45+'【年計】サービス係(FV)'!V45</f>
        <v>0</v>
      </c>
      <c r="W45" s="786">
        <f>'【年計】IT係(FW)'!W45+'【年計】サービス係(FV)'!W45</f>
        <v>0</v>
      </c>
      <c r="X45" s="787">
        <f>'【年計】IT係(FW)'!X45+'【年計】サービス係(FV)'!X45</f>
        <v>0</v>
      </c>
      <c r="Y45" s="788">
        <f>'【年計】IT係(FW)'!Y45+'【年計】サービス係(FV)'!Y45</f>
        <v>0</v>
      </c>
      <c r="Z45" s="786">
        <f>'【年計】IT係(FW)'!Z45+'【年計】サービス係(FV)'!Z45</f>
        <v>0</v>
      </c>
      <c r="AA45" s="787">
        <f>'【年計】IT係(FW)'!AA45+'【年計】サービス係(FV)'!AA45</f>
        <v>0</v>
      </c>
      <c r="AB45" s="788">
        <f>'【年計】IT係(FW)'!AB45+'【年計】サービス係(FV)'!AB45</f>
        <v>0</v>
      </c>
      <c r="AC45" s="786">
        <f>'【年計】IT係(FW)'!AC45+'【年計】サービス係(FV)'!AC45</f>
        <v>0</v>
      </c>
      <c r="AD45" s="787">
        <f>'【年計】IT係(FW)'!AD45+'【年計】サービス係(FV)'!AD45</f>
        <v>0</v>
      </c>
      <c r="AE45" s="788">
        <f>'【年計】IT係(FW)'!AE45+'【年計】サービス係(FV)'!AE45</f>
        <v>0</v>
      </c>
      <c r="AF45" s="786">
        <f>'【年計】IT係(FW)'!AF45+'【年計】サービス係(FV)'!AF45</f>
        <v>0</v>
      </c>
      <c r="AG45" s="787">
        <f>'【年計】IT係(FW)'!AG45+'【年計】サービス係(FV)'!AG45</f>
        <v>0</v>
      </c>
      <c r="AH45" s="788">
        <f>'【年計】IT係(FW)'!AH45+'【年計】サービス係(FV)'!AH45</f>
        <v>0</v>
      </c>
      <c r="AI45" s="786">
        <f>'【年計】IT係(FW)'!AI45+'【年計】サービス係(FV)'!AI45</f>
        <v>0</v>
      </c>
      <c r="AJ45" s="787">
        <f>'【年計】IT係(FW)'!AJ45+'【年計】サービス係(FV)'!AJ45</f>
        <v>0</v>
      </c>
      <c r="AK45" s="788">
        <f>'【年計】IT係(FW)'!AK45+'【年計】サービス係(FV)'!AK45</f>
        <v>0</v>
      </c>
      <c r="AL45" s="786">
        <f>'【年計】IT係(FW)'!AL45+'【年計】サービス係(FV)'!AL45</f>
        <v>0</v>
      </c>
      <c r="AM45" s="787">
        <f>'【年計】IT係(FW)'!AM45+'【年計】サービス係(FV)'!AM45</f>
        <v>0</v>
      </c>
      <c r="AN45" s="788">
        <f>'【年計】IT係(FW)'!AN45+'【年計】サービス係(FV)'!AN45</f>
        <v>0</v>
      </c>
      <c r="AO45" s="786">
        <f>'【年計】IT係(FW)'!AO45+'【年計】サービス係(FV)'!AO45</f>
        <v>0</v>
      </c>
      <c r="AP45" s="787">
        <f>'【年計】IT係(FW)'!AP45+'【年計】サービス係(FV)'!AP45</f>
        <v>0</v>
      </c>
      <c r="AQ45" s="788">
        <f>'【年計】IT係(FW)'!AQ45+'【年計】サービス係(FV)'!AQ45</f>
        <v>0</v>
      </c>
      <c r="AR45" s="786">
        <f>'【年計】IT係(FW)'!AR45+'【年計】サービス係(FV)'!AR45</f>
        <v>0</v>
      </c>
      <c r="AS45" s="787">
        <f>'【年計】IT係(FW)'!AS45+'【年計】サービス係(FV)'!AS45</f>
        <v>0</v>
      </c>
      <c r="AT45" s="788">
        <f>'【年計】IT係(FW)'!AT45+'【年計】サービス係(FV)'!AT45</f>
        <v>29</v>
      </c>
      <c r="AU45" s="786">
        <f>'【年計】IT係(FW)'!AU45+'【年計】サービス係(FV)'!AU45</f>
        <v>29</v>
      </c>
      <c r="AV45" s="787">
        <f>'【年計】IT係(FW)'!AV45+'【年計】サービス係(FV)'!AV45</f>
        <v>0</v>
      </c>
      <c r="AW45" s="788">
        <f>'【年計】IT係(FW)'!AW45+'【年計】サービス係(FV)'!AW45</f>
        <v>29</v>
      </c>
      <c r="AX45" s="786">
        <f>'【年計】IT係(FW)'!AX45+'【年計】サービス係(FV)'!AX45</f>
        <v>29</v>
      </c>
      <c r="AY45" s="787">
        <f>'【年計】IT係(FW)'!AY45+'【年計】サービス係(FV)'!AY45</f>
        <v>0</v>
      </c>
      <c r="AZ45" s="788">
        <f>'【年計】IT係(FW)'!AZ45+'【年計】サービス係(FV)'!AZ45</f>
        <v>0</v>
      </c>
      <c r="BA45" s="786">
        <f>'【年計】IT係(FW)'!BA45+'【年計】サービス係(FV)'!BA45</f>
        <v>0</v>
      </c>
      <c r="BB45" s="787">
        <f>'【年計】IT係(FW)'!BB45+'【年計】サービス係(FV)'!BB45</f>
        <v>0</v>
      </c>
      <c r="BC45" s="788">
        <f>'【年計】IT係(FW)'!BC45+'【年計】サービス係(FV)'!BC45</f>
        <v>29</v>
      </c>
      <c r="BD45" s="786">
        <f>'【年計】IT係(FW)'!BD45+'【年計】サービス係(FV)'!BD45</f>
        <v>29</v>
      </c>
      <c r="BE45" s="787">
        <f>'【年計】IT係(FW)'!BE45+'【年計】サービス係(FV)'!BE45</f>
        <v>0</v>
      </c>
      <c r="BF45" s="788">
        <f>'【年計】IT係(FW)'!BF45+'【年計】サービス係(FV)'!BF45</f>
        <v>0</v>
      </c>
      <c r="BG45" s="786">
        <f>'【年計】IT係(FW)'!BG45+'【年計】サービス係(FV)'!BG45</f>
        <v>0</v>
      </c>
      <c r="BH45" s="787">
        <f>'【年計】IT係(FW)'!BH45+'【年計】サービス係(FV)'!BH45</f>
        <v>0</v>
      </c>
      <c r="BI45" s="788">
        <f>'【年計】IT係(FW)'!BI45+'【年計】サービス係(FV)'!BI45</f>
        <v>29</v>
      </c>
      <c r="BJ45" s="786">
        <f>'【年計】IT係(FW)'!BJ45+'【年計】サービス係(FV)'!BJ45</f>
        <v>29</v>
      </c>
      <c r="BK45" s="787">
        <f>'【年計】IT係(FW)'!BK45+'【年計】サービス係(FV)'!BK45</f>
        <v>0</v>
      </c>
      <c r="BL45" s="788">
        <f>'【年計】IT係(FW)'!BL45+'【年計】サービス係(FV)'!BL45</f>
        <v>0</v>
      </c>
      <c r="BM45" s="786">
        <f>'【年計】IT係(FW)'!BM45+'【年計】サービス係(FV)'!BM45</f>
        <v>0</v>
      </c>
      <c r="BN45" s="787">
        <f>'【年計】IT係(FW)'!BN45+'【年計】サービス係(FV)'!BN45</f>
        <v>0</v>
      </c>
      <c r="BO45" s="788">
        <f>'【年計】IT係(FW)'!BO45+'【年計】サービス係(FV)'!BO45</f>
        <v>29</v>
      </c>
      <c r="BP45" s="786">
        <f>'【年計】IT係(FW)'!BP45+'【年計】サービス係(FV)'!BP45</f>
        <v>29</v>
      </c>
      <c r="BQ45" s="787">
        <f>'【年計】IT係(FW)'!BQ45+'【年計】サービス係(FV)'!BQ45</f>
        <v>0</v>
      </c>
      <c r="BR45" s="788">
        <f>'【年計】IT係(FW)'!BR45+'【年計】サービス係(FV)'!BR45</f>
        <v>0</v>
      </c>
      <c r="BS45" s="786">
        <f>'【年計】IT係(FW)'!BS45+'【年計】サービス係(FV)'!BS45</f>
        <v>0</v>
      </c>
      <c r="BT45" s="787">
        <f>'【年計】IT係(FW)'!BT45+'【年計】サービス係(FV)'!BT45</f>
        <v>0</v>
      </c>
      <c r="BU45" s="788">
        <f>'【年計】IT係(FW)'!BU45+'【年計】サービス係(FV)'!BU45</f>
        <v>29</v>
      </c>
      <c r="BV45" s="786">
        <f>'【年計】IT係(FW)'!BV45+'【年計】サービス係(FV)'!BV45</f>
        <v>29</v>
      </c>
      <c r="BW45" s="789" t="s">
        <v>89</v>
      </c>
    </row>
    <row r="46" spans="2:75" ht="15.75" customHeight="1" outlineLevel="1" thickBot="1">
      <c r="B46" s="2523"/>
      <c r="C46" s="2480"/>
      <c r="D46" s="2473"/>
      <c r="E46" s="736" t="s">
        <v>218</v>
      </c>
      <c r="F46" s="790">
        <f>F45/6300*1000</f>
        <v>0</v>
      </c>
      <c r="G46" s="791">
        <f t="shared" ref="G46:BR46" si="253">G45/6300*1000</f>
        <v>0</v>
      </c>
      <c r="H46" s="792">
        <f t="shared" ref="H46:H47" si="254">G46-F46</f>
        <v>0</v>
      </c>
      <c r="I46" s="790">
        <f t="shared" si="253"/>
        <v>0</v>
      </c>
      <c r="J46" s="791">
        <f t="shared" si="253"/>
        <v>0</v>
      </c>
      <c r="K46" s="792">
        <f t="shared" ref="K46:K48" si="255">J46-I46</f>
        <v>0</v>
      </c>
      <c r="L46" s="790">
        <f t="shared" ref="L46:M47" si="256">SUM(F46,I46)</f>
        <v>0</v>
      </c>
      <c r="M46" s="791">
        <f t="shared" si="256"/>
        <v>0</v>
      </c>
      <c r="N46" s="792">
        <f t="shared" ref="N46:N48" si="257">M46-L46</f>
        <v>0</v>
      </c>
      <c r="O46" s="790">
        <f t="shared" si="253"/>
        <v>0</v>
      </c>
      <c r="P46" s="791">
        <f t="shared" si="253"/>
        <v>0</v>
      </c>
      <c r="Q46" s="792">
        <f t="shared" ref="Q46:Q48" si="258">P46-O46</f>
        <v>0</v>
      </c>
      <c r="R46" s="790">
        <f t="shared" ref="R46:S47" si="259">SUM(L46,O46)</f>
        <v>0</v>
      </c>
      <c r="S46" s="791">
        <f t="shared" si="259"/>
        <v>0</v>
      </c>
      <c r="T46" s="792">
        <f t="shared" ref="T46:T48" si="260">S46-R46</f>
        <v>0</v>
      </c>
      <c r="U46" s="790">
        <f t="shared" si="253"/>
        <v>0</v>
      </c>
      <c r="V46" s="791">
        <f t="shared" si="253"/>
        <v>0</v>
      </c>
      <c r="W46" s="792">
        <f t="shared" ref="W46:W48" si="261">V46-U46</f>
        <v>0</v>
      </c>
      <c r="X46" s="790">
        <f t="shared" ref="X46:Y47" si="262">SUM(R46,U46)</f>
        <v>0</v>
      </c>
      <c r="Y46" s="791">
        <f t="shared" si="262"/>
        <v>0</v>
      </c>
      <c r="Z46" s="792">
        <f t="shared" ref="Z46:Z48" si="263">Y46-X46</f>
        <v>0</v>
      </c>
      <c r="AA46" s="790">
        <f t="shared" si="253"/>
        <v>0</v>
      </c>
      <c r="AB46" s="791">
        <f t="shared" si="253"/>
        <v>0</v>
      </c>
      <c r="AC46" s="792">
        <f t="shared" ref="AC46:AC48" si="264">AB46-AA46</f>
        <v>0</v>
      </c>
      <c r="AD46" s="790">
        <f t="shared" ref="AD46:AE47" si="265">SUM(X46,AA46)</f>
        <v>0</v>
      </c>
      <c r="AE46" s="791">
        <f t="shared" si="265"/>
        <v>0</v>
      </c>
      <c r="AF46" s="792">
        <f t="shared" ref="AF46:AF48" si="266">AE46-AD46</f>
        <v>0</v>
      </c>
      <c r="AG46" s="790">
        <f t="shared" si="253"/>
        <v>0</v>
      </c>
      <c r="AH46" s="791">
        <f t="shared" si="253"/>
        <v>0</v>
      </c>
      <c r="AI46" s="792">
        <f t="shared" ref="AI46:AI48" si="267">AH46-AG46</f>
        <v>0</v>
      </c>
      <c r="AJ46" s="790">
        <f t="shared" ref="AJ46:AK47" si="268">SUM(AD46,AG46)</f>
        <v>0</v>
      </c>
      <c r="AK46" s="791">
        <f t="shared" si="268"/>
        <v>0</v>
      </c>
      <c r="AL46" s="792">
        <f t="shared" ref="AL46:AL48" si="269">AK46-AJ46</f>
        <v>0</v>
      </c>
      <c r="AM46" s="790">
        <f t="shared" si="253"/>
        <v>0</v>
      </c>
      <c r="AN46" s="791">
        <f t="shared" si="253"/>
        <v>0</v>
      </c>
      <c r="AO46" s="792">
        <f t="shared" ref="AO46:AO48" si="270">AN46-AM46</f>
        <v>0</v>
      </c>
      <c r="AP46" s="790">
        <f t="shared" ref="AP46:AQ47" si="271">SUM(AJ46,AM46)</f>
        <v>0</v>
      </c>
      <c r="AQ46" s="791">
        <f t="shared" si="271"/>
        <v>0</v>
      </c>
      <c r="AR46" s="792">
        <f t="shared" ref="AR46:AR48" si="272">AQ46-AP46</f>
        <v>0</v>
      </c>
      <c r="AS46" s="790">
        <f t="shared" si="253"/>
        <v>0</v>
      </c>
      <c r="AT46" s="791">
        <f t="shared" si="253"/>
        <v>4.6031746031746028</v>
      </c>
      <c r="AU46" s="792">
        <f t="shared" ref="AU46:AU48" si="273">AT46-AS46</f>
        <v>4.6031746031746028</v>
      </c>
      <c r="AV46" s="790">
        <f t="shared" ref="AV46:AW47" si="274">SUM(AP46,AS46)</f>
        <v>0</v>
      </c>
      <c r="AW46" s="791">
        <f t="shared" si="274"/>
        <v>4.6031746031746028</v>
      </c>
      <c r="AX46" s="792">
        <f t="shared" ref="AX46:AX48" si="275">AW46-AV46</f>
        <v>4.6031746031746028</v>
      </c>
      <c r="AY46" s="790">
        <f t="shared" si="253"/>
        <v>0</v>
      </c>
      <c r="AZ46" s="791">
        <f t="shared" si="253"/>
        <v>0</v>
      </c>
      <c r="BA46" s="792">
        <f t="shared" ref="BA46:BA48" si="276">AZ46-AY46</f>
        <v>0</v>
      </c>
      <c r="BB46" s="790">
        <f t="shared" ref="BB46:BC47" si="277">SUM(AV46,AY46)</f>
        <v>0</v>
      </c>
      <c r="BC46" s="791">
        <f t="shared" si="277"/>
        <v>4.6031746031746028</v>
      </c>
      <c r="BD46" s="792">
        <f t="shared" ref="BD46:BD48" si="278">BC46-BB46</f>
        <v>4.6031746031746028</v>
      </c>
      <c r="BE46" s="790">
        <f t="shared" si="253"/>
        <v>0</v>
      </c>
      <c r="BF46" s="791">
        <f t="shared" si="253"/>
        <v>0</v>
      </c>
      <c r="BG46" s="792">
        <f t="shared" ref="BG46:BG48" si="279">BF46-BE46</f>
        <v>0</v>
      </c>
      <c r="BH46" s="790">
        <f t="shared" ref="BH46:BI47" si="280">SUM(BB46,BE46)</f>
        <v>0</v>
      </c>
      <c r="BI46" s="791">
        <f t="shared" si="280"/>
        <v>4.6031746031746028</v>
      </c>
      <c r="BJ46" s="792">
        <f t="shared" ref="BJ46:BJ48" si="281">BI46-BH46</f>
        <v>4.6031746031746028</v>
      </c>
      <c r="BK46" s="790">
        <f t="shared" si="253"/>
        <v>0</v>
      </c>
      <c r="BL46" s="791">
        <f t="shared" si="253"/>
        <v>0</v>
      </c>
      <c r="BM46" s="792">
        <f t="shared" ref="BM46:BM48" si="282">BL46-BK46</f>
        <v>0</v>
      </c>
      <c r="BN46" s="790">
        <f t="shared" ref="BN46:BO47" si="283">SUM(BH46,BK46)</f>
        <v>0</v>
      </c>
      <c r="BO46" s="791">
        <f t="shared" si="283"/>
        <v>4.6031746031746028</v>
      </c>
      <c r="BP46" s="792">
        <f t="shared" ref="BP46:BP48" si="284">BO46-BN46</f>
        <v>4.6031746031746028</v>
      </c>
      <c r="BQ46" s="790">
        <f t="shared" si="253"/>
        <v>0</v>
      </c>
      <c r="BR46" s="791">
        <f t="shared" si="253"/>
        <v>0</v>
      </c>
      <c r="BS46" s="792">
        <f t="shared" ref="BS46:BS48" si="285">BR46-BQ46</f>
        <v>0</v>
      </c>
      <c r="BT46" s="790">
        <f t="shared" ref="BT46:BU47" si="286">SUM(BN46,BQ46)</f>
        <v>0</v>
      </c>
      <c r="BU46" s="791">
        <f t="shared" si="286"/>
        <v>4.6031746031746028</v>
      </c>
      <c r="BV46" s="792">
        <f t="shared" ref="BV46:BV48" si="287">BU46-BT46</f>
        <v>4.6031746031746028</v>
      </c>
      <c r="BW46" s="793" t="s">
        <v>90</v>
      </c>
    </row>
    <row r="47" spans="2:75" ht="15.75" customHeight="1" outlineLevel="1" thickTop="1">
      <c r="B47" s="2523"/>
      <c r="C47" s="2480"/>
      <c r="D47" s="2473"/>
      <c r="E47" s="737" t="s">
        <v>219</v>
      </c>
      <c r="F47" s="794">
        <f>F43-F44-F45</f>
        <v>0</v>
      </c>
      <c r="G47" s="795">
        <f t="shared" ref="G47:BR47" si="288">G43-G44-G45</f>
        <v>0</v>
      </c>
      <c r="H47" s="796">
        <f t="shared" si="254"/>
        <v>0</v>
      </c>
      <c r="I47" s="794">
        <f t="shared" si="288"/>
        <v>0</v>
      </c>
      <c r="J47" s="795">
        <f t="shared" si="288"/>
        <v>0</v>
      </c>
      <c r="K47" s="796">
        <f t="shared" si="255"/>
        <v>0</v>
      </c>
      <c r="L47" s="794">
        <f t="shared" si="256"/>
        <v>0</v>
      </c>
      <c r="M47" s="795">
        <f t="shared" si="256"/>
        <v>0</v>
      </c>
      <c r="N47" s="796">
        <f t="shared" si="257"/>
        <v>0</v>
      </c>
      <c r="O47" s="794">
        <f t="shared" si="288"/>
        <v>0</v>
      </c>
      <c r="P47" s="795">
        <f t="shared" si="288"/>
        <v>0</v>
      </c>
      <c r="Q47" s="796">
        <f t="shared" si="258"/>
        <v>0</v>
      </c>
      <c r="R47" s="794">
        <f t="shared" si="259"/>
        <v>0</v>
      </c>
      <c r="S47" s="795">
        <f t="shared" si="259"/>
        <v>0</v>
      </c>
      <c r="T47" s="796">
        <f t="shared" si="260"/>
        <v>0</v>
      </c>
      <c r="U47" s="794">
        <f t="shared" si="288"/>
        <v>0</v>
      </c>
      <c r="V47" s="795">
        <f t="shared" si="288"/>
        <v>0</v>
      </c>
      <c r="W47" s="796">
        <f t="shared" si="261"/>
        <v>0</v>
      </c>
      <c r="X47" s="794">
        <f t="shared" si="262"/>
        <v>0</v>
      </c>
      <c r="Y47" s="795">
        <f t="shared" si="262"/>
        <v>0</v>
      </c>
      <c r="Z47" s="796">
        <f t="shared" si="263"/>
        <v>0</v>
      </c>
      <c r="AA47" s="794">
        <f t="shared" si="288"/>
        <v>0</v>
      </c>
      <c r="AB47" s="795">
        <f t="shared" si="288"/>
        <v>0</v>
      </c>
      <c r="AC47" s="796">
        <f t="shared" si="264"/>
        <v>0</v>
      </c>
      <c r="AD47" s="794">
        <f t="shared" si="265"/>
        <v>0</v>
      </c>
      <c r="AE47" s="795">
        <f t="shared" si="265"/>
        <v>0</v>
      </c>
      <c r="AF47" s="796">
        <f t="shared" si="266"/>
        <v>0</v>
      </c>
      <c r="AG47" s="794">
        <f t="shared" si="288"/>
        <v>0</v>
      </c>
      <c r="AH47" s="795">
        <f t="shared" si="288"/>
        <v>0</v>
      </c>
      <c r="AI47" s="796">
        <f t="shared" si="267"/>
        <v>0</v>
      </c>
      <c r="AJ47" s="794">
        <f t="shared" si="268"/>
        <v>0</v>
      </c>
      <c r="AK47" s="795">
        <f t="shared" si="268"/>
        <v>0</v>
      </c>
      <c r="AL47" s="796">
        <f t="shared" si="269"/>
        <v>0</v>
      </c>
      <c r="AM47" s="794">
        <f t="shared" si="288"/>
        <v>0</v>
      </c>
      <c r="AN47" s="795">
        <f t="shared" si="288"/>
        <v>0</v>
      </c>
      <c r="AO47" s="796">
        <f t="shared" si="270"/>
        <v>0</v>
      </c>
      <c r="AP47" s="794">
        <f t="shared" si="271"/>
        <v>0</v>
      </c>
      <c r="AQ47" s="795">
        <f t="shared" si="271"/>
        <v>0</v>
      </c>
      <c r="AR47" s="796">
        <f t="shared" si="272"/>
        <v>0</v>
      </c>
      <c r="AS47" s="794">
        <f t="shared" si="288"/>
        <v>0</v>
      </c>
      <c r="AT47" s="795">
        <f t="shared" si="288"/>
        <v>14</v>
      </c>
      <c r="AU47" s="796">
        <f t="shared" si="273"/>
        <v>14</v>
      </c>
      <c r="AV47" s="794">
        <f t="shared" si="274"/>
        <v>0</v>
      </c>
      <c r="AW47" s="795">
        <f t="shared" si="274"/>
        <v>14</v>
      </c>
      <c r="AX47" s="796">
        <f t="shared" si="275"/>
        <v>14</v>
      </c>
      <c r="AY47" s="794">
        <f t="shared" si="288"/>
        <v>0</v>
      </c>
      <c r="AZ47" s="795">
        <f t="shared" si="288"/>
        <v>0</v>
      </c>
      <c r="BA47" s="796">
        <f t="shared" si="276"/>
        <v>0</v>
      </c>
      <c r="BB47" s="794">
        <f t="shared" si="277"/>
        <v>0</v>
      </c>
      <c r="BC47" s="795">
        <f t="shared" si="277"/>
        <v>14</v>
      </c>
      <c r="BD47" s="796">
        <f t="shared" si="278"/>
        <v>14</v>
      </c>
      <c r="BE47" s="794">
        <f t="shared" si="288"/>
        <v>0</v>
      </c>
      <c r="BF47" s="795">
        <f t="shared" si="288"/>
        <v>0</v>
      </c>
      <c r="BG47" s="796">
        <f t="shared" si="279"/>
        <v>0</v>
      </c>
      <c r="BH47" s="794">
        <f t="shared" si="280"/>
        <v>0</v>
      </c>
      <c r="BI47" s="795">
        <f t="shared" si="280"/>
        <v>14</v>
      </c>
      <c r="BJ47" s="796">
        <f t="shared" si="281"/>
        <v>14</v>
      </c>
      <c r="BK47" s="794">
        <f t="shared" si="288"/>
        <v>0</v>
      </c>
      <c r="BL47" s="795">
        <f t="shared" si="288"/>
        <v>0</v>
      </c>
      <c r="BM47" s="796">
        <f t="shared" si="282"/>
        <v>0</v>
      </c>
      <c r="BN47" s="794">
        <f t="shared" si="283"/>
        <v>0</v>
      </c>
      <c r="BO47" s="795">
        <f t="shared" si="283"/>
        <v>14</v>
      </c>
      <c r="BP47" s="796">
        <f t="shared" si="284"/>
        <v>14</v>
      </c>
      <c r="BQ47" s="794">
        <f t="shared" si="288"/>
        <v>0</v>
      </c>
      <c r="BR47" s="795">
        <f t="shared" si="288"/>
        <v>0</v>
      </c>
      <c r="BS47" s="796">
        <f t="shared" si="285"/>
        <v>0</v>
      </c>
      <c r="BT47" s="794">
        <f t="shared" si="286"/>
        <v>0</v>
      </c>
      <c r="BU47" s="795">
        <f t="shared" si="286"/>
        <v>14</v>
      </c>
      <c r="BV47" s="796">
        <f t="shared" si="287"/>
        <v>14</v>
      </c>
      <c r="BW47" s="797" t="s">
        <v>89</v>
      </c>
    </row>
    <row r="48" spans="2:75" ht="15.75" customHeight="1" outlineLevel="1" thickBot="1">
      <c r="B48" s="2523"/>
      <c r="C48" s="2481"/>
      <c r="D48" s="2478"/>
      <c r="E48" s="738" t="s">
        <v>220</v>
      </c>
      <c r="F48" s="798" t="e">
        <f>F47/F43</f>
        <v>#DIV/0!</v>
      </c>
      <c r="G48" s="799" t="e">
        <f t="shared" ref="G48" si="289">G47/G43</f>
        <v>#DIV/0!</v>
      </c>
      <c r="H48" s="800" t="e">
        <f>G48-F48</f>
        <v>#DIV/0!</v>
      </c>
      <c r="I48" s="798" t="e">
        <f t="shared" ref="I48:BR48" si="290">I47/I43</f>
        <v>#DIV/0!</v>
      </c>
      <c r="J48" s="799" t="e">
        <f t="shared" si="290"/>
        <v>#DIV/0!</v>
      </c>
      <c r="K48" s="800" t="e">
        <f t="shared" si="255"/>
        <v>#DIV/0!</v>
      </c>
      <c r="L48" s="798" t="e">
        <f t="shared" ref="L48" si="291">L47/L43</f>
        <v>#DIV/0!</v>
      </c>
      <c r="M48" s="799" t="e">
        <f t="shared" si="290"/>
        <v>#DIV/0!</v>
      </c>
      <c r="N48" s="800" t="e">
        <f t="shared" si="257"/>
        <v>#DIV/0!</v>
      </c>
      <c r="O48" s="798" t="e">
        <f t="shared" ref="O48" si="292">O47/O43</f>
        <v>#DIV/0!</v>
      </c>
      <c r="P48" s="799" t="e">
        <f t="shared" si="290"/>
        <v>#DIV/0!</v>
      </c>
      <c r="Q48" s="800" t="e">
        <f t="shared" si="258"/>
        <v>#DIV/0!</v>
      </c>
      <c r="R48" s="798" t="e">
        <f t="shared" ref="R48" si="293">R47/R43</f>
        <v>#DIV/0!</v>
      </c>
      <c r="S48" s="799" t="e">
        <f t="shared" si="290"/>
        <v>#DIV/0!</v>
      </c>
      <c r="T48" s="800" t="e">
        <f t="shared" si="260"/>
        <v>#DIV/0!</v>
      </c>
      <c r="U48" s="798" t="e">
        <f t="shared" ref="U48" si="294">U47/U43</f>
        <v>#DIV/0!</v>
      </c>
      <c r="V48" s="799" t="e">
        <f t="shared" si="290"/>
        <v>#DIV/0!</v>
      </c>
      <c r="W48" s="800" t="e">
        <f t="shared" si="261"/>
        <v>#DIV/0!</v>
      </c>
      <c r="X48" s="798" t="e">
        <f t="shared" ref="X48" si="295">X47/X43</f>
        <v>#DIV/0!</v>
      </c>
      <c r="Y48" s="799" t="e">
        <f t="shared" si="290"/>
        <v>#DIV/0!</v>
      </c>
      <c r="Z48" s="800" t="e">
        <f t="shared" si="263"/>
        <v>#DIV/0!</v>
      </c>
      <c r="AA48" s="798" t="e">
        <f t="shared" ref="AA48" si="296">AA47/AA43</f>
        <v>#DIV/0!</v>
      </c>
      <c r="AB48" s="799" t="e">
        <f t="shared" si="290"/>
        <v>#DIV/0!</v>
      </c>
      <c r="AC48" s="800" t="e">
        <f t="shared" si="264"/>
        <v>#DIV/0!</v>
      </c>
      <c r="AD48" s="798" t="e">
        <f t="shared" ref="AD48" si="297">AD47/AD43</f>
        <v>#DIV/0!</v>
      </c>
      <c r="AE48" s="799" t="e">
        <f t="shared" si="290"/>
        <v>#DIV/0!</v>
      </c>
      <c r="AF48" s="800" t="e">
        <f t="shared" si="266"/>
        <v>#DIV/0!</v>
      </c>
      <c r="AG48" s="798" t="e">
        <f t="shared" ref="AG48" si="298">AG47/AG43</f>
        <v>#DIV/0!</v>
      </c>
      <c r="AH48" s="799" t="e">
        <f t="shared" si="290"/>
        <v>#DIV/0!</v>
      </c>
      <c r="AI48" s="800" t="e">
        <f t="shared" si="267"/>
        <v>#DIV/0!</v>
      </c>
      <c r="AJ48" s="798" t="e">
        <f t="shared" ref="AJ48" si="299">AJ47/AJ43</f>
        <v>#DIV/0!</v>
      </c>
      <c r="AK48" s="799" t="e">
        <f t="shared" si="290"/>
        <v>#DIV/0!</v>
      </c>
      <c r="AL48" s="800" t="e">
        <f t="shared" si="269"/>
        <v>#DIV/0!</v>
      </c>
      <c r="AM48" s="798" t="e">
        <f t="shared" ref="AM48" si="300">AM47/AM43</f>
        <v>#DIV/0!</v>
      </c>
      <c r="AN48" s="799" t="e">
        <f t="shared" si="290"/>
        <v>#DIV/0!</v>
      </c>
      <c r="AO48" s="800" t="e">
        <f t="shared" si="270"/>
        <v>#DIV/0!</v>
      </c>
      <c r="AP48" s="798" t="e">
        <f t="shared" ref="AP48" si="301">AP47/AP43</f>
        <v>#DIV/0!</v>
      </c>
      <c r="AQ48" s="799" t="e">
        <f t="shared" si="290"/>
        <v>#DIV/0!</v>
      </c>
      <c r="AR48" s="800" t="e">
        <f t="shared" si="272"/>
        <v>#DIV/0!</v>
      </c>
      <c r="AS48" s="798" t="e">
        <f t="shared" ref="AS48" si="302">AS47/AS43</f>
        <v>#DIV/0!</v>
      </c>
      <c r="AT48" s="799">
        <f t="shared" si="290"/>
        <v>9.7222222222222224E-2</v>
      </c>
      <c r="AU48" s="800" t="e">
        <f t="shared" si="273"/>
        <v>#DIV/0!</v>
      </c>
      <c r="AV48" s="798" t="e">
        <f t="shared" ref="AV48" si="303">AV47/AV43</f>
        <v>#DIV/0!</v>
      </c>
      <c r="AW48" s="799">
        <f t="shared" si="290"/>
        <v>9.7222222222222224E-2</v>
      </c>
      <c r="AX48" s="800" t="e">
        <f t="shared" si="275"/>
        <v>#DIV/0!</v>
      </c>
      <c r="AY48" s="798" t="e">
        <f t="shared" ref="AY48" si="304">AY47/AY43</f>
        <v>#DIV/0!</v>
      </c>
      <c r="AZ48" s="799" t="e">
        <f t="shared" si="290"/>
        <v>#DIV/0!</v>
      </c>
      <c r="BA48" s="800" t="e">
        <f t="shared" si="276"/>
        <v>#DIV/0!</v>
      </c>
      <c r="BB48" s="798" t="e">
        <f t="shared" ref="BB48" si="305">BB47/BB43</f>
        <v>#DIV/0!</v>
      </c>
      <c r="BC48" s="799">
        <f t="shared" si="290"/>
        <v>9.7222222222222224E-2</v>
      </c>
      <c r="BD48" s="800" t="e">
        <f t="shared" si="278"/>
        <v>#DIV/0!</v>
      </c>
      <c r="BE48" s="798" t="e">
        <f t="shared" ref="BE48" si="306">BE47/BE43</f>
        <v>#DIV/0!</v>
      </c>
      <c r="BF48" s="799" t="e">
        <f t="shared" si="290"/>
        <v>#DIV/0!</v>
      </c>
      <c r="BG48" s="800" t="e">
        <f t="shared" si="279"/>
        <v>#DIV/0!</v>
      </c>
      <c r="BH48" s="798" t="e">
        <f t="shared" ref="BH48" si="307">BH47/BH43</f>
        <v>#DIV/0!</v>
      </c>
      <c r="BI48" s="799">
        <f t="shared" si="290"/>
        <v>9.7222222222222224E-2</v>
      </c>
      <c r="BJ48" s="800" t="e">
        <f t="shared" si="281"/>
        <v>#DIV/0!</v>
      </c>
      <c r="BK48" s="798" t="e">
        <f t="shared" ref="BK48" si="308">BK47/BK43</f>
        <v>#DIV/0!</v>
      </c>
      <c r="BL48" s="799" t="e">
        <f t="shared" si="290"/>
        <v>#DIV/0!</v>
      </c>
      <c r="BM48" s="800" t="e">
        <f t="shared" si="282"/>
        <v>#DIV/0!</v>
      </c>
      <c r="BN48" s="798" t="e">
        <f t="shared" ref="BN48" si="309">BN47/BN43</f>
        <v>#DIV/0!</v>
      </c>
      <c r="BO48" s="799">
        <f t="shared" si="290"/>
        <v>9.7222222222222224E-2</v>
      </c>
      <c r="BP48" s="800" t="e">
        <f t="shared" si="284"/>
        <v>#DIV/0!</v>
      </c>
      <c r="BQ48" s="798" t="e">
        <f t="shared" ref="BQ48" si="310">BQ47/BQ43</f>
        <v>#DIV/0!</v>
      </c>
      <c r="BR48" s="799" t="e">
        <f t="shared" si="290"/>
        <v>#DIV/0!</v>
      </c>
      <c r="BS48" s="800" t="e">
        <f t="shared" si="285"/>
        <v>#DIV/0!</v>
      </c>
      <c r="BT48" s="798" t="e">
        <f t="shared" ref="BT48:BU48" si="311">BT47/BT43</f>
        <v>#DIV/0!</v>
      </c>
      <c r="BU48" s="799">
        <f t="shared" si="311"/>
        <v>9.7222222222222224E-2</v>
      </c>
      <c r="BV48" s="800" t="e">
        <f t="shared" si="287"/>
        <v>#DIV/0!</v>
      </c>
      <c r="BW48" s="801" t="s">
        <v>153</v>
      </c>
    </row>
    <row r="49" spans="2:75" ht="15.75" customHeight="1" thickTop="1" thickBot="1">
      <c r="B49" s="2523"/>
      <c r="C49" s="2535" t="s">
        <v>226</v>
      </c>
      <c r="D49" s="2515"/>
      <c r="E49" s="2516"/>
      <c r="F49" s="802">
        <f>SUM(F13,F19,F25,F31,F37,F43)</f>
        <v>60600</v>
      </c>
      <c r="G49" s="803">
        <f>SUM(G13,G19,G25,G31,G37,G43)</f>
        <v>46423</v>
      </c>
      <c r="H49" s="804">
        <f>G49-F49</f>
        <v>-14177</v>
      </c>
      <c r="I49" s="802">
        <f>SUM(I13,I19,I25,I31,I37,I43)</f>
        <v>30172</v>
      </c>
      <c r="J49" s="803">
        <f>SUM(J13,J19,J25,J31,J37,J43)</f>
        <v>22699</v>
      </c>
      <c r="K49" s="804">
        <f>J49-I49</f>
        <v>-7473</v>
      </c>
      <c r="L49" s="802">
        <f t="shared" si="60"/>
        <v>90772</v>
      </c>
      <c r="M49" s="803">
        <f t="shared" si="60"/>
        <v>69122</v>
      </c>
      <c r="N49" s="804">
        <f t="shared" si="6"/>
        <v>-21650</v>
      </c>
      <c r="O49" s="802">
        <f>SUM(O13,O19,O25,O31,O37,O43)</f>
        <v>75497</v>
      </c>
      <c r="P49" s="803">
        <f>SUM(P13,P19,P25,P31,P37,P43)</f>
        <v>75001</v>
      </c>
      <c r="Q49" s="804">
        <f>P49-O49</f>
        <v>-496</v>
      </c>
      <c r="R49" s="802">
        <f t="shared" si="62"/>
        <v>166269</v>
      </c>
      <c r="S49" s="803">
        <f t="shared" si="62"/>
        <v>144123</v>
      </c>
      <c r="T49" s="804">
        <f t="shared" si="11"/>
        <v>-22146</v>
      </c>
      <c r="U49" s="802">
        <f>SUM(U13,U19,U25,U31,U37,U43)</f>
        <v>43780</v>
      </c>
      <c r="V49" s="803">
        <f>SUM(V13,V19,V25,V31,V37,V43)</f>
        <v>19769</v>
      </c>
      <c r="W49" s="804">
        <f>V49-U49</f>
        <v>-24011</v>
      </c>
      <c r="X49" s="802">
        <f t="shared" si="64"/>
        <v>210049</v>
      </c>
      <c r="Y49" s="803">
        <f t="shared" si="64"/>
        <v>163892</v>
      </c>
      <c r="Z49" s="804">
        <f t="shared" si="16"/>
        <v>-46157</v>
      </c>
      <c r="AA49" s="802">
        <f>SUM(AA13,AA19,AA25,AA31,AA37,AA43)</f>
        <v>30658</v>
      </c>
      <c r="AB49" s="803">
        <f>SUM(AB13,AB19,AB25,AB31,AB37,AB43)</f>
        <v>14845</v>
      </c>
      <c r="AC49" s="804">
        <f>AB49-AA49</f>
        <v>-15813</v>
      </c>
      <c r="AD49" s="802">
        <f t="shared" si="66"/>
        <v>240707</v>
      </c>
      <c r="AE49" s="803">
        <f t="shared" si="66"/>
        <v>178737</v>
      </c>
      <c r="AF49" s="804">
        <f t="shared" si="21"/>
        <v>-61970</v>
      </c>
      <c r="AG49" s="802">
        <f>SUM(AG13,AG19,AG25,AG31,AG37,AG43)</f>
        <v>132506</v>
      </c>
      <c r="AH49" s="803">
        <f>SUM(AH13,AH19,AH25,AH31,AH37,AH43)</f>
        <v>197768</v>
      </c>
      <c r="AI49" s="804">
        <f>AH49-AG49</f>
        <v>65262</v>
      </c>
      <c r="AJ49" s="802">
        <f t="shared" si="68"/>
        <v>373213</v>
      </c>
      <c r="AK49" s="803">
        <f t="shared" si="68"/>
        <v>376505</v>
      </c>
      <c r="AL49" s="804">
        <f t="shared" si="26"/>
        <v>3292</v>
      </c>
      <c r="AM49" s="802">
        <f>SUM(AM13,AM19,AM25,AM31,AM37,AM43)</f>
        <v>124550</v>
      </c>
      <c r="AN49" s="803">
        <f>SUM(AN13,AN19,AN25,AN31,AN37,AN43)</f>
        <v>126284</v>
      </c>
      <c r="AO49" s="804">
        <f>AN49-AM49</f>
        <v>1734</v>
      </c>
      <c r="AP49" s="802">
        <f t="shared" si="70"/>
        <v>497763</v>
      </c>
      <c r="AQ49" s="803">
        <f t="shared" si="70"/>
        <v>502789</v>
      </c>
      <c r="AR49" s="804">
        <f t="shared" si="31"/>
        <v>5026</v>
      </c>
      <c r="AS49" s="802">
        <f>SUM(AS13,AS19,AS25,AS31,AS37,AS43)</f>
        <v>30118</v>
      </c>
      <c r="AT49" s="803">
        <f>SUM(AT13,AT19,AT25,AT31,AT37,AT43)</f>
        <v>21562</v>
      </c>
      <c r="AU49" s="804">
        <f>AT49-AS49</f>
        <v>-8556</v>
      </c>
      <c r="AV49" s="802">
        <f t="shared" si="72"/>
        <v>527881</v>
      </c>
      <c r="AW49" s="803">
        <f t="shared" si="72"/>
        <v>524351</v>
      </c>
      <c r="AX49" s="804">
        <f t="shared" si="36"/>
        <v>-3530</v>
      </c>
      <c r="AY49" s="802">
        <f>SUM(AY13,AY19,AY25,AY31,AY37,AY43)</f>
        <v>30836</v>
      </c>
      <c r="AZ49" s="803">
        <f>SUM(AZ13,AZ19,AZ25,AZ31,AZ37,AZ43)</f>
        <v>36252</v>
      </c>
      <c r="BA49" s="804">
        <f>AZ49-AY49</f>
        <v>5416</v>
      </c>
      <c r="BB49" s="802">
        <f t="shared" si="74"/>
        <v>558717</v>
      </c>
      <c r="BC49" s="803">
        <f t="shared" si="74"/>
        <v>560603</v>
      </c>
      <c r="BD49" s="804">
        <f t="shared" si="41"/>
        <v>1886</v>
      </c>
      <c r="BE49" s="802">
        <f>SUM(BE13,BE19,BE25,BE31,BE37,BE43)</f>
        <v>109559</v>
      </c>
      <c r="BF49" s="803">
        <f>SUM(BF13,BF19,BF25,BF31,BF37,BF43)</f>
        <v>66549</v>
      </c>
      <c r="BG49" s="804">
        <f>BF49-BE49</f>
        <v>-43010</v>
      </c>
      <c r="BH49" s="802">
        <f t="shared" si="76"/>
        <v>668276</v>
      </c>
      <c r="BI49" s="803">
        <f t="shared" si="76"/>
        <v>627152</v>
      </c>
      <c r="BJ49" s="804">
        <f t="shared" si="46"/>
        <v>-41124</v>
      </c>
      <c r="BK49" s="802">
        <f>SUM(BK13,BK19,BK25,BK31,BK37,BK43)</f>
        <v>39086</v>
      </c>
      <c r="BL49" s="803">
        <f>SUM(BL13,BL19,BL25,BL31,BL37,BL43)</f>
        <v>13316</v>
      </c>
      <c r="BM49" s="804">
        <f>BL49-BK49</f>
        <v>-25770</v>
      </c>
      <c r="BN49" s="802">
        <f t="shared" si="78"/>
        <v>707362</v>
      </c>
      <c r="BO49" s="803">
        <f t="shared" si="78"/>
        <v>640468</v>
      </c>
      <c r="BP49" s="804">
        <f t="shared" si="51"/>
        <v>-66894</v>
      </c>
      <c r="BQ49" s="802">
        <f>SUM(BQ13,BQ19,BQ25,BQ31,BQ37,BQ43)</f>
        <v>79578</v>
      </c>
      <c r="BR49" s="803">
        <f>SUM(BR13,BR19,BR25,BR31,BR37,BR43)</f>
        <v>103147</v>
      </c>
      <c r="BS49" s="804">
        <f>BR49-BQ49</f>
        <v>23569</v>
      </c>
      <c r="BT49" s="802">
        <f t="shared" si="80"/>
        <v>786940</v>
      </c>
      <c r="BU49" s="803">
        <f t="shared" si="80"/>
        <v>743615</v>
      </c>
      <c r="BV49" s="804">
        <f t="shared" si="56"/>
        <v>-43325</v>
      </c>
      <c r="BW49" s="805" t="s">
        <v>89</v>
      </c>
    </row>
    <row r="50" spans="2:75" ht="15.75" customHeight="1" thickTop="1">
      <c r="B50" s="2523"/>
      <c r="C50" s="2475" t="s">
        <v>227</v>
      </c>
      <c r="D50" s="2476"/>
      <c r="E50" s="2477"/>
      <c r="F50" s="794">
        <f t="shared" ref="F50:G51" si="312">SUM(F14,F20,F26,F32,F38,F44)</f>
        <v>26659</v>
      </c>
      <c r="G50" s="795">
        <f t="shared" si="312"/>
        <v>14934</v>
      </c>
      <c r="H50" s="796">
        <f t="shared" ref="H50:H53" si="313">G50-F50</f>
        <v>-11725</v>
      </c>
      <c r="I50" s="794">
        <f t="shared" ref="I50:J50" si="314">SUM(I14,I20,I26,I32,I38,I44)</f>
        <v>12140</v>
      </c>
      <c r="J50" s="795">
        <f t="shared" si="314"/>
        <v>3097</v>
      </c>
      <c r="K50" s="796">
        <f t="shared" ref="K50:K54" si="315">J50-I50</f>
        <v>-9043</v>
      </c>
      <c r="L50" s="794">
        <f t="shared" si="60"/>
        <v>38799</v>
      </c>
      <c r="M50" s="795">
        <f t="shared" si="60"/>
        <v>18031</v>
      </c>
      <c r="N50" s="796">
        <f t="shared" si="6"/>
        <v>-20768</v>
      </c>
      <c r="O50" s="794">
        <f t="shared" ref="O50:P50" si="316">SUM(O14,O20,O26,O32,O38,O44)</f>
        <v>35387</v>
      </c>
      <c r="P50" s="795">
        <f t="shared" si="316"/>
        <v>42259</v>
      </c>
      <c r="Q50" s="796">
        <f t="shared" ref="Q50:Q54" si="317">P50-O50</f>
        <v>6872</v>
      </c>
      <c r="R50" s="794">
        <f t="shared" si="62"/>
        <v>74186</v>
      </c>
      <c r="S50" s="795">
        <f t="shared" si="62"/>
        <v>60290</v>
      </c>
      <c r="T50" s="796">
        <f t="shared" si="11"/>
        <v>-13896</v>
      </c>
      <c r="U50" s="794">
        <f t="shared" ref="U50:V50" si="318">SUM(U14,U20,U26,U32,U38,U44)</f>
        <v>14439</v>
      </c>
      <c r="V50" s="795">
        <f t="shared" si="318"/>
        <v>2782</v>
      </c>
      <c r="W50" s="796">
        <f t="shared" ref="W50:W54" si="319">V50-U50</f>
        <v>-11657</v>
      </c>
      <c r="X50" s="794">
        <f t="shared" si="64"/>
        <v>88625</v>
      </c>
      <c r="Y50" s="795">
        <f t="shared" si="64"/>
        <v>63072</v>
      </c>
      <c r="Z50" s="796">
        <f t="shared" si="16"/>
        <v>-25553</v>
      </c>
      <c r="AA50" s="794">
        <f t="shared" ref="AA50:AB50" si="320">SUM(AA14,AA20,AA26,AA32,AA38,AA44)</f>
        <v>12888</v>
      </c>
      <c r="AB50" s="795">
        <f t="shared" si="320"/>
        <v>2493</v>
      </c>
      <c r="AC50" s="796">
        <f t="shared" ref="AC50:AC54" si="321">AB50-AA50</f>
        <v>-10395</v>
      </c>
      <c r="AD50" s="794">
        <f t="shared" si="66"/>
        <v>101513</v>
      </c>
      <c r="AE50" s="795">
        <f t="shared" si="66"/>
        <v>65565</v>
      </c>
      <c r="AF50" s="796">
        <f t="shared" si="21"/>
        <v>-35948</v>
      </c>
      <c r="AG50" s="794">
        <f t="shared" ref="AG50:AH50" si="322">SUM(AG14,AG20,AG26,AG32,AG38,AG44)</f>
        <v>82814</v>
      </c>
      <c r="AH50" s="795">
        <f t="shared" si="322"/>
        <v>125974</v>
      </c>
      <c r="AI50" s="796">
        <f t="shared" ref="AI50:AI54" si="323">AH50-AG50</f>
        <v>43160</v>
      </c>
      <c r="AJ50" s="794">
        <f t="shared" si="68"/>
        <v>184327</v>
      </c>
      <c r="AK50" s="795">
        <f t="shared" si="68"/>
        <v>191539</v>
      </c>
      <c r="AL50" s="796">
        <f t="shared" si="26"/>
        <v>7212</v>
      </c>
      <c r="AM50" s="794">
        <f t="shared" ref="AM50:AN50" si="324">SUM(AM14,AM20,AM26,AM32,AM38,AM44)</f>
        <v>59100</v>
      </c>
      <c r="AN50" s="795">
        <f t="shared" si="324"/>
        <v>47808</v>
      </c>
      <c r="AO50" s="796">
        <f t="shared" ref="AO50:AO54" si="325">AN50-AM50</f>
        <v>-11292</v>
      </c>
      <c r="AP50" s="794">
        <f t="shared" si="70"/>
        <v>243427</v>
      </c>
      <c r="AQ50" s="795">
        <f t="shared" si="70"/>
        <v>239347</v>
      </c>
      <c r="AR50" s="796">
        <f t="shared" si="31"/>
        <v>-4080</v>
      </c>
      <c r="AS50" s="794">
        <f t="shared" ref="AS50:AT50" si="326">SUM(AS14,AS20,AS26,AS32,AS38,AS44)</f>
        <v>12480</v>
      </c>
      <c r="AT50" s="795">
        <f t="shared" si="326"/>
        <v>3047</v>
      </c>
      <c r="AU50" s="796">
        <f t="shared" ref="AU50:AU54" si="327">AT50-AS50</f>
        <v>-9433</v>
      </c>
      <c r="AV50" s="794">
        <f t="shared" si="72"/>
        <v>255907</v>
      </c>
      <c r="AW50" s="795">
        <f t="shared" si="72"/>
        <v>242394</v>
      </c>
      <c r="AX50" s="796">
        <f t="shared" si="36"/>
        <v>-13513</v>
      </c>
      <c r="AY50" s="794">
        <f t="shared" ref="AY50:AZ50" si="328">SUM(AY14,AY20,AY26,AY32,AY38,AY44)</f>
        <v>12785</v>
      </c>
      <c r="AZ50" s="795">
        <f t="shared" si="328"/>
        <v>9320</v>
      </c>
      <c r="BA50" s="796">
        <f t="shared" ref="BA50:BA54" si="329">AZ50-AY50</f>
        <v>-3465</v>
      </c>
      <c r="BB50" s="794">
        <f t="shared" si="74"/>
        <v>268692</v>
      </c>
      <c r="BC50" s="795">
        <f t="shared" si="74"/>
        <v>251714</v>
      </c>
      <c r="BD50" s="796">
        <f t="shared" si="41"/>
        <v>-16978</v>
      </c>
      <c r="BE50" s="794">
        <f t="shared" ref="BE50:BF50" si="330">SUM(BE14,BE20,BE26,BE32,BE38,BE44)</f>
        <v>64900</v>
      </c>
      <c r="BF50" s="795">
        <f t="shared" si="330"/>
        <v>14902</v>
      </c>
      <c r="BG50" s="796">
        <f t="shared" ref="BG50:BG54" si="331">BF50-BE50</f>
        <v>-49998</v>
      </c>
      <c r="BH50" s="794">
        <f t="shared" si="76"/>
        <v>333592</v>
      </c>
      <c r="BI50" s="795">
        <f t="shared" si="76"/>
        <v>266616</v>
      </c>
      <c r="BJ50" s="796">
        <f t="shared" si="46"/>
        <v>-66976</v>
      </c>
      <c r="BK50" s="794">
        <f t="shared" ref="BK50:BL50" si="332">SUM(BK14,BK20,BK26,BK32,BK38,BK44)</f>
        <v>19885</v>
      </c>
      <c r="BL50" s="795">
        <f t="shared" si="332"/>
        <v>3114</v>
      </c>
      <c r="BM50" s="796">
        <f t="shared" ref="BM50:BM54" si="333">BL50-BK50</f>
        <v>-16771</v>
      </c>
      <c r="BN50" s="794">
        <f t="shared" si="78"/>
        <v>353477</v>
      </c>
      <c r="BO50" s="795">
        <f t="shared" si="78"/>
        <v>269730</v>
      </c>
      <c r="BP50" s="796">
        <f t="shared" si="51"/>
        <v>-83747</v>
      </c>
      <c r="BQ50" s="794">
        <f t="shared" ref="BQ50:BR50" si="334">SUM(BQ14,BQ20,BQ26,BQ32,BQ38,BQ44)</f>
        <v>22984</v>
      </c>
      <c r="BR50" s="795">
        <f t="shared" si="334"/>
        <v>38636</v>
      </c>
      <c r="BS50" s="796">
        <f t="shared" ref="BS50:BS54" si="335">BR50-BQ50</f>
        <v>15652</v>
      </c>
      <c r="BT50" s="794">
        <f t="shared" si="80"/>
        <v>376461</v>
      </c>
      <c r="BU50" s="795">
        <f t="shared" si="80"/>
        <v>308366</v>
      </c>
      <c r="BV50" s="796">
        <f t="shared" si="56"/>
        <v>-68095</v>
      </c>
      <c r="BW50" s="797" t="s">
        <v>89</v>
      </c>
    </row>
    <row r="51" spans="2:75" ht="15.75" customHeight="1">
      <c r="B51" s="2523"/>
      <c r="C51" s="2539" t="s">
        <v>228</v>
      </c>
      <c r="D51" s="2540"/>
      <c r="E51" s="2541"/>
      <c r="F51" s="806">
        <f t="shared" si="312"/>
        <v>24362</v>
      </c>
      <c r="G51" s="807">
        <f t="shared" si="312"/>
        <v>21874</v>
      </c>
      <c r="H51" s="808">
        <f t="shared" si="313"/>
        <v>-2488</v>
      </c>
      <c r="I51" s="806">
        <f t="shared" ref="I51:J51" si="336">SUM(I15,I21,I27,I33,I39,I45)</f>
        <v>13827</v>
      </c>
      <c r="J51" s="807">
        <f t="shared" si="336"/>
        <v>14599</v>
      </c>
      <c r="K51" s="808">
        <f t="shared" si="315"/>
        <v>772</v>
      </c>
      <c r="L51" s="806">
        <f t="shared" si="60"/>
        <v>38189</v>
      </c>
      <c r="M51" s="807">
        <f t="shared" si="60"/>
        <v>36473</v>
      </c>
      <c r="N51" s="808">
        <f t="shared" si="6"/>
        <v>-1716</v>
      </c>
      <c r="O51" s="806">
        <f t="shared" ref="O51:P51" si="337">SUM(O15,O21,O27,O33,O39,O45)</f>
        <v>27751</v>
      </c>
      <c r="P51" s="807">
        <f t="shared" si="337"/>
        <v>22076</v>
      </c>
      <c r="Q51" s="808">
        <f t="shared" si="317"/>
        <v>-5675</v>
      </c>
      <c r="R51" s="806">
        <f t="shared" si="62"/>
        <v>65940</v>
      </c>
      <c r="S51" s="807">
        <f t="shared" si="62"/>
        <v>58549</v>
      </c>
      <c r="T51" s="808">
        <f t="shared" si="11"/>
        <v>-7391</v>
      </c>
      <c r="U51" s="806">
        <f t="shared" ref="U51:V51" si="338">SUM(U15,U21,U27,U33,U39,U45)</f>
        <v>22250</v>
      </c>
      <c r="V51" s="807">
        <f t="shared" si="338"/>
        <v>13754</v>
      </c>
      <c r="W51" s="808">
        <f t="shared" si="319"/>
        <v>-8496</v>
      </c>
      <c r="X51" s="806">
        <f t="shared" si="64"/>
        <v>88190</v>
      </c>
      <c r="Y51" s="807">
        <f t="shared" si="64"/>
        <v>72303</v>
      </c>
      <c r="Z51" s="808">
        <f t="shared" si="16"/>
        <v>-15887</v>
      </c>
      <c r="AA51" s="806">
        <f t="shared" ref="AA51:AB51" si="339">SUM(AA15,AA21,AA27,AA33,AA39,AA45)</f>
        <v>12208</v>
      </c>
      <c r="AB51" s="807">
        <f t="shared" si="339"/>
        <v>8083</v>
      </c>
      <c r="AC51" s="808">
        <f t="shared" si="321"/>
        <v>-4125</v>
      </c>
      <c r="AD51" s="806">
        <f t="shared" si="66"/>
        <v>100398</v>
      </c>
      <c r="AE51" s="807">
        <f t="shared" si="66"/>
        <v>80386</v>
      </c>
      <c r="AF51" s="808">
        <f t="shared" si="21"/>
        <v>-20012</v>
      </c>
      <c r="AG51" s="806">
        <f t="shared" ref="AG51:AH51" si="340">SUM(AG15,AG21,AG27,AG33,AG39,AG45)</f>
        <v>28231</v>
      </c>
      <c r="AH51" s="807">
        <f t="shared" si="340"/>
        <v>38922</v>
      </c>
      <c r="AI51" s="808">
        <f t="shared" si="323"/>
        <v>10691</v>
      </c>
      <c r="AJ51" s="806">
        <f t="shared" si="68"/>
        <v>128629</v>
      </c>
      <c r="AK51" s="807">
        <f t="shared" si="68"/>
        <v>119308</v>
      </c>
      <c r="AL51" s="808">
        <f t="shared" si="26"/>
        <v>-9321</v>
      </c>
      <c r="AM51" s="806">
        <f t="shared" ref="AM51:AN51" si="341">SUM(AM15,AM21,AM27,AM33,AM39,AM45)</f>
        <v>41766</v>
      </c>
      <c r="AN51" s="807">
        <f t="shared" si="341"/>
        <v>19423</v>
      </c>
      <c r="AO51" s="808">
        <f t="shared" si="325"/>
        <v>-22343</v>
      </c>
      <c r="AP51" s="806">
        <f t="shared" si="70"/>
        <v>170395</v>
      </c>
      <c r="AQ51" s="807">
        <f t="shared" si="70"/>
        <v>138731</v>
      </c>
      <c r="AR51" s="808">
        <f t="shared" si="31"/>
        <v>-31664</v>
      </c>
      <c r="AS51" s="806">
        <f t="shared" ref="AS51:AT51" si="342">SUM(AS15,AS21,AS27,AS33,AS39,AS45)</f>
        <v>13044</v>
      </c>
      <c r="AT51" s="807">
        <f t="shared" si="342"/>
        <v>917</v>
      </c>
      <c r="AU51" s="808">
        <f t="shared" si="327"/>
        <v>-12127</v>
      </c>
      <c r="AV51" s="806">
        <f t="shared" si="72"/>
        <v>183439</v>
      </c>
      <c r="AW51" s="807">
        <f t="shared" si="72"/>
        <v>139648</v>
      </c>
      <c r="AX51" s="808">
        <f t="shared" si="36"/>
        <v>-43791</v>
      </c>
      <c r="AY51" s="806">
        <f t="shared" ref="AY51:AZ51" si="343">SUM(AY15,AY21,AY27,AY33,AY39,AY45)</f>
        <v>13730</v>
      </c>
      <c r="AZ51" s="807">
        <f t="shared" si="343"/>
        <v>999</v>
      </c>
      <c r="BA51" s="808">
        <f t="shared" si="329"/>
        <v>-12731</v>
      </c>
      <c r="BB51" s="806">
        <f t="shared" si="74"/>
        <v>197169</v>
      </c>
      <c r="BC51" s="807">
        <f t="shared" si="74"/>
        <v>140647</v>
      </c>
      <c r="BD51" s="808">
        <f t="shared" si="41"/>
        <v>-56522</v>
      </c>
      <c r="BE51" s="806">
        <f t="shared" ref="BE51:BF51" si="344">SUM(BE15,BE21,BE27,BE33,BE39,BE45)</f>
        <v>29726</v>
      </c>
      <c r="BF51" s="807">
        <f t="shared" si="344"/>
        <v>3244</v>
      </c>
      <c r="BG51" s="808">
        <f t="shared" si="331"/>
        <v>-26482</v>
      </c>
      <c r="BH51" s="806">
        <f t="shared" si="76"/>
        <v>226895</v>
      </c>
      <c r="BI51" s="807">
        <f t="shared" si="76"/>
        <v>143891</v>
      </c>
      <c r="BJ51" s="808">
        <f t="shared" si="46"/>
        <v>-83004</v>
      </c>
      <c r="BK51" s="806">
        <f t="shared" ref="BK51:BL51" si="345">SUM(BK15,BK21,BK27,BK33,BK39,BK45)</f>
        <v>14399</v>
      </c>
      <c r="BL51" s="807">
        <f t="shared" si="345"/>
        <v>211</v>
      </c>
      <c r="BM51" s="808">
        <f t="shared" si="333"/>
        <v>-14188</v>
      </c>
      <c r="BN51" s="806">
        <f t="shared" si="78"/>
        <v>241294</v>
      </c>
      <c r="BO51" s="807">
        <f t="shared" si="78"/>
        <v>144102</v>
      </c>
      <c r="BP51" s="808">
        <f t="shared" si="51"/>
        <v>-97192</v>
      </c>
      <c r="BQ51" s="806">
        <f t="shared" ref="BQ51:BR51" si="346">SUM(BQ15,BQ21,BQ27,BQ33,BQ39,BQ45)</f>
        <v>33627</v>
      </c>
      <c r="BR51" s="807">
        <f t="shared" si="346"/>
        <v>4601</v>
      </c>
      <c r="BS51" s="808">
        <f t="shared" si="335"/>
        <v>-29026</v>
      </c>
      <c r="BT51" s="806">
        <f t="shared" si="80"/>
        <v>274921</v>
      </c>
      <c r="BU51" s="807">
        <f t="shared" si="80"/>
        <v>148703</v>
      </c>
      <c r="BV51" s="808">
        <f t="shared" si="56"/>
        <v>-126218</v>
      </c>
      <c r="BW51" s="789" t="s">
        <v>89</v>
      </c>
    </row>
    <row r="52" spans="2:75" ht="15.75" customHeight="1" thickBot="1">
      <c r="B52" s="2523"/>
      <c r="C52" s="2542" t="s">
        <v>229</v>
      </c>
      <c r="D52" s="2543"/>
      <c r="E52" s="2544"/>
      <c r="F52" s="790">
        <f>F51/6300*1000</f>
        <v>3866.9841269841272</v>
      </c>
      <c r="G52" s="791">
        <f t="shared" ref="G52:BR52" si="347">G51/6300*1000</f>
        <v>3472.063492063492</v>
      </c>
      <c r="H52" s="792">
        <f t="shared" si="313"/>
        <v>-394.92063492063517</v>
      </c>
      <c r="I52" s="790">
        <f t="shared" si="347"/>
        <v>2194.7619047619046</v>
      </c>
      <c r="J52" s="791">
        <f t="shared" si="347"/>
        <v>2317.3015873015875</v>
      </c>
      <c r="K52" s="792">
        <f t="shared" si="315"/>
        <v>122.53968253968287</v>
      </c>
      <c r="L52" s="790">
        <f t="shared" si="60"/>
        <v>6061.7460317460318</v>
      </c>
      <c r="M52" s="791">
        <f t="shared" si="60"/>
        <v>5789.3650793650795</v>
      </c>
      <c r="N52" s="792">
        <f t="shared" si="6"/>
        <v>-272.38095238095229</v>
      </c>
      <c r="O52" s="790">
        <f t="shared" si="347"/>
        <v>4404.9206349206352</v>
      </c>
      <c r="P52" s="791">
        <f t="shared" si="347"/>
        <v>3504.1269841269841</v>
      </c>
      <c r="Q52" s="792">
        <f t="shared" si="317"/>
        <v>-900.79365079365107</v>
      </c>
      <c r="R52" s="790">
        <f t="shared" si="62"/>
        <v>10466.666666666668</v>
      </c>
      <c r="S52" s="791">
        <f t="shared" si="62"/>
        <v>9293.4920634920636</v>
      </c>
      <c r="T52" s="792">
        <f t="shared" si="11"/>
        <v>-1173.1746031746043</v>
      </c>
      <c r="U52" s="790">
        <f t="shared" si="347"/>
        <v>3531.7460317460318</v>
      </c>
      <c r="V52" s="791">
        <f t="shared" si="347"/>
        <v>2183.1746031746034</v>
      </c>
      <c r="W52" s="792">
        <f t="shared" si="319"/>
        <v>-1348.5714285714284</v>
      </c>
      <c r="X52" s="790">
        <f t="shared" si="64"/>
        <v>13998.4126984127</v>
      </c>
      <c r="Y52" s="791">
        <f t="shared" si="64"/>
        <v>11476.666666666668</v>
      </c>
      <c r="Z52" s="792">
        <f t="shared" si="16"/>
        <v>-2521.7460317460318</v>
      </c>
      <c r="AA52" s="790">
        <f t="shared" si="347"/>
        <v>1937.7777777777778</v>
      </c>
      <c r="AB52" s="791">
        <f t="shared" si="347"/>
        <v>1283.015873015873</v>
      </c>
      <c r="AC52" s="792">
        <f t="shared" si="321"/>
        <v>-654.76190476190482</v>
      </c>
      <c r="AD52" s="790">
        <f t="shared" si="66"/>
        <v>15936.190476190477</v>
      </c>
      <c r="AE52" s="791">
        <f t="shared" si="66"/>
        <v>12759.682539682541</v>
      </c>
      <c r="AF52" s="792">
        <f t="shared" si="21"/>
        <v>-3176.5079365079364</v>
      </c>
      <c r="AG52" s="790">
        <f t="shared" si="347"/>
        <v>4481.1111111111104</v>
      </c>
      <c r="AH52" s="791">
        <f t="shared" si="347"/>
        <v>6178.0952380952385</v>
      </c>
      <c r="AI52" s="792">
        <f t="shared" si="323"/>
        <v>1696.9841269841281</v>
      </c>
      <c r="AJ52" s="790">
        <f t="shared" si="68"/>
        <v>20417.301587301587</v>
      </c>
      <c r="AK52" s="791">
        <f t="shared" si="68"/>
        <v>18937.777777777781</v>
      </c>
      <c r="AL52" s="792">
        <f t="shared" si="26"/>
        <v>-1479.5238095238055</v>
      </c>
      <c r="AM52" s="790">
        <f t="shared" si="347"/>
        <v>6629.5238095238092</v>
      </c>
      <c r="AN52" s="791">
        <f t="shared" si="347"/>
        <v>3083.0158730158728</v>
      </c>
      <c r="AO52" s="792">
        <f t="shared" si="325"/>
        <v>-3546.5079365079364</v>
      </c>
      <c r="AP52" s="790">
        <f t="shared" si="70"/>
        <v>27046.825396825396</v>
      </c>
      <c r="AQ52" s="791">
        <f t="shared" si="70"/>
        <v>22020.793650793654</v>
      </c>
      <c r="AR52" s="792">
        <f t="shared" si="31"/>
        <v>-5026.0317460317419</v>
      </c>
      <c r="AS52" s="790">
        <f t="shared" si="347"/>
        <v>2070.4761904761904</v>
      </c>
      <c r="AT52" s="791">
        <f t="shared" si="347"/>
        <v>145.55555555555554</v>
      </c>
      <c r="AU52" s="792">
        <f t="shared" si="327"/>
        <v>-1924.9206349206347</v>
      </c>
      <c r="AV52" s="790">
        <f t="shared" si="72"/>
        <v>29117.301587301587</v>
      </c>
      <c r="AW52" s="791">
        <f t="shared" si="72"/>
        <v>22166.349206349209</v>
      </c>
      <c r="AX52" s="792">
        <f t="shared" si="36"/>
        <v>-6950.952380952378</v>
      </c>
      <c r="AY52" s="790">
        <f t="shared" si="347"/>
        <v>2179.3650793650791</v>
      </c>
      <c r="AZ52" s="791">
        <f t="shared" si="347"/>
        <v>158.57142857142856</v>
      </c>
      <c r="BA52" s="792">
        <f t="shared" si="329"/>
        <v>-2020.7936507936506</v>
      </c>
      <c r="BB52" s="790">
        <f t="shared" si="74"/>
        <v>31296.666666666664</v>
      </c>
      <c r="BC52" s="791">
        <f t="shared" si="74"/>
        <v>22324.920634920636</v>
      </c>
      <c r="BD52" s="792">
        <f t="shared" si="41"/>
        <v>-8971.7460317460282</v>
      </c>
      <c r="BE52" s="790">
        <f t="shared" si="347"/>
        <v>4718.4126984126979</v>
      </c>
      <c r="BF52" s="791">
        <f t="shared" si="347"/>
        <v>514.92063492063494</v>
      </c>
      <c r="BG52" s="792">
        <f t="shared" si="331"/>
        <v>-4203.4920634920627</v>
      </c>
      <c r="BH52" s="790">
        <f t="shared" si="76"/>
        <v>36015.079365079364</v>
      </c>
      <c r="BI52" s="791">
        <f t="shared" si="76"/>
        <v>22839.841269841272</v>
      </c>
      <c r="BJ52" s="792">
        <f t="shared" si="46"/>
        <v>-13175.238095238092</v>
      </c>
      <c r="BK52" s="790">
        <f t="shared" si="347"/>
        <v>2285.5555555555552</v>
      </c>
      <c r="BL52" s="791">
        <f t="shared" si="347"/>
        <v>33.492063492063487</v>
      </c>
      <c r="BM52" s="792">
        <f t="shared" si="333"/>
        <v>-2252.0634920634916</v>
      </c>
      <c r="BN52" s="790">
        <f t="shared" si="78"/>
        <v>38300.634920634919</v>
      </c>
      <c r="BO52" s="791">
        <f t="shared" si="78"/>
        <v>22873.333333333336</v>
      </c>
      <c r="BP52" s="792">
        <f t="shared" si="51"/>
        <v>-15427.301587301583</v>
      </c>
      <c r="BQ52" s="790">
        <f t="shared" si="347"/>
        <v>5337.6190476190477</v>
      </c>
      <c r="BR52" s="791">
        <f t="shared" si="347"/>
        <v>730.31746031746036</v>
      </c>
      <c r="BS52" s="792">
        <f t="shared" si="335"/>
        <v>-4607.3015873015875</v>
      </c>
      <c r="BT52" s="790">
        <f t="shared" si="80"/>
        <v>43638.253968253965</v>
      </c>
      <c r="BU52" s="791">
        <f t="shared" si="80"/>
        <v>23603.650793650795</v>
      </c>
      <c r="BV52" s="792">
        <f t="shared" si="56"/>
        <v>-20034.603174603169</v>
      </c>
      <c r="BW52" s="793" t="s">
        <v>90</v>
      </c>
    </row>
    <row r="53" spans="2:75" ht="15.75" customHeight="1" thickTop="1">
      <c r="B53" s="2523"/>
      <c r="C53" s="2533" t="s">
        <v>230</v>
      </c>
      <c r="D53" s="2545"/>
      <c r="E53" s="2534"/>
      <c r="F53" s="794">
        <f>F49-F50-F51</f>
        <v>9579</v>
      </c>
      <c r="G53" s="795">
        <f t="shared" ref="G53:BR53" si="348">G49-G50-G51</f>
        <v>9615</v>
      </c>
      <c r="H53" s="796">
        <f t="shared" si="313"/>
        <v>36</v>
      </c>
      <c r="I53" s="794">
        <f t="shared" si="348"/>
        <v>4205</v>
      </c>
      <c r="J53" s="795">
        <f t="shared" si="348"/>
        <v>5003</v>
      </c>
      <c r="K53" s="796">
        <f t="shared" si="315"/>
        <v>798</v>
      </c>
      <c r="L53" s="794">
        <f t="shared" si="60"/>
        <v>13784</v>
      </c>
      <c r="M53" s="795">
        <f t="shared" si="60"/>
        <v>14618</v>
      </c>
      <c r="N53" s="796">
        <f t="shared" si="6"/>
        <v>834</v>
      </c>
      <c r="O53" s="794">
        <f t="shared" si="348"/>
        <v>12359</v>
      </c>
      <c r="P53" s="795">
        <f t="shared" si="348"/>
        <v>10666</v>
      </c>
      <c r="Q53" s="796">
        <f t="shared" si="317"/>
        <v>-1693</v>
      </c>
      <c r="R53" s="794">
        <f t="shared" si="62"/>
        <v>26143</v>
      </c>
      <c r="S53" s="795">
        <f t="shared" si="62"/>
        <v>25284</v>
      </c>
      <c r="T53" s="796">
        <f t="shared" si="11"/>
        <v>-859</v>
      </c>
      <c r="U53" s="794">
        <f t="shared" si="348"/>
        <v>7091</v>
      </c>
      <c r="V53" s="795">
        <f t="shared" si="348"/>
        <v>3233</v>
      </c>
      <c r="W53" s="796">
        <f t="shared" si="319"/>
        <v>-3858</v>
      </c>
      <c r="X53" s="794">
        <f t="shared" si="64"/>
        <v>33234</v>
      </c>
      <c r="Y53" s="795">
        <f t="shared" si="64"/>
        <v>28517</v>
      </c>
      <c r="Z53" s="796">
        <f t="shared" si="16"/>
        <v>-4717</v>
      </c>
      <c r="AA53" s="794">
        <f t="shared" si="348"/>
        <v>5562</v>
      </c>
      <c r="AB53" s="795">
        <f t="shared" si="348"/>
        <v>4269</v>
      </c>
      <c r="AC53" s="796">
        <f t="shared" si="321"/>
        <v>-1293</v>
      </c>
      <c r="AD53" s="794">
        <f t="shared" si="66"/>
        <v>38796</v>
      </c>
      <c r="AE53" s="795">
        <f t="shared" si="66"/>
        <v>32786</v>
      </c>
      <c r="AF53" s="796">
        <f t="shared" si="21"/>
        <v>-6010</v>
      </c>
      <c r="AG53" s="794">
        <f t="shared" si="348"/>
        <v>21461</v>
      </c>
      <c r="AH53" s="795">
        <f t="shared" si="348"/>
        <v>32872</v>
      </c>
      <c r="AI53" s="796">
        <f t="shared" si="323"/>
        <v>11411</v>
      </c>
      <c r="AJ53" s="794">
        <f t="shared" si="68"/>
        <v>60257</v>
      </c>
      <c r="AK53" s="795">
        <f t="shared" si="68"/>
        <v>65658</v>
      </c>
      <c r="AL53" s="796">
        <f t="shared" si="26"/>
        <v>5401</v>
      </c>
      <c r="AM53" s="794">
        <f t="shared" si="348"/>
        <v>23684</v>
      </c>
      <c r="AN53" s="795">
        <f t="shared" si="348"/>
        <v>59053</v>
      </c>
      <c r="AO53" s="796">
        <f t="shared" si="325"/>
        <v>35369</v>
      </c>
      <c r="AP53" s="794">
        <f t="shared" si="70"/>
        <v>83941</v>
      </c>
      <c r="AQ53" s="795">
        <f t="shared" si="70"/>
        <v>124711</v>
      </c>
      <c r="AR53" s="796">
        <f t="shared" si="31"/>
        <v>40770</v>
      </c>
      <c r="AS53" s="794">
        <f t="shared" si="348"/>
        <v>4594</v>
      </c>
      <c r="AT53" s="795">
        <f t="shared" si="348"/>
        <v>17598</v>
      </c>
      <c r="AU53" s="796">
        <f t="shared" si="327"/>
        <v>13004</v>
      </c>
      <c r="AV53" s="794">
        <f t="shared" si="72"/>
        <v>88535</v>
      </c>
      <c r="AW53" s="795">
        <f t="shared" si="72"/>
        <v>142309</v>
      </c>
      <c r="AX53" s="796">
        <f t="shared" si="36"/>
        <v>53774</v>
      </c>
      <c r="AY53" s="794">
        <f t="shared" si="348"/>
        <v>4321</v>
      </c>
      <c r="AZ53" s="795">
        <f t="shared" si="348"/>
        <v>25933</v>
      </c>
      <c r="BA53" s="796">
        <f t="shared" si="329"/>
        <v>21612</v>
      </c>
      <c r="BB53" s="794">
        <f t="shared" si="74"/>
        <v>92856</v>
      </c>
      <c r="BC53" s="795">
        <f t="shared" si="74"/>
        <v>168242</v>
      </c>
      <c r="BD53" s="796">
        <f t="shared" si="41"/>
        <v>75386</v>
      </c>
      <c r="BE53" s="794">
        <f t="shared" si="348"/>
        <v>14933</v>
      </c>
      <c r="BF53" s="795">
        <f t="shared" si="348"/>
        <v>48403</v>
      </c>
      <c r="BG53" s="796">
        <f t="shared" si="331"/>
        <v>33470</v>
      </c>
      <c r="BH53" s="794">
        <f t="shared" si="76"/>
        <v>107789</v>
      </c>
      <c r="BI53" s="795">
        <f t="shared" si="76"/>
        <v>216645</v>
      </c>
      <c r="BJ53" s="796">
        <f t="shared" si="46"/>
        <v>108856</v>
      </c>
      <c r="BK53" s="794">
        <f t="shared" si="348"/>
        <v>4802</v>
      </c>
      <c r="BL53" s="795">
        <f t="shared" si="348"/>
        <v>9991</v>
      </c>
      <c r="BM53" s="796">
        <f t="shared" si="333"/>
        <v>5189</v>
      </c>
      <c r="BN53" s="794">
        <f t="shared" si="78"/>
        <v>112591</v>
      </c>
      <c r="BO53" s="795">
        <f t="shared" si="78"/>
        <v>226636</v>
      </c>
      <c r="BP53" s="796">
        <f t="shared" si="51"/>
        <v>114045</v>
      </c>
      <c r="BQ53" s="794">
        <f t="shared" si="348"/>
        <v>22967</v>
      </c>
      <c r="BR53" s="795">
        <f t="shared" si="348"/>
        <v>59910</v>
      </c>
      <c r="BS53" s="796">
        <f t="shared" si="335"/>
        <v>36943</v>
      </c>
      <c r="BT53" s="794">
        <f t="shared" si="80"/>
        <v>135558</v>
      </c>
      <c r="BU53" s="795">
        <f t="shared" si="80"/>
        <v>286546</v>
      </c>
      <c r="BV53" s="796">
        <f t="shared" si="56"/>
        <v>150988</v>
      </c>
      <c r="BW53" s="797" t="s">
        <v>89</v>
      </c>
    </row>
    <row r="54" spans="2:75" ht="15.75" customHeight="1" thickBot="1">
      <c r="B54" s="2524"/>
      <c r="C54" s="2546" t="s">
        <v>231</v>
      </c>
      <c r="D54" s="2547"/>
      <c r="E54" s="2548"/>
      <c r="F54" s="798">
        <f>F53/F49</f>
        <v>0.15806930693069307</v>
      </c>
      <c r="G54" s="799">
        <f t="shared" ref="G54" si="349">G53/G49</f>
        <v>0.2071171617517179</v>
      </c>
      <c r="H54" s="800">
        <f>G54-F54</f>
        <v>4.9047854821024833E-2</v>
      </c>
      <c r="I54" s="798">
        <f t="shared" ref="I54:BR54" si="350">I53/I49</f>
        <v>0.13936762561315127</v>
      </c>
      <c r="J54" s="799">
        <f t="shared" si="350"/>
        <v>0.22040618529450637</v>
      </c>
      <c r="K54" s="800">
        <f t="shared" si="315"/>
        <v>8.1038559681355093E-2</v>
      </c>
      <c r="L54" s="798">
        <f t="shared" ref="L54" si="351">L53/L49</f>
        <v>0.15185299431542768</v>
      </c>
      <c r="M54" s="799">
        <f t="shared" si="350"/>
        <v>0.21148114927230116</v>
      </c>
      <c r="N54" s="800">
        <f t="shared" si="6"/>
        <v>5.9628154956873486E-2</v>
      </c>
      <c r="O54" s="798">
        <f t="shared" ref="O54" si="352">O53/O49</f>
        <v>0.16370186894843503</v>
      </c>
      <c r="P54" s="799">
        <f t="shared" si="350"/>
        <v>0.14221143718083759</v>
      </c>
      <c r="Q54" s="800">
        <f t="shared" si="317"/>
        <v>-2.1490431767597434E-2</v>
      </c>
      <c r="R54" s="798">
        <f t="shared" ref="R54" si="353">R53/R49</f>
        <v>0.15723315831574136</v>
      </c>
      <c r="S54" s="799">
        <f t="shared" si="350"/>
        <v>0.17543348389916946</v>
      </c>
      <c r="T54" s="800">
        <f t="shared" si="11"/>
        <v>1.8200325583428101E-2</v>
      </c>
      <c r="U54" s="798">
        <f t="shared" ref="U54" si="354">U53/U49</f>
        <v>0.16196893558702605</v>
      </c>
      <c r="V54" s="799">
        <f t="shared" si="350"/>
        <v>0.16353887399463807</v>
      </c>
      <c r="W54" s="800">
        <f t="shared" si="319"/>
        <v>1.5699384076120204E-3</v>
      </c>
      <c r="X54" s="798">
        <f t="shared" ref="X54" si="355">X53/X49</f>
        <v>0.15822022480468842</v>
      </c>
      <c r="Y54" s="799">
        <f t="shared" si="350"/>
        <v>0.17399873087154955</v>
      </c>
      <c r="Z54" s="800">
        <f t="shared" si="16"/>
        <v>1.5778506066861125E-2</v>
      </c>
      <c r="AA54" s="798">
        <f t="shared" ref="AA54" si="356">AA53/AA49</f>
        <v>0.18142083632330877</v>
      </c>
      <c r="AB54" s="799">
        <f t="shared" si="350"/>
        <v>0.28757157292017516</v>
      </c>
      <c r="AC54" s="800">
        <f t="shared" si="321"/>
        <v>0.10615073659686639</v>
      </c>
      <c r="AD54" s="798">
        <f t="shared" ref="AD54" si="357">AD53/AD49</f>
        <v>0.16117520470946006</v>
      </c>
      <c r="AE54" s="799">
        <f t="shared" si="350"/>
        <v>0.18343152229253037</v>
      </c>
      <c r="AF54" s="800">
        <f t="shared" si="21"/>
        <v>2.2256317583070312E-2</v>
      </c>
      <c r="AG54" s="798">
        <f t="shared" ref="AG54" si="358">AG53/AG49</f>
        <v>0.16196247717084508</v>
      </c>
      <c r="AH54" s="799">
        <f t="shared" si="350"/>
        <v>0.16621495894179039</v>
      </c>
      <c r="AI54" s="800">
        <f t="shared" si="323"/>
        <v>4.25248177094531E-3</v>
      </c>
      <c r="AJ54" s="798">
        <f t="shared" ref="AJ54" si="359">AJ53/AJ49</f>
        <v>0.16145471888706986</v>
      </c>
      <c r="AK54" s="799">
        <f t="shared" si="350"/>
        <v>0.17438812233569276</v>
      </c>
      <c r="AL54" s="800">
        <f t="shared" si="26"/>
        <v>1.2933403448622899E-2</v>
      </c>
      <c r="AM54" s="798">
        <f t="shared" ref="AM54" si="360">AM53/AM49</f>
        <v>0.19015656362906463</v>
      </c>
      <c r="AN54" s="799">
        <f t="shared" si="350"/>
        <v>0.46762060118463145</v>
      </c>
      <c r="AO54" s="800">
        <f t="shared" si="325"/>
        <v>0.27746403755556681</v>
      </c>
      <c r="AP54" s="798">
        <f t="shared" ref="AP54" si="361">AP53/AP49</f>
        <v>0.16863647960977413</v>
      </c>
      <c r="AQ54" s="799">
        <f t="shared" si="350"/>
        <v>0.24803844157290633</v>
      </c>
      <c r="AR54" s="800">
        <f t="shared" si="31"/>
        <v>7.9401961963132206E-2</v>
      </c>
      <c r="AS54" s="798">
        <f t="shared" ref="AS54" si="362">AS53/AS49</f>
        <v>0.15253336874958495</v>
      </c>
      <c r="AT54" s="799">
        <f t="shared" si="350"/>
        <v>0.81615805583897594</v>
      </c>
      <c r="AU54" s="800">
        <f t="shared" si="327"/>
        <v>0.66362468708939093</v>
      </c>
      <c r="AV54" s="798">
        <f t="shared" ref="AV54" si="363">AV53/AV49</f>
        <v>0.1677177242598237</v>
      </c>
      <c r="AW54" s="799">
        <f t="shared" si="350"/>
        <v>0.27140026432675823</v>
      </c>
      <c r="AX54" s="800">
        <f t="shared" si="36"/>
        <v>0.10368254006693453</v>
      </c>
      <c r="AY54" s="798">
        <f t="shared" ref="AY54" si="364">AY53/AY49</f>
        <v>0.14012842132572317</v>
      </c>
      <c r="AZ54" s="799">
        <f t="shared" si="350"/>
        <v>0.71535363566148069</v>
      </c>
      <c r="BA54" s="800">
        <f t="shared" si="329"/>
        <v>0.57522521433575746</v>
      </c>
      <c r="BB54" s="798">
        <f t="shared" ref="BB54" si="365">BB53/BB49</f>
        <v>0.16619505044593239</v>
      </c>
      <c r="BC54" s="799">
        <f t="shared" si="350"/>
        <v>0.30010898978421452</v>
      </c>
      <c r="BD54" s="800">
        <f t="shared" si="41"/>
        <v>0.13391393933828213</v>
      </c>
      <c r="BE54" s="798">
        <f t="shared" ref="BE54" si="366">BE53/BE49</f>
        <v>0.13630098850847489</v>
      </c>
      <c r="BF54" s="799">
        <f t="shared" si="350"/>
        <v>0.72732873521765917</v>
      </c>
      <c r="BG54" s="800">
        <f t="shared" si="331"/>
        <v>0.59102774670918423</v>
      </c>
      <c r="BH54" s="798">
        <f t="shared" ref="BH54" si="367">BH53/BH49</f>
        <v>0.16129413595580269</v>
      </c>
      <c r="BI54" s="799">
        <f t="shared" si="350"/>
        <v>0.34544257213562263</v>
      </c>
      <c r="BJ54" s="800">
        <f t="shared" si="46"/>
        <v>0.18414843617981994</v>
      </c>
      <c r="BK54" s="798">
        <f t="shared" ref="BK54" si="368">BK53/BK49</f>
        <v>0.12285728905490458</v>
      </c>
      <c r="BL54" s="799">
        <f t="shared" si="350"/>
        <v>0.75030039050765995</v>
      </c>
      <c r="BM54" s="800">
        <f t="shared" si="333"/>
        <v>0.62744310145275539</v>
      </c>
      <c r="BN54" s="798">
        <f t="shared" ref="BN54" si="369">BN53/BN49</f>
        <v>0.15917026925393221</v>
      </c>
      <c r="BO54" s="799">
        <f t="shared" si="350"/>
        <v>0.35385998988239847</v>
      </c>
      <c r="BP54" s="800">
        <f t="shared" si="51"/>
        <v>0.19468972062846626</v>
      </c>
      <c r="BQ54" s="798">
        <f t="shared" ref="BQ54" si="370">BQ53/BQ49</f>
        <v>0.28860991731383046</v>
      </c>
      <c r="BR54" s="799">
        <f t="shared" si="350"/>
        <v>0.58082154594898538</v>
      </c>
      <c r="BS54" s="800">
        <f t="shared" si="335"/>
        <v>0.29221162863515493</v>
      </c>
      <c r="BT54" s="798">
        <f t="shared" ref="BT54:BU54" si="371">BT53/BT49</f>
        <v>0.1722596386001474</v>
      </c>
      <c r="BU54" s="799">
        <f t="shared" si="371"/>
        <v>0.38534187718106816</v>
      </c>
      <c r="BV54" s="800">
        <f t="shared" si="56"/>
        <v>0.21308223858092076</v>
      </c>
      <c r="BW54" s="809" t="s">
        <v>153</v>
      </c>
    </row>
    <row r="55" spans="2:75" ht="15.75" customHeight="1">
      <c r="B55" s="2549" t="s">
        <v>232</v>
      </c>
      <c r="C55" s="2552" t="s">
        <v>233</v>
      </c>
      <c r="D55" s="739" t="s">
        <v>234</v>
      </c>
      <c r="E55" s="740" t="s">
        <v>235</v>
      </c>
      <c r="F55" s="782">
        <f>'【年計】IT係(FW)'!F55+'【年計】サービス係(FV)'!F55</f>
        <v>18571</v>
      </c>
      <c r="G55" s="783">
        <f>'【年計】IT係(FW)'!G55+'【年計】サービス係(FV)'!G55</f>
        <v>17779</v>
      </c>
      <c r="H55" s="781">
        <f>'【年計】IT係(FW)'!H55+'【年計】サービス係(FV)'!H55</f>
        <v>-792</v>
      </c>
      <c r="I55" s="782">
        <f>'【年計】IT係(FW)'!I55+'【年計】サービス係(FV)'!I55</f>
        <v>18859</v>
      </c>
      <c r="J55" s="783">
        <f>'【年計】IT係(FW)'!J55+'【年計】サービス係(FV)'!J55</f>
        <v>18427</v>
      </c>
      <c r="K55" s="781">
        <f>'【年計】IT係(FW)'!K55+'【年計】サービス係(FV)'!K55</f>
        <v>-432</v>
      </c>
      <c r="L55" s="782">
        <f>'【年計】IT係(FW)'!L55+'【年計】サービス係(FV)'!L55</f>
        <v>37430</v>
      </c>
      <c r="M55" s="783">
        <f>'【年計】IT係(FW)'!M55+'【年計】サービス係(FV)'!M55</f>
        <v>36206</v>
      </c>
      <c r="N55" s="781">
        <f>'【年計】IT係(FW)'!N55+'【年計】サービス係(FV)'!N55</f>
        <v>-1224</v>
      </c>
      <c r="O55" s="782">
        <f>'【年計】IT係(FW)'!O55+'【年計】サービス係(FV)'!O55</f>
        <v>18571</v>
      </c>
      <c r="P55" s="783">
        <f>'【年計】IT係(FW)'!P55+'【年計】サービス係(FV)'!P55</f>
        <v>16987</v>
      </c>
      <c r="Q55" s="781">
        <f>'【年計】IT係(FW)'!Q55+'【年計】サービス係(FV)'!Q55</f>
        <v>-1584</v>
      </c>
      <c r="R55" s="782">
        <f>'【年計】IT係(FW)'!R55+'【年計】サービス係(FV)'!R55</f>
        <v>56001</v>
      </c>
      <c r="S55" s="783">
        <f>'【年計】IT係(FW)'!S55+'【年計】サービス係(FV)'!S55</f>
        <v>53193</v>
      </c>
      <c r="T55" s="781">
        <f>'【年計】IT係(FW)'!T55+'【年計】サービス係(FV)'!T55</f>
        <v>-2808</v>
      </c>
      <c r="U55" s="782">
        <f>'【年計】IT係(FW)'!U55+'【年計】サービス係(FV)'!U55</f>
        <v>18607</v>
      </c>
      <c r="V55" s="783">
        <f>'【年計】IT係(FW)'!V55+'【年計】サービス係(FV)'!V55</f>
        <v>16540</v>
      </c>
      <c r="W55" s="781">
        <f>'【年計】IT係(FW)'!W55+'【年計】サービス係(FV)'!W55</f>
        <v>-2067</v>
      </c>
      <c r="X55" s="782">
        <f>'【年計】IT係(FW)'!X55+'【年計】サービス係(FV)'!X55</f>
        <v>74608</v>
      </c>
      <c r="Y55" s="783">
        <f>'【年計】IT係(FW)'!Y55+'【年計】サービス係(FV)'!Y55</f>
        <v>69733</v>
      </c>
      <c r="Z55" s="781">
        <f>'【年計】IT係(FW)'!Z55+'【年計】サービス係(FV)'!Z55</f>
        <v>-4875</v>
      </c>
      <c r="AA55" s="782">
        <f>'【年計】IT係(FW)'!AA55+'【年計】サービス係(FV)'!AA55</f>
        <v>18787</v>
      </c>
      <c r="AB55" s="783">
        <f>'【年計】IT係(FW)'!AB55+'【年計】サービス係(FV)'!AB55</f>
        <v>17372</v>
      </c>
      <c r="AC55" s="781">
        <f>'【年計】IT係(FW)'!AC55+'【年計】サービス係(FV)'!AC55</f>
        <v>-1415</v>
      </c>
      <c r="AD55" s="782">
        <f>'【年計】IT係(FW)'!AD55+'【年計】サービス係(FV)'!AD55</f>
        <v>93395</v>
      </c>
      <c r="AE55" s="783">
        <f>'【年計】IT係(FW)'!AE55+'【年計】サービス係(FV)'!AE55</f>
        <v>87105</v>
      </c>
      <c r="AF55" s="781">
        <f>'【年計】IT係(FW)'!AF55+'【年計】サービス係(FV)'!AF55</f>
        <v>-6290</v>
      </c>
      <c r="AG55" s="782">
        <f>'【年計】IT係(FW)'!AG55+'【年計】サービス係(FV)'!AG55</f>
        <v>18643</v>
      </c>
      <c r="AH55" s="783">
        <f>'【年計】IT係(FW)'!AH55+'【年計】サービス係(FV)'!AH55</f>
        <v>18643</v>
      </c>
      <c r="AI55" s="781">
        <f>'【年計】IT係(FW)'!AI55+'【年計】サービス係(FV)'!AI55</f>
        <v>0</v>
      </c>
      <c r="AJ55" s="782">
        <f>'【年計】IT係(FW)'!AJ55+'【年計】サービス係(FV)'!AJ55</f>
        <v>112038</v>
      </c>
      <c r="AK55" s="783">
        <f>'【年計】IT係(FW)'!AK55+'【年計】サービス係(FV)'!AK55</f>
        <v>105748</v>
      </c>
      <c r="AL55" s="781">
        <f>'【年計】IT係(FW)'!AL55+'【年計】サービス係(FV)'!AL55</f>
        <v>-6290</v>
      </c>
      <c r="AM55" s="782">
        <f>'【年計】IT係(FW)'!AM55+'【年計】サービス係(FV)'!AM55</f>
        <v>20083</v>
      </c>
      <c r="AN55" s="783">
        <f>'【年計】IT係(FW)'!AN55+'【年計】サービス係(FV)'!AN55</f>
        <v>20083</v>
      </c>
      <c r="AO55" s="781">
        <f>'【年計】IT係(FW)'!AO55+'【年計】サービス係(FV)'!AO55</f>
        <v>0</v>
      </c>
      <c r="AP55" s="782">
        <f>'【年計】IT係(FW)'!AP55+'【年計】サービス係(FV)'!AP55</f>
        <v>132121</v>
      </c>
      <c r="AQ55" s="783">
        <f>'【年計】IT係(FW)'!AQ55+'【年計】サービス係(FV)'!AQ55</f>
        <v>125831</v>
      </c>
      <c r="AR55" s="781">
        <f>'【年計】IT係(FW)'!AR55+'【年計】サービス係(FV)'!AR55</f>
        <v>-6290</v>
      </c>
      <c r="AS55" s="782">
        <f>'【年計】IT係(FW)'!AS55+'【年計】サービス係(FV)'!AS55</f>
        <v>20155</v>
      </c>
      <c r="AT55" s="783">
        <f>'【年計】IT係(FW)'!AT55+'【年計】サービス係(FV)'!AT55</f>
        <v>20155</v>
      </c>
      <c r="AU55" s="781">
        <f>'【年計】IT係(FW)'!AU55+'【年計】サービス係(FV)'!AU55</f>
        <v>0</v>
      </c>
      <c r="AV55" s="782">
        <f>'【年計】IT係(FW)'!AV55+'【年計】サービス係(FV)'!AV55</f>
        <v>152276</v>
      </c>
      <c r="AW55" s="783">
        <f>'【年計】IT係(FW)'!AW55+'【年計】サービス係(FV)'!AW55</f>
        <v>145986</v>
      </c>
      <c r="AX55" s="781">
        <f>'【年計】IT係(FW)'!AX55+'【年計】サービス係(FV)'!AX55</f>
        <v>-6290</v>
      </c>
      <c r="AY55" s="782">
        <f>'【年計】IT係(FW)'!AY55+'【年計】サービス係(FV)'!AY55</f>
        <v>20083</v>
      </c>
      <c r="AZ55" s="783">
        <f>'【年計】IT係(FW)'!AZ55+'【年計】サービス係(FV)'!AZ55</f>
        <v>20083</v>
      </c>
      <c r="BA55" s="781">
        <f>'【年計】IT係(FW)'!BA55+'【年計】サービス係(FV)'!BA55</f>
        <v>0</v>
      </c>
      <c r="BB55" s="782">
        <f>'【年計】IT係(FW)'!BB55+'【年計】サービス係(FV)'!BB55</f>
        <v>172359</v>
      </c>
      <c r="BC55" s="783">
        <f>'【年計】IT係(FW)'!BC55+'【年計】サービス係(FV)'!BC55</f>
        <v>166069</v>
      </c>
      <c r="BD55" s="781">
        <f>'【年計】IT係(FW)'!BD55+'【年計】サービス係(FV)'!BD55</f>
        <v>-6290</v>
      </c>
      <c r="BE55" s="782">
        <f>'【年計】IT係(FW)'!BE55+'【年計】サービス係(FV)'!BE55</f>
        <v>20155</v>
      </c>
      <c r="BF55" s="783">
        <f>'【年計】IT係(FW)'!BF55+'【年計】サービス係(FV)'!BF55</f>
        <v>20155</v>
      </c>
      <c r="BG55" s="781">
        <f>'【年計】IT係(FW)'!BG55+'【年計】サービス係(FV)'!BG55</f>
        <v>0</v>
      </c>
      <c r="BH55" s="782">
        <f>'【年計】IT係(FW)'!BH55+'【年計】サービス係(FV)'!BH55</f>
        <v>192514</v>
      </c>
      <c r="BI55" s="783">
        <f>'【年計】IT係(FW)'!BI55+'【年計】サービス係(FV)'!BI55</f>
        <v>186224</v>
      </c>
      <c r="BJ55" s="781">
        <f>'【年計】IT係(FW)'!BJ55+'【年計】サービス係(FV)'!BJ55</f>
        <v>-6290</v>
      </c>
      <c r="BK55" s="782">
        <f>'【年計】IT係(FW)'!BK55+'【年計】サービス係(FV)'!BK55</f>
        <v>20083</v>
      </c>
      <c r="BL55" s="783">
        <f>'【年計】IT係(FW)'!BL55+'【年計】サービス係(FV)'!BL55</f>
        <v>20083</v>
      </c>
      <c r="BM55" s="781">
        <f>'【年計】IT係(FW)'!BM55+'【年計】サービス係(FV)'!BM55</f>
        <v>0</v>
      </c>
      <c r="BN55" s="782">
        <f>'【年計】IT係(FW)'!BN55+'【年計】サービス係(FV)'!BN55</f>
        <v>212597</v>
      </c>
      <c r="BO55" s="783">
        <f>'【年計】IT係(FW)'!BO55+'【年計】サービス係(FV)'!BO55</f>
        <v>206307</v>
      </c>
      <c r="BP55" s="781">
        <f>'【年計】IT係(FW)'!BP55+'【年計】サービス係(FV)'!BP55</f>
        <v>-6290</v>
      </c>
      <c r="BQ55" s="782">
        <f>'【年計】IT係(FW)'!BQ55+'【年計】サービス係(FV)'!BQ55</f>
        <v>20155</v>
      </c>
      <c r="BR55" s="783">
        <f>'【年計】IT係(FW)'!BR55+'【年計】サービス係(FV)'!BR55</f>
        <v>20155</v>
      </c>
      <c r="BS55" s="781">
        <f>'【年計】IT係(FW)'!BS55+'【年計】サービス係(FV)'!BS55</f>
        <v>0</v>
      </c>
      <c r="BT55" s="782">
        <f>'【年計】IT係(FW)'!BT55+'【年計】サービス係(FV)'!BT55</f>
        <v>232752</v>
      </c>
      <c r="BU55" s="783">
        <f>'【年計】IT係(FW)'!BU55+'【年計】サービス係(FV)'!BU55</f>
        <v>226462</v>
      </c>
      <c r="BV55" s="781">
        <f>'【年計】IT係(FW)'!BV55+'【年計】サービス係(FV)'!BV55</f>
        <v>-6290</v>
      </c>
      <c r="BW55" s="908" t="s">
        <v>89</v>
      </c>
    </row>
    <row r="56" spans="2:75" ht="15.75" customHeight="1">
      <c r="B56" s="2550"/>
      <c r="C56" s="2553"/>
      <c r="D56" s="741" t="s">
        <v>236</v>
      </c>
      <c r="E56" s="742" t="s">
        <v>237</v>
      </c>
      <c r="F56" s="865">
        <f>'【年計】IT係(FW)'!F56+'【年計】サービス係(FV)'!F56</f>
        <v>1305</v>
      </c>
      <c r="G56" s="866">
        <f>'【年計】IT係(FW)'!G56+'【年計】サービス係(FV)'!G56</f>
        <v>1709</v>
      </c>
      <c r="H56" s="867">
        <f>'【年計】IT係(FW)'!H56+'【年計】サービス係(FV)'!H56</f>
        <v>404</v>
      </c>
      <c r="I56" s="865">
        <f>'【年計】IT係(FW)'!I56+'【年計】サービス係(FV)'!I56</f>
        <v>1305</v>
      </c>
      <c r="J56" s="866">
        <f>'【年計】IT係(FW)'!J56+'【年計】サービス係(FV)'!J56</f>
        <v>856</v>
      </c>
      <c r="K56" s="867">
        <f>'【年計】IT係(FW)'!K56+'【年計】サービス係(FV)'!K56</f>
        <v>-449</v>
      </c>
      <c r="L56" s="865">
        <f>'【年計】IT係(FW)'!L56+'【年計】サービス係(FV)'!L56</f>
        <v>2610</v>
      </c>
      <c r="M56" s="866">
        <f>'【年計】IT係(FW)'!M56+'【年計】サービス係(FV)'!M56</f>
        <v>2565</v>
      </c>
      <c r="N56" s="867">
        <f>'【年計】IT係(FW)'!N56+'【年計】サービス係(FV)'!N56</f>
        <v>-45</v>
      </c>
      <c r="O56" s="865">
        <f>'【年計】IT係(FW)'!O56+'【年計】サービス係(FV)'!O56</f>
        <v>1305</v>
      </c>
      <c r="P56" s="866">
        <f>'【年計】IT係(FW)'!P56+'【年計】サービス係(FV)'!P56</f>
        <v>274</v>
      </c>
      <c r="Q56" s="867">
        <f>'【年計】IT係(FW)'!Q56+'【年計】サービス係(FV)'!Q56</f>
        <v>-1031</v>
      </c>
      <c r="R56" s="865">
        <f>'【年計】IT係(FW)'!R56+'【年計】サービス係(FV)'!R56</f>
        <v>3915</v>
      </c>
      <c r="S56" s="866">
        <f>'【年計】IT係(FW)'!S56+'【年計】サービス係(FV)'!S56</f>
        <v>2839</v>
      </c>
      <c r="T56" s="867">
        <f>'【年計】IT係(FW)'!T56+'【年計】サービス係(FV)'!T56</f>
        <v>-1076</v>
      </c>
      <c r="U56" s="865">
        <f>'【年計】IT係(FW)'!U56+'【年計】サービス係(FV)'!U56</f>
        <v>1305</v>
      </c>
      <c r="V56" s="866">
        <f>'【年計】IT係(FW)'!V56+'【年計】サービス係(FV)'!V56</f>
        <v>476</v>
      </c>
      <c r="W56" s="867">
        <f>'【年計】IT係(FW)'!W56+'【年計】サービス係(FV)'!W56</f>
        <v>-829</v>
      </c>
      <c r="X56" s="865">
        <f>'【年計】IT係(FW)'!X56+'【年計】サービス係(FV)'!X56</f>
        <v>5220</v>
      </c>
      <c r="Y56" s="866">
        <f>'【年計】IT係(FW)'!Y56+'【年計】サービス係(FV)'!Y56</f>
        <v>3315</v>
      </c>
      <c r="Z56" s="867">
        <f>'【年計】IT係(FW)'!Z56+'【年計】サービス係(FV)'!Z56</f>
        <v>-1905</v>
      </c>
      <c r="AA56" s="865">
        <f>'【年計】IT係(FW)'!AA56+'【年計】サービス係(FV)'!AA56</f>
        <v>1305</v>
      </c>
      <c r="AB56" s="866">
        <f>'【年計】IT係(FW)'!AB56+'【年計】サービス係(FV)'!AB56</f>
        <v>834</v>
      </c>
      <c r="AC56" s="867">
        <f>'【年計】IT係(FW)'!AC56+'【年計】サービス係(FV)'!AC56</f>
        <v>-471</v>
      </c>
      <c r="AD56" s="865">
        <f>'【年計】IT係(FW)'!AD56+'【年計】サービス係(FV)'!AD56</f>
        <v>6525</v>
      </c>
      <c r="AE56" s="866">
        <f>'【年計】IT係(FW)'!AE56+'【年計】サービス係(FV)'!AE56</f>
        <v>4149</v>
      </c>
      <c r="AF56" s="867">
        <f>'【年計】IT係(FW)'!AF56+'【年計】サービス係(FV)'!AF56</f>
        <v>-2376</v>
      </c>
      <c r="AG56" s="865">
        <f>'【年計】IT係(FW)'!AG56+'【年計】サービス係(FV)'!AG56</f>
        <v>1311</v>
      </c>
      <c r="AH56" s="866">
        <f>'【年計】IT係(FW)'!AH56+'【年計】サービス係(FV)'!AH56</f>
        <v>1311</v>
      </c>
      <c r="AI56" s="867">
        <f>'【年計】IT係(FW)'!AI56+'【年計】サービス係(FV)'!AI56</f>
        <v>0</v>
      </c>
      <c r="AJ56" s="865">
        <f>'【年計】IT係(FW)'!AJ56+'【年計】サービス係(FV)'!AJ56</f>
        <v>7836</v>
      </c>
      <c r="AK56" s="866">
        <f>'【年計】IT係(FW)'!AK56+'【年計】サービス係(FV)'!AK56</f>
        <v>5460</v>
      </c>
      <c r="AL56" s="867">
        <f>'【年計】IT係(FW)'!AL56+'【年計】サービス係(FV)'!AL56</f>
        <v>-2376</v>
      </c>
      <c r="AM56" s="865">
        <f>'【年計】IT係(FW)'!AM56+'【年計】サービス係(FV)'!AM56</f>
        <v>1305</v>
      </c>
      <c r="AN56" s="866">
        <f>'【年計】IT係(FW)'!AN56+'【年計】サービス係(FV)'!AN56</f>
        <v>1305</v>
      </c>
      <c r="AO56" s="867">
        <f>'【年計】IT係(FW)'!AO56+'【年計】サービス係(FV)'!AO56</f>
        <v>0</v>
      </c>
      <c r="AP56" s="865">
        <f>'【年計】IT係(FW)'!AP56+'【年計】サービス係(FV)'!AP56</f>
        <v>9141</v>
      </c>
      <c r="AQ56" s="866">
        <f>'【年計】IT係(FW)'!AQ56+'【年計】サービス係(FV)'!AQ56</f>
        <v>6765</v>
      </c>
      <c r="AR56" s="867">
        <f>'【年計】IT係(FW)'!AR56+'【年計】サービス係(FV)'!AR56</f>
        <v>-2376</v>
      </c>
      <c r="AS56" s="865">
        <f>'【年計】IT係(FW)'!AS56+'【年計】サービス係(FV)'!AS56</f>
        <v>1276</v>
      </c>
      <c r="AT56" s="866">
        <f>'【年計】IT係(FW)'!AT56+'【年計】サービス係(FV)'!AT56</f>
        <v>1276</v>
      </c>
      <c r="AU56" s="867">
        <f>'【年計】IT係(FW)'!AU56+'【年計】サービス係(FV)'!AU56</f>
        <v>0</v>
      </c>
      <c r="AV56" s="865">
        <f>'【年計】IT係(FW)'!AV56+'【年計】サービス係(FV)'!AV56</f>
        <v>10417</v>
      </c>
      <c r="AW56" s="866">
        <f>'【年計】IT係(FW)'!AW56+'【年計】サービス係(FV)'!AW56</f>
        <v>8041</v>
      </c>
      <c r="AX56" s="867">
        <f>'【年計】IT係(FW)'!AX56+'【年計】サービス係(FV)'!AX56</f>
        <v>-2376</v>
      </c>
      <c r="AY56" s="865">
        <f>'【年計】IT係(FW)'!AY56+'【年計】サービス係(FV)'!AY56</f>
        <v>1276</v>
      </c>
      <c r="AZ56" s="866">
        <f>'【年計】IT係(FW)'!AZ56+'【年計】サービス係(FV)'!AZ56</f>
        <v>1276</v>
      </c>
      <c r="BA56" s="867">
        <f>'【年計】IT係(FW)'!BA56+'【年計】サービス係(FV)'!BA56</f>
        <v>0</v>
      </c>
      <c r="BB56" s="865">
        <f>'【年計】IT係(FW)'!BB56+'【年計】サービス係(FV)'!BB56</f>
        <v>11693</v>
      </c>
      <c r="BC56" s="866">
        <f>'【年計】IT係(FW)'!BC56+'【年計】サービス係(FV)'!BC56</f>
        <v>9317</v>
      </c>
      <c r="BD56" s="867">
        <f>'【年計】IT係(FW)'!BD56+'【年計】サービス係(FV)'!BD56</f>
        <v>-2376</v>
      </c>
      <c r="BE56" s="865">
        <f>'【年計】IT係(FW)'!BE56+'【年計】サービス係(FV)'!BE56</f>
        <v>1276</v>
      </c>
      <c r="BF56" s="866">
        <f>'【年計】IT係(FW)'!BF56+'【年計】サービス係(FV)'!BF56</f>
        <v>1276</v>
      </c>
      <c r="BG56" s="867">
        <f>'【年計】IT係(FW)'!BG56+'【年計】サービス係(FV)'!BG56</f>
        <v>0</v>
      </c>
      <c r="BH56" s="865">
        <f>'【年計】IT係(FW)'!BH56+'【年計】サービス係(FV)'!BH56</f>
        <v>12969</v>
      </c>
      <c r="BI56" s="866">
        <f>'【年計】IT係(FW)'!BI56+'【年計】サービス係(FV)'!BI56</f>
        <v>10593</v>
      </c>
      <c r="BJ56" s="867">
        <f>'【年計】IT係(FW)'!BJ56+'【年計】サービス係(FV)'!BJ56</f>
        <v>-2376</v>
      </c>
      <c r="BK56" s="865">
        <f>'【年計】IT係(FW)'!BK56+'【年計】サービス係(FV)'!BK56</f>
        <v>1276</v>
      </c>
      <c r="BL56" s="866">
        <f>'【年計】IT係(FW)'!BL56+'【年計】サービス係(FV)'!BL56</f>
        <v>1276</v>
      </c>
      <c r="BM56" s="867">
        <f>'【年計】IT係(FW)'!BM56+'【年計】サービス係(FV)'!BM56</f>
        <v>0</v>
      </c>
      <c r="BN56" s="865">
        <f>'【年計】IT係(FW)'!BN56+'【年計】サービス係(FV)'!BN56</f>
        <v>14245</v>
      </c>
      <c r="BO56" s="866">
        <f>'【年計】IT係(FW)'!BO56+'【年計】サービス係(FV)'!BO56</f>
        <v>11869</v>
      </c>
      <c r="BP56" s="867">
        <f>'【年計】IT係(FW)'!BP56+'【年計】サービス係(FV)'!BP56</f>
        <v>-2376</v>
      </c>
      <c r="BQ56" s="865">
        <f>'【年計】IT係(FW)'!BQ56+'【年計】サービス係(FV)'!BQ56</f>
        <v>1288</v>
      </c>
      <c r="BR56" s="866">
        <f>'【年計】IT係(FW)'!BR56+'【年計】サービス係(FV)'!BR56</f>
        <v>1288</v>
      </c>
      <c r="BS56" s="867">
        <f>'【年計】IT係(FW)'!BS56+'【年計】サービス係(FV)'!BS56</f>
        <v>0</v>
      </c>
      <c r="BT56" s="865">
        <f>'【年計】IT係(FW)'!BT56+'【年計】サービス係(FV)'!BT56</f>
        <v>15533</v>
      </c>
      <c r="BU56" s="866">
        <f>'【年計】IT係(FW)'!BU56+'【年計】サービス係(FV)'!BU56</f>
        <v>13157</v>
      </c>
      <c r="BV56" s="867">
        <f>'【年計】IT係(FW)'!BV56+'【年計】サービス係(FV)'!BV56</f>
        <v>-2376</v>
      </c>
      <c r="BW56" s="909" t="s">
        <v>89</v>
      </c>
    </row>
    <row r="57" spans="2:75" ht="15.75" customHeight="1">
      <c r="B57" s="2550"/>
      <c r="C57" s="2553"/>
      <c r="D57" s="741" t="s">
        <v>238</v>
      </c>
      <c r="E57" s="743" t="s">
        <v>239</v>
      </c>
      <c r="F57" s="787">
        <f>'【年計】IT係(FW)'!F57+'【年計】サービス係(FV)'!F57</f>
        <v>4901</v>
      </c>
      <c r="G57" s="788">
        <f>'【年計】IT係(FW)'!G57+'【年計】サービス係(FV)'!G57</f>
        <v>4901</v>
      </c>
      <c r="H57" s="786">
        <f>'【年計】IT係(FW)'!H57+'【年計】サービス係(FV)'!H57</f>
        <v>0</v>
      </c>
      <c r="I57" s="787">
        <f>'【年計】IT係(FW)'!I57+'【年計】サービス係(FV)'!I57</f>
        <v>4901</v>
      </c>
      <c r="J57" s="788">
        <f>'【年計】IT係(FW)'!J57+'【年計】サービス係(FV)'!J57</f>
        <v>4901</v>
      </c>
      <c r="K57" s="786">
        <f>'【年計】IT係(FW)'!K57+'【年計】サービス係(FV)'!K57</f>
        <v>0</v>
      </c>
      <c r="L57" s="787">
        <f>'【年計】IT係(FW)'!L57+'【年計】サービス係(FV)'!L57</f>
        <v>9802</v>
      </c>
      <c r="M57" s="788">
        <f>'【年計】IT係(FW)'!M57+'【年計】サービス係(FV)'!M57</f>
        <v>9802</v>
      </c>
      <c r="N57" s="786">
        <f>'【年計】IT係(FW)'!N57+'【年計】サービス係(FV)'!N57</f>
        <v>0</v>
      </c>
      <c r="O57" s="787">
        <f>'【年計】IT係(FW)'!O57+'【年計】サービス係(FV)'!O57</f>
        <v>4901</v>
      </c>
      <c r="P57" s="788">
        <f>'【年計】IT係(FW)'!P57+'【年計】サービス係(FV)'!P57</f>
        <v>4901</v>
      </c>
      <c r="Q57" s="786">
        <f>'【年計】IT係(FW)'!Q57+'【年計】サービス係(FV)'!Q57</f>
        <v>0</v>
      </c>
      <c r="R57" s="787">
        <f>'【年計】IT係(FW)'!R57+'【年計】サービス係(FV)'!R57</f>
        <v>14703</v>
      </c>
      <c r="S57" s="788">
        <f>'【年計】IT係(FW)'!S57+'【年計】サービス係(FV)'!S57</f>
        <v>14703</v>
      </c>
      <c r="T57" s="786">
        <f>'【年計】IT係(FW)'!T57+'【年計】サービス係(FV)'!T57</f>
        <v>0</v>
      </c>
      <c r="U57" s="787">
        <f>'【年計】IT係(FW)'!U57+'【年計】サービス係(FV)'!U57</f>
        <v>4901</v>
      </c>
      <c r="V57" s="788">
        <f>'【年計】IT係(FW)'!V57+'【年計】サービス係(FV)'!V57</f>
        <v>4901</v>
      </c>
      <c r="W57" s="786">
        <f>'【年計】IT係(FW)'!W57+'【年計】サービス係(FV)'!W57</f>
        <v>0</v>
      </c>
      <c r="X57" s="787">
        <f>'【年計】IT係(FW)'!X57+'【年計】サービス係(FV)'!X57</f>
        <v>19604</v>
      </c>
      <c r="Y57" s="788">
        <f>'【年計】IT係(FW)'!Y57+'【年計】サービス係(FV)'!Y57</f>
        <v>19604</v>
      </c>
      <c r="Z57" s="786">
        <f>'【年計】IT係(FW)'!Z57+'【年計】サービス係(FV)'!Z57</f>
        <v>0</v>
      </c>
      <c r="AA57" s="787">
        <f>'【年計】IT係(FW)'!AA57+'【年計】サービス係(FV)'!AA57</f>
        <v>4901</v>
      </c>
      <c r="AB57" s="788">
        <f>'【年計】IT係(FW)'!AB57+'【年計】サービス係(FV)'!AB57</f>
        <v>4901</v>
      </c>
      <c r="AC57" s="786">
        <f>'【年計】IT係(FW)'!AC57+'【年計】サービス係(FV)'!AC57</f>
        <v>0</v>
      </c>
      <c r="AD57" s="787">
        <f>'【年計】IT係(FW)'!AD57+'【年計】サービス係(FV)'!AD57</f>
        <v>24505</v>
      </c>
      <c r="AE57" s="788">
        <f>'【年計】IT係(FW)'!AE57+'【年計】サービス係(FV)'!AE57</f>
        <v>24505</v>
      </c>
      <c r="AF57" s="786">
        <f>'【年計】IT係(FW)'!AF57+'【年計】サービス係(FV)'!AF57</f>
        <v>0</v>
      </c>
      <c r="AG57" s="787">
        <f>'【年計】IT係(FW)'!AG57+'【年計】サービス係(FV)'!AG57</f>
        <v>4901</v>
      </c>
      <c r="AH57" s="788">
        <f>'【年計】IT係(FW)'!AH57+'【年計】サービス係(FV)'!AH57</f>
        <v>4901</v>
      </c>
      <c r="AI57" s="786">
        <f>'【年計】IT係(FW)'!AI57+'【年計】サービス係(FV)'!AI57</f>
        <v>0</v>
      </c>
      <c r="AJ57" s="787">
        <f>'【年計】IT係(FW)'!AJ57+'【年計】サービス係(FV)'!AJ57</f>
        <v>29406</v>
      </c>
      <c r="AK57" s="788">
        <f>'【年計】IT係(FW)'!AK57+'【年計】サービス係(FV)'!AK57</f>
        <v>29406</v>
      </c>
      <c r="AL57" s="786">
        <f>'【年計】IT係(FW)'!AL57+'【年計】サービス係(FV)'!AL57</f>
        <v>0</v>
      </c>
      <c r="AM57" s="787">
        <f>'【年計】IT係(FW)'!AM57+'【年計】サービス係(FV)'!AM57</f>
        <v>4901</v>
      </c>
      <c r="AN57" s="788">
        <f>'【年計】IT係(FW)'!AN57+'【年計】サービス係(FV)'!AN57</f>
        <v>4901</v>
      </c>
      <c r="AO57" s="786">
        <f>'【年計】IT係(FW)'!AO57+'【年計】サービス係(FV)'!AO57</f>
        <v>0</v>
      </c>
      <c r="AP57" s="787">
        <f>'【年計】IT係(FW)'!AP57+'【年計】サービス係(FV)'!AP57</f>
        <v>34307</v>
      </c>
      <c r="AQ57" s="788">
        <f>'【年計】IT係(FW)'!AQ57+'【年計】サービス係(FV)'!AQ57</f>
        <v>34307</v>
      </c>
      <c r="AR57" s="786">
        <f>'【年計】IT係(FW)'!AR57+'【年計】サービス係(FV)'!AR57</f>
        <v>0</v>
      </c>
      <c r="AS57" s="787">
        <f>'【年計】IT係(FW)'!AS57+'【年計】サービス係(FV)'!AS57</f>
        <v>4901</v>
      </c>
      <c r="AT57" s="788">
        <f>'【年計】IT係(FW)'!AT57+'【年計】サービス係(FV)'!AT57</f>
        <v>4901</v>
      </c>
      <c r="AU57" s="786">
        <f>'【年計】IT係(FW)'!AU57+'【年計】サービス係(FV)'!AU57</f>
        <v>0</v>
      </c>
      <c r="AV57" s="787">
        <f>'【年計】IT係(FW)'!AV57+'【年計】サービス係(FV)'!AV57</f>
        <v>39208</v>
      </c>
      <c r="AW57" s="788">
        <f>'【年計】IT係(FW)'!AW57+'【年計】サービス係(FV)'!AW57</f>
        <v>39208</v>
      </c>
      <c r="AX57" s="786">
        <f>'【年計】IT係(FW)'!AX57+'【年計】サービス係(FV)'!AX57</f>
        <v>0</v>
      </c>
      <c r="AY57" s="787">
        <f>'【年計】IT係(FW)'!AY57+'【年計】サービス係(FV)'!AY57</f>
        <v>4901</v>
      </c>
      <c r="AZ57" s="788">
        <f>'【年計】IT係(FW)'!AZ57+'【年計】サービス係(FV)'!AZ57</f>
        <v>4901</v>
      </c>
      <c r="BA57" s="786">
        <f>'【年計】IT係(FW)'!BA57+'【年計】サービス係(FV)'!BA57</f>
        <v>0</v>
      </c>
      <c r="BB57" s="787">
        <f>'【年計】IT係(FW)'!BB57+'【年計】サービス係(FV)'!BB57</f>
        <v>44109</v>
      </c>
      <c r="BC57" s="788">
        <f>'【年計】IT係(FW)'!BC57+'【年計】サービス係(FV)'!BC57</f>
        <v>44109</v>
      </c>
      <c r="BD57" s="786">
        <f>'【年計】IT係(FW)'!BD57+'【年計】サービス係(FV)'!BD57</f>
        <v>0</v>
      </c>
      <c r="BE57" s="787">
        <f>'【年計】IT係(FW)'!BE57+'【年計】サービス係(FV)'!BE57</f>
        <v>4901</v>
      </c>
      <c r="BF57" s="788">
        <f>'【年計】IT係(FW)'!BF57+'【年計】サービス係(FV)'!BF57</f>
        <v>4901</v>
      </c>
      <c r="BG57" s="786">
        <f>'【年計】IT係(FW)'!BG57+'【年計】サービス係(FV)'!BG57</f>
        <v>0</v>
      </c>
      <c r="BH57" s="787">
        <f>'【年計】IT係(FW)'!BH57+'【年計】サービス係(FV)'!BH57</f>
        <v>49010</v>
      </c>
      <c r="BI57" s="788">
        <f>'【年計】IT係(FW)'!BI57+'【年計】サービス係(FV)'!BI57</f>
        <v>49010</v>
      </c>
      <c r="BJ57" s="786">
        <f>'【年計】IT係(FW)'!BJ57+'【年計】サービス係(FV)'!BJ57</f>
        <v>0</v>
      </c>
      <c r="BK57" s="787">
        <f>'【年計】IT係(FW)'!BK57+'【年計】サービス係(FV)'!BK57</f>
        <v>4901</v>
      </c>
      <c r="BL57" s="788">
        <f>'【年計】IT係(FW)'!BL57+'【年計】サービス係(FV)'!BL57</f>
        <v>4901</v>
      </c>
      <c r="BM57" s="786">
        <f>'【年計】IT係(FW)'!BM57+'【年計】サービス係(FV)'!BM57</f>
        <v>0</v>
      </c>
      <c r="BN57" s="787">
        <f>'【年計】IT係(FW)'!BN57+'【年計】サービス係(FV)'!BN57</f>
        <v>53911</v>
      </c>
      <c r="BO57" s="788">
        <f>'【年計】IT係(FW)'!BO57+'【年計】サービス係(FV)'!BO57</f>
        <v>53911</v>
      </c>
      <c r="BP57" s="786">
        <f>'【年計】IT係(FW)'!BP57+'【年計】サービス係(FV)'!BP57</f>
        <v>0</v>
      </c>
      <c r="BQ57" s="787">
        <f>'【年計】IT係(FW)'!BQ57+'【年計】サービス係(FV)'!BQ57</f>
        <v>4901</v>
      </c>
      <c r="BR57" s="788">
        <f>'【年計】IT係(FW)'!BR57+'【年計】サービス係(FV)'!BR57</f>
        <v>4901</v>
      </c>
      <c r="BS57" s="786">
        <f>'【年計】IT係(FW)'!BS57+'【年計】サービス係(FV)'!BS57</f>
        <v>0</v>
      </c>
      <c r="BT57" s="787">
        <f>'【年計】IT係(FW)'!BT57+'【年計】サービス係(FV)'!BT57</f>
        <v>58812</v>
      </c>
      <c r="BU57" s="788">
        <f>'【年計】IT係(FW)'!BU57+'【年計】サービス係(FV)'!BU57</f>
        <v>58812</v>
      </c>
      <c r="BV57" s="786">
        <f>'【年計】IT係(FW)'!BV57+'【年計】サービス係(FV)'!BV57</f>
        <v>0</v>
      </c>
      <c r="BW57" s="909" t="s">
        <v>89</v>
      </c>
    </row>
    <row r="58" spans="2:75" ht="15.75" customHeight="1" thickBot="1">
      <c r="B58" s="2550"/>
      <c r="C58" s="2553"/>
      <c r="D58" s="744" t="s">
        <v>240</v>
      </c>
      <c r="E58" s="745" t="s">
        <v>241</v>
      </c>
      <c r="F58" s="865">
        <f>'【年計】IT係(FW)'!F58+'【年計】サービス係(FV)'!F58</f>
        <v>1806</v>
      </c>
      <c r="G58" s="866">
        <f>'【年計】IT係(FW)'!G58+'【年計】サービス係(FV)'!G58</f>
        <v>-5013</v>
      </c>
      <c r="H58" s="867">
        <f>'【年計】IT係(FW)'!H58+'【年計】サービス係(FV)'!H58</f>
        <v>-6819</v>
      </c>
      <c r="I58" s="865">
        <f>'【年計】IT係(FW)'!I58+'【年計】サービス係(FV)'!I58</f>
        <v>-2670</v>
      </c>
      <c r="J58" s="866">
        <f>'【年計】IT係(FW)'!J58+'【年計】サービス係(FV)'!J58</f>
        <v>-3644</v>
      </c>
      <c r="K58" s="867">
        <f>'【年計】IT係(FW)'!K58+'【年計】サービス係(FV)'!K58</f>
        <v>-974</v>
      </c>
      <c r="L58" s="865">
        <f>'【年計】IT係(FW)'!L58+'【年計】サービス係(FV)'!L58</f>
        <v>-864</v>
      </c>
      <c r="M58" s="866">
        <f>'【年計】IT係(FW)'!M58+'【年計】サービス係(FV)'!M58</f>
        <v>-8657</v>
      </c>
      <c r="N58" s="867">
        <f>'【年計】IT係(FW)'!N58+'【年計】サービス係(FV)'!N58</f>
        <v>-7793</v>
      </c>
      <c r="O58" s="865">
        <f>'【年計】IT係(FW)'!O58+'【年計】サービス係(FV)'!O58</f>
        <v>4092</v>
      </c>
      <c r="P58" s="866">
        <f>'【年計】IT係(FW)'!P58+'【年計】サービス係(FV)'!P58</f>
        <v>-1084</v>
      </c>
      <c r="Q58" s="867">
        <f>'【年計】IT係(FW)'!Q58+'【年計】サービス係(FV)'!Q58</f>
        <v>-5176</v>
      </c>
      <c r="R58" s="865">
        <f>'【年計】IT係(FW)'!R58+'【年計】サービス係(FV)'!R58</f>
        <v>3228</v>
      </c>
      <c r="S58" s="866">
        <f>'【年計】IT係(FW)'!S58+'【年計】サービス係(FV)'!S58</f>
        <v>-9741</v>
      </c>
      <c r="T58" s="867">
        <f>'【年計】IT係(FW)'!T58+'【年計】サービス係(FV)'!T58</f>
        <v>-12969</v>
      </c>
      <c r="U58" s="865">
        <f>'【年計】IT係(FW)'!U58+'【年計】サービス係(FV)'!U58</f>
        <v>-2484</v>
      </c>
      <c r="V58" s="866">
        <f>'【年計】IT係(FW)'!V58+'【年計】サービス係(FV)'!V58</f>
        <v>-8588</v>
      </c>
      <c r="W58" s="867">
        <f>'【年計】IT係(FW)'!W58+'【年計】サービス係(FV)'!W58</f>
        <v>-6104</v>
      </c>
      <c r="X58" s="865">
        <f>'【年計】IT係(FW)'!X58+'【年計】サービス係(FV)'!X58</f>
        <v>744</v>
      </c>
      <c r="Y58" s="866">
        <f>'【年計】IT係(FW)'!Y58+'【年計】サービス係(FV)'!Y58</f>
        <v>-18329</v>
      </c>
      <c r="Z58" s="867">
        <f>'【年計】IT係(FW)'!Z58+'【年計】サービス係(FV)'!Z58</f>
        <v>-19073</v>
      </c>
      <c r="AA58" s="865">
        <f>'【年計】IT係(FW)'!AA58+'【年計】サービス係(FV)'!AA58</f>
        <v>-3594</v>
      </c>
      <c r="AB58" s="866">
        <f>'【年計】IT係(FW)'!AB58+'【年計】サービス係(FV)'!AB58</f>
        <v>-10500</v>
      </c>
      <c r="AC58" s="867">
        <f>'【年計】IT係(FW)'!AC58+'【年計】サービス係(FV)'!AC58</f>
        <v>-6906</v>
      </c>
      <c r="AD58" s="865">
        <f>'【年計】IT係(FW)'!AD58+'【年計】サービス係(FV)'!AD58</f>
        <v>-2850</v>
      </c>
      <c r="AE58" s="866">
        <f>'【年計】IT係(FW)'!AE58+'【年計】サービス係(FV)'!AE58</f>
        <v>-28829</v>
      </c>
      <c r="AF58" s="867">
        <f>'【年計】IT係(FW)'!AF58+'【年計】サービス係(FV)'!AF58</f>
        <v>-25979</v>
      </c>
      <c r="AG58" s="865">
        <f>'【年計】IT係(FW)'!AG58+'【年計】サービス係(FV)'!AG58</f>
        <v>3390</v>
      </c>
      <c r="AH58" s="866">
        <f>'【年計】IT係(FW)'!AH58+'【年計】サービス係(FV)'!AH58</f>
        <v>14563</v>
      </c>
      <c r="AI58" s="867">
        <f>'【年計】IT係(FW)'!AI58+'【年計】サービス係(FV)'!AI58</f>
        <v>11173</v>
      </c>
      <c r="AJ58" s="865">
        <f>'【年計】IT係(FW)'!AJ58+'【年計】サービス係(FV)'!AJ58</f>
        <v>540</v>
      </c>
      <c r="AK58" s="866">
        <f>'【年計】IT係(FW)'!AK58+'【年計】サービス係(FV)'!AK58</f>
        <v>-14266</v>
      </c>
      <c r="AL58" s="867">
        <f>'【年計】IT係(FW)'!AL58+'【年計】サービス係(FV)'!AL58</f>
        <v>-14806</v>
      </c>
      <c r="AM58" s="865">
        <f>'【年計】IT係(FW)'!AM58+'【年計】サービス係(FV)'!AM58</f>
        <v>17454</v>
      </c>
      <c r="AN58" s="866">
        <f>'【年計】IT係(FW)'!AN58+'【年計】サービス係(FV)'!AN58</f>
        <v>18244</v>
      </c>
      <c r="AO58" s="867">
        <f>'【年計】IT係(FW)'!AO58+'【年計】サービス係(FV)'!AO58</f>
        <v>790</v>
      </c>
      <c r="AP58" s="865">
        <f>'【年計】IT係(FW)'!AP58+'【年計】サービス係(FV)'!AP58</f>
        <v>17994</v>
      </c>
      <c r="AQ58" s="866">
        <f>'【年計】IT係(FW)'!AQ58+'【年計】サービス係(FV)'!AQ58</f>
        <v>3978</v>
      </c>
      <c r="AR58" s="867">
        <f>'【年計】IT係(FW)'!AR58+'【年計】サービス係(FV)'!AR58</f>
        <v>-14016</v>
      </c>
      <c r="AS58" s="865">
        <f>'【年計】IT係(FW)'!AS58+'【年計】サービス係(FV)'!AS58</f>
        <v>-10926</v>
      </c>
      <c r="AT58" s="866">
        <f>'【年計】IT係(FW)'!AT58+'【年計】サービス係(FV)'!AT58</f>
        <v>911</v>
      </c>
      <c r="AU58" s="867">
        <f>'【年計】IT係(FW)'!AU58+'【年計】サービス係(FV)'!AU58</f>
        <v>11837</v>
      </c>
      <c r="AV58" s="865">
        <f>'【年計】IT係(FW)'!AV58+'【年計】サービス係(FV)'!AV58</f>
        <v>7068</v>
      </c>
      <c r="AW58" s="866">
        <f>'【年計】IT係(FW)'!AW58+'【年計】サービス係(FV)'!AW58</f>
        <v>4889</v>
      </c>
      <c r="AX58" s="867">
        <f>'【年計】IT係(FW)'!AX58+'【年計】サービス係(FV)'!AX58</f>
        <v>-2179</v>
      </c>
      <c r="AY58" s="865">
        <f>'【年計】IT係(FW)'!AY58+'【年計】サービス係(FV)'!AY58</f>
        <v>-6678</v>
      </c>
      <c r="AZ58" s="866">
        <f>'【年計】IT係(FW)'!AZ58+'【年計】サービス係(FV)'!AZ58</f>
        <v>1108</v>
      </c>
      <c r="BA58" s="867">
        <f>'【年計】IT係(FW)'!BA58+'【年計】サービス係(FV)'!BA58</f>
        <v>7786</v>
      </c>
      <c r="BB58" s="865">
        <f>'【年計】IT係(FW)'!BB58+'【年計】サービス係(FV)'!BB58</f>
        <v>390</v>
      </c>
      <c r="BC58" s="866">
        <f>'【年計】IT係(FW)'!BC58+'【年計】サービス係(FV)'!BC58</f>
        <v>5997</v>
      </c>
      <c r="BD58" s="867">
        <f>'【年計】IT係(FW)'!BD58+'【年計】サービス係(FV)'!BD58</f>
        <v>5607</v>
      </c>
      <c r="BE58" s="865">
        <f>'【年計】IT係(FW)'!BE58+'【年計】サービス係(FV)'!BE58</f>
        <v>8964</v>
      </c>
      <c r="BF58" s="866">
        <f>'【年計】IT係(FW)'!BF58+'【年計】サービス係(FV)'!BF58</f>
        <v>3109</v>
      </c>
      <c r="BG58" s="867">
        <f>'【年計】IT係(FW)'!BG58+'【年計】サービス係(FV)'!BG58</f>
        <v>-5855</v>
      </c>
      <c r="BH58" s="865">
        <f>'【年計】IT係(FW)'!BH58+'【年計】サービス係(FV)'!BH58</f>
        <v>9354</v>
      </c>
      <c r="BI58" s="866">
        <f>'【年計】IT係(FW)'!BI58+'【年計】サービス係(FV)'!BI58</f>
        <v>9106</v>
      </c>
      <c r="BJ58" s="867">
        <f>'【年計】IT係(FW)'!BJ58+'【年計】サービス係(FV)'!BJ58</f>
        <v>-248</v>
      </c>
      <c r="BK58" s="865">
        <f>'【年計】IT係(FW)'!BK58+'【年計】サービス係(FV)'!BK58</f>
        <v>-8340</v>
      </c>
      <c r="BL58" s="866">
        <f>'【年計】IT係(FW)'!BL58+'【年計】サービス係(FV)'!BL58</f>
        <v>367</v>
      </c>
      <c r="BM58" s="867">
        <f>'【年計】IT係(FW)'!BM58+'【年計】サービス係(FV)'!BM58</f>
        <v>8707</v>
      </c>
      <c r="BN58" s="865">
        <f>'【年計】IT係(FW)'!BN58+'【年計】サービス係(FV)'!BN58</f>
        <v>1014</v>
      </c>
      <c r="BO58" s="866">
        <f>'【年計】IT係(FW)'!BO58+'【年計】サービス係(FV)'!BO58</f>
        <v>9473</v>
      </c>
      <c r="BP58" s="867">
        <f>'【年計】IT係(FW)'!BP58+'【年計】サービス係(FV)'!BP58</f>
        <v>8459</v>
      </c>
      <c r="BQ58" s="865">
        <f>'【年計】IT係(FW)'!BQ58+'【年計】サービス係(FV)'!BQ58</f>
        <v>7500</v>
      </c>
      <c r="BR58" s="866">
        <f>'【年計】IT係(FW)'!BR58+'【年計】サービス係(FV)'!BR58</f>
        <v>4512</v>
      </c>
      <c r="BS58" s="867">
        <f>'【年計】IT係(FW)'!BS58+'【年計】サービス係(FV)'!BS58</f>
        <v>-2988</v>
      </c>
      <c r="BT58" s="865">
        <f>'【年計】IT係(FW)'!BT58+'【年計】サービス係(FV)'!BT58</f>
        <v>8514</v>
      </c>
      <c r="BU58" s="866">
        <f>'【年計】IT係(FW)'!BU58+'【年計】サービス係(FV)'!BU58</f>
        <v>13985</v>
      </c>
      <c r="BV58" s="867">
        <f>'【年計】IT係(FW)'!BV58+'【年計】サービス係(FV)'!BV58</f>
        <v>5471</v>
      </c>
      <c r="BW58" s="909" t="s">
        <v>89</v>
      </c>
    </row>
    <row r="59" spans="2:75" ht="15.75" customHeight="1" thickTop="1" thickBot="1">
      <c r="B59" s="2550"/>
      <c r="C59" s="2554"/>
      <c r="D59" s="746" t="s">
        <v>242</v>
      </c>
      <c r="E59" s="747" t="s">
        <v>243</v>
      </c>
      <c r="F59" s="868">
        <f>SUM(F55:F58)</f>
        <v>26583</v>
      </c>
      <c r="G59" s="869">
        <f>SUM(G55:G58)</f>
        <v>19376</v>
      </c>
      <c r="H59" s="870">
        <f t="shared" si="1"/>
        <v>-7207</v>
      </c>
      <c r="I59" s="868">
        <f>SUM(I55:I58)</f>
        <v>22395</v>
      </c>
      <c r="J59" s="869">
        <f>SUM(J55:J58)</f>
        <v>20540</v>
      </c>
      <c r="K59" s="870">
        <f t="shared" ref="K59:K62" si="372">J59-I59</f>
        <v>-1855</v>
      </c>
      <c r="L59" s="868">
        <f t="shared" si="60"/>
        <v>48978</v>
      </c>
      <c r="M59" s="869">
        <f t="shared" si="60"/>
        <v>39916</v>
      </c>
      <c r="N59" s="870">
        <f t="shared" si="6"/>
        <v>-9062</v>
      </c>
      <c r="O59" s="868">
        <f>SUM(O55:O58)</f>
        <v>28869</v>
      </c>
      <c r="P59" s="869">
        <f>SUM(P55:P58)</f>
        <v>21078</v>
      </c>
      <c r="Q59" s="870">
        <f t="shared" ref="Q59:Q62" si="373">P59-O59</f>
        <v>-7791</v>
      </c>
      <c r="R59" s="868">
        <f t="shared" si="62"/>
        <v>77847</v>
      </c>
      <c r="S59" s="869">
        <f t="shared" si="62"/>
        <v>60994</v>
      </c>
      <c r="T59" s="870">
        <f t="shared" si="11"/>
        <v>-16853</v>
      </c>
      <c r="U59" s="868">
        <f>SUM(U55:U58)</f>
        <v>22329</v>
      </c>
      <c r="V59" s="869">
        <f>SUM(V55:V58)</f>
        <v>13329</v>
      </c>
      <c r="W59" s="870">
        <f t="shared" ref="W59:W62" si="374">V59-U59</f>
        <v>-9000</v>
      </c>
      <c r="X59" s="868">
        <f t="shared" si="64"/>
        <v>100176</v>
      </c>
      <c r="Y59" s="869">
        <f t="shared" si="64"/>
        <v>74323</v>
      </c>
      <c r="Z59" s="870">
        <f t="shared" si="16"/>
        <v>-25853</v>
      </c>
      <c r="AA59" s="868">
        <f>SUM(AA55:AA58)</f>
        <v>21399</v>
      </c>
      <c r="AB59" s="869">
        <f>SUM(AB55:AB58)</f>
        <v>12607</v>
      </c>
      <c r="AC59" s="870">
        <f t="shared" ref="AC59:AC62" si="375">AB59-AA59</f>
        <v>-8792</v>
      </c>
      <c r="AD59" s="868">
        <f t="shared" si="66"/>
        <v>121575</v>
      </c>
      <c r="AE59" s="869">
        <f t="shared" si="66"/>
        <v>86930</v>
      </c>
      <c r="AF59" s="870">
        <f t="shared" si="21"/>
        <v>-34645</v>
      </c>
      <c r="AG59" s="868">
        <f>SUM(AG55:AG58)</f>
        <v>28245</v>
      </c>
      <c r="AH59" s="869">
        <f>SUM(AH55:AH58)</f>
        <v>39418</v>
      </c>
      <c r="AI59" s="870">
        <f t="shared" ref="AI59:AI62" si="376">AH59-AG59</f>
        <v>11173</v>
      </c>
      <c r="AJ59" s="868">
        <f t="shared" si="68"/>
        <v>149820</v>
      </c>
      <c r="AK59" s="869">
        <f t="shared" si="68"/>
        <v>126348</v>
      </c>
      <c r="AL59" s="870">
        <f t="shared" si="26"/>
        <v>-23472</v>
      </c>
      <c r="AM59" s="868">
        <f>SUM(AM55:AM58)</f>
        <v>43743</v>
      </c>
      <c r="AN59" s="869">
        <f>SUM(AN55:AN58)</f>
        <v>44533</v>
      </c>
      <c r="AO59" s="870">
        <f t="shared" ref="AO59:AO62" si="377">AN59-AM59</f>
        <v>790</v>
      </c>
      <c r="AP59" s="868">
        <f t="shared" si="70"/>
        <v>193563</v>
      </c>
      <c r="AQ59" s="869">
        <f t="shared" si="70"/>
        <v>170881</v>
      </c>
      <c r="AR59" s="870">
        <f t="shared" si="31"/>
        <v>-22682</v>
      </c>
      <c r="AS59" s="868">
        <f>SUM(AS55:AS58)</f>
        <v>15406</v>
      </c>
      <c r="AT59" s="869">
        <f>SUM(AT55:AT58)</f>
        <v>27243</v>
      </c>
      <c r="AU59" s="870">
        <f t="shared" ref="AU59:AU62" si="378">AT59-AS59</f>
        <v>11837</v>
      </c>
      <c r="AV59" s="868">
        <f t="shared" si="72"/>
        <v>208969</v>
      </c>
      <c r="AW59" s="869">
        <f t="shared" si="72"/>
        <v>198124</v>
      </c>
      <c r="AX59" s="870">
        <f t="shared" si="36"/>
        <v>-10845</v>
      </c>
      <c r="AY59" s="868">
        <f>SUM(AY55:AY58)</f>
        <v>19582</v>
      </c>
      <c r="AZ59" s="869">
        <f>SUM(AZ55:AZ58)</f>
        <v>27368</v>
      </c>
      <c r="BA59" s="870">
        <f t="shared" ref="BA59:BA62" si="379">AZ59-AY59</f>
        <v>7786</v>
      </c>
      <c r="BB59" s="868">
        <f t="shared" si="74"/>
        <v>228551</v>
      </c>
      <c r="BC59" s="869">
        <f t="shared" si="74"/>
        <v>225492</v>
      </c>
      <c r="BD59" s="870">
        <f t="shared" si="41"/>
        <v>-3059</v>
      </c>
      <c r="BE59" s="868">
        <f>SUM(BE55:BE58)</f>
        <v>35296</v>
      </c>
      <c r="BF59" s="869">
        <f>SUM(BF55:BF58)</f>
        <v>29441</v>
      </c>
      <c r="BG59" s="870">
        <f t="shared" ref="BG59:BG62" si="380">BF59-BE59</f>
        <v>-5855</v>
      </c>
      <c r="BH59" s="868">
        <f t="shared" si="76"/>
        <v>263847</v>
      </c>
      <c r="BI59" s="869">
        <f t="shared" si="76"/>
        <v>254933</v>
      </c>
      <c r="BJ59" s="870">
        <f t="shared" si="46"/>
        <v>-8914</v>
      </c>
      <c r="BK59" s="868">
        <f>SUM(BK55:BK58)</f>
        <v>17920</v>
      </c>
      <c r="BL59" s="869">
        <f>SUM(BL55:BL58)</f>
        <v>26627</v>
      </c>
      <c r="BM59" s="870">
        <f t="shared" ref="BM59:BM62" si="381">BL59-BK59</f>
        <v>8707</v>
      </c>
      <c r="BN59" s="868">
        <f t="shared" si="78"/>
        <v>281767</v>
      </c>
      <c r="BO59" s="869">
        <f t="shared" si="78"/>
        <v>281560</v>
      </c>
      <c r="BP59" s="870">
        <f t="shared" si="51"/>
        <v>-207</v>
      </c>
      <c r="BQ59" s="868">
        <f>SUM(BQ55:BQ58)</f>
        <v>33844</v>
      </c>
      <c r="BR59" s="869">
        <f>SUM(BR55:BR58)</f>
        <v>30856</v>
      </c>
      <c r="BS59" s="870">
        <f t="shared" ref="BS59:BS62" si="382">BR59-BQ59</f>
        <v>-2988</v>
      </c>
      <c r="BT59" s="868">
        <f t="shared" si="80"/>
        <v>315611</v>
      </c>
      <c r="BU59" s="869">
        <f t="shared" si="80"/>
        <v>312416</v>
      </c>
      <c r="BV59" s="870">
        <f t="shared" si="56"/>
        <v>-3195</v>
      </c>
      <c r="BW59" s="910" t="s">
        <v>89</v>
      </c>
    </row>
    <row r="60" spans="2:75" s="921" customFormat="1" ht="15.75" customHeight="1">
      <c r="B60" s="2550"/>
      <c r="C60" s="2552" t="s">
        <v>244</v>
      </c>
      <c r="D60" s="739" t="s">
        <v>245</v>
      </c>
      <c r="E60" s="748" t="s">
        <v>239</v>
      </c>
      <c r="F60" s="782">
        <f>W300_JIG_MTB!P15</f>
        <v>282</v>
      </c>
      <c r="G60" s="783">
        <f>W300_JIG_MTB!D15</f>
        <v>239</v>
      </c>
      <c r="H60" s="781">
        <f t="shared" si="1"/>
        <v>-43</v>
      </c>
      <c r="I60" s="782">
        <f>W300_JIG_MTB!Q15</f>
        <v>287</v>
      </c>
      <c r="J60" s="783">
        <f>W300_JIG_MTB!E15</f>
        <v>170</v>
      </c>
      <c r="K60" s="781">
        <f t="shared" si="372"/>
        <v>-117</v>
      </c>
      <c r="L60" s="782">
        <f t="shared" si="60"/>
        <v>569</v>
      </c>
      <c r="M60" s="783">
        <f t="shared" si="60"/>
        <v>409</v>
      </c>
      <c r="N60" s="781">
        <f t="shared" si="6"/>
        <v>-160</v>
      </c>
      <c r="O60" s="782">
        <f>W300_JIG_MTB!R15</f>
        <v>692</v>
      </c>
      <c r="P60" s="783">
        <f>W300_JIG_MTB!F15</f>
        <v>198</v>
      </c>
      <c r="Q60" s="781">
        <f t="shared" si="373"/>
        <v>-494</v>
      </c>
      <c r="R60" s="782">
        <f t="shared" si="62"/>
        <v>1261</v>
      </c>
      <c r="S60" s="783">
        <f t="shared" si="62"/>
        <v>607</v>
      </c>
      <c r="T60" s="781">
        <f t="shared" si="11"/>
        <v>-654</v>
      </c>
      <c r="U60" s="782">
        <f>W300_JIG_MTB!S15</f>
        <v>282</v>
      </c>
      <c r="V60" s="783">
        <f>W300_JIG_MTB!G15</f>
        <v>175</v>
      </c>
      <c r="W60" s="781">
        <f t="shared" si="374"/>
        <v>-107</v>
      </c>
      <c r="X60" s="782">
        <f t="shared" si="64"/>
        <v>1543</v>
      </c>
      <c r="Y60" s="783">
        <f t="shared" si="64"/>
        <v>782</v>
      </c>
      <c r="Z60" s="781">
        <f t="shared" si="16"/>
        <v>-761</v>
      </c>
      <c r="AA60" s="782">
        <f>W300_JIG_MTB!T15</f>
        <v>282</v>
      </c>
      <c r="AB60" s="783">
        <f>W300_JIG_MTB!H15</f>
        <v>190</v>
      </c>
      <c r="AC60" s="781">
        <f t="shared" si="375"/>
        <v>-92</v>
      </c>
      <c r="AD60" s="782">
        <f t="shared" si="66"/>
        <v>1825</v>
      </c>
      <c r="AE60" s="783">
        <f t="shared" si="66"/>
        <v>972</v>
      </c>
      <c r="AF60" s="781">
        <f t="shared" si="21"/>
        <v>-853</v>
      </c>
      <c r="AG60" s="782">
        <f>W300_JIG_MTB!U15</f>
        <v>682</v>
      </c>
      <c r="AH60" s="783">
        <f>W300_JIG_MTB!I15</f>
        <v>682</v>
      </c>
      <c r="AI60" s="781">
        <f t="shared" si="376"/>
        <v>0</v>
      </c>
      <c r="AJ60" s="782">
        <f t="shared" si="68"/>
        <v>2507</v>
      </c>
      <c r="AK60" s="783">
        <f t="shared" si="68"/>
        <v>1654</v>
      </c>
      <c r="AL60" s="781">
        <f t="shared" si="26"/>
        <v>-853</v>
      </c>
      <c r="AM60" s="782">
        <f>W300_JIG_MTB!V15</f>
        <v>282</v>
      </c>
      <c r="AN60" s="783">
        <f>W300_JIG_MTB!J15</f>
        <v>282</v>
      </c>
      <c r="AO60" s="781">
        <f t="shared" si="377"/>
        <v>0</v>
      </c>
      <c r="AP60" s="782">
        <f t="shared" si="70"/>
        <v>2789</v>
      </c>
      <c r="AQ60" s="783">
        <f t="shared" si="70"/>
        <v>1936</v>
      </c>
      <c r="AR60" s="781">
        <f t="shared" si="31"/>
        <v>-853</v>
      </c>
      <c r="AS60" s="782">
        <f>W300_JIG_MTB!W15</f>
        <v>287</v>
      </c>
      <c r="AT60" s="783">
        <f>W300_JIG_MTB!K15</f>
        <v>287</v>
      </c>
      <c r="AU60" s="781">
        <f t="shared" si="378"/>
        <v>0</v>
      </c>
      <c r="AV60" s="782">
        <f t="shared" si="72"/>
        <v>3076</v>
      </c>
      <c r="AW60" s="783">
        <f t="shared" si="72"/>
        <v>2223</v>
      </c>
      <c r="AX60" s="781">
        <f t="shared" si="36"/>
        <v>-853</v>
      </c>
      <c r="AY60" s="782">
        <f>W300_JIG_MTB!X15</f>
        <v>692</v>
      </c>
      <c r="AZ60" s="783">
        <f>W300_JIG_MTB!L15</f>
        <v>692</v>
      </c>
      <c r="BA60" s="781">
        <f t="shared" si="379"/>
        <v>0</v>
      </c>
      <c r="BB60" s="782">
        <f t="shared" si="74"/>
        <v>3768</v>
      </c>
      <c r="BC60" s="783">
        <f t="shared" si="74"/>
        <v>2915</v>
      </c>
      <c r="BD60" s="781">
        <f t="shared" si="41"/>
        <v>-853</v>
      </c>
      <c r="BE60" s="782">
        <f>W300_JIG_MTB!Y15</f>
        <v>282</v>
      </c>
      <c r="BF60" s="783">
        <f>W300_JIG_MTB!M15</f>
        <v>282</v>
      </c>
      <c r="BG60" s="781">
        <f t="shared" si="380"/>
        <v>0</v>
      </c>
      <c r="BH60" s="782">
        <f t="shared" si="76"/>
        <v>4050</v>
      </c>
      <c r="BI60" s="783">
        <f t="shared" si="76"/>
        <v>3197</v>
      </c>
      <c r="BJ60" s="781">
        <f t="shared" si="46"/>
        <v>-853</v>
      </c>
      <c r="BK60" s="782">
        <f>W300_JIG_MTB!Z15</f>
        <v>282</v>
      </c>
      <c r="BL60" s="783">
        <f>W300_JIG_MTB!N15</f>
        <v>282</v>
      </c>
      <c r="BM60" s="781">
        <f t="shared" si="381"/>
        <v>0</v>
      </c>
      <c r="BN60" s="782">
        <f t="shared" si="78"/>
        <v>4332</v>
      </c>
      <c r="BO60" s="783">
        <f t="shared" si="78"/>
        <v>3479</v>
      </c>
      <c r="BP60" s="781">
        <f t="shared" si="51"/>
        <v>-853</v>
      </c>
      <c r="BQ60" s="782">
        <f>W300_JIG_MTB!AA15</f>
        <v>682</v>
      </c>
      <c r="BR60" s="783">
        <f>W300_JIG_MTB!O15</f>
        <v>682</v>
      </c>
      <c r="BS60" s="781">
        <f t="shared" si="382"/>
        <v>0</v>
      </c>
      <c r="BT60" s="782">
        <f t="shared" si="80"/>
        <v>5014</v>
      </c>
      <c r="BU60" s="783">
        <f t="shared" si="80"/>
        <v>4161</v>
      </c>
      <c r="BV60" s="781">
        <f t="shared" si="56"/>
        <v>-853</v>
      </c>
      <c r="BW60" s="908" t="s">
        <v>89</v>
      </c>
    </row>
    <row r="61" spans="2:75" s="921" customFormat="1" ht="15.75" customHeight="1">
      <c r="B61" s="2550"/>
      <c r="C61" s="2553"/>
      <c r="D61" s="741" t="s">
        <v>246</v>
      </c>
      <c r="E61" s="743" t="s">
        <v>239</v>
      </c>
      <c r="F61" s="1445">
        <f>W300_JIG_MTB!P16</f>
        <v>0</v>
      </c>
      <c r="G61" s="1446">
        <f>W300_JIG_MTB!D16</f>
        <v>0</v>
      </c>
      <c r="H61" s="1447">
        <f t="shared" ref="H61" si="383">G61-F61</f>
        <v>0</v>
      </c>
      <c r="I61" s="1445">
        <f>W300_JIG_MTB!Q16</f>
        <v>0</v>
      </c>
      <c r="J61" s="1446">
        <f>W300_JIG_MTB!E16</f>
        <v>0</v>
      </c>
      <c r="K61" s="1447">
        <f t="shared" ref="K61" si="384">J61-I61</f>
        <v>0</v>
      </c>
      <c r="L61" s="1445">
        <f t="shared" ref="L61" si="385">SUM(F61,I61)</f>
        <v>0</v>
      </c>
      <c r="M61" s="1446">
        <f t="shared" ref="M61" si="386">SUM(G61,J61)</f>
        <v>0</v>
      </c>
      <c r="N61" s="1447">
        <f t="shared" ref="N61" si="387">M61-L61</f>
        <v>0</v>
      </c>
      <c r="O61" s="1445">
        <f>W300_JIG_MTB!R16</f>
        <v>0</v>
      </c>
      <c r="P61" s="1446">
        <f>W300_JIG_MTB!F16</f>
        <v>720</v>
      </c>
      <c r="Q61" s="1447">
        <f t="shared" ref="Q61" si="388">P61-O61</f>
        <v>720</v>
      </c>
      <c r="R61" s="1445">
        <f t="shared" ref="R61" si="389">SUM(L61,O61)</f>
        <v>0</v>
      </c>
      <c r="S61" s="1446">
        <f t="shared" ref="S61" si="390">SUM(M61,P61)</f>
        <v>720</v>
      </c>
      <c r="T61" s="1447">
        <f t="shared" ref="T61" si="391">S61-R61</f>
        <v>720</v>
      </c>
      <c r="U61" s="1445">
        <f>W300_JIG_MTB!S16</f>
        <v>0</v>
      </c>
      <c r="V61" s="1446">
        <f>W300_JIG_MTB!G16</f>
        <v>0</v>
      </c>
      <c r="W61" s="1447">
        <f t="shared" ref="W61" si="392">V61-U61</f>
        <v>0</v>
      </c>
      <c r="X61" s="1445">
        <f t="shared" ref="X61" si="393">SUM(R61,U61)</f>
        <v>0</v>
      </c>
      <c r="Y61" s="1446">
        <f t="shared" ref="Y61" si="394">SUM(S61,V61)</f>
        <v>720</v>
      </c>
      <c r="Z61" s="1447">
        <f t="shared" ref="Z61" si="395">Y61-X61</f>
        <v>720</v>
      </c>
      <c r="AA61" s="1445">
        <f>W300_JIG_MTB!T16</f>
        <v>0</v>
      </c>
      <c r="AB61" s="1446">
        <f>W300_JIG_MTB!H16</f>
        <v>0</v>
      </c>
      <c r="AC61" s="1447">
        <f t="shared" ref="AC61" si="396">AB61-AA61</f>
        <v>0</v>
      </c>
      <c r="AD61" s="1445">
        <f t="shared" ref="AD61" si="397">SUM(X61,AA61)</f>
        <v>0</v>
      </c>
      <c r="AE61" s="1446">
        <f t="shared" ref="AE61" si="398">SUM(Y61,AB61)</f>
        <v>720</v>
      </c>
      <c r="AF61" s="1447">
        <f t="shared" ref="AF61" si="399">AE61-AD61</f>
        <v>720</v>
      </c>
      <c r="AG61" s="1445">
        <f>W300_JIG_MTB!U16</f>
        <v>0</v>
      </c>
      <c r="AH61" s="1446">
        <f>W300_JIG_MTB!I16</f>
        <v>0</v>
      </c>
      <c r="AI61" s="1447">
        <f t="shared" ref="AI61" si="400">AH61-AG61</f>
        <v>0</v>
      </c>
      <c r="AJ61" s="1445">
        <f t="shared" ref="AJ61" si="401">SUM(AD61,AG61)</f>
        <v>0</v>
      </c>
      <c r="AK61" s="1446">
        <f t="shared" ref="AK61" si="402">SUM(AE61,AH61)</f>
        <v>720</v>
      </c>
      <c r="AL61" s="1447">
        <f t="shared" ref="AL61" si="403">AK61-AJ61</f>
        <v>720</v>
      </c>
      <c r="AM61" s="1445">
        <f>W300_JIG_MTB!V16</f>
        <v>0</v>
      </c>
      <c r="AN61" s="1446">
        <f>W300_JIG_MTB!J16</f>
        <v>0</v>
      </c>
      <c r="AO61" s="1447">
        <f t="shared" ref="AO61" si="404">AN61-AM61</f>
        <v>0</v>
      </c>
      <c r="AP61" s="1445">
        <f t="shared" ref="AP61" si="405">SUM(AJ61,AM61)</f>
        <v>0</v>
      </c>
      <c r="AQ61" s="1446">
        <f t="shared" ref="AQ61" si="406">SUM(AK61,AN61)</f>
        <v>720</v>
      </c>
      <c r="AR61" s="1447">
        <f t="shared" ref="AR61" si="407">AQ61-AP61</f>
        <v>720</v>
      </c>
      <c r="AS61" s="1445">
        <f>W300_JIG_MTB!W16</f>
        <v>0</v>
      </c>
      <c r="AT61" s="1446">
        <f>W300_JIG_MTB!K16</f>
        <v>0</v>
      </c>
      <c r="AU61" s="1447">
        <f t="shared" ref="AU61" si="408">AT61-AS61</f>
        <v>0</v>
      </c>
      <c r="AV61" s="1445">
        <f t="shared" ref="AV61" si="409">SUM(AP61,AS61)</f>
        <v>0</v>
      </c>
      <c r="AW61" s="1446">
        <f t="shared" ref="AW61" si="410">SUM(AQ61,AT61)</f>
        <v>720</v>
      </c>
      <c r="AX61" s="1447">
        <f t="shared" ref="AX61" si="411">AW61-AV61</f>
        <v>720</v>
      </c>
      <c r="AY61" s="1445">
        <f>W300_JIG_MTB!X16</f>
        <v>0</v>
      </c>
      <c r="AZ61" s="1446">
        <f>W300_JIG_MTB!L16</f>
        <v>0</v>
      </c>
      <c r="BA61" s="1447">
        <f t="shared" ref="BA61" si="412">AZ61-AY61</f>
        <v>0</v>
      </c>
      <c r="BB61" s="1445">
        <f t="shared" ref="BB61" si="413">SUM(AV61,AY61)</f>
        <v>0</v>
      </c>
      <c r="BC61" s="1446">
        <f t="shared" ref="BC61" si="414">SUM(AW61,AZ61)</f>
        <v>720</v>
      </c>
      <c r="BD61" s="1447">
        <f t="shared" ref="BD61" si="415">BC61-BB61</f>
        <v>720</v>
      </c>
      <c r="BE61" s="1445">
        <f>W300_JIG_MTB!Y16</f>
        <v>0</v>
      </c>
      <c r="BF61" s="1446">
        <f>W300_JIG_MTB!M16</f>
        <v>0</v>
      </c>
      <c r="BG61" s="1447">
        <f t="shared" ref="BG61" si="416">BF61-BE61</f>
        <v>0</v>
      </c>
      <c r="BH61" s="1445">
        <f t="shared" ref="BH61" si="417">SUM(BB61,BE61)</f>
        <v>0</v>
      </c>
      <c r="BI61" s="1446">
        <f t="shared" ref="BI61" si="418">SUM(BC61,BF61)</f>
        <v>720</v>
      </c>
      <c r="BJ61" s="1447">
        <f t="shared" ref="BJ61" si="419">BI61-BH61</f>
        <v>720</v>
      </c>
      <c r="BK61" s="1445">
        <f>W300_JIG_MTB!Z16</f>
        <v>0</v>
      </c>
      <c r="BL61" s="1446">
        <f>W300_JIG_MTB!N16</f>
        <v>0</v>
      </c>
      <c r="BM61" s="1447">
        <f t="shared" ref="BM61" si="420">BL61-BK61</f>
        <v>0</v>
      </c>
      <c r="BN61" s="1445">
        <f t="shared" ref="BN61" si="421">SUM(BH61,BK61)</f>
        <v>0</v>
      </c>
      <c r="BO61" s="1446">
        <f t="shared" ref="BO61" si="422">SUM(BI61,BL61)</f>
        <v>720</v>
      </c>
      <c r="BP61" s="1447">
        <f t="shared" ref="BP61" si="423">BO61-BN61</f>
        <v>720</v>
      </c>
      <c r="BQ61" s="1445">
        <f>W300_JIG_MTB!AA16</f>
        <v>0</v>
      </c>
      <c r="BR61" s="1446">
        <f>W300_JIG_MTB!O16</f>
        <v>0</v>
      </c>
      <c r="BS61" s="1447">
        <f t="shared" ref="BS61" si="424">BR61-BQ61</f>
        <v>0</v>
      </c>
      <c r="BT61" s="1445">
        <f t="shared" ref="BT61" si="425">SUM(BN61,BQ61)</f>
        <v>0</v>
      </c>
      <c r="BU61" s="1446">
        <f t="shared" ref="BU61" si="426">SUM(BO61,BR61)</f>
        <v>720</v>
      </c>
      <c r="BV61" s="1447">
        <f t="shared" ref="BV61" si="427">BU61-BT61</f>
        <v>720</v>
      </c>
      <c r="BW61" s="909" t="s">
        <v>89</v>
      </c>
    </row>
    <row r="62" spans="2:75" s="921" customFormat="1" ht="15.75" customHeight="1">
      <c r="B62" s="2550"/>
      <c r="C62" s="2553"/>
      <c r="D62" s="776" t="s">
        <v>275</v>
      </c>
      <c r="E62" s="743" t="s">
        <v>239</v>
      </c>
      <c r="F62" s="785">
        <v>0</v>
      </c>
      <c r="G62" s="871">
        <f>'事業報告（単月）'!G741-'事業報告（単月）'!G306</f>
        <v>0</v>
      </c>
      <c r="H62" s="872">
        <f t="shared" si="1"/>
        <v>0</v>
      </c>
      <c r="I62" s="785">
        <v>0</v>
      </c>
      <c r="J62" s="871">
        <f>'事業報告（単月）'!H741-'事業報告（単月）'!H306</f>
        <v>8</v>
      </c>
      <c r="K62" s="872">
        <f t="shared" si="372"/>
        <v>8</v>
      </c>
      <c r="L62" s="785">
        <f t="shared" si="60"/>
        <v>0</v>
      </c>
      <c r="M62" s="871">
        <f t="shared" si="60"/>
        <v>8</v>
      </c>
      <c r="N62" s="872">
        <f t="shared" si="6"/>
        <v>8</v>
      </c>
      <c r="O62" s="785">
        <v>0</v>
      </c>
      <c r="P62" s="871">
        <f>'事業報告（単月）'!I741-'事業報告（単月）'!I306</f>
        <v>1</v>
      </c>
      <c r="Q62" s="872">
        <f t="shared" si="373"/>
        <v>1</v>
      </c>
      <c r="R62" s="785">
        <f t="shared" si="62"/>
        <v>0</v>
      </c>
      <c r="S62" s="871">
        <f t="shared" si="62"/>
        <v>9</v>
      </c>
      <c r="T62" s="872">
        <f t="shared" si="11"/>
        <v>9</v>
      </c>
      <c r="U62" s="785">
        <v>0</v>
      </c>
      <c r="V62" s="871">
        <f>'事業報告（単月）'!J741-'事業報告（単月）'!J306</f>
        <v>0</v>
      </c>
      <c r="W62" s="872">
        <f t="shared" si="374"/>
        <v>0</v>
      </c>
      <c r="X62" s="785">
        <v>0</v>
      </c>
      <c r="Y62" s="871">
        <f t="shared" si="64"/>
        <v>9</v>
      </c>
      <c r="Z62" s="872">
        <f t="shared" si="16"/>
        <v>9</v>
      </c>
      <c r="AA62" s="785">
        <v>0</v>
      </c>
      <c r="AB62" s="871">
        <f>'事業報告（単月）'!K741-'事業報告（単月）'!K306</f>
        <v>-2</v>
      </c>
      <c r="AC62" s="872">
        <f t="shared" si="375"/>
        <v>-2</v>
      </c>
      <c r="AD62" s="785">
        <f t="shared" si="66"/>
        <v>0</v>
      </c>
      <c r="AE62" s="871">
        <f t="shared" si="66"/>
        <v>7</v>
      </c>
      <c r="AF62" s="872">
        <f t="shared" si="21"/>
        <v>7</v>
      </c>
      <c r="AG62" s="785">
        <v>0</v>
      </c>
      <c r="AH62" s="871">
        <f>'事業報告（単月）'!L741-'事業報告（単月）'!L306</f>
        <v>0</v>
      </c>
      <c r="AI62" s="872">
        <f t="shared" si="376"/>
        <v>0</v>
      </c>
      <c r="AJ62" s="785">
        <f t="shared" si="68"/>
        <v>0</v>
      </c>
      <c r="AK62" s="871">
        <f t="shared" si="68"/>
        <v>7</v>
      </c>
      <c r="AL62" s="872">
        <f t="shared" si="26"/>
        <v>7</v>
      </c>
      <c r="AM62" s="785">
        <v>0</v>
      </c>
      <c r="AN62" s="871">
        <f>'事業報告（単月）'!M741-'事業報告（単月）'!M306</f>
        <v>0</v>
      </c>
      <c r="AO62" s="872">
        <f t="shared" si="377"/>
        <v>0</v>
      </c>
      <c r="AP62" s="785">
        <f t="shared" si="70"/>
        <v>0</v>
      </c>
      <c r="AQ62" s="871">
        <f t="shared" si="70"/>
        <v>7</v>
      </c>
      <c r="AR62" s="872">
        <f t="shared" si="31"/>
        <v>7</v>
      </c>
      <c r="AS62" s="785">
        <v>0</v>
      </c>
      <c r="AT62" s="871">
        <f>'事業報告（単月）'!N741-'事業報告（単月）'!N306</f>
        <v>0</v>
      </c>
      <c r="AU62" s="872">
        <f t="shared" si="378"/>
        <v>0</v>
      </c>
      <c r="AV62" s="785">
        <f t="shared" si="72"/>
        <v>0</v>
      </c>
      <c r="AW62" s="871">
        <f t="shared" si="72"/>
        <v>7</v>
      </c>
      <c r="AX62" s="872">
        <f t="shared" si="36"/>
        <v>7</v>
      </c>
      <c r="AY62" s="785">
        <v>0</v>
      </c>
      <c r="AZ62" s="871">
        <f>'事業報告（単月）'!O741-'事業報告（単月）'!O306</f>
        <v>1</v>
      </c>
      <c r="BA62" s="872">
        <f t="shared" si="379"/>
        <v>1</v>
      </c>
      <c r="BB62" s="785">
        <f t="shared" si="74"/>
        <v>0</v>
      </c>
      <c r="BC62" s="871">
        <f t="shared" si="74"/>
        <v>8</v>
      </c>
      <c r="BD62" s="872">
        <f t="shared" si="41"/>
        <v>8</v>
      </c>
      <c r="BE62" s="785">
        <v>0</v>
      </c>
      <c r="BF62" s="871">
        <f>'事業報告（単月）'!P741-'事業報告（単月）'!P306</f>
        <v>0</v>
      </c>
      <c r="BG62" s="872">
        <f t="shared" si="380"/>
        <v>0</v>
      </c>
      <c r="BH62" s="785">
        <f t="shared" si="76"/>
        <v>0</v>
      </c>
      <c r="BI62" s="871">
        <f t="shared" si="76"/>
        <v>8</v>
      </c>
      <c r="BJ62" s="872">
        <f t="shared" si="46"/>
        <v>8</v>
      </c>
      <c r="BK62" s="785">
        <v>0</v>
      </c>
      <c r="BL62" s="871">
        <f>'事業報告（単月）'!Q741-'事業報告（単月）'!Q306</f>
        <v>0</v>
      </c>
      <c r="BM62" s="872">
        <f t="shared" si="381"/>
        <v>0</v>
      </c>
      <c r="BN62" s="785">
        <f t="shared" si="78"/>
        <v>0</v>
      </c>
      <c r="BO62" s="871">
        <f t="shared" si="78"/>
        <v>8</v>
      </c>
      <c r="BP62" s="872">
        <f t="shared" si="51"/>
        <v>8</v>
      </c>
      <c r="BQ62" s="785">
        <v>0</v>
      </c>
      <c r="BR62" s="871">
        <f>'事業報告（単月）'!R741-'事業報告（単月）'!R306</f>
        <v>83</v>
      </c>
      <c r="BS62" s="872">
        <f t="shared" si="382"/>
        <v>83</v>
      </c>
      <c r="BT62" s="785">
        <f t="shared" si="80"/>
        <v>0</v>
      </c>
      <c r="BU62" s="871">
        <f t="shared" si="80"/>
        <v>91</v>
      </c>
      <c r="BV62" s="872">
        <f t="shared" si="56"/>
        <v>91</v>
      </c>
      <c r="BW62" s="909" t="s">
        <v>89</v>
      </c>
    </row>
    <row r="63" spans="2:75" s="921" customFormat="1" ht="15.75" customHeight="1">
      <c r="B63" s="2550"/>
      <c r="C63" s="2553"/>
      <c r="D63" s="776" t="s">
        <v>297</v>
      </c>
      <c r="E63" s="934"/>
      <c r="F63" s="785">
        <v>0</v>
      </c>
      <c r="G63" s="788">
        <f>'事業報告（単月）'!G744</f>
        <v>0</v>
      </c>
      <c r="H63" s="788">
        <f>G63-F63</f>
        <v>0</v>
      </c>
      <c r="I63" s="785">
        <v>0</v>
      </c>
      <c r="J63" s="788">
        <f>'事業報告（単月）'!J744</f>
        <v>0</v>
      </c>
      <c r="K63" s="788">
        <f>J63-I63</f>
        <v>0</v>
      </c>
      <c r="L63" s="785">
        <f>SUM(F63,I63)</f>
        <v>0</v>
      </c>
      <c r="M63" s="788">
        <f>SUM(G63,J63)</f>
        <v>0</v>
      </c>
      <c r="N63" s="788">
        <f>M63-L63</f>
        <v>0</v>
      </c>
      <c r="O63" s="785">
        <v>0</v>
      </c>
      <c r="P63" s="788">
        <f>'事業報告（単月）'!P744</f>
        <v>18978.410149023443</v>
      </c>
      <c r="Q63" s="788">
        <f>P63-O63</f>
        <v>18978.410149023443</v>
      </c>
      <c r="R63" s="785">
        <f>SUM(L63,O63)</f>
        <v>0</v>
      </c>
      <c r="S63" s="788">
        <f>SUM(M63,P63)</f>
        <v>18978.410149023443</v>
      </c>
      <c r="T63" s="788">
        <f>S63-R63</f>
        <v>18978.410149023443</v>
      </c>
      <c r="U63" s="785">
        <v>0</v>
      </c>
      <c r="V63" s="788">
        <f>'事業報告（単月）'!V744</f>
        <v>0</v>
      </c>
      <c r="W63" s="788">
        <f>V63-U63</f>
        <v>0</v>
      </c>
      <c r="X63" s="785">
        <v>0</v>
      </c>
      <c r="Y63" s="788">
        <f>SUM(S63,V63)</f>
        <v>18978.410149023443</v>
      </c>
      <c r="Z63" s="788">
        <f>Y63-X63</f>
        <v>18978.410149023443</v>
      </c>
      <c r="AA63" s="785">
        <v>0</v>
      </c>
      <c r="AB63" s="788">
        <f>'事業報告（単月）'!AB744</f>
        <v>0</v>
      </c>
      <c r="AC63" s="788">
        <f>AB63-AA63</f>
        <v>0</v>
      </c>
      <c r="AD63" s="785">
        <f>SUM(X63,AA63)</f>
        <v>0</v>
      </c>
      <c r="AE63" s="788">
        <f>SUM(Y63,AB63)</f>
        <v>18978.410149023443</v>
      </c>
      <c r="AF63" s="788">
        <f>AE63-AD63</f>
        <v>18978.410149023443</v>
      </c>
      <c r="AG63" s="785">
        <v>0</v>
      </c>
      <c r="AH63" s="788">
        <f>'事業報告（単月）'!AH744</f>
        <v>0</v>
      </c>
      <c r="AI63" s="788">
        <f>AH63-AG63</f>
        <v>0</v>
      </c>
      <c r="AJ63" s="785">
        <f>SUM(AD63,AG63)</f>
        <v>0</v>
      </c>
      <c r="AK63" s="788">
        <f>SUM(AE63,AH63)</f>
        <v>18978.410149023443</v>
      </c>
      <c r="AL63" s="788">
        <f>AK63-AJ63</f>
        <v>18978.410149023443</v>
      </c>
      <c r="AM63" s="785">
        <v>0</v>
      </c>
      <c r="AN63" s="788">
        <f>'事業報告（単月）'!AN744</f>
        <v>0</v>
      </c>
      <c r="AO63" s="788">
        <f>AN63-AM63</f>
        <v>0</v>
      </c>
      <c r="AP63" s="785">
        <f>SUM(AJ63,AM63)</f>
        <v>0</v>
      </c>
      <c r="AQ63" s="788">
        <f>SUM(AK63,AN63)</f>
        <v>18978.410149023443</v>
      </c>
      <c r="AR63" s="788">
        <f>AQ63-AP63</f>
        <v>18978.410149023443</v>
      </c>
      <c r="AS63" s="785">
        <v>0</v>
      </c>
      <c r="AT63" s="788">
        <f>'事業報告（単月）'!AT744</f>
        <v>0</v>
      </c>
      <c r="AU63" s="788">
        <f>AT63-AS63</f>
        <v>0</v>
      </c>
      <c r="AV63" s="785">
        <f>SUM(AP63,AS63)</f>
        <v>0</v>
      </c>
      <c r="AW63" s="788">
        <f>SUM(AQ63,AT63)</f>
        <v>18978.410149023443</v>
      </c>
      <c r="AX63" s="788">
        <f>AW63-AV63</f>
        <v>18978.410149023443</v>
      </c>
      <c r="AY63" s="785">
        <v>0</v>
      </c>
      <c r="AZ63" s="788">
        <f>'事業報告（単月）'!AZ744</f>
        <v>0</v>
      </c>
      <c r="BA63" s="788">
        <f>AZ63-AY63</f>
        <v>0</v>
      </c>
      <c r="BB63" s="785">
        <f>SUM(AV63,AY63)</f>
        <v>0</v>
      </c>
      <c r="BC63" s="788">
        <f>SUM(AW63,AZ63)</f>
        <v>18978.410149023443</v>
      </c>
      <c r="BD63" s="788">
        <f>BC63-BB63</f>
        <v>18978.410149023443</v>
      </c>
      <c r="BE63" s="785">
        <v>0</v>
      </c>
      <c r="BF63" s="788">
        <f>'事業報告（単月）'!BF744</f>
        <v>0</v>
      </c>
      <c r="BG63" s="788">
        <f>BF63-BE63</f>
        <v>0</v>
      </c>
      <c r="BH63" s="785">
        <f>SUM(BB63,BE63)</f>
        <v>0</v>
      </c>
      <c r="BI63" s="788">
        <f>SUM(BC63,BF63)</f>
        <v>18978.410149023443</v>
      </c>
      <c r="BJ63" s="788">
        <f>BI63-BH63</f>
        <v>18978.410149023443</v>
      </c>
      <c r="BK63" s="785">
        <v>0</v>
      </c>
      <c r="BL63" s="788">
        <f>'事業報告（単月）'!BL744</f>
        <v>0</v>
      </c>
      <c r="BM63" s="788">
        <f>BL63-BK63</f>
        <v>0</v>
      </c>
      <c r="BN63" s="785">
        <f>SUM(BH63,BK63)</f>
        <v>0</v>
      </c>
      <c r="BO63" s="788">
        <f>SUM(BI63,BL63)</f>
        <v>18978.410149023443</v>
      </c>
      <c r="BP63" s="788">
        <f>BO63-BN63</f>
        <v>18978.410149023443</v>
      </c>
      <c r="BQ63" s="785">
        <v>0</v>
      </c>
      <c r="BR63" s="788">
        <f>'事業報告（単月）'!BR744</f>
        <v>0</v>
      </c>
      <c r="BS63" s="788">
        <f>BR63-BQ63</f>
        <v>0</v>
      </c>
      <c r="BT63" s="785">
        <f>SUM(BN63,BQ63)</f>
        <v>0</v>
      </c>
      <c r="BU63" s="788">
        <f>SUM(BO63,BR63)</f>
        <v>18978.410149023443</v>
      </c>
      <c r="BV63" s="788">
        <f>BU63-BT63</f>
        <v>18978.410149023443</v>
      </c>
      <c r="BW63" s="909" t="s">
        <v>89</v>
      </c>
    </row>
    <row r="64" spans="2:75" s="921" customFormat="1" ht="15.75" customHeight="1" thickBot="1">
      <c r="B64" s="2550"/>
      <c r="C64" s="2553"/>
      <c r="D64" s="749" t="s">
        <v>292</v>
      </c>
      <c r="E64" s="750" t="s">
        <v>239</v>
      </c>
      <c r="F64" s="865">
        <f>W300_JIG_MTB!P17</f>
        <v>162</v>
      </c>
      <c r="G64" s="866">
        <f>W300_JIG_MTB!D17</f>
        <v>130</v>
      </c>
      <c r="H64" s="867">
        <f t="shared" ref="H64" si="428">G64-F64</f>
        <v>-32</v>
      </c>
      <c r="I64" s="865">
        <f>W300_JIG_MTB!Q17</f>
        <v>162</v>
      </c>
      <c r="J64" s="866">
        <f>W300_JIG_MTB!E17</f>
        <v>130</v>
      </c>
      <c r="K64" s="867">
        <f t="shared" ref="K64" si="429">J64-I64</f>
        <v>-32</v>
      </c>
      <c r="L64" s="865">
        <f t="shared" ref="L64" si="430">SUM(F64,I64)</f>
        <v>324</v>
      </c>
      <c r="M64" s="866">
        <f t="shared" ref="M64" si="431">SUM(G64,J64)</f>
        <v>260</v>
      </c>
      <c r="N64" s="867">
        <f t="shared" ref="N64" si="432">M64-L64</f>
        <v>-64</v>
      </c>
      <c r="O64" s="865">
        <f>W300_JIG_MTB!R17</f>
        <v>162</v>
      </c>
      <c r="P64" s="866">
        <f>W300_JIG_MTB!F17</f>
        <v>130</v>
      </c>
      <c r="Q64" s="867">
        <f t="shared" ref="Q64" si="433">P64-O64</f>
        <v>-32</v>
      </c>
      <c r="R64" s="865">
        <f t="shared" ref="R64" si="434">SUM(L64,O64)</f>
        <v>486</v>
      </c>
      <c r="S64" s="866">
        <f t="shared" ref="S64" si="435">SUM(M64,P64)</f>
        <v>390</v>
      </c>
      <c r="T64" s="867">
        <f t="shared" ref="T64" si="436">S64-R64</f>
        <v>-96</v>
      </c>
      <c r="U64" s="865">
        <f>W300_JIG_MTB!S17</f>
        <v>162</v>
      </c>
      <c r="V64" s="866">
        <f>W300_JIG_MTB!G17</f>
        <v>130</v>
      </c>
      <c r="W64" s="867">
        <f t="shared" ref="W64" si="437">V64-U64</f>
        <v>-32</v>
      </c>
      <c r="X64" s="865">
        <f t="shared" ref="X64" si="438">SUM(R64,U64)</f>
        <v>648</v>
      </c>
      <c r="Y64" s="866">
        <f t="shared" ref="Y64" si="439">SUM(S64,V64)</f>
        <v>520</v>
      </c>
      <c r="Z64" s="867">
        <f t="shared" ref="Z64" si="440">Y64-X64</f>
        <v>-128</v>
      </c>
      <c r="AA64" s="865">
        <f>W300_JIG_MTB!T17</f>
        <v>162</v>
      </c>
      <c r="AB64" s="866">
        <f>W300_JIG_MTB!H17</f>
        <v>189</v>
      </c>
      <c r="AC64" s="867">
        <f t="shared" ref="AC64" si="441">AB64-AA64</f>
        <v>27</v>
      </c>
      <c r="AD64" s="865">
        <f t="shared" ref="AD64" si="442">SUM(X64,AA64)</f>
        <v>810</v>
      </c>
      <c r="AE64" s="866">
        <f t="shared" ref="AE64" si="443">SUM(Y64,AB64)</f>
        <v>709</v>
      </c>
      <c r="AF64" s="867">
        <f t="shared" ref="AF64" si="444">AE64-AD64</f>
        <v>-101</v>
      </c>
      <c r="AG64" s="865">
        <f>W300_JIG_MTB!U17</f>
        <v>162</v>
      </c>
      <c r="AH64" s="866">
        <f>W300_JIG_MTB!I17</f>
        <v>162</v>
      </c>
      <c r="AI64" s="867">
        <f t="shared" ref="AI64" si="445">AH64-AG64</f>
        <v>0</v>
      </c>
      <c r="AJ64" s="865">
        <f t="shared" ref="AJ64" si="446">SUM(AD64,AG64)</f>
        <v>972</v>
      </c>
      <c r="AK64" s="866">
        <f t="shared" ref="AK64" si="447">SUM(AE64,AH64)</f>
        <v>871</v>
      </c>
      <c r="AL64" s="867">
        <f t="shared" ref="AL64" si="448">AK64-AJ64</f>
        <v>-101</v>
      </c>
      <c r="AM64" s="865">
        <f>W300_JIG_MTB!V17</f>
        <v>195</v>
      </c>
      <c r="AN64" s="866">
        <f>W300_JIG_MTB!J17</f>
        <v>195</v>
      </c>
      <c r="AO64" s="867">
        <f t="shared" ref="AO64" si="449">AN64-AM64</f>
        <v>0</v>
      </c>
      <c r="AP64" s="865">
        <f t="shared" ref="AP64" si="450">SUM(AJ64,AM64)</f>
        <v>1167</v>
      </c>
      <c r="AQ64" s="866">
        <f t="shared" ref="AQ64" si="451">SUM(AK64,AN64)</f>
        <v>1066</v>
      </c>
      <c r="AR64" s="867">
        <f t="shared" ref="AR64" si="452">AQ64-AP64</f>
        <v>-101</v>
      </c>
      <c r="AS64" s="865">
        <f>W300_JIG_MTB!W17</f>
        <v>195</v>
      </c>
      <c r="AT64" s="866">
        <f>W300_JIG_MTB!K17</f>
        <v>195</v>
      </c>
      <c r="AU64" s="867">
        <f t="shared" ref="AU64" si="453">AT64-AS64</f>
        <v>0</v>
      </c>
      <c r="AV64" s="865">
        <f t="shared" ref="AV64" si="454">SUM(AP64,AS64)</f>
        <v>1362</v>
      </c>
      <c r="AW64" s="866">
        <f t="shared" ref="AW64" si="455">SUM(AQ64,AT64)</f>
        <v>1261</v>
      </c>
      <c r="AX64" s="867">
        <f t="shared" ref="AX64" si="456">AW64-AV64</f>
        <v>-101</v>
      </c>
      <c r="AY64" s="865">
        <f>W300_JIG_MTB!X17</f>
        <v>195</v>
      </c>
      <c r="AZ64" s="866">
        <f>W300_JIG_MTB!L17</f>
        <v>195</v>
      </c>
      <c r="BA64" s="867">
        <f t="shared" ref="BA64" si="457">AZ64-AY64</f>
        <v>0</v>
      </c>
      <c r="BB64" s="865">
        <f t="shared" ref="BB64" si="458">SUM(AV64,AY64)</f>
        <v>1557</v>
      </c>
      <c r="BC64" s="866">
        <f t="shared" ref="BC64" si="459">SUM(AW64,AZ64)</f>
        <v>1456</v>
      </c>
      <c r="BD64" s="867">
        <f t="shared" ref="BD64" si="460">BC64-BB64</f>
        <v>-101</v>
      </c>
      <c r="BE64" s="865">
        <f>W300_JIG_MTB!Y17</f>
        <v>195</v>
      </c>
      <c r="BF64" s="866">
        <f>W300_JIG_MTB!M17</f>
        <v>195</v>
      </c>
      <c r="BG64" s="867">
        <f t="shared" ref="BG64" si="461">BF64-BE64</f>
        <v>0</v>
      </c>
      <c r="BH64" s="865">
        <f t="shared" ref="BH64" si="462">SUM(BB64,BE64)</f>
        <v>1752</v>
      </c>
      <c r="BI64" s="866">
        <f t="shared" ref="BI64" si="463">SUM(BC64,BF64)</f>
        <v>1651</v>
      </c>
      <c r="BJ64" s="867">
        <f t="shared" ref="BJ64" si="464">BI64-BH64</f>
        <v>-101</v>
      </c>
      <c r="BK64" s="865">
        <f>W300_JIG_MTB!Z17</f>
        <v>195</v>
      </c>
      <c r="BL64" s="866">
        <f>W300_JIG_MTB!N17</f>
        <v>195</v>
      </c>
      <c r="BM64" s="867">
        <f t="shared" ref="BM64" si="465">BL64-BK64</f>
        <v>0</v>
      </c>
      <c r="BN64" s="865">
        <f t="shared" ref="BN64" si="466">SUM(BH64,BK64)</f>
        <v>1947</v>
      </c>
      <c r="BO64" s="866">
        <f t="shared" ref="BO64" si="467">SUM(BI64,BL64)</f>
        <v>1846</v>
      </c>
      <c r="BP64" s="867">
        <f t="shared" ref="BP64" si="468">BO64-BN64</f>
        <v>-101</v>
      </c>
      <c r="BQ64" s="865">
        <f>W300_JIG_MTB!AA17</f>
        <v>195</v>
      </c>
      <c r="BR64" s="866">
        <f>W300_JIG_MTB!O17</f>
        <v>195</v>
      </c>
      <c r="BS64" s="867">
        <f t="shared" ref="BS64" si="469">BR64-BQ64</f>
        <v>0</v>
      </c>
      <c r="BT64" s="865">
        <f t="shared" ref="BT64" si="470">SUM(BN64,BQ64)</f>
        <v>2142</v>
      </c>
      <c r="BU64" s="866">
        <f t="shared" ref="BU64" si="471">SUM(BO64,BR64)</f>
        <v>2041</v>
      </c>
      <c r="BV64" s="867">
        <f t="shared" ref="BV64" si="472">BU64-BT64</f>
        <v>-101</v>
      </c>
      <c r="BW64" s="911" t="s">
        <v>89</v>
      </c>
    </row>
    <row r="65" spans="2:75" s="921" customFormat="1" ht="15.75" customHeight="1" thickTop="1" thickBot="1">
      <c r="B65" s="2550"/>
      <c r="C65" s="2554"/>
      <c r="D65" s="746" t="s">
        <v>293</v>
      </c>
      <c r="E65" s="747" t="s">
        <v>294</v>
      </c>
      <c r="F65" s="868">
        <f>SUM(F60:F64)</f>
        <v>444</v>
      </c>
      <c r="G65" s="869">
        <f t="shared" ref="G65" si="473">SUM(G60:G64)</f>
        <v>369</v>
      </c>
      <c r="H65" s="870">
        <f t="shared" si="1"/>
        <v>-75</v>
      </c>
      <c r="I65" s="868">
        <f>SUM(I60:I64)</f>
        <v>449</v>
      </c>
      <c r="J65" s="869">
        <f t="shared" ref="J65" si="474">SUM(J60:J64)</f>
        <v>308</v>
      </c>
      <c r="K65" s="870">
        <f t="shared" ref="K65:K73" si="475">J65-I65</f>
        <v>-141</v>
      </c>
      <c r="L65" s="868">
        <f t="shared" si="60"/>
        <v>893</v>
      </c>
      <c r="M65" s="869">
        <f t="shared" si="60"/>
        <v>677</v>
      </c>
      <c r="N65" s="870">
        <f t="shared" si="6"/>
        <v>-216</v>
      </c>
      <c r="O65" s="868">
        <f>SUM(O60:O64)</f>
        <v>854</v>
      </c>
      <c r="P65" s="869">
        <f t="shared" ref="P65" si="476">SUM(P60:P64)</f>
        <v>20027.410149023443</v>
      </c>
      <c r="Q65" s="870">
        <f t="shared" ref="Q65:Q73" si="477">P65-O65</f>
        <v>19173.410149023443</v>
      </c>
      <c r="R65" s="868">
        <f t="shared" si="62"/>
        <v>1747</v>
      </c>
      <c r="S65" s="869">
        <f t="shared" si="62"/>
        <v>20704.410149023443</v>
      </c>
      <c r="T65" s="870">
        <f t="shared" si="11"/>
        <v>18957.410149023443</v>
      </c>
      <c r="U65" s="868">
        <f>SUM(U60:U64)</f>
        <v>444</v>
      </c>
      <c r="V65" s="869">
        <f t="shared" ref="V65" si="478">SUM(V60:V64)</f>
        <v>305</v>
      </c>
      <c r="W65" s="870">
        <f t="shared" ref="W65:W73" si="479">V65-U65</f>
        <v>-139</v>
      </c>
      <c r="X65" s="868">
        <f t="shared" si="64"/>
        <v>2191</v>
      </c>
      <c r="Y65" s="869">
        <f t="shared" si="64"/>
        <v>21009.410149023443</v>
      </c>
      <c r="Z65" s="870">
        <f t="shared" si="16"/>
        <v>18818.410149023443</v>
      </c>
      <c r="AA65" s="868">
        <f>SUM(AA60:AA64)</f>
        <v>444</v>
      </c>
      <c r="AB65" s="869">
        <f t="shared" ref="AB65" si="480">SUM(AB60:AB64)</f>
        <v>377</v>
      </c>
      <c r="AC65" s="870">
        <f t="shared" ref="AC65:AC73" si="481">AB65-AA65</f>
        <v>-67</v>
      </c>
      <c r="AD65" s="868">
        <f t="shared" si="66"/>
        <v>2635</v>
      </c>
      <c r="AE65" s="869">
        <f t="shared" si="66"/>
        <v>21386.410149023443</v>
      </c>
      <c r="AF65" s="870">
        <f t="shared" si="21"/>
        <v>18751.410149023443</v>
      </c>
      <c r="AG65" s="868">
        <f>SUM(AG60:AG64)</f>
        <v>844</v>
      </c>
      <c r="AH65" s="869">
        <f t="shared" ref="AH65" si="482">SUM(AH60:AH64)</f>
        <v>844</v>
      </c>
      <c r="AI65" s="870">
        <f t="shared" ref="AI65:AI73" si="483">AH65-AG65</f>
        <v>0</v>
      </c>
      <c r="AJ65" s="868">
        <f t="shared" si="68"/>
        <v>3479</v>
      </c>
      <c r="AK65" s="869">
        <f t="shared" si="68"/>
        <v>22230.410149023443</v>
      </c>
      <c r="AL65" s="870">
        <f t="shared" si="26"/>
        <v>18751.410149023443</v>
      </c>
      <c r="AM65" s="868">
        <f>SUM(AM60:AM64)</f>
        <v>477</v>
      </c>
      <c r="AN65" s="869">
        <f t="shared" ref="AN65" si="484">SUM(AN60:AN64)</f>
        <v>477</v>
      </c>
      <c r="AO65" s="870">
        <f t="shared" ref="AO65:AO73" si="485">AN65-AM65</f>
        <v>0</v>
      </c>
      <c r="AP65" s="868">
        <f t="shared" si="70"/>
        <v>3956</v>
      </c>
      <c r="AQ65" s="869">
        <f t="shared" si="70"/>
        <v>22707.410149023443</v>
      </c>
      <c r="AR65" s="870">
        <f t="shared" si="31"/>
        <v>18751.410149023443</v>
      </c>
      <c r="AS65" s="868">
        <f>SUM(AS60:AS64)</f>
        <v>482</v>
      </c>
      <c r="AT65" s="869">
        <f t="shared" ref="AT65" si="486">SUM(AT60:AT64)</f>
        <v>482</v>
      </c>
      <c r="AU65" s="870">
        <f t="shared" ref="AU65:AU73" si="487">AT65-AS65</f>
        <v>0</v>
      </c>
      <c r="AV65" s="868">
        <f t="shared" si="72"/>
        <v>4438</v>
      </c>
      <c r="AW65" s="869">
        <f t="shared" si="72"/>
        <v>23189.410149023443</v>
      </c>
      <c r="AX65" s="870">
        <f t="shared" si="36"/>
        <v>18751.410149023443</v>
      </c>
      <c r="AY65" s="868">
        <f>SUM(AY60:AY64)</f>
        <v>887</v>
      </c>
      <c r="AZ65" s="869">
        <f t="shared" ref="AZ65" si="488">SUM(AZ60:AZ64)</f>
        <v>888</v>
      </c>
      <c r="BA65" s="870">
        <f t="shared" ref="BA65:BA73" si="489">AZ65-AY65</f>
        <v>1</v>
      </c>
      <c r="BB65" s="868">
        <f t="shared" si="74"/>
        <v>5325</v>
      </c>
      <c r="BC65" s="869">
        <f t="shared" si="74"/>
        <v>24077.410149023443</v>
      </c>
      <c r="BD65" s="870">
        <f t="shared" si="41"/>
        <v>18752.410149023443</v>
      </c>
      <c r="BE65" s="868">
        <f>SUM(BE60:BE64)</f>
        <v>477</v>
      </c>
      <c r="BF65" s="869">
        <f t="shared" ref="BF65" si="490">SUM(BF60:BF64)</f>
        <v>477</v>
      </c>
      <c r="BG65" s="870">
        <f t="shared" ref="BG65:BG73" si="491">BF65-BE65</f>
        <v>0</v>
      </c>
      <c r="BH65" s="868">
        <f t="shared" si="76"/>
        <v>5802</v>
      </c>
      <c r="BI65" s="869">
        <f t="shared" si="76"/>
        <v>24554.410149023443</v>
      </c>
      <c r="BJ65" s="870">
        <f t="shared" si="46"/>
        <v>18752.410149023443</v>
      </c>
      <c r="BK65" s="868">
        <f>SUM(BK60:BK64)</f>
        <v>477</v>
      </c>
      <c r="BL65" s="869">
        <f t="shared" ref="BL65" si="492">SUM(BL60:BL64)</f>
        <v>477</v>
      </c>
      <c r="BM65" s="870">
        <f t="shared" ref="BM65:BM73" si="493">BL65-BK65</f>
        <v>0</v>
      </c>
      <c r="BN65" s="868">
        <f t="shared" si="78"/>
        <v>6279</v>
      </c>
      <c r="BO65" s="869">
        <f t="shared" si="78"/>
        <v>25031.410149023443</v>
      </c>
      <c r="BP65" s="870">
        <f t="shared" si="51"/>
        <v>18752.410149023443</v>
      </c>
      <c r="BQ65" s="868">
        <f>SUM(BQ60:BQ64)</f>
        <v>877</v>
      </c>
      <c r="BR65" s="869">
        <f t="shared" ref="BR65" si="494">SUM(BR60:BR64)</f>
        <v>960</v>
      </c>
      <c r="BS65" s="870">
        <f t="shared" ref="BS65:BS73" si="495">BR65-BQ65</f>
        <v>83</v>
      </c>
      <c r="BT65" s="868">
        <f t="shared" si="80"/>
        <v>7156</v>
      </c>
      <c r="BU65" s="869">
        <f t="shared" si="80"/>
        <v>25991.410149023443</v>
      </c>
      <c r="BV65" s="870">
        <f t="shared" si="56"/>
        <v>18835.410149023443</v>
      </c>
      <c r="BW65" s="910" t="s">
        <v>89</v>
      </c>
    </row>
    <row r="66" spans="2:75" ht="15.75" customHeight="1" thickBot="1">
      <c r="B66" s="2550"/>
      <c r="C66" s="2555" t="s">
        <v>295</v>
      </c>
      <c r="D66" s="2556"/>
      <c r="E66" s="751"/>
      <c r="F66" s="873">
        <f>SUM(F59,F65)</f>
        <v>27027</v>
      </c>
      <c r="G66" s="874">
        <f>SUM(G59,G65)</f>
        <v>19745</v>
      </c>
      <c r="H66" s="875">
        <f t="shared" si="1"/>
        <v>-7282</v>
      </c>
      <c r="I66" s="873">
        <f>SUM(I59,I65)</f>
        <v>22844</v>
      </c>
      <c r="J66" s="874">
        <f>SUM(J59,J65)</f>
        <v>20848</v>
      </c>
      <c r="K66" s="875">
        <f t="shared" si="475"/>
        <v>-1996</v>
      </c>
      <c r="L66" s="873">
        <f t="shared" si="60"/>
        <v>49871</v>
      </c>
      <c r="M66" s="874">
        <f t="shared" si="60"/>
        <v>40593</v>
      </c>
      <c r="N66" s="875">
        <f t="shared" si="6"/>
        <v>-9278</v>
      </c>
      <c r="O66" s="873">
        <f>SUM(O59,O65)</f>
        <v>29723</v>
      </c>
      <c r="P66" s="874">
        <f>SUM(P59,P65)</f>
        <v>41105.410149023446</v>
      </c>
      <c r="Q66" s="875">
        <f t="shared" si="477"/>
        <v>11382.410149023446</v>
      </c>
      <c r="R66" s="873">
        <f t="shared" si="62"/>
        <v>79594</v>
      </c>
      <c r="S66" s="874">
        <f t="shared" si="62"/>
        <v>81698.410149023446</v>
      </c>
      <c r="T66" s="875">
        <f t="shared" si="11"/>
        <v>2104.4101490234461</v>
      </c>
      <c r="U66" s="873">
        <f>SUM(U59,U65)</f>
        <v>22773</v>
      </c>
      <c r="V66" s="874">
        <f>SUM(V59,V65)</f>
        <v>13634</v>
      </c>
      <c r="W66" s="875">
        <f t="shared" si="479"/>
        <v>-9139</v>
      </c>
      <c r="X66" s="873">
        <f t="shared" si="64"/>
        <v>102367</v>
      </c>
      <c r="Y66" s="874">
        <f t="shared" si="64"/>
        <v>95332.410149023446</v>
      </c>
      <c r="Z66" s="875">
        <f t="shared" si="16"/>
        <v>-7034.5898509765539</v>
      </c>
      <c r="AA66" s="873">
        <f>SUM(AA59,AA65)</f>
        <v>21843</v>
      </c>
      <c r="AB66" s="874">
        <f>SUM(AB59,AB65)</f>
        <v>12984</v>
      </c>
      <c r="AC66" s="875">
        <f t="shared" si="481"/>
        <v>-8859</v>
      </c>
      <c r="AD66" s="873">
        <f t="shared" si="66"/>
        <v>124210</v>
      </c>
      <c r="AE66" s="874">
        <f t="shared" si="66"/>
        <v>108316.41014902345</v>
      </c>
      <c r="AF66" s="875">
        <f t="shared" si="21"/>
        <v>-15893.589850976554</v>
      </c>
      <c r="AG66" s="873">
        <f>SUM(AG59,AG65)</f>
        <v>29089</v>
      </c>
      <c r="AH66" s="874">
        <f>SUM(AH59,AH65)</f>
        <v>40262</v>
      </c>
      <c r="AI66" s="875">
        <f t="shared" si="483"/>
        <v>11173</v>
      </c>
      <c r="AJ66" s="873">
        <f t="shared" si="68"/>
        <v>153299</v>
      </c>
      <c r="AK66" s="874">
        <f t="shared" si="68"/>
        <v>148578.41014902346</v>
      </c>
      <c r="AL66" s="875">
        <f t="shared" si="26"/>
        <v>-4720.5898509765393</v>
      </c>
      <c r="AM66" s="873">
        <f>SUM(AM59,AM65)</f>
        <v>44220</v>
      </c>
      <c r="AN66" s="874">
        <f>SUM(AN59,AN65)</f>
        <v>45010</v>
      </c>
      <c r="AO66" s="875">
        <f t="shared" si="485"/>
        <v>790</v>
      </c>
      <c r="AP66" s="873">
        <f t="shared" si="70"/>
        <v>197519</v>
      </c>
      <c r="AQ66" s="874">
        <f t="shared" si="70"/>
        <v>193588.41014902346</v>
      </c>
      <c r="AR66" s="875">
        <f t="shared" si="31"/>
        <v>-3930.5898509765393</v>
      </c>
      <c r="AS66" s="873">
        <f>SUM(AS59,AS65)</f>
        <v>15888</v>
      </c>
      <c r="AT66" s="874">
        <f>SUM(AT59,AT65)</f>
        <v>27725</v>
      </c>
      <c r="AU66" s="875">
        <f t="shared" si="487"/>
        <v>11837</v>
      </c>
      <c r="AV66" s="873">
        <f t="shared" si="72"/>
        <v>213407</v>
      </c>
      <c r="AW66" s="874">
        <f t="shared" si="72"/>
        <v>221313.41014902346</v>
      </c>
      <c r="AX66" s="875">
        <f t="shared" si="36"/>
        <v>7906.4101490234607</v>
      </c>
      <c r="AY66" s="873">
        <f>SUM(AY59,AY65)</f>
        <v>20469</v>
      </c>
      <c r="AZ66" s="874">
        <f>SUM(AZ59,AZ65)</f>
        <v>28256</v>
      </c>
      <c r="BA66" s="875">
        <f t="shared" si="489"/>
        <v>7787</v>
      </c>
      <c r="BB66" s="873">
        <f t="shared" si="74"/>
        <v>233876</v>
      </c>
      <c r="BC66" s="874">
        <f t="shared" si="74"/>
        <v>249569.41014902346</v>
      </c>
      <c r="BD66" s="875">
        <f t="shared" si="41"/>
        <v>15693.410149023461</v>
      </c>
      <c r="BE66" s="873">
        <f>SUM(BE59,BE65)</f>
        <v>35773</v>
      </c>
      <c r="BF66" s="874">
        <f>SUM(BF59,BF65)</f>
        <v>29918</v>
      </c>
      <c r="BG66" s="875">
        <f t="shared" si="491"/>
        <v>-5855</v>
      </c>
      <c r="BH66" s="873">
        <f t="shared" si="76"/>
        <v>269649</v>
      </c>
      <c r="BI66" s="874">
        <f t="shared" si="76"/>
        <v>279487.41014902346</v>
      </c>
      <c r="BJ66" s="875">
        <f t="shared" si="46"/>
        <v>9838.4101490234607</v>
      </c>
      <c r="BK66" s="873">
        <f>SUM(BK59,BK65)</f>
        <v>18397</v>
      </c>
      <c r="BL66" s="874">
        <f>SUM(BL59,BL65)</f>
        <v>27104</v>
      </c>
      <c r="BM66" s="875">
        <f t="shared" si="493"/>
        <v>8707</v>
      </c>
      <c r="BN66" s="873">
        <f t="shared" si="78"/>
        <v>288046</v>
      </c>
      <c r="BO66" s="874">
        <f t="shared" si="78"/>
        <v>306591.41014902346</v>
      </c>
      <c r="BP66" s="875">
        <f t="shared" si="51"/>
        <v>18545.410149023461</v>
      </c>
      <c r="BQ66" s="873">
        <f>SUM(BQ59,BQ65)</f>
        <v>34721</v>
      </c>
      <c r="BR66" s="874">
        <f>SUM(BR59,BR65)</f>
        <v>31816</v>
      </c>
      <c r="BS66" s="875">
        <f t="shared" si="495"/>
        <v>-2905</v>
      </c>
      <c r="BT66" s="873">
        <f t="shared" si="80"/>
        <v>322767</v>
      </c>
      <c r="BU66" s="874">
        <f t="shared" si="80"/>
        <v>338407.41014902346</v>
      </c>
      <c r="BV66" s="875">
        <f t="shared" si="56"/>
        <v>15640.410149023461</v>
      </c>
      <c r="BW66" s="912" t="s">
        <v>89</v>
      </c>
    </row>
    <row r="67" spans="2:75" ht="15.75" customHeight="1" thickTop="1" thickBot="1">
      <c r="B67" s="2551"/>
      <c r="C67" s="2557" t="s">
        <v>296</v>
      </c>
      <c r="D67" s="2558"/>
      <c r="E67" s="752"/>
      <c r="F67" s="876">
        <f>F51-F66</f>
        <v>-2665</v>
      </c>
      <c r="G67" s="877">
        <f>G51-G66</f>
        <v>2129</v>
      </c>
      <c r="H67" s="878">
        <f t="shared" si="1"/>
        <v>4794</v>
      </c>
      <c r="I67" s="876">
        <f>I51-I66</f>
        <v>-9017</v>
      </c>
      <c r="J67" s="877">
        <f>J51-J66</f>
        <v>-6249</v>
      </c>
      <c r="K67" s="878">
        <f t="shared" si="475"/>
        <v>2768</v>
      </c>
      <c r="L67" s="876">
        <f t="shared" si="60"/>
        <v>-11682</v>
      </c>
      <c r="M67" s="877">
        <f t="shared" si="60"/>
        <v>-4120</v>
      </c>
      <c r="N67" s="878">
        <f t="shared" si="6"/>
        <v>7562</v>
      </c>
      <c r="O67" s="876">
        <f>O51-O66</f>
        <v>-1972</v>
      </c>
      <c r="P67" s="877">
        <f>P51-P66</f>
        <v>-19029.410149023446</v>
      </c>
      <c r="Q67" s="878">
        <f t="shared" si="477"/>
        <v>-17057.410149023446</v>
      </c>
      <c r="R67" s="876">
        <f t="shared" si="62"/>
        <v>-13654</v>
      </c>
      <c r="S67" s="877">
        <f t="shared" si="62"/>
        <v>-23149.410149023446</v>
      </c>
      <c r="T67" s="878">
        <f t="shared" si="11"/>
        <v>-9495.4101490234461</v>
      </c>
      <c r="U67" s="876">
        <f>U51-U66</f>
        <v>-523</v>
      </c>
      <c r="V67" s="877">
        <f>V51-V66</f>
        <v>120</v>
      </c>
      <c r="W67" s="878">
        <f t="shared" si="479"/>
        <v>643</v>
      </c>
      <c r="X67" s="876">
        <f t="shared" si="64"/>
        <v>-14177</v>
      </c>
      <c r="Y67" s="877">
        <f t="shared" si="64"/>
        <v>-23029.410149023446</v>
      </c>
      <c r="Z67" s="878">
        <f t="shared" si="16"/>
        <v>-8852.4101490234461</v>
      </c>
      <c r="AA67" s="876">
        <f>AA51-AA66</f>
        <v>-9635</v>
      </c>
      <c r="AB67" s="877">
        <f>AB51-AB66</f>
        <v>-4901</v>
      </c>
      <c r="AC67" s="878">
        <f t="shared" si="481"/>
        <v>4734</v>
      </c>
      <c r="AD67" s="876">
        <f t="shared" si="66"/>
        <v>-23812</v>
      </c>
      <c r="AE67" s="877">
        <f t="shared" si="66"/>
        <v>-27930.410149023446</v>
      </c>
      <c r="AF67" s="878">
        <f t="shared" si="21"/>
        <v>-4118.4101490234461</v>
      </c>
      <c r="AG67" s="876">
        <f>AG51-AG66</f>
        <v>-858</v>
      </c>
      <c r="AH67" s="877">
        <f>AH51-AH66</f>
        <v>-1340</v>
      </c>
      <c r="AI67" s="878">
        <f t="shared" si="483"/>
        <v>-482</v>
      </c>
      <c r="AJ67" s="876">
        <f t="shared" si="68"/>
        <v>-24670</v>
      </c>
      <c r="AK67" s="877">
        <f t="shared" si="68"/>
        <v>-29270.410149023446</v>
      </c>
      <c r="AL67" s="878">
        <f t="shared" si="26"/>
        <v>-4600.4101490234461</v>
      </c>
      <c r="AM67" s="876">
        <f>AM51-AM66</f>
        <v>-2454</v>
      </c>
      <c r="AN67" s="877">
        <f>AN51-AN66</f>
        <v>-25587</v>
      </c>
      <c r="AO67" s="878">
        <f t="shared" si="485"/>
        <v>-23133</v>
      </c>
      <c r="AP67" s="876">
        <f t="shared" si="70"/>
        <v>-27124</v>
      </c>
      <c r="AQ67" s="877">
        <f t="shared" si="70"/>
        <v>-54857.410149023446</v>
      </c>
      <c r="AR67" s="878">
        <f t="shared" si="31"/>
        <v>-27733.410149023446</v>
      </c>
      <c r="AS67" s="876">
        <f>AS51-AS66</f>
        <v>-2844</v>
      </c>
      <c r="AT67" s="877">
        <f>AT51-AT66</f>
        <v>-26808</v>
      </c>
      <c r="AU67" s="878">
        <f t="shared" si="487"/>
        <v>-23964</v>
      </c>
      <c r="AV67" s="876">
        <f t="shared" si="72"/>
        <v>-29968</v>
      </c>
      <c r="AW67" s="877">
        <f t="shared" si="72"/>
        <v>-81665.410149023446</v>
      </c>
      <c r="AX67" s="878">
        <f t="shared" si="36"/>
        <v>-51697.410149023446</v>
      </c>
      <c r="AY67" s="876">
        <f>AY51-AY66</f>
        <v>-6739</v>
      </c>
      <c r="AZ67" s="877">
        <f>AZ51-AZ66</f>
        <v>-27257</v>
      </c>
      <c r="BA67" s="878">
        <f t="shared" si="489"/>
        <v>-20518</v>
      </c>
      <c r="BB67" s="876">
        <f t="shared" si="74"/>
        <v>-36707</v>
      </c>
      <c r="BC67" s="877">
        <f t="shared" si="74"/>
        <v>-108922.41014902345</v>
      </c>
      <c r="BD67" s="878">
        <f t="shared" si="41"/>
        <v>-72215.410149023446</v>
      </c>
      <c r="BE67" s="876">
        <f>BE51-BE66</f>
        <v>-6047</v>
      </c>
      <c r="BF67" s="877">
        <f>BF51-BF66</f>
        <v>-26674</v>
      </c>
      <c r="BG67" s="878">
        <f t="shared" si="491"/>
        <v>-20627</v>
      </c>
      <c r="BH67" s="876">
        <f t="shared" si="76"/>
        <v>-42754</v>
      </c>
      <c r="BI67" s="877">
        <f t="shared" si="76"/>
        <v>-135596.41014902346</v>
      </c>
      <c r="BJ67" s="878">
        <f t="shared" si="46"/>
        <v>-92842.410149023461</v>
      </c>
      <c r="BK67" s="876">
        <f>BK51-BK66</f>
        <v>-3998</v>
      </c>
      <c r="BL67" s="877">
        <f>BL51-BL66</f>
        <v>-26893</v>
      </c>
      <c r="BM67" s="878">
        <f t="shared" si="493"/>
        <v>-22895</v>
      </c>
      <c r="BN67" s="876">
        <f t="shared" si="78"/>
        <v>-46752</v>
      </c>
      <c r="BO67" s="877">
        <f t="shared" si="78"/>
        <v>-162489.41014902346</v>
      </c>
      <c r="BP67" s="878">
        <f t="shared" si="51"/>
        <v>-115737.41014902346</v>
      </c>
      <c r="BQ67" s="876">
        <f>BQ51-BQ66</f>
        <v>-1094</v>
      </c>
      <c r="BR67" s="877">
        <f>BR51-BR66</f>
        <v>-27215</v>
      </c>
      <c r="BS67" s="878">
        <f t="shared" si="495"/>
        <v>-26121</v>
      </c>
      <c r="BT67" s="876">
        <f t="shared" si="80"/>
        <v>-47846</v>
      </c>
      <c r="BU67" s="877">
        <f t="shared" si="80"/>
        <v>-189704.41014902346</v>
      </c>
      <c r="BV67" s="878">
        <f t="shared" si="56"/>
        <v>-141858.41014902346</v>
      </c>
      <c r="BW67" s="913" t="s">
        <v>89</v>
      </c>
    </row>
    <row r="68" spans="2:75" ht="15.75" customHeight="1" thickTop="1" thickBot="1">
      <c r="B68" s="2494" t="s">
        <v>247</v>
      </c>
      <c r="C68" s="2496" t="s">
        <v>248</v>
      </c>
      <c r="D68" s="2497"/>
      <c r="E68" s="2498"/>
      <c r="F68" s="879">
        <f>SUM(F53,F67)</f>
        <v>6914</v>
      </c>
      <c r="G68" s="880">
        <f>SUM(G53,G67)</f>
        <v>11744</v>
      </c>
      <c r="H68" s="881">
        <f t="shared" si="1"/>
        <v>4830</v>
      </c>
      <c r="I68" s="879">
        <f>SUM(I53,I67)</f>
        <v>-4812</v>
      </c>
      <c r="J68" s="880">
        <f>SUM(J53,J67)</f>
        <v>-1246</v>
      </c>
      <c r="K68" s="881">
        <f t="shared" si="475"/>
        <v>3566</v>
      </c>
      <c r="L68" s="879">
        <f t="shared" si="60"/>
        <v>2102</v>
      </c>
      <c r="M68" s="880">
        <f t="shared" si="60"/>
        <v>10498</v>
      </c>
      <c r="N68" s="881">
        <f t="shared" si="6"/>
        <v>8396</v>
      </c>
      <c r="O68" s="879">
        <f>SUM(O53,O67)</f>
        <v>10387</v>
      </c>
      <c r="P68" s="880">
        <f>SUM(P53,P67)</f>
        <v>-8363.4101490234461</v>
      </c>
      <c r="Q68" s="881">
        <f t="shared" si="477"/>
        <v>-18750.410149023446</v>
      </c>
      <c r="R68" s="879">
        <f t="shared" si="62"/>
        <v>12489</v>
      </c>
      <c r="S68" s="880">
        <f t="shared" si="62"/>
        <v>2134.5898509765539</v>
      </c>
      <c r="T68" s="881">
        <f t="shared" si="11"/>
        <v>-10354.410149023446</v>
      </c>
      <c r="U68" s="879">
        <f>SUM(U53,U67)</f>
        <v>6568</v>
      </c>
      <c r="V68" s="880">
        <f>SUM(V53,V67)</f>
        <v>3353</v>
      </c>
      <c r="W68" s="881">
        <f t="shared" si="479"/>
        <v>-3215</v>
      </c>
      <c r="X68" s="879">
        <f t="shared" si="64"/>
        <v>19057</v>
      </c>
      <c r="Y68" s="880">
        <f t="shared" si="64"/>
        <v>5487.5898509765539</v>
      </c>
      <c r="Z68" s="881">
        <f t="shared" si="16"/>
        <v>-13569.410149023446</v>
      </c>
      <c r="AA68" s="879">
        <f>SUM(AA53,AA67)</f>
        <v>-4073</v>
      </c>
      <c r="AB68" s="880">
        <f>SUM(AB53,AB67)</f>
        <v>-632</v>
      </c>
      <c r="AC68" s="881">
        <f t="shared" si="481"/>
        <v>3441</v>
      </c>
      <c r="AD68" s="879">
        <f t="shared" si="66"/>
        <v>14984</v>
      </c>
      <c r="AE68" s="880">
        <f t="shared" si="66"/>
        <v>4855.5898509765539</v>
      </c>
      <c r="AF68" s="881">
        <f t="shared" si="21"/>
        <v>-10128.410149023446</v>
      </c>
      <c r="AG68" s="879">
        <f>SUM(AG53,AG67)</f>
        <v>20603</v>
      </c>
      <c r="AH68" s="880">
        <f>SUM(AH53,AH67)</f>
        <v>31532</v>
      </c>
      <c r="AI68" s="881">
        <f t="shared" si="483"/>
        <v>10929</v>
      </c>
      <c r="AJ68" s="879">
        <f t="shared" si="68"/>
        <v>35587</v>
      </c>
      <c r="AK68" s="880">
        <f t="shared" si="68"/>
        <v>36387.589850976554</v>
      </c>
      <c r="AL68" s="881">
        <f t="shared" si="26"/>
        <v>800.58985097655386</v>
      </c>
      <c r="AM68" s="879">
        <f>SUM(AM53,AM67)</f>
        <v>21230</v>
      </c>
      <c r="AN68" s="880">
        <f>SUM(AN53,AN67)</f>
        <v>33466</v>
      </c>
      <c r="AO68" s="881">
        <f t="shared" si="485"/>
        <v>12236</v>
      </c>
      <c r="AP68" s="879">
        <f t="shared" si="70"/>
        <v>56817</v>
      </c>
      <c r="AQ68" s="880">
        <f t="shared" si="70"/>
        <v>69853.589850976554</v>
      </c>
      <c r="AR68" s="881">
        <f t="shared" si="31"/>
        <v>13036.589850976554</v>
      </c>
      <c r="AS68" s="879">
        <f>SUM(AS53,AS67)</f>
        <v>1750</v>
      </c>
      <c r="AT68" s="880">
        <f>SUM(AT53,AT67)</f>
        <v>-9210</v>
      </c>
      <c r="AU68" s="881">
        <f t="shared" si="487"/>
        <v>-10960</v>
      </c>
      <c r="AV68" s="879">
        <f t="shared" si="72"/>
        <v>58567</v>
      </c>
      <c r="AW68" s="880">
        <f t="shared" si="72"/>
        <v>60643.589850976554</v>
      </c>
      <c r="AX68" s="881">
        <f t="shared" si="36"/>
        <v>2076.5898509765539</v>
      </c>
      <c r="AY68" s="879">
        <f>SUM(AY53,AY67)</f>
        <v>-2418</v>
      </c>
      <c r="AZ68" s="880">
        <f>SUM(AZ53,AZ67)</f>
        <v>-1324</v>
      </c>
      <c r="BA68" s="881">
        <f t="shared" si="489"/>
        <v>1094</v>
      </c>
      <c r="BB68" s="879">
        <f t="shared" si="74"/>
        <v>56149</v>
      </c>
      <c r="BC68" s="880">
        <f t="shared" si="74"/>
        <v>59319.589850976554</v>
      </c>
      <c r="BD68" s="881">
        <f t="shared" si="41"/>
        <v>3170.5898509765539</v>
      </c>
      <c r="BE68" s="879">
        <f>SUM(BE53,BE67)</f>
        <v>8886</v>
      </c>
      <c r="BF68" s="880">
        <f>SUM(BF53,BF67)</f>
        <v>21729</v>
      </c>
      <c r="BG68" s="881">
        <f t="shared" si="491"/>
        <v>12843</v>
      </c>
      <c r="BH68" s="879">
        <f t="shared" si="76"/>
        <v>65035</v>
      </c>
      <c r="BI68" s="880">
        <f t="shared" si="76"/>
        <v>81048.589850976554</v>
      </c>
      <c r="BJ68" s="881">
        <f t="shared" si="46"/>
        <v>16013.589850976554</v>
      </c>
      <c r="BK68" s="879">
        <f>SUM(BK53,BK67)</f>
        <v>804</v>
      </c>
      <c r="BL68" s="880">
        <f>SUM(BL53,BL67)</f>
        <v>-16902</v>
      </c>
      <c r="BM68" s="881">
        <f t="shared" si="493"/>
        <v>-17706</v>
      </c>
      <c r="BN68" s="879">
        <f t="shared" si="78"/>
        <v>65839</v>
      </c>
      <c r="BO68" s="880">
        <f t="shared" si="78"/>
        <v>64146.589850976554</v>
      </c>
      <c r="BP68" s="881">
        <f t="shared" si="51"/>
        <v>-1692.4101490234461</v>
      </c>
      <c r="BQ68" s="879">
        <f>SUM(BQ53,BQ67)</f>
        <v>21873</v>
      </c>
      <c r="BR68" s="880">
        <f>SUM(BR53,BR67)</f>
        <v>32695</v>
      </c>
      <c r="BS68" s="881">
        <f t="shared" si="495"/>
        <v>10822</v>
      </c>
      <c r="BT68" s="879">
        <f t="shared" si="80"/>
        <v>87712</v>
      </c>
      <c r="BU68" s="880">
        <f t="shared" si="80"/>
        <v>96841.589850976554</v>
      </c>
      <c r="BV68" s="881">
        <f t="shared" si="56"/>
        <v>9129.5898509765539</v>
      </c>
      <c r="BW68" s="914" t="s">
        <v>89</v>
      </c>
    </row>
    <row r="69" spans="2:75" ht="15.75" customHeight="1" thickTop="1" thickBot="1">
      <c r="B69" s="2495"/>
      <c r="C69" s="2499" t="s">
        <v>249</v>
      </c>
      <c r="D69" s="2500"/>
      <c r="E69" s="2501"/>
      <c r="F69" s="882">
        <f t="shared" ref="F69:BQ69" si="496">F68/F49</f>
        <v>0.11409240924092409</v>
      </c>
      <c r="G69" s="883">
        <f t="shared" si="496"/>
        <v>0.25297804967365317</v>
      </c>
      <c r="H69" s="884">
        <f t="shared" si="1"/>
        <v>0.13888564043272908</v>
      </c>
      <c r="I69" s="882">
        <f t="shared" si="496"/>
        <v>-0.15948561580273102</v>
      </c>
      <c r="J69" s="883">
        <f t="shared" si="496"/>
        <v>-5.4892286003788711E-2</v>
      </c>
      <c r="K69" s="884">
        <f t="shared" si="475"/>
        <v>0.10459332979894231</v>
      </c>
      <c r="L69" s="882">
        <f t="shared" si="496"/>
        <v>2.3156920636319571E-2</v>
      </c>
      <c r="M69" s="883">
        <f t="shared" si="496"/>
        <v>0.15187639246549578</v>
      </c>
      <c r="N69" s="884">
        <f t="shared" si="6"/>
        <v>0.1287194718291762</v>
      </c>
      <c r="O69" s="882">
        <f t="shared" si="496"/>
        <v>0.13758162575996397</v>
      </c>
      <c r="P69" s="883">
        <f t="shared" si="496"/>
        <v>-0.1115106485116658</v>
      </c>
      <c r="Q69" s="884">
        <f t="shared" si="477"/>
        <v>-0.24909227427162978</v>
      </c>
      <c r="R69" s="882">
        <f t="shared" si="496"/>
        <v>7.5113220143261827E-2</v>
      </c>
      <c r="S69" s="883">
        <f t="shared" si="496"/>
        <v>1.481088966352736E-2</v>
      </c>
      <c r="T69" s="884">
        <f t="shared" si="11"/>
        <v>-6.0302330479734469E-2</v>
      </c>
      <c r="U69" s="882">
        <f t="shared" si="496"/>
        <v>0.1500228414801279</v>
      </c>
      <c r="V69" s="883">
        <f t="shared" si="496"/>
        <v>0.16960898376245637</v>
      </c>
      <c r="W69" s="884">
        <f t="shared" si="479"/>
        <v>1.9586142282328467E-2</v>
      </c>
      <c r="X69" s="882">
        <f t="shared" si="496"/>
        <v>9.072644954272574E-2</v>
      </c>
      <c r="Y69" s="883">
        <f t="shared" si="496"/>
        <v>3.3482963481906096E-2</v>
      </c>
      <c r="Z69" s="884">
        <f t="shared" si="16"/>
        <v>-5.7243486060819644E-2</v>
      </c>
      <c r="AA69" s="882">
        <f t="shared" si="496"/>
        <v>-0.13285276273729532</v>
      </c>
      <c r="AB69" s="883">
        <f t="shared" si="496"/>
        <v>-4.2573256988885144E-2</v>
      </c>
      <c r="AC69" s="884">
        <f t="shared" si="481"/>
        <v>9.0279505748410177E-2</v>
      </c>
      <c r="AD69" s="882">
        <f t="shared" si="496"/>
        <v>6.224995533989456E-2</v>
      </c>
      <c r="AE69" s="883">
        <f t="shared" si="496"/>
        <v>2.7166114743878179E-2</v>
      </c>
      <c r="AF69" s="884">
        <f t="shared" si="21"/>
        <v>-3.508384059601638E-2</v>
      </c>
      <c r="AG69" s="882">
        <f t="shared" si="496"/>
        <v>0.15548729868836128</v>
      </c>
      <c r="AH69" s="883">
        <f t="shared" si="496"/>
        <v>0.1594393430686461</v>
      </c>
      <c r="AI69" s="884">
        <f t="shared" si="483"/>
        <v>3.9520443802848193E-3</v>
      </c>
      <c r="AJ69" s="882">
        <f t="shared" si="496"/>
        <v>9.5353055761723204E-2</v>
      </c>
      <c r="AK69" s="883">
        <f t="shared" si="496"/>
        <v>9.6645701520501864E-2</v>
      </c>
      <c r="AL69" s="884">
        <f t="shared" si="26"/>
        <v>1.2926457587786599E-3</v>
      </c>
      <c r="AM69" s="882">
        <f t="shared" si="496"/>
        <v>0.1704536330790847</v>
      </c>
      <c r="AN69" s="883">
        <f t="shared" si="496"/>
        <v>0.26500585980805169</v>
      </c>
      <c r="AO69" s="884">
        <f t="shared" si="485"/>
        <v>9.4552226728966987E-2</v>
      </c>
      <c r="AP69" s="882">
        <f t="shared" si="496"/>
        <v>0.11414468331314301</v>
      </c>
      <c r="AQ69" s="883">
        <f t="shared" si="496"/>
        <v>0.13893221580220838</v>
      </c>
      <c r="AR69" s="884">
        <f t="shared" si="31"/>
        <v>2.4787532489065373E-2</v>
      </c>
      <c r="AS69" s="882">
        <f t="shared" si="496"/>
        <v>5.8104787834517564E-2</v>
      </c>
      <c r="AT69" s="883">
        <f t="shared" si="496"/>
        <v>-0.427140339486133</v>
      </c>
      <c r="AU69" s="884">
        <f t="shared" si="487"/>
        <v>-0.48524512732065056</v>
      </c>
      <c r="AV69" s="882">
        <f t="shared" si="496"/>
        <v>0.11094735366493584</v>
      </c>
      <c r="AW69" s="883">
        <f t="shared" si="496"/>
        <v>0.1156545707950906</v>
      </c>
      <c r="AX69" s="884">
        <f t="shared" si="36"/>
        <v>4.7072171301547616E-3</v>
      </c>
      <c r="AY69" s="882">
        <f t="shared" si="496"/>
        <v>-7.8414839797639121E-2</v>
      </c>
      <c r="AZ69" s="883">
        <f t="shared" si="496"/>
        <v>-3.6522122917356285E-2</v>
      </c>
      <c r="BA69" s="884">
        <f t="shared" si="489"/>
        <v>4.1892716880282836E-2</v>
      </c>
      <c r="BB69" s="882">
        <f t="shared" si="496"/>
        <v>0.10049631566607066</v>
      </c>
      <c r="BC69" s="883">
        <f t="shared" si="496"/>
        <v>0.10581390012357507</v>
      </c>
      <c r="BD69" s="884">
        <f t="shared" si="41"/>
        <v>5.3175844575044096E-3</v>
      </c>
      <c r="BE69" s="882">
        <f t="shared" si="496"/>
        <v>8.1106983451838741E-2</v>
      </c>
      <c r="BF69" s="883">
        <f t="shared" si="496"/>
        <v>0.32651129243114096</v>
      </c>
      <c r="BG69" s="884">
        <f t="shared" si="491"/>
        <v>0.24540430897930221</v>
      </c>
      <c r="BH69" s="882">
        <f t="shared" si="496"/>
        <v>9.7317575373049456E-2</v>
      </c>
      <c r="BI69" s="883">
        <f t="shared" si="496"/>
        <v>0.1292327694896557</v>
      </c>
      <c r="BJ69" s="884">
        <f t="shared" si="46"/>
        <v>3.1915194116606246E-2</v>
      </c>
      <c r="BK69" s="882">
        <f t="shared" si="496"/>
        <v>2.0570025072916134E-2</v>
      </c>
      <c r="BL69" s="883">
        <f t="shared" si="496"/>
        <v>-1.2693000901171523</v>
      </c>
      <c r="BM69" s="884">
        <f t="shared" si="493"/>
        <v>-1.2898701151900684</v>
      </c>
      <c r="BN69" s="882">
        <f t="shared" si="496"/>
        <v>9.3076812155586525E-2</v>
      </c>
      <c r="BO69" s="883">
        <f t="shared" si="496"/>
        <v>0.10015580770776457</v>
      </c>
      <c r="BP69" s="884">
        <f t="shared" si="51"/>
        <v>7.078995552178044E-3</v>
      </c>
      <c r="BQ69" s="882">
        <f t="shared" si="496"/>
        <v>0.2748623991555455</v>
      </c>
      <c r="BR69" s="883">
        <f t="shared" ref="BR69:BU69" si="497">BR68/BR49</f>
        <v>0.31697480295112801</v>
      </c>
      <c r="BS69" s="884">
        <f t="shared" si="495"/>
        <v>4.2112403795582509E-2</v>
      </c>
      <c r="BT69" s="882">
        <f t="shared" si="497"/>
        <v>0.11145957760439169</v>
      </c>
      <c r="BU69" s="883">
        <f t="shared" si="497"/>
        <v>0.13023081816662729</v>
      </c>
      <c r="BV69" s="884">
        <f t="shared" si="56"/>
        <v>1.87712405622356E-2</v>
      </c>
      <c r="BW69" s="915" t="s">
        <v>153</v>
      </c>
    </row>
    <row r="70" spans="2:75" ht="15.75" customHeight="1">
      <c r="B70" s="2502" t="s">
        <v>250</v>
      </c>
      <c r="C70" s="778" t="s">
        <v>251</v>
      </c>
      <c r="D70" s="779"/>
      <c r="E70" s="753" t="s">
        <v>252</v>
      </c>
      <c r="F70" s="885">
        <f>F49</f>
        <v>60600</v>
      </c>
      <c r="G70" s="886">
        <f>G49</f>
        <v>46423</v>
      </c>
      <c r="H70" s="887">
        <f t="shared" si="1"/>
        <v>-14177</v>
      </c>
      <c r="I70" s="885">
        <f>I49</f>
        <v>30172</v>
      </c>
      <c r="J70" s="886">
        <f>J49</f>
        <v>22699</v>
      </c>
      <c r="K70" s="887">
        <f t="shared" si="475"/>
        <v>-7473</v>
      </c>
      <c r="L70" s="885">
        <f t="shared" si="60"/>
        <v>90772</v>
      </c>
      <c r="M70" s="886">
        <f t="shared" si="60"/>
        <v>69122</v>
      </c>
      <c r="N70" s="887">
        <f t="shared" si="6"/>
        <v>-21650</v>
      </c>
      <c r="O70" s="885">
        <f>O49</f>
        <v>75497</v>
      </c>
      <c r="P70" s="886">
        <f>P49</f>
        <v>75001</v>
      </c>
      <c r="Q70" s="887">
        <f t="shared" si="477"/>
        <v>-496</v>
      </c>
      <c r="R70" s="885">
        <f t="shared" si="62"/>
        <v>166269</v>
      </c>
      <c r="S70" s="886">
        <f t="shared" si="62"/>
        <v>144123</v>
      </c>
      <c r="T70" s="887">
        <f t="shared" si="11"/>
        <v>-22146</v>
      </c>
      <c r="U70" s="885">
        <f>U49</f>
        <v>43780</v>
      </c>
      <c r="V70" s="886">
        <f>V49</f>
        <v>19769</v>
      </c>
      <c r="W70" s="887">
        <f t="shared" si="479"/>
        <v>-24011</v>
      </c>
      <c r="X70" s="885">
        <f t="shared" si="64"/>
        <v>210049</v>
      </c>
      <c r="Y70" s="886">
        <f t="shared" si="64"/>
        <v>163892</v>
      </c>
      <c r="Z70" s="887">
        <f t="shared" si="16"/>
        <v>-46157</v>
      </c>
      <c r="AA70" s="885">
        <f>AA49</f>
        <v>30658</v>
      </c>
      <c r="AB70" s="886">
        <f>AB49</f>
        <v>14845</v>
      </c>
      <c r="AC70" s="887">
        <f t="shared" si="481"/>
        <v>-15813</v>
      </c>
      <c r="AD70" s="885">
        <f t="shared" si="66"/>
        <v>240707</v>
      </c>
      <c r="AE70" s="886">
        <f t="shared" si="66"/>
        <v>178737</v>
      </c>
      <c r="AF70" s="887">
        <f t="shared" si="21"/>
        <v>-61970</v>
      </c>
      <c r="AG70" s="885">
        <f>AG49</f>
        <v>132506</v>
      </c>
      <c r="AH70" s="886">
        <f>AH49</f>
        <v>197768</v>
      </c>
      <c r="AI70" s="887">
        <f t="shared" si="483"/>
        <v>65262</v>
      </c>
      <c r="AJ70" s="885">
        <f t="shared" si="68"/>
        <v>373213</v>
      </c>
      <c r="AK70" s="886">
        <f t="shared" si="68"/>
        <v>376505</v>
      </c>
      <c r="AL70" s="887">
        <f t="shared" si="26"/>
        <v>3292</v>
      </c>
      <c r="AM70" s="885">
        <f>AM49</f>
        <v>124550</v>
      </c>
      <c r="AN70" s="886">
        <f>AN49</f>
        <v>126284</v>
      </c>
      <c r="AO70" s="887">
        <f t="shared" si="485"/>
        <v>1734</v>
      </c>
      <c r="AP70" s="885">
        <f t="shared" si="70"/>
        <v>497763</v>
      </c>
      <c r="AQ70" s="886">
        <f t="shared" si="70"/>
        <v>502789</v>
      </c>
      <c r="AR70" s="887">
        <f t="shared" si="31"/>
        <v>5026</v>
      </c>
      <c r="AS70" s="885">
        <f>AS49</f>
        <v>30118</v>
      </c>
      <c r="AT70" s="886">
        <f>AT49</f>
        <v>21562</v>
      </c>
      <c r="AU70" s="887">
        <f t="shared" si="487"/>
        <v>-8556</v>
      </c>
      <c r="AV70" s="885">
        <f t="shared" si="72"/>
        <v>527881</v>
      </c>
      <c r="AW70" s="886">
        <f t="shared" si="72"/>
        <v>524351</v>
      </c>
      <c r="AX70" s="887">
        <f t="shared" si="36"/>
        <v>-3530</v>
      </c>
      <c r="AY70" s="885">
        <f>AY49</f>
        <v>30836</v>
      </c>
      <c r="AZ70" s="886">
        <f>AZ49</f>
        <v>36252</v>
      </c>
      <c r="BA70" s="887">
        <f t="shared" si="489"/>
        <v>5416</v>
      </c>
      <c r="BB70" s="885">
        <f t="shared" si="74"/>
        <v>558717</v>
      </c>
      <c r="BC70" s="886">
        <f t="shared" si="74"/>
        <v>560603</v>
      </c>
      <c r="BD70" s="887">
        <f t="shared" si="41"/>
        <v>1886</v>
      </c>
      <c r="BE70" s="885">
        <f>BE49</f>
        <v>109559</v>
      </c>
      <c r="BF70" s="886">
        <f>BF49</f>
        <v>66549</v>
      </c>
      <c r="BG70" s="887">
        <f t="shared" si="491"/>
        <v>-43010</v>
      </c>
      <c r="BH70" s="885">
        <f t="shared" si="76"/>
        <v>668276</v>
      </c>
      <c r="BI70" s="886">
        <f t="shared" si="76"/>
        <v>627152</v>
      </c>
      <c r="BJ70" s="887">
        <f t="shared" si="46"/>
        <v>-41124</v>
      </c>
      <c r="BK70" s="885">
        <f>BK49</f>
        <v>39086</v>
      </c>
      <c r="BL70" s="886">
        <f>BL49</f>
        <v>13316</v>
      </c>
      <c r="BM70" s="887">
        <f t="shared" si="493"/>
        <v>-25770</v>
      </c>
      <c r="BN70" s="885">
        <f t="shared" si="78"/>
        <v>707362</v>
      </c>
      <c r="BO70" s="886">
        <f t="shared" si="78"/>
        <v>640468</v>
      </c>
      <c r="BP70" s="887">
        <f t="shared" si="51"/>
        <v>-66894</v>
      </c>
      <c r="BQ70" s="885">
        <f>BQ49</f>
        <v>79578</v>
      </c>
      <c r="BR70" s="886">
        <f>BR49</f>
        <v>103147</v>
      </c>
      <c r="BS70" s="887">
        <f t="shared" si="495"/>
        <v>23569</v>
      </c>
      <c r="BT70" s="885">
        <f t="shared" si="80"/>
        <v>786940</v>
      </c>
      <c r="BU70" s="886">
        <f t="shared" si="80"/>
        <v>743615</v>
      </c>
      <c r="BV70" s="887">
        <f t="shared" si="56"/>
        <v>-43325</v>
      </c>
      <c r="BW70" s="908" t="s">
        <v>89</v>
      </c>
    </row>
    <row r="71" spans="2:75" ht="15.75" customHeight="1" thickBot="1">
      <c r="B71" s="2503"/>
      <c r="C71" s="777" t="s">
        <v>253</v>
      </c>
      <c r="D71" s="754"/>
      <c r="E71" s="755" t="s">
        <v>254</v>
      </c>
      <c r="F71" s="888">
        <f>SUM(F50:F50)</f>
        <v>26659</v>
      </c>
      <c r="G71" s="889">
        <f>SUM(G50:G50)</f>
        <v>14934</v>
      </c>
      <c r="H71" s="890">
        <f t="shared" si="1"/>
        <v>-11725</v>
      </c>
      <c r="I71" s="888">
        <f>SUM(I50:I50)</f>
        <v>12140</v>
      </c>
      <c r="J71" s="889">
        <f>SUM(J50:J50)</f>
        <v>3097</v>
      </c>
      <c r="K71" s="890">
        <f t="shared" si="475"/>
        <v>-9043</v>
      </c>
      <c r="L71" s="888">
        <f t="shared" si="60"/>
        <v>38799</v>
      </c>
      <c r="M71" s="889">
        <f t="shared" si="60"/>
        <v>18031</v>
      </c>
      <c r="N71" s="890">
        <f t="shared" si="6"/>
        <v>-20768</v>
      </c>
      <c r="O71" s="888">
        <f>SUM(O50:O50)</f>
        <v>35387</v>
      </c>
      <c r="P71" s="889">
        <f>SUM(P50:P50)</f>
        <v>42259</v>
      </c>
      <c r="Q71" s="890">
        <f t="shared" si="477"/>
        <v>6872</v>
      </c>
      <c r="R71" s="888">
        <f t="shared" si="62"/>
        <v>74186</v>
      </c>
      <c r="S71" s="889">
        <f t="shared" si="62"/>
        <v>60290</v>
      </c>
      <c r="T71" s="890">
        <f t="shared" si="11"/>
        <v>-13896</v>
      </c>
      <c r="U71" s="888">
        <f>SUM(U50:U50)</f>
        <v>14439</v>
      </c>
      <c r="V71" s="889">
        <f>SUM(V50:V50)</f>
        <v>2782</v>
      </c>
      <c r="W71" s="890">
        <f t="shared" si="479"/>
        <v>-11657</v>
      </c>
      <c r="X71" s="888">
        <f t="shared" si="64"/>
        <v>88625</v>
      </c>
      <c r="Y71" s="889">
        <f t="shared" si="64"/>
        <v>63072</v>
      </c>
      <c r="Z71" s="890">
        <f t="shared" si="16"/>
        <v>-25553</v>
      </c>
      <c r="AA71" s="888">
        <f>SUM(AA50:AA50)</f>
        <v>12888</v>
      </c>
      <c r="AB71" s="889">
        <f>SUM(AB50:AB50)</f>
        <v>2493</v>
      </c>
      <c r="AC71" s="890">
        <f t="shared" si="481"/>
        <v>-10395</v>
      </c>
      <c r="AD71" s="888">
        <f t="shared" si="66"/>
        <v>101513</v>
      </c>
      <c r="AE71" s="889">
        <f t="shared" si="66"/>
        <v>65565</v>
      </c>
      <c r="AF71" s="890">
        <f t="shared" si="21"/>
        <v>-35948</v>
      </c>
      <c r="AG71" s="888">
        <f>SUM(AG50:AG50)</f>
        <v>82814</v>
      </c>
      <c r="AH71" s="889">
        <f>SUM(AH50:AH50)</f>
        <v>125974</v>
      </c>
      <c r="AI71" s="890">
        <f t="shared" si="483"/>
        <v>43160</v>
      </c>
      <c r="AJ71" s="888">
        <f t="shared" si="68"/>
        <v>184327</v>
      </c>
      <c r="AK71" s="889">
        <f t="shared" si="68"/>
        <v>191539</v>
      </c>
      <c r="AL71" s="890">
        <f t="shared" si="26"/>
        <v>7212</v>
      </c>
      <c r="AM71" s="888">
        <f>SUM(AM50:AM50)</f>
        <v>59100</v>
      </c>
      <c r="AN71" s="889">
        <f>SUM(AN50:AN50)</f>
        <v>47808</v>
      </c>
      <c r="AO71" s="890">
        <f t="shared" si="485"/>
        <v>-11292</v>
      </c>
      <c r="AP71" s="888">
        <f t="shared" si="70"/>
        <v>243427</v>
      </c>
      <c r="AQ71" s="889">
        <f t="shared" si="70"/>
        <v>239347</v>
      </c>
      <c r="AR71" s="890">
        <f t="shared" si="31"/>
        <v>-4080</v>
      </c>
      <c r="AS71" s="888">
        <f>SUM(AS50:AS50)</f>
        <v>12480</v>
      </c>
      <c r="AT71" s="889">
        <f>SUM(AT50:AT50)</f>
        <v>3047</v>
      </c>
      <c r="AU71" s="890">
        <f t="shared" si="487"/>
        <v>-9433</v>
      </c>
      <c r="AV71" s="888">
        <f t="shared" si="72"/>
        <v>255907</v>
      </c>
      <c r="AW71" s="889">
        <f t="shared" si="72"/>
        <v>242394</v>
      </c>
      <c r="AX71" s="890">
        <f t="shared" si="36"/>
        <v>-13513</v>
      </c>
      <c r="AY71" s="888">
        <f>SUM(AY50:AY50)</f>
        <v>12785</v>
      </c>
      <c r="AZ71" s="889">
        <f>SUM(AZ50:AZ50)</f>
        <v>9320</v>
      </c>
      <c r="BA71" s="890">
        <f t="shared" si="489"/>
        <v>-3465</v>
      </c>
      <c r="BB71" s="888">
        <f t="shared" si="74"/>
        <v>268692</v>
      </c>
      <c r="BC71" s="889">
        <f t="shared" si="74"/>
        <v>251714</v>
      </c>
      <c r="BD71" s="890">
        <f t="shared" si="41"/>
        <v>-16978</v>
      </c>
      <c r="BE71" s="888">
        <f>SUM(BE50:BE50)</f>
        <v>64900</v>
      </c>
      <c r="BF71" s="889">
        <f>SUM(BF50:BF50)</f>
        <v>14902</v>
      </c>
      <c r="BG71" s="890">
        <f t="shared" si="491"/>
        <v>-49998</v>
      </c>
      <c r="BH71" s="888">
        <f t="shared" si="76"/>
        <v>333592</v>
      </c>
      <c r="BI71" s="889">
        <f t="shared" si="76"/>
        <v>266616</v>
      </c>
      <c r="BJ71" s="890">
        <f t="shared" si="46"/>
        <v>-66976</v>
      </c>
      <c r="BK71" s="888">
        <f>SUM(BK50:BK50)</f>
        <v>19885</v>
      </c>
      <c r="BL71" s="889">
        <f>SUM(BL50:BL50)</f>
        <v>3114</v>
      </c>
      <c r="BM71" s="890">
        <f t="shared" si="493"/>
        <v>-16771</v>
      </c>
      <c r="BN71" s="888">
        <f t="shared" si="78"/>
        <v>353477</v>
      </c>
      <c r="BO71" s="889">
        <f t="shared" si="78"/>
        <v>269730</v>
      </c>
      <c r="BP71" s="890">
        <f t="shared" si="51"/>
        <v>-83747</v>
      </c>
      <c r="BQ71" s="888">
        <f>SUM(BQ50:BQ50)</f>
        <v>22984</v>
      </c>
      <c r="BR71" s="889">
        <f>SUM(BR50:BR50)</f>
        <v>38636</v>
      </c>
      <c r="BS71" s="890">
        <f t="shared" si="495"/>
        <v>15652</v>
      </c>
      <c r="BT71" s="888">
        <f t="shared" si="80"/>
        <v>376461</v>
      </c>
      <c r="BU71" s="889">
        <f t="shared" si="80"/>
        <v>308366</v>
      </c>
      <c r="BV71" s="890">
        <f t="shared" si="56"/>
        <v>-68095</v>
      </c>
      <c r="BW71" s="911" t="s">
        <v>89</v>
      </c>
    </row>
    <row r="72" spans="2:75" ht="15.75" customHeight="1" thickTop="1" thickBot="1">
      <c r="B72" s="2503"/>
      <c r="C72" s="2505" t="s">
        <v>255</v>
      </c>
      <c r="D72" s="2505"/>
      <c r="E72" s="2506"/>
      <c r="F72" s="891">
        <f t="shared" ref="F72:G72" si="498">F70-F71</f>
        <v>33941</v>
      </c>
      <c r="G72" s="892">
        <f t="shared" si="498"/>
        <v>31489</v>
      </c>
      <c r="H72" s="893">
        <f t="shared" si="1"/>
        <v>-2452</v>
      </c>
      <c r="I72" s="891">
        <f t="shared" ref="I72:J72" si="499">I70-I71</f>
        <v>18032</v>
      </c>
      <c r="J72" s="892">
        <f t="shared" si="499"/>
        <v>19602</v>
      </c>
      <c r="K72" s="893">
        <f t="shared" si="475"/>
        <v>1570</v>
      </c>
      <c r="L72" s="891">
        <f t="shared" si="60"/>
        <v>51973</v>
      </c>
      <c r="M72" s="892">
        <f t="shared" si="60"/>
        <v>51091</v>
      </c>
      <c r="N72" s="893">
        <f t="shared" si="6"/>
        <v>-882</v>
      </c>
      <c r="O72" s="891">
        <f t="shared" ref="O72:P72" si="500">O70-O71</f>
        <v>40110</v>
      </c>
      <c r="P72" s="892">
        <f t="shared" si="500"/>
        <v>32742</v>
      </c>
      <c r="Q72" s="893">
        <f t="shared" si="477"/>
        <v>-7368</v>
      </c>
      <c r="R72" s="891">
        <f t="shared" si="62"/>
        <v>92083</v>
      </c>
      <c r="S72" s="892">
        <f t="shared" si="62"/>
        <v>83833</v>
      </c>
      <c r="T72" s="893">
        <f t="shared" si="11"/>
        <v>-8250</v>
      </c>
      <c r="U72" s="891">
        <f t="shared" ref="U72:V72" si="501">U70-U71</f>
        <v>29341</v>
      </c>
      <c r="V72" s="892">
        <f t="shared" si="501"/>
        <v>16987</v>
      </c>
      <c r="W72" s="893">
        <f t="shared" si="479"/>
        <v>-12354</v>
      </c>
      <c r="X72" s="891">
        <f t="shared" si="64"/>
        <v>121424</v>
      </c>
      <c r="Y72" s="892">
        <f t="shared" si="64"/>
        <v>100820</v>
      </c>
      <c r="Z72" s="893">
        <f t="shared" si="16"/>
        <v>-20604</v>
      </c>
      <c r="AA72" s="891">
        <f t="shared" ref="AA72:AB72" si="502">AA70-AA71</f>
        <v>17770</v>
      </c>
      <c r="AB72" s="892">
        <f t="shared" si="502"/>
        <v>12352</v>
      </c>
      <c r="AC72" s="893">
        <f t="shared" si="481"/>
        <v>-5418</v>
      </c>
      <c r="AD72" s="891">
        <f t="shared" si="66"/>
        <v>139194</v>
      </c>
      <c r="AE72" s="892">
        <f t="shared" si="66"/>
        <v>113172</v>
      </c>
      <c r="AF72" s="893">
        <f t="shared" si="21"/>
        <v>-26022</v>
      </c>
      <c r="AG72" s="891">
        <f t="shared" ref="AG72:AH72" si="503">AG70-AG71</f>
        <v>49692</v>
      </c>
      <c r="AH72" s="892">
        <f t="shared" si="503"/>
        <v>71794</v>
      </c>
      <c r="AI72" s="893">
        <f t="shared" si="483"/>
        <v>22102</v>
      </c>
      <c r="AJ72" s="891">
        <f t="shared" si="68"/>
        <v>188886</v>
      </c>
      <c r="AK72" s="892">
        <f t="shared" si="68"/>
        <v>184966</v>
      </c>
      <c r="AL72" s="893">
        <f t="shared" si="26"/>
        <v>-3920</v>
      </c>
      <c r="AM72" s="891">
        <f t="shared" ref="AM72:AN72" si="504">AM70-AM71</f>
        <v>65450</v>
      </c>
      <c r="AN72" s="892">
        <f t="shared" si="504"/>
        <v>78476</v>
      </c>
      <c r="AO72" s="893">
        <f t="shared" si="485"/>
        <v>13026</v>
      </c>
      <c r="AP72" s="891">
        <f t="shared" si="70"/>
        <v>254336</v>
      </c>
      <c r="AQ72" s="892">
        <f t="shared" si="70"/>
        <v>263442</v>
      </c>
      <c r="AR72" s="893">
        <f t="shared" ref="AR72:AR88" si="505">AQ72-AP72</f>
        <v>9106</v>
      </c>
      <c r="AS72" s="891">
        <f t="shared" ref="AS72:AT72" si="506">AS70-AS71</f>
        <v>17638</v>
      </c>
      <c r="AT72" s="892">
        <f t="shared" si="506"/>
        <v>18515</v>
      </c>
      <c r="AU72" s="893">
        <f t="shared" si="487"/>
        <v>877</v>
      </c>
      <c r="AV72" s="891">
        <f t="shared" si="72"/>
        <v>271974</v>
      </c>
      <c r="AW72" s="892">
        <f t="shared" si="72"/>
        <v>281957</v>
      </c>
      <c r="AX72" s="893">
        <f t="shared" ref="AX72:AX88" si="507">AW72-AV72</f>
        <v>9983</v>
      </c>
      <c r="AY72" s="891">
        <f t="shared" ref="AY72:AZ72" si="508">AY70-AY71</f>
        <v>18051</v>
      </c>
      <c r="AZ72" s="892">
        <f t="shared" si="508"/>
        <v>26932</v>
      </c>
      <c r="BA72" s="893">
        <f t="shared" si="489"/>
        <v>8881</v>
      </c>
      <c r="BB72" s="891">
        <f t="shared" si="74"/>
        <v>290025</v>
      </c>
      <c r="BC72" s="892">
        <f t="shared" si="74"/>
        <v>308889</v>
      </c>
      <c r="BD72" s="893">
        <f t="shared" ref="BD72:BD88" si="509">BC72-BB72</f>
        <v>18864</v>
      </c>
      <c r="BE72" s="891">
        <f t="shared" ref="BE72:BF72" si="510">BE70-BE71</f>
        <v>44659</v>
      </c>
      <c r="BF72" s="892">
        <f t="shared" si="510"/>
        <v>51647</v>
      </c>
      <c r="BG72" s="893">
        <f t="shared" si="491"/>
        <v>6988</v>
      </c>
      <c r="BH72" s="891">
        <f t="shared" si="76"/>
        <v>334684</v>
      </c>
      <c r="BI72" s="892">
        <f t="shared" si="76"/>
        <v>360536</v>
      </c>
      <c r="BJ72" s="893">
        <f t="shared" ref="BJ72:BJ88" si="511">BI72-BH72</f>
        <v>25852</v>
      </c>
      <c r="BK72" s="891">
        <f t="shared" ref="BK72:BL72" si="512">BK70-BK71</f>
        <v>19201</v>
      </c>
      <c r="BL72" s="892">
        <f t="shared" si="512"/>
        <v>10202</v>
      </c>
      <c r="BM72" s="893">
        <f t="shared" si="493"/>
        <v>-8999</v>
      </c>
      <c r="BN72" s="891">
        <f t="shared" si="78"/>
        <v>353885</v>
      </c>
      <c r="BO72" s="892">
        <f t="shared" si="78"/>
        <v>370738</v>
      </c>
      <c r="BP72" s="893">
        <f t="shared" ref="BP72:BP88" si="513">BO72-BN72</f>
        <v>16853</v>
      </c>
      <c r="BQ72" s="891">
        <f t="shared" ref="BQ72:BR72" si="514">BQ70-BQ71</f>
        <v>56594</v>
      </c>
      <c r="BR72" s="892">
        <f t="shared" si="514"/>
        <v>64511</v>
      </c>
      <c r="BS72" s="893">
        <f t="shared" si="495"/>
        <v>7917</v>
      </c>
      <c r="BT72" s="891">
        <f t="shared" si="80"/>
        <v>410479</v>
      </c>
      <c r="BU72" s="892">
        <f t="shared" si="80"/>
        <v>435249</v>
      </c>
      <c r="BV72" s="893">
        <f t="shared" ref="BV72:BV88" si="515">BU72-BT72</f>
        <v>24770</v>
      </c>
      <c r="BW72" s="916" t="s">
        <v>89</v>
      </c>
    </row>
    <row r="73" spans="2:75" ht="15.75" customHeight="1">
      <c r="B73" s="2503"/>
      <c r="C73" s="2507" t="s">
        <v>256</v>
      </c>
      <c r="D73" s="2508"/>
      <c r="E73" s="756" t="s">
        <v>257</v>
      </c>
      <c r="F73" s="894">
        <f>F52</f>
        <v>3866.9841269841272</v>
      </c>
      <c r="G73" s="895">
        <f>G52</f>
        <v>3472.063492063492</v>
      </c>
      <c r="H73" s="896">
        <f t="shared" si="1"/>
        <v>-394.92063492063517</v>
      </c>
      <c r="I73" s="894">
        <f>I52</f>
        <v>2194.7619047619046</v>
      </c>
      <c r="J73" s="895">
        <f>J52</f>
        <v>2317.3015873015875</v>
      </c>
      <c r="K73" s="896">
        <f t="shared" si="475"/>
        <v>122.53968253968287</v>
      </c>
      <c r="L73" s="894">
        <f t="shared" si="60"/>
        <v>6061.7460317460318</v>
      </c>
      <c r="M73" s="895">
        <f t="shared" si="60"/>
        <v>5789.3650793650795</v>
      </c>
      <c r="N73" s="896">
        <f t="shared" ref="N73:N88" si="516">M73-L73</f>
        <v>-272.38095238095229</v>
      </c>
      <c r="O73" s="894">
        <f>O52</f>
        <v>4404.9206349206352</v>
      </c>
      <c r="P73" s="895">
        <f>P52</f>
        <v>3504.1269841269841</v>
      </c>
      <c r="Q73" s="896">
        <f t="shared" si="477"/>
        <v>-900.79365079365107</v>
      </c>
      <c r="R73" s="894">
        <f t="shared" si="62"/>
        <v>10466.666666666668</v>
      </c>
      <c r="S73" s="895">
        <f t="shared" si="62"/>
        <v>9293.4920634920636</v>
      </c>
      <c r="T73" s="896">
        <f t="shared" ref="T73:T88" si="517">S73-R73</f>
        <v>-1173.1746031746043</v>
      </c>
      <c r="U73" s="894">
        <f>U52</f>
        <v>3531.7460317460318</v>
      </c>
      <c r="V73" s="895">
        <f>V52</f>
        <v>2183.1746031746034</v>
      </c>
      <c r="W73" s="896">
        <f t="shared" si="479"/>
        <v>-1348.5714285714284</v>
      </c>
      <c r="X73" s="894">
        <f t="shared" si="64"/>
        <v>13998.4126984127</v>
      </c>
      <c r="Y73" s="895">
        <f t="shared" si="64"/>
        <v>11476.666666666668</v>
      </c>
      <c r="Z73" s="896">
        <f t="shared" ref="Z73:Z88" si="518">Y73-X73</f>
        <v>-2521.7460317460318</v>
      </c>
      <c r="AA73" s="894">
        <f>AA52</f>
        <v>1937.7777777777778</v>
      </c>
      <c r="AB73" s="895">
        <f>AB52</f>
        <v>1283.015873015873</v>
      </c>
      <c r="AC73" s="896">
        <f t="shared" si="481"/>
        <v>-654.76190476190482</v>
      </c>
      <c r="AD73" s="894">
        <f t="shared" si="66"/>
        <v>15936.190476190477</v>
      </c>
      <c r="AE73" s="895">
        <f t="shared" si="66"/>
        <v>12759.682539682541</v>
      </c>
      <c r="AF73" s="896">
        <f t="shared" ref="AF73:AF88" si="519">AE73-AD73</f>
        <v>-3176.5079365079364</v>
      </c>
      <c r="AG73" s="894">
        <f>AG52</f>
        <v>4481.1111111111104</v>
      </c>
      <c r="AH73" s="895">
        <f>AH52</f>
        <v>6178.0952380952385</v>
      </c>
      <c r="AI73" s="896">
        <f t="shared" si="483"/>
        <v>1696.9841269841281</v>
      </c>
      <c r="AJ73" s="894">
        <f t="shared" si="68"/>
        <v>20417.301587301587</v>
      </c>
      <c r="AK73" s="895">
        <f t="shared" si="68"/>
        <v>18937.777777777781</v>
      </c>
      <c r="AL73" s="896">
        <f t="shared" ref="AL73:AL88" si="520">AK73-AJ73</f>
        <v>-1479.5238095238055</v>
      </c>
      <c r="AM73" s="894">
        <f>AM52</f>
        <v>6629.5238095238092</v>
      </c>
      <c r="AN73" s="895">
        <f>AN52</f>
        <v>3083.0158730158728</v>
      </c>
      <c r="AO73" s="896">
        <f t="shared" si="485"/>
        <v>-3546.5079365079364</v>
      </c>
      <c r="AP73" s="894">
        <f t="shared" si="70"/>
        <v>27046.825396825396</v>
      </c>
      <c r="AQ73" s="895">
        <f t="shared" si="70"/>
        <v>22020.793650793654</v>
      </c>
      <c r="AR73" s="896">
        <f t="shared" si="505"/>
        <v>-5026.0317460317419</v>
      </c>
      <c r="AS73" s="894">
        <f>AS52</f>
        <v>2070.4761904761904</v>
      </c>
      <c r="AT73" s="895">
        <f>AT52</f>
        <v>145.55555555555554</v>
      </c>
      <c r="AU73" s="896">
        <f t="shared" si="487"/>
        <v>-1924.9206349206347</v>
      </c>
      <c r="AV73" s="894">
        <f t="shared" si="72"/>
        <v>29117.301587301587</v>
      </c>
      <c r="AW73" s="895">
        <f t="shared" si="72"/>
        <v>22166.349206349209</v>
      </c>
      <c r="AX73" s="896">
        <f t="shared" si="507"/>
        <v>-6950.952380952378</v>
      </c>
      <c r="AY73" s="894">
        <f>AY52</f>
        <v>2179.3650793650791</v>
      </c>
      <c r="AZ73" s="895">
        <f>AZ52</f>
        <v>158.57142857142856</v>
      </c>
      <c r="BA73" s="896">
        <f t="shared" si="489"/>
        <v>-2020.7936507936506</v>
      </c>
      <c r="BB73" s="894">
        <f t="shared" si="74"/>
        <v>31296.666666666664</v>
      </c>
      <c r="BC73" s="895">
        <f t="shared" si="74"/>
        <v>22324.920634920636</v>
      </c>
      <c r="BD73" s="896">
        <f t="shared" si="509"/>
        <v>-8971.7460317460282</v>
      </c>
      <c r="BE73" s="894">
        <f>BE52</f>
        <v>4718.4126984126979</v>
      </c>
      <c r="BF73" s="895">
        <f>BF52</f>
        <v>514.92063492063494</v>
      </c>
      <c r="BG73" s="896">
        <f t="shared" si="491"/>
        <v>-4203.4920634920627</v>
      </c>
      <c r="BH73" s="894">
        <f t="shared" si="76"/>
        <v>36015.079365079364</v>
      </c>
      <c r="BI73" s="895">
        <f t="shared" si="76"/>
        <v>22839.841269841272</v>
      </c>
      <c r="BJ73" s="896">
        <f t="shared" si="511"/>
        <v>-13175.238095238092</v>
      </c>
      <c r="BK73" s="894">
        <f>BK52</f>
        <v>2285.5555555555552</v>
      </c>
      <c r="BL73" s="895">
        <f>BL52</f>
        <v>33.492063492063487</v>
      </c>
      <c r="BM73" s="896">
        <f t="shared" si="493"/>
        <v>-2252.0634920634916</v>
      </c>
      <c r="BN73" s="894">
        <f t="shared" si="78"/>
        <v>38300.634920634919</v>
      </c>
      <c r="BO73" s="895">
        <f t="shared" si="78"/>
        <v>22873.333333333336</v>
      </c>
      <c r="BP73" s="896">
        <f t="shared" si="513"/>
        <v>-15427.301587301583</v>
      </c>
      <c r="BQ73" s="894">
        <f>BQ52</f>
        <v>5337.6190476190477</v>
      </c>
      <c r="BR73" s="895">
        <f>BR52</f>
        <v>730.31746031746036</v>
      </c>
      <c r="BS73" s="896">
        <f t="shared" si="495"/>
        <v>-4607.3015873015875</v>
      </c>
      <c r="BT73" s="894">
        <f t="shared" si="80"/>
        <v>43638.253968253965</v>
      </c>
      <c r="BU73" s="895">
        <f t="shared" si="80"/>
        <v>23603.650793650795</v>
      </c>
      <c r="BV73" s="896">
        <f t="shared" si="515"/>
        <v>-20034.603174603169</v>
      </c>
      <c r="BW73" s="917" t="s">
        <v>90</v>
      </c>
    </row>
    <row r="74" spans="2:75" ht="15.75" customHeight="1">
      <c r="B74" s="2503"/>
      <c r="C74" s="2509" t="s">
        <v>258</v>
      </c>
      <c r="D74" s="2510"/>
      <c r="E74" s="757" t="s">
        <v>259</v>
      </c>
      <c r="F74" s="815">
        <f>'【年計】IT係(FW)'!F74+'【年計】サービス係(FV)'!F74</f>
        <v>1664</v>
      </c>
      <c r="G74" s="816">
        <f>'【年計】IT係(FW)'!G74+'【年計】サービス係(FV)'!G74</f>
        <v>1320.3</v>
      </c>
      <c r="H74" s="817">
        <f>'【年計】IT係(FW)'!H74+'【年計】サービス係(FV)'!H74</f>
        <v>-343.70000000000005</v>
      </c>
      <c r="I74" s="815">
        <f>'【年計】IT係(FW)'!I74+'【年計】サービス係(FV)'!I74</f>
        <v>1309</v>
      </c>
      <c r="J74" s="816">
        <f>'【年計】IT係(FW)'!J74+'【年計】サービス係(FV)'!J74</f>
        <v>1063.7</v>
      </c>
      <c r="K74" s="817">
        <f>'【年計】IT係(FW)'!K74+'【年計】サービス係(FV)'!K74</f>
        <v>-245.3</v>
      </c>
      <c r="L74" s="815">
        <f>'【年計】IT係(FW)'!L74+'【年計】サービス係(FV)'!L74</f>
        <v>2973</v>
      </c>
      <c r="M74" s="816">
        <f>'【年計】IT係(FW)'!M74+'【年計】サービス係(FV)'!M74</f>
        <v>2384</v>
      </c>
      <c r="N74" s="817">
        <f>'【年計】IT係(FW)'!N74+'【年計】サービス係(FV)'!N74</f>
        <v>-589</v>
      </c>
      <c r="O74" s="815">
        <f>'【年計】IT係(FW)'!O74+'【年計】サービス係(FV)'!O74</f>
        <v>1557</v>
      </c>
      <c r="P74" s="816">
        <f>'【年計】IT係(FW)'!P74+'【年計】サービス係(FV)'!P74</f>
        <v>1373.8</v>
      </c>
      <c r="Q74" s="817">
        <f>'【年計】IT係(FW)'!Q74+'【年計】サービス係(FV)'!Q74</f>
        <v>-183.20000000000005</v>
      </c>
      <c r="R74" s="815">
        <f>'【年計】IT係(FW)'!R74+'【年計】サービス係(FV)'!R74</f>
        <v>4530</v>
      </c>
      <c r="S74" s="816">
        <f>'【年計】IT係(FW)'!S74+'【年計】サービス係(FV)'!S74</f>
        <v>3757.8</v>
      </c>
      <c r="T74" s="817">
        <f>'【年計】IT係(FW)'!T74+'【年計】サービス係(FV)'!T74</f>
        <v>-772.2</v>
      </c>
      <c r="U74" s="815">
        <f>'【年計】IT係(FW)'!U74+'【年計】サービス係(FV)'!U74</f>
        <v>1604</v>
      </c>
      <c r="V74" s="816">
        <f>'【年計】IT係(FW)'!V74+'【年計】サービス係(FV)'!V74</f>
        <v>1683.65</v>
      </c>
      <c r="W74" s="817">
        <f>'【年計】IT係(FW)'!W74+'【年計】サービス係(FV)'!W74</f>
        <v>79.649999999999977</v>
      </c>
      <c r="X74" s="815">
        <f>'【年計】IT係(FW)'!X74+'【年計】サービス係(FV)'!X74</f>
        <v>6134</v>
      </c>
      <c r="Y74" s="816">
        <f>'【年計】IT係(FW)'!Y74+'【年計】サービス係(FV)'!Y74</f>
        <v>5441.45</v>
      </c>
      <c r="Z74" s="817">
        <f>'【年計】IT係(FW)'!Z74+'【年計】サービス係(FV)'!Z74</f>
        <v>-692.55000000000018</v>
      </c>
      <c r="AA74" s="815">
        <f>'【年計】IT係(FW)'!AA74+'【年計】サービス係(FV)'!AA74</f>
        <v>1378</v>
      </c>
      <c r="AB74" s="816">
        <f>'【年計】IT係(FW)'!AB74+'【年計】サービス係(FV)'!AB74</f>
        <v>995.6</v>
      </c>
      <c r="AC74" s="817">
        <f>'【年計】IT係(FW)'!AC74+'【年計】サービス係(FV)'!AC74</f>
        <v>-382.4</v>
      </c>
      <c r="AD74" s="815">
        <f>'【年計】IT係(FW)'!AD74+'【年計】サービス係(FV)'!AD74</f>
        <v>7512</v>
      </c>
      <c r="AE74" s="816">
        <f>'【年計】IT係(FW)'!AE74+'【年計】サービス係(FV)'!AE74</f>
        <v>6437.0499999999993</v>
      </c>
      <c r="AF74" s="817">
        <f>'【年計】IT係(FW)'!AF74+'【年計】サービス係(FV)'!AF74</f>
        <v>-1074.9500000000003</v>
      </c>
      <c r="AG74" s="815">
        <f>'【年計】IT係(FW)'!AG74+'【年計】サービス係(FV)'!AG74</f>
        <v>1399</v>
      </c>
      <c r="AH74" s="816">
        <f>'【年計】IT係(FW)'!AH74+'【年計】サービス係(FV)'!AH74</f>
        <v>924</v>
      </c>
      <c r="AI74" s="817">
        <f>'【年計】IT係(FW)'!AI74+'【年計】サービス係(FV)'!AI74</f>
        <v>-475</v>
      </c>
      <c r="AJ74" s="815">
        <f>'【年計】IT係(FW)'!AJ74+'【年計】サービス係(FV)'!AJ74</f>
        <v>8911</v>
      </c>
      <c r="AK74" s="816">
        <f>'【年計】IT係(FW)'!AK74+'【年計】サービス係(FV)'!AK74</f>
        <v>7361.0499999999993</v>
      </c>
      <c r="AL74" s="817">
        <f>'【年計】IT係(FW)'!AL74+'【年計】サービス係(FV)'!AL74</f>
        <v>-1549.9500000000003</v>
      </c>
      <c r="AM74" s="815">
        <f>'【年計】IT係(FW)'!AM74+'【年計】サービス係(FV)'!AM74</f>
        <v>1508</v>
      </c>
      <c r="AN74" s="816">
        <f>'【年計】IT係(FW)'!AN74+'【年計】サービス係(FV)'!AN74</f>
        <v>69.05</v>
      </c>
      <c r="AO74" s="817">
        <f>'【年計】IT係(FW)'!AO74+'【年計】サービス係(FV)'!AO74</f>
        <v>-1438.95</v>
      </c>
      <c r="AP74" s="815">
        <f>'【年計】IT係(FW)'!AP74+'【年計】サービス係(FV)'!AP74</f>
        <v>10419</v>
      </c>
      <c r="AQ74" s="816">
        <f>'【年計】IT係(FW)'!AQ74+'【年計】サービス係(FV)'!AQ74</f>
        <v>7430.1</v>
      </c>
      <c r="AR74" s="817">
        <f>'【年計】IT係(FW)'!AR74+'【年計】サービス係(FV)'!AR74</f>
        <v>-2988.9</v>
      </c>
      <c r="AS74" s="815">
        <f>'【年計】IT係(FW)'!AS74+'【年計】サービス係(FV)'!AS74</f>
        <v>1122</v>
      </c>
      <c r="AT74" s="816">
        <f>'【年計】IT係(FW)'!AT74+'【年計】サービス係(FV)'!AT74</f>
        <v>0</v>
      </c>
      <c r="AU74" s="817">
        <f>'【年計】IT係(FW)'!AU74+'【年計】サービス係(FV)'!AU74</f>
        <v>-1122</v>
      </c>
      <c r="AV74" s="815">
        <f>'【年計】IT係(FW)'!AV74+'【年計】サービス係(FV)'!AV74</f>
        <v>11541</v>
      </c>
      <c r="AW74" s="816">
        <f>'【年計】IT係(FW)'!AW74+'【年計】サービス係(FV)'!AW74</f>
        <v>7430.1</v>
      </c>
      <c r="AX74" s="817">
        <f>'【年計】IT係(FW)'!AX74+'【年計】サービス係(FV)'!AX74</f>
        <v>-4110.8999999999996</v>
      </c>
      <c r="AY74" s="815">
        <f>'【年計】IT係(FW)'!AY74+'【年計】サービス係(FV)'!AY74</f>
        <v>1194</v>
      </c>
      <c r="AZ74" s="816">
        <f>'【年計】IT係(FW)'!AZ74+'【年計】サービス係(FV)'!AZ74</f>
        <v>0</v>
      </c>
      <c r="BA74" s="817">
        <f>'【年計】IT係(FW)'!BA74+'【年計】サービス係(FV)'!BA74</f>
        <v>-1194</v>
      </c>
      <c r="BB74" s="815">
        <f>'【年計】IT係(FW)'!BB74+'【年計】サービス係(FV)'!BB74</f>
        <v>12735</v>
      </c>
      <c r="BC74" s="816">
        <f>'【年計】IT係(FW)'!BC74+'【年計】サービス係(FV)'!BC74</f>
        <v>7430.1</v>
      </c>
      <c r="BD74" s="817">
        <f>'【年計】IT係(FW)'!BD74+'【年計】サービス係(FV)'!BD74</f>
        <v>-5304.9</v>
      </c>
      <c r="BE74" s="815">
        <f>'【年計】IT係(FW)'!BE74+'【年計】サービス係(FV)'!BE74</f>
        <v>1087</v>
      </c>
      <c r="BF74" s="816">
        <f>'【年計】IT係(FW)'!BF74+'【年計】サービス係(FV)'!BF74</f>
        <v>0</v>
      </c>
      <c r="BG74" s="817">
        <f>'【年計】IT係(FW)'!BG74+'【年計】サービス係(FV)'!BG74</f>
        <v>-1087</v>
      </c>
      <c r="BH74" s="815">
        <f>'【年計】IT係(FW)'!BH74+'【年計】サービス係(FV)'!BH74</f>
        <v>13822</v>
      </c>
      <c r="BI74" s="816">
        <f>'【年計】IT係(FW)'!BI74+'【年計】サービス係(FV)'!BI74</f>
        <v>7430.1</v>
      </c>
      <c r="BJ74" s="817">
        <f>'【年計】IT係(FW)'!BJ74+'【年計】サービス係(FV)'!BJ74</f>
        <v>-6391.9</v>
      </c>
      <c r="BK74" s="815">
        <f>'【年計】IT係(FW)'!BK74+'【年計】サービス係(FV)'!BK74</f>
        <v>1075</v>
      </c>
      <c r="BL74" s="816">
        <f>'【年計】IT係(FW)'!BL74+'【年計】サービス係(FV)'!BL74</f>
        <v>0</v>
      </c>
      <c r="BM74" s="817">
        <f>'【年計】IT係(FW)'!BM74+'【年計】サービス係(FV)'!BM74</f>
        <v>-1075</v>
      </c>
      <c r="BN74" s="815">
        <f>'【年計】IT係(FW)'!BN74+'【年計】サービス係(FV)'!BN74</f>
        <v>14897</v>
      </c>
      <c r="BO74" s="816">
        <f>'【年計】IT係(FW)'!BO74+'【年計】サービス係(FV)'!BO74</f>
        <v>7430.1</v>
      </c>
      <c r="BP74" s="817">
        <f>'【年計】IT係(FW)'!BP74+'【年計】サービス係(FV)'!BP74</f>
        <v>-7466.9</v>
      </c>
      <c r="BQ74" s="815">
        <f>'【年計】IT係(FW)'!BQ74+'【年計】サービス係(FV)'!BQ74</f>
        <v>1321</v>
      </c>
      <c r="BR74" s="816">
        <f>'【年計】IT係(FW)'!BR74+'【年計】サービス係(FV)'!BR74</f>
        <v>0</v>
      </c>
      <c r="BS74" s="817">
        <f>'【年計】IT係(FW)'!BS74+'【年計】サービス係(FV)'!BS74</f>
        <v>-1321</v>
      </c>
      <c r="BT74" s="815">
        <f>'【年計】IT係(FW)'!BT74+'【年計】サービス係(FV)'!BT74</f>
        <v>16218</v>
      </c>
      <c r="BU74" s="816">
        <f>'【年計】IT係(FW)'!BU74+'【年計】サービス係(FV)'!BU74</f>
        <v>7430.1</v>
      </c>
      <c r="BV74" s="817">
        <f>'【年計】IT係(FW)'!BV74+'【年計】サービス係(FV)'!BV74</f>
        <v>-8787.9</v>
      </c>
      <c r="BW74" s="918" t="s">
        <v>90</v>
      </c>
    </row>
    <row r="75" spans="2:75" ht="15.75" customHeight="1" thickBot="1">
      <c r="B75" s="2503"/>
      <c r="C75" s="2511" t="s">
        <v>260</v>
      </c>
      <c r="D75" s="2512"/>
      <c r="E75" s="758" t="s">
        <v>261</v>
      </c>
      <c r="F75" s="824">
        <f>'【年計】IT係(FW)'!F75+'【年計】サービス係(FV)'!F75</f>
        <v>-352</v>
      </c>
      <c r="G75" s="825">
        <f>'【年計】IT係(FW)'!G75+'【年計】サービス係(FV)'!G75</f>
        <v>-528</v>
      </c>
      <c r="H75" s="826">
        <f>'【年計】IT係(FW)'!H75+'【年計】サービス係(FV)'!H75</f>
        <v>-176</v>
      </c>
      <c r="I75" s="824">
        <f>'【年計】IT係(FW)'!I75+'【年計】サービス係(FV)'!I75</f>
        <v>-288</v>
      </c>
      <c r="J75" s="825">
        <f>'【年計】IT係(FW)'!J75+'【年計】サービス係(FV)'!J75</f>
        <v>-384</v>
      </c>
      <c r="K75" s="826">
        <f>'【年計】IT係(FW)'!K75+'【年計】サービス係(FV)'!K75</f>
        <v>-96</v>
      </c>
      <c r="L75" s="824">
        <f>'【年計】IT係(FW)'!L75+'【年計】サービス係(FV)'!L75</f>
        <v>-640</v>
      </c>
      <c r="M75" s="825">
        <f>'【年計】IT係(FW)'!M75+'【年計】サービス係(FV)'!M75</f>
        <v>-912</v>
      </c>
      <c r="N75" s="826">
        <f>'【年計】IT係(FW)'!N75+'【年計】サービス係(FV)'!N75</f>
        <v>-272</v>
      </c>
      <c r="O75" s="824">
        <f>'【年計】IT係(FW)'!O75+'【年計】サービス係(FV)'!O75</f>
        <v>-352</v>
      </c>
      <c r="P75" s="825">
        <f>'【年計】IT係(FW)'!P75+'【年計】サービス係(FV)'!P75</f>
        <v>-704</v>
      </c>
      <c r="Q75" s="826">
        <f>'【年計】IT係(FW)'!Q75+'【年計】サービス係(FV)'!Q75</f>
        <v>-352</v>
      </c>
      <c r="R75" s="824">
        <f>'【年計】IT係(FW)'!R75+'【年計】サービス係(FV)'!R75</f>
        <v>-992</v>
      </c>
      <c r="S75" s="825">
        <f>'【年計】IT係(FW)'!S75+'【年計】サービス係(FV)'!S75</f>
        <v>-1616</v>
      </c>
      <c r="T75" s="826">
        <f>'【年計】IT係(FW)'!T75+'【年計】サービス係(FV)'!T75</f>
        <v>-624</v>
      </c>
      <c r="U75" s="824">
        <f>'【年計】IT係(FW)'!U75+'【年計】サービス係(FV)'!U75</f>
        <v>-344</v>
      </c>
      <c r="V75" s="825">
        <f>'【年計】IT係(FW)'!V75+'【年計】サービス係(FV)'!V75</f>
        <v>-649</v>
      </c>
      <c r="W75" s="826">
        <f>'【年計】IT係(FW)'!W75+'【年計】サービス係(FV)'!W75</f>
        <v>-305</v>
      </c>
      <c r="X75" s="824">
        <f>'【年計】IT係(FW)'!X75+'【年計】サービス係(FV)'!X75</f>
        <v>-1336</v>
      </c>
      <c r="Y75" s="825">
        <f>'【年計】IT係(FW)'!Y75+'【年計】サービス係(FV)'!Y75</f>
        <v>-2265</v>
      </c>
      <c r="Z75" s="826">
        <f>'【年計】IT係(FW)'!Z75+'【年計】サービス係(FV)'!Z75</f>
        <v>-929</v>
      </c>
      <c r="AA75" s="824">
        <f>'【年計】IT係(FW)'!AA75+'【年計】サービス係(FV)'!AA75</f>
        <v>-304</v>
      </c>
      <c r="AB75" s="825">
        <f>'【年計】IT係(FW)'!AB75+'【年計】サービス係(FV)'!AB75</f>
        <v>-384</v>
      </c>
      <c r="AC75" s="826">
        <f>'【年計】IT係(FW)'!AC75+'【年計】サービス係(FV)'!AC75</f>
        <v>-80</v>
      </c>
      <c r="AD75" s="824">
        <f>'【年計】IT係(FW)'!AD75+'【年計】サービス係(FV)'!AD75</f>
        <v>-1640</v>
      </c>
      <c r="AE75" s="825">
        <f>'【年計】IT係(FW)'!AE75+'【年計】サービス係(FV)'!AE75</f>
        <v>-2649</v>
      </c>
      <c r="AF75" s="826">
        <f>'【年計】IT係(FW)'!AF75+'【年計】サービス係(FV)'!AF75</f>
        <v>-1009</v>
      </c>
      <c r="AG75" s="824">
        <f>'【年計】IT係(FW)'!AG75+'【年計】サービス係(FV)'!AG75</f>
        <v>-336</v>
      </c>
      <c r="AH75" s="825">
        <f>'【年計】IT係(FW)'!AH75+'【年計】サービス係(FV)'!AH75</f>
        <v>0</v>
      </c>
      <c r="AI75" s="826">
        <f>'【年計】IT係(FW)'!AI75+'【年計】サービス係(FV)'!AI75</f>
        <v>336</v>
      </c>
      <c r="AJ75" s="824">
        <f>'【年計】IT係(FW)'!AJ75+'【年計】サービス係(FV)'!AJ75</f>
        <v>-1976</v>
      </c>
      <c r="AK75" s="825">
        <f>'【年計】IT係(FW)'!AK75+'【年計】サービス係(FV)'!AK75</f>
        <v>-2649</v>
      </c>
      <c r="AL75" s="826">
        <f>'【年計】IT係(FW)'!AL75+'【年計】サービス係(FV)'!AL75</f>
        <v>-673</v>
      </c>
      <c r="AM75" s="824">
        <f>'【年計】IT係(FW)'!AM75+'【年計】サービス係(FV)'!AM75</f>
        <v>-16</v>
      </c>
      <c r="AN75" s="825">
        <f>'【年計】IT係(FW)'!AN75+'【年計】サービス係(FV)'!AN75</f>
        <v>0</v>
      </c>
      <c r="AO75" s="826">
        <f>'【年計】IT係(FW)'!AO75+'【年計】サービス係(FV)'!AO75</f>
        <v>16</v>
      </c>
      <c r="AP75" s="824">
        <f>'【年計】IT係(FW)'!AP75+'【年計】サービス係(FV)'!AP75</f>
        <v>-1992</v>
      </c>
      <c r="AQ75" s="825">
        <f>'【年計】IT係(FW)'!AQ75+'【年計】サービス係(FV)'!AQ75</f>
        <v>-2649</v>
      </c>
      <c r="AR75" s="826">
        <f>'【年計】IT係(FW)'!AR75+'【年計】サービス係(FV)'!AR75</f>
        <v>-657</v>
      </c>
      <c r="AS75" s="824">
        <f>'【年計】IT係(FW)'!AS75+'【年計】サービス係(FV)'!AS75</f>
        <v>0</v>
      </c>
      <c r="AT75" s="825">
        <f>'【年計】IT係(FW)'!AT75+'【年計】サービス係(FV)'!AT75</f>
        <v>0</v>
      </c>
      <c r="AU75" s="826">
        <f>'【年計】IT係(FW)'!AU75+'【年計】サービス係(FV)'!AU75</f>
        <v>0</v>
      </c>
      <c r="AV75" s="824">
        <f>'【年計】IT係(FW)'!AV75+'【年計】サービス係(FV)'!AV75</f>
        <v>-1992</v>
      </c>
      <c r="AW75" s="825">
        <f>'【年計】IT係(FW)'!AW75+'【年計】サービス係(FV)'!AW75</f>
        <v>-2649</v>
      </c>
      <c r="AX75" s="826">
        <f>'【年計】IT係(FW)'!AX75+'【年計】サービス係(FV)'!AX75</f>
        <v>-657</v>
      </c>
      <c r="AY75" s="824">
        <f>'【年計】IT係(FW)'!AY75+'【年計】サービス係(FV)'!AY75</f>
        <v>-16</v>
      </c>
      <c r="AZ75" s="825">
        <f>'【年計】IT係(FW)'!AZ75+'【年計】サービス係(FV)'!AZ75</f>
        <v>0</v>
      </c>
      <c r="BA75" s="826">
        <f>'【年計】IT係(FW)'!BA75+'【年計】サービス係(FV)'!BA75</f>
        <v>16</v>
      </c>
      <c r="BB75" s="824">
        <f>'【年計】IT係(FW)'!BB75+'【年計】サービス係(FV)'!BB75</f>
        <v>-2008</v>
      </c>
      <c r="BC75" s="825">
        <f>'【年計】IT係(FW)'!BC75+'【年計】サービス係(FV)'!BC75</f>
        <v>-2649</v>
      </c>
      <c r="BD75" s="826">
        <f>'【年計】IT係(FW)'!BD75+'【年計】サービス係(FV)'!BD75</f>
        <v>-641</v>
      </c>
      <c r="BE75" s="824">
        <f>'【年計】IT係(FW)'!BE75+'【年計】サービス係(FV)'!BE75</f>
        <v>0</v>
      </c>
      <c r="BF75" s="825">
        <f>'【年計】IT係(FW)'!BF75+'【年計】サービス係(FV)'!BF75</f>
        <v>0</v>
      </c>
      <c r="BG75" s="826">
        <f>'【年計】IT係(FW)'!BG75+'【年計】サービス係(FV)'!BG75</f>
        <v>0</v>
      </c>
      <c r="BH75" s="824">
        <f>'【年計】IT係(FW)'!BH75+'【年計】サービス係(FV)'!BH75</f>
        <v>-2008</v>
      </c>
      <c r="BI75" s="825">
        <f>'【年計】IT係(FW)'!BI75+'【年計】サービス係(FV)'!BI75</f>
        <v>-2649</v>
      </c>
      <c r="BJ75" s="826">
        <f>'【年計】IT係(FW)'!BJ75+'【年計】サービス係(FV)'!BJ75</f>
        <v>-641</v>
      </c>
      <c r="BK75" s="824">
        <f>'【年計】IT係(FW)'!BK75+'【年計】サービス係(FV)'!BK75</f>
        <v>-16</v>
      </c>
      <c r="BL75" s="825">
        <f>'【年計】IT係(FW)'!BL75+'【年計】サービス係(FV)'!BL75</f>
        <v>0</v>
      </c>
      <c r="BM75" s="826">
        <f>'【年計】IT係(FW)'!BM75+'【年計】サービス係(FV)'!BM75</f>
        <v>16</v>
      </c>
      <c r="BN75" s="824">
        <f>'【年計】IT係(FW)'!BN75+'【年計】サービス係(FV)'!BN75</f>
        <v>-2024</v>
      </c>
      <c r="BO75" s="825">
        <f>'【年計】IT係(FW)'!BO75+'【年計】サービス係(FV)'!BO75</f>
        <v>-2649</v>
      </c>
      <c r="BP75" s="826">
        <f>'【年計】IT係(FW)'!BP75+'【年計】サービス係(FV)'!BP75</f>
        <v>-625</v>
      </c>
      <c r="BQ75" s="824">
        <f>'【年計】IT係(FW)'!BQ75+'【年計】サービス係(FV)'!BQ75</f>
        <v>0</v>
      </c>
      <c r="BR75" s="825">
        <f>'【年計】IT係(FW)'!BR75+'【年計】サービス係(FV)'!BR75</f>
        <v>0</v>
      </c>
      <c r="BS75" s="826">
        <f>'【年計】IT係(FW)'!BS75+'【年計】サービス係(FV)'!BS75</f>
        <v>0</v>
      </c>
      <c r="BT75" s="824">
        <f>'【年計】IT係(FW)'!BT75+'【年計】サービス係(FV)'!BT75</f>
        <v>-2024</v>
      </c>
      <c r="BU75" s="825">
        <f>'【年計】IT係(FW)'!BU75+'【年計】サービス係(FV)'!BU75</f>
        <v>-2649</v>
      </c>
      <c r="BV75" s="826">
        <f>'【年計】IT係(FW)'!BV75+'【年計】サービス係(FV)'!BV75</f>
        <v>-625</v>
      </c>
      <c r="BW75" s="793" t="s">
        <v>90</v>
      </c>
    </row>
    <row r="76" spans="2:75" ht="15.75" customHeight="1" thickTop="1" thickBot="1">
      <c r="B76" s="2503"/>
      <c r="C76" s="2513" t="s">
        <v>262</v>
      </c>
      <c r="D76" s="2513"/>
      <c r="E76" s="2514"/>
      <c r="F76" s="897">
        <f>SUM(F73:F75)</f>
        <v>5178.9841269841272</v>
      </c>
      <c r="G76" s="898">
        <f t="shared" ref="G76" si="521">SUM(G73:G75)</f>
        <v>4264.3634920634922</v>
      </c>
      <c r="H76" s="899">
        <f t="shared" si="1"/>
        <v>-914.62063492063498</v>
      </c>
      <c r="I76" s="897">
        <f>SUM(I73:I75)</f>
        <v>3215.7619047619046</v>
      </c>
      <c r="J76" s="898">
        <f t="shared" ref="J76" si="522">SUM(J73:J75)</f>
        <v>2997.0015873015873</v>
      </c>
      <c r="K76" s="899">
        <f t="shared" ref="K76:K77" si="523">J76-I76</f>
        <v>-218.76031746031731</v>
      </c>
      <c r="L76" s="897">
        <f t="shared" si="60"/>
        <v>8394.7460317460318</v>
      </c>
      <c r="M76" s="898">
        <f t="shared" si="60"/>
        <v>7261.3650793650795</v>
      </c>
      <c r="N76" s="899">
        <f t="shared" si="516"/>
        <v>-1133.3809523809523</v>
      </c>
      <c r="O76" s="897">
        <f>SUM(O73:O75)</f>
        <v>5609.9206349206352</v>
      </c>
      <c r="P76" s="898">
        <f t="shared" ref="P76" si="524">SUM(P73:P75)</f>
        <v>4173.9269841269843</v>
      </c>
      <c r="Q76" s="899">
        <f t="shared" ref="Q76:Q77" si="525">P76-O76</f>
        <v>-1435.9936507936509</v>
      </c>
      <c r="R76" s="897">
        <f t="shared" si="62"/>
        <v>14004.666666666668</v>
      </c>
      <c r="S76" s="898">
        <f t="shared" si="62"/>
        <v>11435.292063492063</v>
      </c>
      <c r="T76" s="899">
        <f t="shared" si="517"/>
        <v>-2569.374603174605</v>
      </c>
      <c r="U76" s="897">
        <f>SUM(U73:U75)</f>
        <v>4791.7460317460318</v>
      </c>
      <c r="V76" s="898">
        <f t="shared" ref="V76" si="526">SUM(V73:V75)</f>
        <v>3217.8246031746035</v>
      </c>
      <c r="W76" s="899">
        <f t="shared" ref="W76:W77" si="527">V76-U76</f>
        <v>-1573.9214285714284</v>
      </c>
      <c r="X76" s="897">
        <f t="shared" si="64"/>
        <v>18796.4126984127</v>
      </c>
      <c r="Y76" s="898">
        <f t="shared" si="64"/>
        <v>14653.116666666667</v>
      </c>
      <c r="Z76" s="899">
        <f t="shared" si="518"/>
        <v>-4143.2960317460329</v>
      </c>
      <c r="AA76" s="897">
        <f>SUM(AA73:AA75)</f>
        <v>3011.7777777777778</v>
      </c>
      <c r="AB76" s="898">
        <f t="shared" ref="AB76" si="528">SUM(AB73:AB75)</f>
        <v>1894.6158730158731</v>
      </c>
      <c r="AC76" s="899">
        <f t="shared" ref="AC76:AC77" si="529">AB76-AA76</f>
        <v>-1117.1619047619047</v>
      </c>
      <c r="AD76" s="897">
        <f t="shared" si="66"/>
        <v>21808.190476190477</v>
      </c>
      <c r="AE76" s="898">
        <f t="shared" si="66"/>
        <v>16547.73253968254</v>
      </c>
      <c r="AF76" s="899">
        <f t="shared" si="519"/>
        <v>-5260.4579365079371</v>
      </c>
      <c r="AG76" s="897">
        <f>SUM(AG73:AG75)</f>
        <v>5544.1111111111104</v>
      </c>
      <c r="AH76" s="898">
        <f t="shared" ref="AH76" si="530">SUM(AH73:AH75)</f>
        <v>7102.0952380952385</v>
      </c>
      <c r="AI76" s="899">
        <f t="shared" ref="AI76:AI77" si="531">AH76-AG76</f>
        <v>1557.9841269841281</v>
      </c>
      <c r="AJ76" s="897">
        <f t="shared" si="68"/>
        <v>27352.301587301587</v>
      </c>
      <c r="AK76" s="898">
        <f t="shared" si="68"/>
        <v>23649.827777777777</v>
      </c>
      <c r="AL76" s="899">
        <f t="shared" si="520"/>
        <v>-3702.4738095238099</v>
      </c>
      <c r="AM76" s="897">
        <f>SUM(AM73:AM75)</f>
        <v>8121.5238095238092</v>
      </c>
      <c r="AN76" s="898">
        <f t="shared" ref="AN76" si="532">SUM(AN73:AN75)</f>
        <v>3152.065873015873</v>
      </c>
      <c r="AO76" s="899">
        <f t="shared" ref="AO76:AO77" si="533">AN76-AM76</f>
        <v>-4969.4579365079362</v>
      </c>
      <c r="AP76" s="897">
        <f t="shared" si="70"/>
        <v>35473.825396825399</v>
      </c>
      <c r="AQ76" s="898">
        <f t="shared" si="70"/>
        <v>26801.893650793649</v>
      </c>
      <c r="AR76" s="899">
        <f t="shared" si="505"/>
        <v>-8671.9317460317507</v>
      </c>
      <c r="AS76" s="897">
        <f>SUM(AS73:AS75)</f>
        <v>3192.4761904761904</v>
      </c>
      <c r="AT76" s="898">
        <f t="shared" ref="AT76" si="534">SUM(AT73:AT75)</f>
        <v>145.55555555555554</v>
      </c>
      <c r="AU76" s="899">
        <f t="shared" ref="AU76:AU77" si="535">AT76-AS76</f>
        <v>-3046.9206349206347</v>
      </c>
      <c r="AV76" s="897">
        <f t="shared" si="72"/>
        <v>38666.30158730159</v>
      </c>
      <c r="AW76" s="898">
        <f t="shared" si="72"/>
        <v>26947.449206349203</v>
      </c>
      <c r="AX76" s="899">
        <f t="shared" si="507"/>
        <v>-11718.852380952387</v>
      </c>
      <c r="AY76" s="897">
        <f>SUM(AY73:AY75)</f>
        <v>3357.3650793650791</v>
      </c>
      <c r="AZ76" s="898">
        <f t="shared" ref="AZ76" si="536">SUM(AZ73:AZ75)</f>
        <v>158.57142857142856</v>
      </c>
      <c r="BA76" s="899">
        <f t="shared" ref="BA76:BA77" si="537">AZ76-AY76</f>
        <v>-3198.7936507936506</v>
      </c>
      <c r="BB76" s="897">
        <f t="shared" si="74"/>
        <v>42023.666666666672</v>
      </c>
      <c r="BC76" s="898">
        <f t="shared" si="74"/>
        <v>27106.020634920631</v>
      </c>
      <c r="BD76" s="899">
        <f t="shared" si="509"/>
        <v>-14917.646031746041</v>
      </c>
      <c r="BE76" s="897">
        <f>SUM(BE73:BE75)</f>
        <v>5805.4126984126979</v>
      </c>
      <c r="BF76" s="898">
        <f t="shared" ref="BF76" si="538">SUM(BF73:BF75)</f>
        <v>514.92063492063494</v>
      </c>
      <c r="BG76" s="899">
        <f t="shared" ref="BG76:BG77" si="539">BF76-BE76</f>
        <v>-5290.4920634920627</v>
      </c>
      <c r="BH76" s="897">
        <f t="shared" si="76"/>
        <v>47829.079365079371</v>
      </c>
      <c r="BI76" s="898">
        <f t="shared" si="76"/>
        <v>27620.941269841267</v>
      </c>
      <c r="BJ76" s="899">
        <f t="shared" si="511"/>
        <v>-20208.138095238104</v>
      </c>
      <c r="BK76" s="897">
        <f>SUM(BK73:BK75)</f>
        <v>3344.5555555555552</v>
      </c>
      <c r="BL76" s="898">
        <f t="shared" ref="BL76" si="540">SUM(BL73:BL75)</f>
        <v>33.492063492063487</v>
      </c>
      <c r="BM76" s="899">
        <f t="shared" ref="BM76:BM77" si="541">BL76-BK76</f>
        <v>-3311.0634920634916</v>
      </c>
      <c r="BN76" s="897">
        <f t="shared" si="78"/>
        <v>51173.634920634926</v>
      </c>
      <c r="BO76" s="898">
        <f t="shared" si="78"/>
        <v>27654.433333333331</v>
      </c>
      <c r="BP76" s="899">
        <f t="shared" si="513"/>
        <v>-23519.201587301595</v>
      </c>
      <c r="BQ76" s="897">
        <f>SUM(BQ73:BQ75)</f>
        <v>6658.6190476190477</v>
      </c>
      <c r="BR76" s="898">
        <f t="shared" ref="BR76" si="542">SUM(BR73:BR75)</f>
        <v>730.31746031746036</v>
      </c>
      <c r="BS76" s="899">
        <f t="shared" ref="BS76:BS77" si="543">BR76-BQ76</f>
        <v>-5928.3015873015875</v>
      </c>
      <c r="BT76" s="897">
        <f t="shared" si="80"/>
        <v>57832.253968253972</v>
      </c>
      <c r="BU76" s="898">
        <f t="shared" si="80"/>
        <v>28384.75079365079</v>
      </c>
      <c r="BV76" s="899">
        <f t="shared" si="515"/>
        <v>-29447.503174603182</v>
      </c>
      <c r="BW76" s="907" t="s">
        <v>90</v>
      </c>
    </row>
    <row r="77" spans="2:75" ht="15.75" customHeight="1" thickTop="1" thickBot="1">
      <c r="B77" s="2504"/>
      <c r="C77" s="2515" t="s">
        <v>263</v>
      </c>
      <c r="D77" s="2515"/>
      <c r="E77" s="2516"/>
      <c r="F77" s="900">
        <f>F72/(F76/160)</f>
        <v>1048.5762973678725</v>
      </c>
      <c r="G77" s="901">
        <f t="shared" ref="G77:BO77" si="544">G72/(G76/160)</f>
        <v>1181.4752680855624</v>
      </c>
      <c r="H77" s="902">
        <f t="shared" si="1"/>
        <v>132.89897071768996</v>
      </c>
      <c r="I77" s="900">
        <f>I72/(I76/160)</f>
        <v>897.18085027616951</v>
      </c>
      <c r="J77" s="901">
        <f t="shared" ref="J77" si="545">J72/(J76/160)</f>
        <v>1046.4859322359757</v>
      </c>
      <c r="K77" s="902">
        <f t="shared" si="523"/>
        <v>149.30508195980622</v>
      </c>
      <c r="L77" s="900">
        <f t="shared" ref="L77" si="546">L72/(L76/160)</f>
        <v>990.58148615252549</v>
      </c>
      <c r="M77" s="901">
        <f t="shared" si="544"/>
        <v>1125.7607778501572</v>
      </c>
      <c r="N77" s="902">
        <f t="shared" si="516"/>
        <v>135.1792916976317</v>
      </c>
      <c r="O77" s="900">
        <f>O72/(O76/160)</f>
        <v>1143.9734031265473</v>
      </c>
      <c r="P77" s="901">
        <f t="shared" ref="P77" si="547">P72/(P76/160)</f>
        <v>1255.1058080130088</v>
      </c>
      <c r="Q77" s="902">
        <f t="shared" si="525"/>
        <v>111.13240488646147</v>
      </c>
      <c r="R77" s="900">
        <f t="shared" ref="R77" si="548">R72/(R76/160)</f>
        <v>1052.0264673680201</v>
      </c>
      <c r="S77" s="901">
        <f t="shared" si="544"/>
        <v>1172.9722271653031</v>
      </c>
      <c r="T77" s="902">
        <f t="shared" si="517"/>
        <v>120.94575979728302</v>
      </c>
      <c r="U77" s="900">
        <f>U72/(U76/160)</f>
        <v>979.71803365575727</v>
      </c>
      <c r="V77" s="901">
        <f t="shared" ref="V77" si="549">V72/(V76/160)</f>
        <v>844.64516720973131</v>
      </c>
      <c r="W77" s="902">
        <f t="shared" si="527"/>
        <v>-135.07286644602596</v>
      </c>
      <c r="X77" s="900">
        <f t="shared" ref="X77" si="550">X72/(X76/160)</f>
        <v>1033.5929686008981</v>
      </c>
      <c r="Y77" s="901">
        <f t="shared" si="544"/>
        <v>1100.8716006947327</v>
      </c>
      <c r="Z77" s="902">
        <f t="shared" si="518"/>
        <v>67.278632093834631</v>
      </c>
      <c r="AA77" s="900">
        <f>AA72/(AA76/160)</f>
        <v>944.02715265992765</v>
      </c>
      <c r="AB77" s="901">
        <f t="shared" ref="AB77" si="551">AB72/(AB76/160)</f>
        <v>1043.1243758419848</v>
      </c>
      <c r="AC77" s="902">
        <f t="shared" si="529"/>
        <v>99.097223182057178</v>
      </c>
      <c r="AD77" s="900">
        <f t="shared" ref="AD77" si="552">AD72/(AD76/160)</f>
        <v>1021.2236555946653</v>
      </c>
      <c r="AE77" s="901">
        <f t="shared" si="544"/>
        <v>1094.2598906875603</v>
      </c>
      <c r="AF77" s="902">
        <f t="shared" si="519"/>
        <v>73.036235092895026</v>
      </c>
      <c r="AG77" s="900">
        <f>AG72/(AG76/160)</f>
        <v>1434.0838126540675</v>
      </c>
      <c r="AH77" s="901">
        <f t="shared" ref="AH77" si="553">AH72/(AH76/160)</f>
        <v>1617.4156519873411</v>
      </c>
      <c r="AI77" s="902">
        <f t="shared" si="531"/>
        <v>183.33183933327359</v>
      </c>
      <c r="AJ77" s="900">
        <f t="shared" ref="AJ77" si="554">AJ72/(AJ76/160)</f>
        <v>1104.9073842484456</v>
      </c>
      <c r="AK77" s="901">
        <f t="shared" si="544"/>
        <v>1251.3647151294736</v>
      </c>
      <c r="AL77" s="902">
        <f t="shared" si="520"/>
        <v>146.45733088102793</v>
      </c>
      <c r="AM77" s="900">
        <f>AM72/(AM76/160)</f>
        <v>1289.4131994934098</v>
      </c>
      <c r="AN77" s="901">
        <f t="shared" ref="AN77" si="555">AN72/(AN76/160)</f>
        <v>3983.4700497506924</v>
      </c>
      <c r="AO77" s="902">
        <f t="shared" si="533"/>
        <v>2694.0568502572823</v>
      </c>
      <c r="AP77" s="900">
        <f t="shared" ref="AP77" si="556">AP72/(AP76/160)</f>
        <v>1147.1489061239429</v>
      </c>
      <c r="AQ77" s="901">
        <f t="shared" si="544"/>
        <v>1572.6769365324992</v>
      </c>
      <c r="AR77" s="902">
        <f t="shared" si="505"/>
        <v>425.52803040855633</v>
      </c>
      <c r="AS77" s="900">
        <f>AS72/(AS76/160)</f>
        <v>883.97840159899772</v>
      </c>
      <c r="AT77" s="901">
        <f t="shared" ref="AT77" si="557">AT72/(AT76/160)</f>
        <v>20352.366412213742</v>
      </c>
      <c r="AU77" s="902">
        <f t="shared" si="535"/>
        <v>19468.388010614744</v>
      </c>
      <c r="AV77" s="900">
        <f t="shared" ref="AV77" si="558">AV72/(AV76/160)</f>
        <v>1125.4202810617669</v>
      </c>
      <c r="AW77" s="901">
        <f t="shared" si="544"/>
        <v>1674.1146686852537</v>
      </c>
      <c r="AX77" s="902">
        <f t="shared" si="507"/>
        <v>548.69438762348682</v>
      </c>
      <c r="AY77" s="900">
        <f>AY72/(AY76/160)</f>
        <v>860.24603572340368</v>
      </c>
      <c r="AZ77" s="901">
        <f t="shared" ref="AZ77" si="559">AZ72/(AZ76/160)</f>
        <v>27174.630630630632</v>
      </c>
      <c r="BA77" s="902">
        <f t="shared" si="537"/>
        <v>26314.384594907227</v>
      </c>
      <c r="BB77" s="900">
        <f t="shared" ref="BB77" si="560">BB72/(BB76/160)</f>
        <v>1104.2349152461709</v>
      </c>
      <c r="BC77" s="901">
        <f t="shared" si="544"/>
        <v>1823.2938233777268</v>
      </c>
      <c r="BD77" s="902">
        <f t="shared" si="509"/>
        <v>719.05890813155588</v>
      </c>
      <c r="BE77" s="900">
        <f>BE72/(BE76/160)</f>
        <v>1230.8237796692194</v>
      </c>
      <c r="BF77" s="901">
        <f t="shared" ref="BF77" si="561">BF72/(BF76/160)</f>
        <v>16048.143033292232</v>
      </c>
      <c r="BG77" s="902">
        <f t="shared" si="539"/>
        <v>14817.319253623013</v>
      </c>
      <c r="BH77" s="900">
        <f t="shared" ref="BH77" si="562">BH72/(BH76/160)</f>
        <v>1119.6000573470612</v>
      </c>
      <c r="BI77" s="901">
        <f t="shared" si="544"/>
        <v>2088.4791519753849</v>
      </c>
      <c r="BJ77" s="902">
        <f t="shared" si="511"/>
        <v>968.87909462832363</v>
      </c>
      <c r="BK77" s="900">
        <f>BK72/(BK76/160)</f>
        <v>918.55552971662075</v>
      </c>
      <c r="BL77" s="901">
        <f t="shared" ref="BL77" si="563">BL72/(BL76/160)</f>
        <v>48737.516587677732</v>
      </c>
      <c r="BM77" s="902">
        <f t="shared" si="541"/>
        <v>47818.961057961111</v>
      </c>
      <c r="BN77" s="900">
        <f t="shared" ref="BN77" si="564">BN72/(BN76/160)</f>
        <v>1106.4603889837865</v>
      </c>
      <c r="BO77" s="901">
        <f t="shared" si="544"/>
        <v>2144.9754288944632</v>
      </c>
      <c r="BP77" s="902">
        <f t="shared" si="513"/>
        <v>1038.5150399106767</v>
      </c>
      <c r="BQ77" s="900">
        <f>BQ72/(BQ76/160)</f>
        <v>1359.8975906630146</v>
      </c>
      <c r="BR77" s="901">
        <f t="shared" ref="BR77" si="565">BR72/(BR76/160)</f>
        <v>14133.251032384263</v>
      </c>
      <c r="BS77" s="902">
        <f t="shared" si="543"/>
        <v>12773.353441721249</v>
      </c>
      <c r="BT77" s="900">
        <f t="shared" ref="BT77:BU77" si="566">BT72/(BT76/160)</f>
        <v>1135.6403303259124</v>
      </c>
      <c r="BU77" s="901">
        <f t="shared" si="566"/>
        <v>2453.4243934802239</v>
      </c>
      <c r="BV77" s="902">
        <f t="shared" si="515"/>
        <v>1317.7840631543115</v>
      </c>
      <c r="BW77" s="919" t="s">
        <v>89</v>
      </c>
    </row>
    <row r="78" spans="2:75" ht="15.75" customHeight="1" outlineLevel="1" thickTop="1">
      <c r="B78" s="2460" t="s">
        <v>277</v>
      </c>
      <c r="C78" s="2463" t="s">
        <v>278</v>
      </c>
      <c r="D78" s="810" t="s">
        <v>279</v>
      </c>
      <c r="E78" s="811" t="s">
        <v>280</v>
      </c>
      <c r="F78" s="812">
        <f>'【年計】IT係(FW)'!F78+'【年計】サービス係(FV)'!F78</f>
        <v>3867</v>
      </c>
      <c r="G78" s="813">
        <f>'【年計】IT係(FW)'!G78+'【年計】サービス係(FV)'!G78</f>
        <v>4299.8999999999996</v>
      </c>
      <c r="H78" s="814">
        <f>'【年計】IT係(FW)'!H78+'【年計】サービス係(FV)'!H78</f>
        <v>432.90000000000009</v>
      </c>
      <c r="I78" s="812">
        <f>'【年計】IT係(FW)'!I78+'【年計】サービス係(FV)'!I78</f>
        <v>2195</v>
      </c>
      <c r="J78" s="813">
        <f>'【年計】IT係(FW)'!J78+'【年計】サービス係(FV)'!J78</f>
        <v>2966.05</v>
      </c>
      <c r="K78" s="814">
        <f>'【年計】IT係(FW)'!K78+'【年計】サービス係(FV)'!K78</f>
        <v>771.05</v>
      </c>
      <c r="L78" s="815">
        <f>'【年計】IT係(FW)'!L78+'【年計】サービス係(FV)'!L78</f>
        <v>6062</v>
      </c>
      <c r="M78" s="816">
        <f>'【年計】IT係(FW)'!M78+'【年計】サービス係(FV)'!M78</f>
        <v>7265.9500000000007</v>
      </c>
      <c r="N78" s="817">
        <f>'【年計】IT係(FW)'!N78+'【年計】サービス係(FV)'!N78</f>
        <v>1203.9500000000003</v>
      </c>
      <c r="O78" s="812">
        <f>'【年計】IT係(FW)'!O78+'【年計】サービス係(FV)'!O78</f>
        <v>4405</v>
      </c>
      <c r="P78" s="813">
        <f>'【年計】IT係(FW)'!P78+'【年計】サービス係(FV)'!P78</f>
        <v>3707.75</v>
      </c>
      <c r="Q78" s="814">
        <f>'【年計】IT係(FW)'!Q78+'【年計】サービス係(FV)'!Q78</f>
        <v>-697.25</v>
      </c>
      <c r="R78" s="815">
        <f>'【年計】IT係(FW)'!R78+'【年計】サービス係(FV)'!R78</f>
        <v>10467</v>
      </c>
      <c r="S78" s="816">
        <f>'【年計】IT係(FW)'!S78+'【年計】サービス係(FV)'!S78</f>
        <v>10973.7</v>
      </c>
      <c r="T78" s="817">
        <f>'【年計】IT係(FW)'!T78+'【年計】サービス係(FV)'!T78</f>
        <v>506.70000000000073</v>
      </c>
      <c r="U78" s="812">
        <f>'【年計】IT係(FW)'!U78+'【年計】サービス係(FV)'!U78</f>
        <v>3532</v>
      </c>
      <c r="V78" s="813">
        <f>'【年計】IT係(FW)'!V78+'【年計】サービス係(FV)'!V78</f>
        <v>3617.3</v>
      </c>
      <c r="W78" s="814">
        <f>'【年計】IT係(FW)'!W78+'【年計】サービス係(FV)'!W78</f>
        <v>85.299999999999955</v>
      </c>
      <c r="X78" s="815">
        <f>'【年計】IT係(FW)'!X78+'【年計】サービス係(FV)'!X78</f>
        <v>13999</v>
      </c>
      <c r="Y78" s="816">
        <f>'【年計】IT係(FW)'!Y78+'【年計】サービス係(FV)'!Y78</f>
        <v>14591</v>
      </c>
      <c r="Z78" s="817">
        <f>'【年計】IT係(FW)'!Z78+'【年計】サービス係(FV)'!Z78</f>
        <v>592.00000000000091</v>
      </c>
      <c r="AA78" s="812">
        <f>'【年計】IT係(FW)'!AA78+'【年計】サービス係(FV)'!AA78</f>
        <v>1938</v>
      </c>
      <c r="AB78" s="813">
        <f>'【年計】IT係(FW)'!AB78+'【年計】サービス係(FV)'!AB78</f>
        <v>3035.4</v>
      </c>
      <c r="AC78" s="814">
        <f>'【年計】IT係(FW)'!AC78+'【年計】サービス係(FV)'!AC78</f>
        <v>1097.4000000000001</v>
      </c>
      <c r="AD78" s="815">
        <f>'【年計】IT係(FW)'!AD78+'【年計】サービス係(FV)'!AD78</f>
        <v>15937</v>
      </c>
      <c r="AE78" s="816">
        <f>'【年計】IT係(FW)'!AE78+'【年計】サービス係(FV)'!AE78</f>
        <v>17626.400000000001</v>
      </c>
      <c r="AF78" s="817">
        <f>'【年計】IT係(FW)'!AF78+'【年計】サービス係(FV)'!AF78</f>
        <v>1689.4000000000015</v>
      </c>
      <c r="AG78" s="812">
        <f>'【年計】IT係(FW)'!AG78+'【年計】サービス係(FV)'!AG78</f>
        <v>4481</v>
      </c>
      <c r="AH78" s="813">
        <f>'【年計】IT係(FW)'!AH78+'【年計】サービス係(FV)'!AH78</f>
        <v>3733.2</v>
      </c>
      <c r="AI78" s="814">
        <f>'【年計】IT係(FW)'!AI78+'【年計】サービス係(FV)'!AI78</f>
        <v>-747.8</v>
      </c>
      <c r="AJ78" s="815">
        <f>'【年計】IT係(FW)'!AJ78+'【年計】サービス係(FV)'!AJ78</f>
        <v>20418</v>
      </c>
      <c r="AK78" s="816">
        <f>'【年計】IT係(FW)'!AK78+'【年計】サービス係(FV)'!AK78</f>
        <v>21359.600000000002</v>
      </c>
      <c r="AL78" s="817">
        <f>'【年計】IT係(FW)'!AL78+'【年計】サービス係(FV)'!AL78</f>
        <v>941.60000000000218</v>
      </c>
      <c r="AM78" s="812">
        <f>'【年計】IT係(FW)'!AM78+'【年計】サービス係(FV)'!AM78</f>
        <v>6645</v>
      </c>
      <c r="AN78" s="813">
        <f>'【年計】IT係(FW)'!AN78+'【年計】サービス係(FV)'!AN78</f>
        <v>144.69999999999999</v>
      </c>
      <c r="AO78" s="814">
        <f>'【年計】IT係(FW)'!AO78+'【年計】サービス係(FV)'!AO78</f>
        <v>-6500.3</v>
      </c>
      <c r="AP78" s="815">
        <f>'【年計】IT係(FW)'!AP78+'【年計】サービス係(FV)'!AP78</f>
        <v>27063</v>
      </c>
      <c r="AQ78" s="816">
        <f>'【年計】IT係(FW)'!AQ78+'【年計】サービス係(FV)'!AQ78</f>
        <v>21504.300000000003</v>
      </c>
      <c r="AR78" s="817">
        <f>'【年計】IT係(FW)'!AR78+'【年計】サービス係(FV)'!AR78</f>
        <v>-5558.6999999999971</v>
      </c>
      <c r="AS78" s="812">
        <f>'【年計】IT係(FW)'!AS78+'【年計】サービス係(FV)'!AS78</f>
        <v>2086</v>
      </c>
      <c r="AT78" s="813">
        <f>'【年計】IT係(FW)'!AT78+'【年計】サービス係(FV)'!AT78</f>
        <v>0</v>
      </c>
      <c r="AU78" s="814">
        <f>'【年計】IT係(FW)'!AU78+'【年計】サービス係(FV)'!AU78</f>
        <v>-2086</v>
      </c>
      <c r="AV78" s="815">
        <f>'【年計】IT係(FW)'!AV78+'【年計】サービス係(FV)'!AV78</f>
        <v>29149</v>
      </c>
      <c r="AW78" s="816">
        <f>'【年計】IT係(FW)'!AW78+'【年計】サービス係(FV)'!AW78</f>
        <v>21504.300000000003</v>
      </c>
      <c r="AX78" s="817">
        <f>'【年計】IT係(FW)'!AX78+'【年計】サービス係(FV)'!AX78</f>
        <v>-7644.6999999999971</v>
      </c>
      <c r="AY78" s="812">
        <f>'【年計】IT係(FW)'!AY78+'【年計】サービス係(FV)'!AY78</f>
        <v>2195</v>
      </c>
      <c r="AZ78" s="813">
        <f>'【年計】IT係(FW)'!AZ78+'【年計】サービス係(FV)'!AZ78</f>
        <v>0</v>
      </c>
      <c r="BA78" s="814">
        <f>'【年計】IT係(FW)'!BA78+'【年計】サービス係(FV)'!BA78</f>
        <v>-2195</v>
      </c>
      <c r="BB78" s="815">
        <f>'【年計】IT係(FW)'!BB78+'【年計】サービス係(FV)'!BB78</f>
        <v>31344</v>
      </c>
      <c r="BC78" s="816">
        <f>'【年計】IT係(FW)'!BC78+'【年計】サービス係(FV)'!BC78</f>
        <v>21504.300000000003</v>
      </c>
      <c r="BD78" s="817">
        <f>'【年計】IT係(FW)'!BD78+'【年計】サービス係(FV)'!BD78</f>
        <v>-9839.6999999999971</v>
      </c>
      <c r="BE78" s="812">
        <f>'【年計】IT係(FW)'!BE78+'【年計】サービス係(FV)'!BE78</f>
        <v>4734</v>
      </c>
      <c r="BF78" s="813">
        <f>'【年計】IT係(FW)'!BF78+'【年計】サービス係(FV)'!BF78</f>
        <v>0</v>
      </c>
      <c r="BG78" s="814">
        <f>'【年計】IT係(FW)'!BG78+'【年計】サービス係(FV)'!BG78</f>
        <v>-4734</v>
      </c>
      <c r="BH78" s="815">
        <f>'【年計】IT係(FW)'!BH78+'【年計】サービス係(FV)'!BH78</f>
        <v>36078</v>
      </c>
      <c r="BI78" s="816">
        <f>'【年計】IT係(FW)'!BI78+'【年計】サービス係(FV)'!BI78</f>
        <v>21504.300000000003</v>
      </c>
      <c r="BJ78" s="817">
        <f>'【年計】IT係(FW)'!BJ78+'【年計】サービス係(FV)'!BJ78</f>
        <v>-14573.699999999997</v>
      </c>
      <c r="BK78" s="812">
        <f>'【年計】IT係(FW)'!BK78+'【年計】サービス係(FV)'!BK78</f>
        <v>2301</v>
      </c>
      <c r="BL78" s="813">
        <f>'【年計】IT係(FW)'!BL78+'【年計】サービス係(FV)'!BL78</f>
        <v>0</v>
      </c>
      <c r="BM78" s="814">
        <f>'【年計】IT係(FW)'!BM78+'【年計】サービス係(FV)'!BM78</f>
        <v>-2301</v>
      </c>
      <c r="BN78" s="815">
        <f>'【年計】IT係(FW)'!BN78+'【年計】サービス係(FV)'!BN78</f>
        <v>38379</v>
      </c>
      <c r="BO78" s="816">
        <f>'【年計】IT係(FW)'!BO78+'【年計】サービス係(FV)'!BO78</f>
        <v>21504.300000000003</v>
      </c>
      <c r="BP78" s="817">
        <f>'【年計】IT係(FW)'!BP78+'【年計】サービス係(FV)'!BP78</f>
        <v>-16874.699999999997</v>
      </c>
      <c r="BQ78" s="812">
        <f>'【年計】IT係(FW)'!BQ78+'【年計】サービス係(FV)'!BQ78</f>
        <v>5353</v>
      </c>
      <c r="BR78" s="813">
        <f>'【年計】IT係(FW)'!BR78+'【年計】サービス係(FV)'!BR78</f>
        <v>0</v>
      </c>
      <c r="BS78" s="814">
        <f>'【年計】IT係(FW)'!BS78+'【年計】サービス係(FV)'!BS78</f>
        <v>-5353</v>
      </c>
      <c r="BT78" s="815">
        <f>'【年計】IT係(FW)'!BT78+'【年計】サービス係(FV)'!BT78</f>
        <v>43732</v>
      </c>
      <c r="BU78" s="816">
        <f>'【年計】IT係(FW)'!BU78+'【年計】サービス係(FV)'!BU78</f>
        <v>21504.300000000003</v>
      </c>
      <c r="BV78" s="817">
        <f>'【年計】IT係(FW)'!BV78+'【年計】サービス係(FV)'!BV78</f>
        <v>-22227.699999999997</v>
      </c>
      <c r="BW78" s="818" t="s">
        <v>90</v>
      </c>
    </row>
    <row r="79" spans="2:75" ht="15.75" customHeight="1" outlineLevel="1" thickBot="1">
      <c r="B79" s="2461"/>
      <c r="C79" s="2464"/>
      <c r="D79" s="819" t="s">
        <v>281</v>
      </c>
      <c r="E79" s="820" t="s">
        <v>282</v>
      </c>
      <c r="F79" s="821">
        <f>'【年計】IT係(FW)'!F79+'【年計】サービス係(FV)'!F79</f>
        <v>1664</v>
      </c>
      <c r="G79" s="822">
        <f>'【年計】IT係(FW)'!G79+'【年計】サービス係(FV)'!G79</f>
        <v>1320.3</v>
      </c>
      <c r="H79" s="823">
        <f>'【年計】IT係(FW)'!H79+'【年計】サービス係(FV)'!H79</f>
        <v>-343.70000000000005</v>
      </c>
      <c r="I79" s="821">
        <f>'【年計】IT係(FW)'!I79+'【年計】サービス係(FV)'!I79</f>
        <v>1309</v>
      </c>
      <c r="J79" s="822">
        <f>'【年計】IT係(FW)'!J79+'【年計】サービス係(FV)'!J79</f>
        <v>1063.7</v>
      </c>
      <c r="K79" s="823">
        <f>'【年計】IT係(FW)'!K79+'【年計】サービス係(FV)'!K79</f>
        <v>-245.3</v>
      </c>
      <c r="L79" s="824">
        <f>'【年計】IT係(FW)'!L79+'【年計】サービス係(FV)'!L79</f>
        <v>2973</v>
      </c>
      <c r="M79" s="825">
        <f>'【年計】IT係(FW)'!M79+'【年計】サービス係(FV)'!M79</f>
        <v>2384</v>
      </c>
      <c r="N79" s="826">
        <f>'【年計】IT係(FW)'!N79+'【年計】サービス係(FV)'!N79</f>
        <v>-589</v>
      </c>
      <c r="O79" s="821">
        <f>'【年計】IT係(FW)'!O79+'【年計】サービス係(FV)'!O79</f>
        <v>1557</v>
      </c>
      <c r="P79" s="822">
        <f>'【年計】IT係(FW)'!P79+'【年計】サービス係(FV)'!P79</f>
        <v>1373.8</v>
      </c>
      <c r="Q79" s="823">
        <f>'【年計】IT係(FW)'!Q79+'【年計】サービス係(FV)'!Q79</f>
        <v>-183.20000000000005</v>
      </c>
      <c r="R79" s="824">
        <f>'【年計】IT係(FW)'!R79+'【年計】サービス係(FV)'!R79</f>
        <v>4530</v>
      </c>
      <c r="S79" s="825">
        <f>'【年計】IT係(FW)'!S79+'【年計】サービス係(FV)'!S79</f>
        <v>3757.8</v>
      </c>
      <c r="T79" s="826">
        <f>'【年計】IT係(FW)'!T79+'【年計】サービス係(FV)'!T79</f>
        <v>-772.2</v>
      </c>
      <c r="U79" s="821">
        <f>'【年計】IT係(FW)'!U79+'【年計】サービス係(FV)'!U79</f>
        <v>1604</v>
      </c>
      <c r="V79" s="822">
        <f>'【年計】IT係(FW)'!V79+'【年計】サービス係(FV)'!V79</f>
        <v>1683.65</v>
      </c>
      <c r="W79" s="823">
        <f>'【年計】IT係(FW)'!W79+'【年計】サービス係(FV)'!W79</f>
        <v>79.649999999999977</v>
      </c>
      <c r="X79" s="824">
        <f>'【年計】IT係(FW)'!X79+'【年計】サービス係(FV)'!X79</f>
        <v>6134</v>
      </c>
      <c r="Y79" s="825">
        <f>'【年計】IT係(FW)'!Y79+'【年計】サービス係(FV)'!Y79</f>
        <v>5441.45</v>
      </c>
      <c r="Z79" s="826">
        <f>'【年計】IT係(FW)'!Z79+'【年計】サービス係(FV)'!Z79</f>
        <v>-692.55000000000018</v>
      </c>
      <c r="AA79" s="821">
        <f>'【年計】IT係(FW)'!AA79+'【年計】サービス係(FV)'!AA79</f>
        <v>1378</v>
      </c>
      <c r="AB79" s="822">
        <f>'【年計】IT係(FW)'!AB79+'【年計】サービス係(FV)'!AB79</f>
        <v>995.6</v>
      </c>
      <c r="AC79" s="823">
        <f>'【年計】IT係(FW)'!AC79+'【年計】サービス係(FV)'!AC79</f>
        <v>-382.4</v>
      </c>
      <c r="AD79" s="824">
        <f>'【年計】IT係(FW)'!AD79+'【年計】サービス係(FV)'!AD79</f>
        <v>7512</v>
      </c>
      <c r="AE79" s="825">
        <f>'【年計】IT係(FW)'!AE79+'【年計】サービス係(FV)'!AE79</f>
        <v>6437.0499999999993</v>
      </c>
      <c r="AF79" s="826">
        <f>'【年計】IT係(FW)'!AF79+'【年計】サービス係(FV)'!AF79</f>
        <v>-1074.9500000000003</v>
      </c>
      <c r="AG79" s="821">
        <f>'【年計】IT係(FW)'!AG79+'【年計】サービス係(FV)'!AG79</f>
        <v>1399</v>
      </c>
      <c r="AH79" s="822">
        <f>'【年計】IT係(FW)'!AH79+'【年計】サービス係(FV)'!AH79</f>
        <v>924</v>
      </c>
      <c r="AI79" s="823">
        <f>'【年計】IT係(FW)'!AI79+'【年計】サービス係(FV)'!AI79</f>
        <v>-475</v>
      </c>
      <c r="AJ79" s="824">
        <f>'【年計】IT係(FW)'!AJ79+'【年計】サービス係(FV)'!AJ79</f>
        <v>8911</v>
      </c>
      <c r="AK79" s="825">
        <f>'【年計】IT係(FW)'!AK79+'【年計】サービス係(FV)'!AK79</f>
        <v>7361.0499999999993</v>
      </c>
      <c r="AL79" s="826">
        <f>'【年計】IT係(FW)'!AL79+'【年計】サービス係(FV)'!AL79</f>
        <v>-1549.9500000000003</v>
      </c>
      <c r="AM79" s="821">
        <f>'【年計】IT係(FW)'!AM79+'【年計】サービス係(FV)'!AM79</f>
        <v>1508</v>
      </c>
      <c r="AN79" s="822">
        <f>'【年計】IT係(FW)'!AN79+'【年計】サービス係(FV)'!AN79</f>
        <v>69.05</v>
      </c>
      <c r="AO79" s="823">
        <f>'【年計】IT係(FW)'!AO79+'【年計】サービス係(FV)'!AO79</f>
        <v>-1438.95</v>
      </c>
      <c r="AP79" s="824">
        <f>'【年計】IT係(FW)'!AP79+'【年計】サービス係(FV)'!AP79</f>
        <v>10419</v>
      </c>
      <c r="AQ79" s="825">
        <f>'【年計】IT係(FW)'!AQ79+'【年計】サービス係(FV)'!AQ79</f>
        <v>7430.1</v>
      </c>
      <c r="AR79" s="826">
        <f>'【年計】IT係(FW)'!AR79+'【年計】サービス係(FV)'!AR79</f>
        <v>-2988.9</v>
      </c>
      <c r="AS79" s="821">
        <f>'【年計】IT係(FW)'!AS79+'【年計】サービス係(FV)'!AS79</f>
        <v>1122</v>
      </c>
      <c r="AT79" s="822">
        <f>'【年計】IT係(FW)'!AT79+'【年計】サービス係(FV)'!AT79</f>
        <v>0</v>
      </c>
      <c r="AU79" s="823">
        <f>'【年計】IT係(FW)'!AU79+'【年計】サービス係(FV)'!AU79</f>
        <v>-1122</v>
      </c>
      <c r="AV79" s="824">
        <f>'【年計】IT係(FW)'!AV79+'【年計】サービス係(FV)'!AV79</f>
        <v>11541</v>
      </c>
      <c r="AW79" s="825">
        <f>'【年計】IT係(FW)'!AW79+'【年計】サービス係(FV)'!AW79</f>
        <v>7430.1</v>
      </c>
      <c r="AX79" s="826">
        <f>'【年計】IT係(FW)'!AX79+'【年計】サービス係(FV)'!AX79</f>
        <v>-4110.8999999999996</v>
      </c>
      <c r="AY79" s="821">
        <f>'【年計】IT係(FW)'!AY79+'【年計】サービス係(FV)'!AY79</f>
        <v>1194</v>
      </c>
      <c r="AZ79" s="822">
        <f>'【年計】IT係(FW)'!AZ79+'【年計】サービス係(FV)'!AZ79</f>
        <v>0</v>
      </c>
      <c r="BA79" s="823">
        <f>'【年計】IT係(FW)'!BA79+'【年計】サービス係(FV)'!BA79</f>
        <v>-1194</v>
      </c>
      <c r="BB79" s="824">
        <f>'【年計】IT係(FW)'!BB79+'【年計】サービス係(FV)'!BB79</f>
        <v>12735</v>
      </c>
      <c r="BC79" s="825">
        <f>'【年計】IT係(FW)'!BC79+'【年計】サービス係(FV)'!BC79</f>
        <v>7430.1</v>
      </c>
      <c r="BD79" s="826">
        <f>'【年計】IT係(FW)'!BD79+'【年計】サービス係(FV)'!BD79</f>
        <v>-5304.9</v>
      </c>
      <c r="BE79" s="821">
        <f>'【年計】IT係(FW)'!BE79+'【年計】サービス係(FV)'!BE79</f>
        <v>1087</v>
      </c>
      <c r="BF79" s="822">
        <f>'【年計】IT係(FW)'!BF79+'【年計】サービス係(FV)'!BF79</f>
        <v>0</v>
      </c>
      <c r="BG79" s="823">
        <f>'【年計】IT係(FW)'!BG79+'【年計】サービス係(FV)'!BG79</f>
        <v>-1087</v>
      </c>
      <c r="BH79" s="824">
        <f>'【年計】IT係(FW)'!BH79+'【年計】サービス係(FV)'!BH79</f>
        <v>13822</v>
      </c>
      <c r="BI79" s="825">
        <f>'【年計】IT係(FW)'!BI79+'【年計】サービス係(FV)'!BI79</f>
        <v>7430.1</v>
      </c>
      <c r="BJ79" s="826">
        <f>'【年計】IT係(FW)'!BJ79+'【年計】サービス係(FV)'!BJ79</f>
        <v>-6391.9</v>
      </c>
      <c r="BK79" s="821">
        <f>'【年計】IT係(FW)'!BK79+'【年計】サービス係(FV)'!BK79</f>
        <v>1075</v>
      </c>
      <c r="BL79" s="822">
        <f>'【年計】IT係(FW)'!BL79+'【年計】サービス係(FV)'!BL79</f>
        <v>0</v>
      </c>
      <c r="BM79" s="823">
        <f>'【年計】IT係(FW)'!BM79+'【年計】サービス係(FV)'!BM79</f>
        <v>-1075</v>
      </c>
      <c r="BN79" s="824">
        <f>'【年計】IT係(FW)'!BN79+'【年計】サービス係(FV)'!BN79</f>
        <v>14897</v>
      </c>
      <c r="BO79" s="825">
        <f>'【年計】IT係(FW)'!BO79+'【年計】サービス係(FV)'!BO79</f>
        <v>7430.1</v>
      </c>
      <c r="BP79" s="826">
        <f>'【年計】IT係(FW)'!BP79+'【年計】サービス係(FV)'!BP79</f>
        <v>-7466.9</v>
      </c>
      <c r="BQ79" s="821">
        <f>'【年計】IT係(FW)'!BQ79+'【年計】サービス係(FV)'!BQ79</f>
        <v>1321</v>
      </c>
      <c r="BR79" s="822">
        <f>'【年計】IT係(FW)'!BR79+'【年計】サービス係(FV)'!BR79</f>
        <v>0</v>
      </c>
      <c r="BS79" s="823">
        <f>'【年計】IT係(FW)'!BS79+'【年計】サービス係(FV)'!BS79</f>
        <v>-1321</v>
      </c>
      <c r="BT79" s="824">
        <f>'【年計】IT係(FW)'!BT79+'【年計】サービス係(FV)'!BT79</f>
        <v>16218</v>
      </c>
      <c r="BU79" s="825">
        <f>'【年計】IT係(FW)'!BU79+'【年計】サービス係(FV)'!BU79</f>
        <v>7430.1</v>
      </c>
      <c r="BV79" s="826">
        <f>'【年計】IT係(FW)'!BV79+'【年計】サービス係(FV)'!BV79</f>
        <v>-8787.9</v>
      </c>
      <c r="BW79" s="793" t="s">
        <v>90</v>
      </c>
    </row>
    <row r="80" spans="2:75" ht="15.75" customHeight="1" outlineLevel="1" thickTop="1">
      <c r="B80" s="2461"/>
      <c r="C80" s="2465"/>
      <c r="D80" s="2533" t="s">
        <v>283</v>
      </c>
      <c r="E80" s="2534"/>
      <c r="F80" s="827">
        <f>SUM(F78:F79)</f>
        <v>5531</v>
      </c>
      <c r="G80" s="828">
        <f t="shared" ref="G80:H80" si="567">SUM(G78:G79)</f>
        <v>5620.2</v>
      </c>
      <c r="H80" s="829">
        <f t="shared" si="567"/>
        <v>89.200000000000045</v>
      </c>
      <c r="I80" s="827">
        <f>SUM(I78:I79)</f>
        <v>3504</v>
      </c>
      <c r="J80" s="828">
        <f t="shared" ref="J80:K80" si="568">SUM(J78:J79)</f>
        <v>4029.75</v>
      </c>
      <c r="K80" s="829">
        <f t="shared" si="568"/>
        <v>525.75</v>
      </c>
      <c r="L80" s="827">
        <f>SUM(F80,I80)</f>
        <v>9035</v>
      </c>
      <c r="M80" s="828">
        <f t="shared" ref="L80:M84" si="569">SUM(G80,J80)</f>
        <v>9649.9500000000007</v>
      </c>
      <c r="N80" s="829">
        <f t="shared" si="516"/>
        <v>614.95000000000073</v>
      </c>
      <c r="O80" s="827">
        <f>SUM(O78:O79)</f>
        <v>5962</v>
      </c>
      <c r="P80" s="828">
        <f t="shared" ref="P80:Q80" si="570">SUM(P78:P79)</f>
        <v>5081.55</v>
      </c>
      <c r="Q80" s="829">
        <f t="shared" si="570"/>
        <v>-880.45</v>
      </c>
      <c r="R80" s="827">
        <f>SUM(L80,O80)</f>
        <v>14997</v>
      </c>
      <c r="S80" s="828">
        <f t="shared" ref="S80:S84" si="571">SUM(M80,P80)</f>
        <v>14731.5</v>
      </c>
      <c r="T80" s="829">
        <f t="shared" si="517"/>
        <v>-265.5</v>
      </c>
      <c r="U80" s="827">
        <f>SUM(U78:U79)</f>
        <v>5136</v>
      </c>
      <c r="V80" s="828">
        <f t="shared" ref="V80:W80" si="572">SUM(V78:V79)</f>
        <v>5300.9500000000007</v>
      </c>
      <c r="W80" s="829">
        <f t="shared" si="572"/>
        <v>164.94999999999993</v>
      </c>
      <c r="X80" s="827">
        <f t="shared" ref="X80:Y84" si="573">SUM(R80,U80)</f>
        <v>20133</v>
      </c>
      <c r="Y80" s="828">
        <f t="shared" si="573"/>
        <v>20032.45</v>
      </c>
      <c r="Z80" s="829">
        <f t="shared" si="518"/>
        <v>-100.54999999999927</v>
      </c>
      <c r="AA80" s="827">
        <f>SUM(AA78:AA79)</f>
        <v>3316</v>
      </c>
      <c r="AB80" s="828">
        <f t="shared" ref="AB80:AC80" si="574">SUM(AB78:AB79)</f>
        <v>4031</v>
      </c>
      <c r="AC80" s="829">
        <f t="shared" si="574"/>
        <v>715.00000000000011</v>
      </c>
      <c r="AD80" s="827">
        <f t="shared" ref="AD80:AE84" si="575">SUM(X80,AA80)</f>
        <v>23449</v>
      </c>
      <c r="AE80" s="828">
        <f t="shared" si="575"/>
        <v>24063.45</v>
      </c>
      <c r="AF80" s="829">
        <f t="shared" si="519"/>
        <v>614.45000000000073</v>
      </c>
      <c r="AG80" s="827">
        <f>SUM(AG78:AG79)</f>
        <v>5880</v>
      </c>
      <c r="AH80" s="828">
        <f t="shared" ref="AH80:AI80" si="576">SUM(AH78:AH79)</f>
        <v>4657.2</v>
      </c>
      <c r="AI80" s="829">
        <f t="shared" si="576"/>
        <v>-1222.8</v>
      </c>
      <c r="AJ80" s="827">
        <f t="shared" ref="AJ80:AK84" si="577">SUM(AD80,AG80)</f>
        <v>29329</v>
      </c>
      <c r="AK80" s="828">
        <f t="shared" si="577"/>
        <v>28720.65</v>
      </c>
      <c r="AL80" s="829">
        <f t="shared" si="520"/>
        <v>-608.34999999999854</v>
      </c>
      <c r="AM80" s="827">
        <f>SUM(AM78:AM79)</f>
        <v>8153</v>
      </c>
      <c r="AN80" s="828">
        <f t="shared" ref="AN80:AO80" si="578">SUM(AN78:AN79)</f>
        <v>213.75</v>
      </c>
      <c r="AO80" s="829">
        <f t="shared" si="578"/>
        <v>-7939.25</v>
      </c>
      <c r="AP80" s="827">
        <f t="shared" ref="AP80:AQ84" si="579">SUM(AJ80,AM80)</f>
        <v>37482</v>
      </c>
      <c r="AQ80" s="828">
        <f t="shared" si="579"/>
        <v>28934.400000000001</v>
      </c>
      <c r="AR80" s="829">
        <f t="shared" si="505"/>
        <v>-8547.5999999999985</v>
      </c>
      <c r="AS80" s="827">
        <f>SUM(AS78:AS79)</f>
        <v>3208</v>
      </c>
      <c r="AT80" s="828">
        <f t="shared" ref="AT80:AU80" si="580">SUM(AT78:AT79)</f>
        <v>0</v>
      </c>
      <c r="AU80" s="829">
        <f t="shared" si="580"/>
        <v>-3208</v>
      </c>
      <c r="AV80" s="827">
        <f t="shared" ref="AV80:AW84" si="581">SUM(AP80,AS80)</f>
        <v>40690</v>
      </c>
      <c r="AW80" s="828">
        <f t="shared" si="581"/>
        <v>28934.400000000001</v>
      </c>
      <c r="AX80" s="829">
        <f t="shared" si="507"/>
        <v>-11755.599999999999</v>
      </c>
      <c r="AY80" s="827">
        <f>SUM(AY78:AY79)</f>
        <v>3389</v>
      </c>
      <c r="AZ80" s="828">
        <f t="shared" ref="AZ80:BA80" si="582">SUM(AZ78:AZ79)</f>
        <v>0</v>
      </c>
      <c r="BA80" s="829">
        <f t="shared" si="582"/>
        <v>-3389</v>
      </c>
      <c r="BB80" s="827">
        <f t="shared" ref="BB80:BC84" si="583">SUM(AV80,AY80)</f>
        <v>44079</v>
      </c>
      <c r="BC80" s="828">
        <f t="shared" si="583"/>
        <v>28934.400000000001</v>
      </c>
      <c r="BD80" s="829">
        <f t="shared" si="509"/>
        <v>-15144.599999999999</v>
      </c>
      <c r="BE80" s="827">
        <f>SUM(BE78:BE79)</f>
        <v>5821</v>
      </c>
      <c r="BF80" s="828">
        <f t="shared" ref="BF80:BG80" si="584">SUM(BF78:BF79)</f>
        <v>0</v>
      </c>
      <c r="BG80" s="829">
        <f t="shared" si="584"/>
        <v>-5821</v>
      </c>
      <c r="BH80" s="827">
        <f t="shared" ref="BH80:BI84" si="585">SUM(BB80,BE80)</f>
        <v>49900</v>
      </c>
      <c r="BI80" s="828">
        <f t="shared" si="585"/>
        <v>28934.400000000001</v>
      </c>
      <c r="BJ80" s="829">
        <f t="shared" si="511"/>
        <v>-20965.599999999999</v>
      </c>
      <c r="BK80" s="827">
        <f>SUM(BK78:BK79)</f>
        <v>3376</v>
      </c>
      <c r="BL80" s="828">
        <f t="shared" ref="BL80:BM80" si="586">SUM(BL78:BL79)</f>
        <v>0</v>
      </c>
      <c r="BM80" s="829">
        <f t="shared" si="586"/>
        <v>-3376</v>
      </c>
      <c r="BN80" s="827">
        <f t="shared" ref="BN80:BO84" si="587">SUM(BH80,BK80)</f>
        <v>53276</v>
      </c>
      <c r="BO80" s="828">
        <f t="shared" si="587"/>
        <v>28934.400000000001</v>
      </c>
      <c r="BP80" s="829">
        <f t="shared" si="513"/>
        <v>-24341.599999999999</v>
      </c>
      <c r="BQ80" s="827">
        <f>SUM(BQ78:BQ79)</f>
        <v>6674</v>
      </c>
      <c r="BR80" s="828">
        <f t="shared" ref="BR80:BS80" si="588">SUM(BR78:BR79)</f>
        <v>0</v>
      </c>
      <c r="BS80" s="829">
        <f t="shared" si="588"/>
        <v>-6674</v>
      </c>
      <c r="BT80" s="827">
        <f t="shared" ref="BT80:BU84" si="589">SUM(BN80,BQ80)</f>
        <v>59950</v>
      </c>
      <c r="BU80" s="828">
        <f t="shared" si="589"/>
        <v>28934.400000000001</v>
      </c>
      <c r="BV80" s="829">
        <f t="shared" si="515"/>
        <v>-31015.599999999999</v>
      </c>
      <c r="BW80" s="830" t="s">
        <v>90</v>
      </c>
    </row>
    <row r="81" spans="2:75" ht="15.75" customHeight="1">
      <c r="B81" s="2461"/>
      <c r="C81" s="2517" t="s">
        <v>284</v>
      </c>
      <c r="D81" s="831" t="s">
        <v>285</v>
      </c>
      <c r="E81" s="832" t="s">
        <v>286</v>
      </c>
      <c r="F81" s="833">
        <f>F78-F82</f>
        <v>3566</v>
      </c>
      <c r="G81" s="834">
        <f>G78</f>
        <v>4299.8999999999996</v>
      </c>
      <c r="H81" s="835">
        <f>G81-F81</f>
        <v>733.89999999999964</v>
      </c>
      <c r="I81" s="833">
        <f>I78-I82</f>
        <v>2640</v>
      </c>
      <c r="J81" s="834">
        <f>J78</f>
        <v>2966.05</v>
      </c>
      <c r="K81" s="835">
        <f>J81-I81</f>
        <v>326.05000000000018</v>
      </c>
      <c r="L81" s="833">
        <f t="shared" si="569"/>
        <v>6206</v>
      </c>
      <c r="M81" s="834">
        <f t="shared" si="569"/>
        <v>7265.95</v>
      </c>
      <c r="N81" s="835">
        <f t="shared" si="516"/>
        <v>1059.9499999999998</v>
      </c>
      <c r="O81" s="833">
        <f>O78-O82</f>
        <v>3723</v>
      </c>
      <c r="P81" s="834">
        <f>P78</f>
        <v>3707.75</v>
      </c>
      <c r="Q81" s="835">
        <f>P81-O81</f>
        <v>-15.25</v>
      </c>
      <c r="R81" s="833">
        <f t="shared" ref="R81:R84" si="590">SUM(L81,O81)</f>
        <v>9929</v>
      </c>
      <c r="S81" s="834">
        <f t="shared" si="571"/>
        <v>10973.7</v>
      </c>
      <c r="T81" s="835">
        <f t="shared" si="517"/>
        <v>1044.7000000000007</v>
      </c>
      <c r="U81" s="833">
        <f>U78-U82</f>
        <v>3946</v>
      </c>
      <c r="V81" s="834">
        <f>V78</f>
        <v>3617.3</v>
      </c>
      <c r="W81" s="835">
        <f>V81-U81</f>
        <v>-328.69999999999982</v>
      </c>
      <c r="X81" s="833">
        <f t="shared" si="573"/>
        <v>13875</v>
      </c>
      <c r="Y81" s="834">
        <f t="shared" si="573"/>
        <v>14591</v>
      </c>
      <c r="Z81" s="835">
        <f t="shared" si="518"/>
        <v>716</v>
      </c>
      <c r="AA81" s="833">
        <f>AA78-AA82</f>
        <v>2537</v>
      </c>
      <c r="AB81" s="834">
        <f>AB78</f>
        <v>3035.4</v>
      </c>
      <c r="AC81" s="835">
        <f>AB81-AA81</f>
        <v>498.40000000000009</v>
      </c>
      <c r="AD81" s="833">
        <f t="shared" si="575"/>
        <v>16412</v>
      </c>
      <c r="AE81" s="834">
        <f t="shared" si="575"/>
        <v>17626.400000000001</v>
      </c>
      <c r="AF81" s="835">
        <f t="shared" si="519"/>
        <v>1214.4000000000015</v>
      </c>
      <c r="AG81" s="833">
        <f>AG78-AG82</f>
        <v>3916</v>
      </c>
      <c r="AH81" s="834">
        <f>AH78</f>
        <v>3733.2</v>
      </c>
      <c r="AI81" s="835">
        <f>AH81-AG81</f>
        <v>-182.80000000000018</v>
      </c>
      <c r="AJ81" s="833">
        <f t="shared" si="577"/>
        <v>20328</v>
      </c>
      <c r="AK81" s="834">
        <f t="shared" si="577"/>
        <v>21359.600000000002</v>
      </c>
      <c r="AL81" s="835">
        <f t="shared" si="520"/>
        <v>1031.6000000000022</v>
      </c>
      <c r="AM81" s="833">
        <f>AM78-AM82</f>
        <v>3736</v>
      </c>
      <c r="AN81" s="834">
        <f>AN78</f>
        <v>144.69999999999999</v>
      </c>
      <c r="AO81" s="835">
        <f>AN81-AM81</f>
        <v>-3591.3</v>
      </c>
      <c r="AP81" s="833">
        <f t="shared" si="579"/>
        <v>24064</v>
      </c>
      <c r="AQ81" s="834">
        <f t="shared" si="579"/>
        <v>21504.300000000003</v>
      </c>
      <c r="AR81" s="835">
        <f t="shared" si="505"/>
        <v>-2559.6999999999971</v>
      </c>
      <c r="AS81" s="833">
        <f>AS78-AS82</f>
        <v>3907</v>
      </c>
      <c r="AT81" s="834">
        <f>AT78</f>
        <v>0</v>
      </c>
      <c r="AU81" s="835">
        <f>AT81-AS81</f>
        <v>-3907</v>
      </c>
      <c r="AV81" s="833">
        <f t="shared" si="581"/>
        <v>27971</v>
      </c>
      <c r="AW81" s="834">
        <f t="shared" si="581"/>
        <v>21504.300000000003</v>
      </c>
      <c r="AX81" s="835">
        <f t="shared" si="507"/>
        <v>-6466.6999999999971</v>
      </c>
      <c r="AY81" s="833">
        <f>AY78-AY82</f>
        <v>3308</v>
      </c>
      <c r="AZ81" s="834">
        <f>AZ78</f>
        <v>0</v>
      </c>
      <c r="BA81" s="835">
        <f>AZ81-AY81</f>
        <v>-3308</v>
      </c>
      <c r="BB81" s="833">
        <f t="shared" si="583"/>
        <v>31279</v>
      </c>
      <c r="BC81" s="834">
        <f t="shared" si="583"/>
        <v>21504.300000000003</v>
      </c>
      <c r="BD81" s="835">
        <f t="shared" si="509"/>
        <v>-9774.6999999999971</v>
      </c>
      <c r="BE81" s="833">
        <f>BE78-BE82</f>
        <v>3240</v>
      </c>
      <c r="BF81" s="834">
        <f>BF78</f>
        <v>0</v>
      </c>
      <c r="BG81" s="835">
        <f>BF81-BE81</f>
        <v>-3240</v>
      </c>
      <c r="BH81" s="833">
        <f t="shared" si="585"/>
        <v>34519</v>
      </c>
      <c r="BI81" s="834">
        <f t="shared" si="585"/>
        <v>21504.300000000003</v>
      </c>
      <c r="BJ81" s="835">
        <f t="shared" si="511"/>
        <v>-13014.699999999997</v>
      </c>
      <c r="BK81" s="833">
        <f>BK78-BK82</f>
        <v>3691</v>
      </c>
      <c r="BL81" s="834">
        <f>BL78</f>
        <v>0</v>
      </c>
      <c r="BM81" s="835">
        <f>BL81-BK81</f>
        <v>-3691</v>
      </c>
      <c r="BN81" s="833">
        <f t="shared" si="587"/>
        <v>38210</v>
      </c>
      <c r="BO81" s="834">
        <f t="shared" si="587"/>
        <v>21504.300000000003</v>
      </c>
      <c r="BP81" s="835">
        <f t="shared" si="513"/>
        <v>-16705.699999999997</v>
      </c>
      <c r="BQ81" s="833">
        <f>BQ78-BQ82</f>
        <v>4103</v>
      </c>
      <c r="BR81" s="834">
        <f>BR78</f>
        <v>0</v>
      </c>
      <c r="BS81" s="835">
        <f>BR81-BQ81</f>
        <v>-4103</v>
      </c>
      <c r="BT81" s="833">
        <f t="shared" si="589"/>
        <v>42313</v>
      </c>
      <c r="BU81" s="834">
        <f t="shared" si="589"/>
        <v>21504.300000000003</v>
      </c>
      <c r="BV81" s="835">
        <f t="shared" si="515"/>
        <v>-20808.699999999997</v>
      </c>
      <c r="BW81" s="836" t="s">
        <v>90</v>
      </c>
    </row>
    <row r="82" spans="2:75" ht="15.75" customHeight="1">
      <c r="B82" s="2461"/>
      <c r="C82" s="2518"/>
      <c r="D82" s="837" t="s">
        <v>287</v>
      </c>
      <c r="E82" s="838"/>
      <c r="F82" s="839">
        <f>F58/6000*1000</f>
        <v>301</v>
      </c>
      <c r="G82" s="840">
        <f>G58/6000*1000</f>
        <v>-835.5</v>
      </c>
      <c r="H82" s="841">
        <f t="shared" ref="H82:H85" si="591">G82-F82</f>
        <v>-1136.5</v>
      </c>
      <c r="I82" s="839">
        <f>I58/6000*1000</f>
        <v>-445</v>
      </c>
      <c r="J82" s="840">
        <f>J58/6000*1000</f>
        <v>-607.33333333333326</v>
      </c>
      <c r="K82" s="841">
        <f t="shared" ref="K82:K86" si="592">J82-I82</f>
        <v>-162.33333333333326</v>
      </c>
      <c r="L82" s="839">
        <f t="shared" si="569"/>
        <v>-144</v>
      </c>
      <c r="M82" s="840">
        <f t="shared" si="569"/>
        <v>-1442.8333333333333</v>
      </c>
      <c r="N82" s="841">
        <f t="shared" si="516"/>
        <v>-1298.8333333333333</v>
      </c>
      <c r="O82" s="839">
        <f>O58/6000*1000</f>
        <v>682</v>
      </c>
      <c r="P82" s="840">
        <f>P58/6000*1000</f>
        <v>-180.66666666666666</v>
      </c>
      <c r="Q82" s="841">
        <f t="shared" ref="Q82:Q86" si="593">P82-O82</f>
        <v>-862.66666666666663</v>
      </c>
      <c r="R82" s="839">
        <f t="shared" si="590"/>
        <v>538</v>
      </c>
      <c r="S82" s="840">
        <f t="shared" si="571"/>
        <v>-1623.5</v>
      </c>
      <c r="T82" s="841">
        <f t="shared" si="517"/>
        <v>-2161.5</v>
      </c>
      <c r="U82" s="839">
        <f>U58/6000*1000</f>
        <v>-414</v>
      </c>
      <c r="V82" s="840">
        <f>V58/6000*1000</f>
        <v>-1431.3333333333333</v>
      </c>
      <c r="W82" s="841">
        <f t="shared" ref="W82:W86" si="594">V82-U82</f>
        <v>-1017.3333333333333</v>
      </c>
      <c r="X82" s="839">
        <f t="shared" si="573"/>
        <v>124</v>
      </c>
      <c r="Y82" s="840">
        <f t="shared" si="573"/>
        <v>-3054.833333333333</v>
      </c>
      <c r="Z82" s="841">
        <f t="shared" si="518"/>
        <v>-3178.833333333333</v>
      </c>
      <c r="AA82" s="839">
        <f>AA58/6000*1000</f>
        <v>-599</v>
      </c>
      <c r="AB82" s="840">
        <f>AB58/6000*1000</f>
        <v>-1750</v>
      </c>
      <c r="AC82" s="841">
        <f t="shared" ref="AC82:AC86" si="595">AB82-AA82</f>
        <v>-1151</v>
      </c>
      <c r="AD82" s="839">
        <f t="shared" si="575"/>
        <v>-475</v>
      </c>
      <c r="AE82" s="840">
        <f t="shared" si="575"/>
        <v>-4804.833333333333</v>
      </c>
      <c r="AF82" s="841">
        <f t="shared" si="519"/>
        <v>-4329.833333333333</v>
      </c>
      <c r="AG82" s="839">
        <f>AG58/6000*1000</f>
        <v>565</v>
      </c>
      <c r="AH82" s="840">
        <f>AH58/6000*1000</f>
        <v>2427.1666666666665</v>
      </c>
      <c r="AI82" s="841">
        <f t="shared" ref="AI82:AI86" si="596">AH82-AG82</f>
        <v>1862.1666666666665</v>
      </c>
      <c r="AJ82" s="839">
        <f t="shared" si="577"/>
        <v>90</v>
      </c>
      <c r="AK82" s="840">
        <f t="shared" si="577"/>
        <v>-2377.6666666666665</v>
      </c>
      <c r="AL82" s="841">
        <f t="shared" si="520"/>
        <v>-2467.6666666666665</v>
      </c>
      <c r="AM82" s="839">
        <f>AM58/6000*1000</f>
        <v>2909</v>
      </c>
      <c r="AN82" s="840">
        <f>AN58/6000*1000</f>
        <v>3040.6666666666665</v>
      </c>
      <c r="AO82" s="841">
        <f t="shared" ref="AO82:AO86" si="597">AN82-AM82</f>
        <v>131.66666666666652</v>
      </c>
      <c r="AP82" s="839">
        <f t="shared" si="579"/>
        <v>2999</v>
      </c>
      <c r="AQ82" s="840">
        <f t="shared" si="579"/>
        <v>663</v>
      </c>
      <c r="AR82" s="841">
        <f t="shared" si="505"/>
        <v>-2336</v>
      </c>
      <c r="AS82" s="839">
        <f>AS58/6000*1000</f>
        <v>-1821</v>
      </c>
      <c r="AT82" s="840">
        <f>AT58/6000*1000</f>
        <v>151.83333333333331</v>
      </c>
      <c r="AU82" s="841">
        <f t="shared" ref="AU82:AU86" si="598">AT82-AS82</f>
        <v>1972.8333333333333</v>
      </c>
      <c r="AV82" s="839">
        <f t="shared" si="581"/>
        <v>1178</v>
      </c>
      <c r="AW82" s="840">
        <f t="shared" si="581"/>
        <v>814.83333333333326</v>
      </c>
      <c r="AX82" s="841">
        <f t="shared" si="507"/>
        <v>-363.16666666666674</v>
      </c>
      <c r="AY82" s="839">
        <f>AY58/6000*1000</f>
        <v>-1113</v>
      </c>
      <c r="AZ82" s="840">
        <f>AZ58/6000*1000</f>
        <v>184.66666666666669</v>
      </c>
      <c r="BA82" s="841">
        <f t="shared" ref="BA82:BA86" si="599">AZ82-AY82</f>
        <v>1297.6666666666667</v>
      </c>
      <c r="BB82" s="839">
        <f t="shared" si="583"/>
        <v>65</v>
      </c>
      <c r="BC82" s="840">
        <f t="shared" si="583"/>
        <v>999.5</v>
      </c>
      <c r="BD82" s="841">
        <f t="shared" si="509"/>
        <v>934.5</v>
      </c>
      <c r="BE82" s="839">
        <f>BE58/6000*1000</f>
        <v>1494</v>
      </c>
      <c r="BF82" s="840">
        <f>BF58/6000*1000</f>
        <v>518.16666666666663</v>
      </c>
      <c r="BG82" s="841">
        <f t="shared" ref="BG82:BG86" si="600">BF82-BE82</f>
        <v>-975.83333333333337</v>
      </c>
      <c r="BH82" s="839">
        <f t="shared" si="585"/>
        <v>1559</v>
      </c>
      <c r="BI82" s="840">
        <f t="shared" si="585"/>
        <v>1517.6666666666665</v>
      </c>
      <c r="BJ82" s="841">
        <f t="shared" si="511"/>
        <v>-41.333333333333485</v>
      </c>
      <c r="BK82" s="839">
        <f>BK58/6000*1000</f>
        <v>-1390</v>
      </c>
      <c r="BL82" s="840">
        <f>BL58/6000*1000</f>
        <v>61.166666666666664</v>
      </c>
      <c r="BM82" s="841">
        <f t="shared" ref="BM82:BM86" si="601">BL82-BK82</f>
        <v>1451.1666666666667</v>
      </c>
      <c r="BN82" s="839">
        <f t="shared" si="587"/>
        <v>169</v>
      </c>
      <c r="BO82" s="840">
        <f t="shared" si="587"/>
        <v>1578.8333333333333</v>
      </c>
      <c r="BP82" s="841">
        <f t="shared" si="513"/>
        <v>1409.8333333333333</v>
      </c>
      <c r="BQ82" s="839">
        <f>BQ58/6000*1000</f>
        <v>1250</v>
      </c>
      <c r="BR82" s="840">
        <f>BR58/6000*1000</f>
        <v>752</v>
      </c>
      <c r="BS82" s="841">
        <f t="shared" ref="BS82:BS86" si="602">BR82-BQ82</f>
        <v>-498</v>
      </c>
      <c r="BT82" s="839">
        <f t="shared" si="589"/>
        <v>1419</v>
      </c>
      <c r="BU82" s="840">
        <f t="shared" si="589"/>
        <v>2330.833333333333</v>
      </c>
      <c r="BV82" s="841">
        <f t="shared" si="515"/>
        <v>911.83333333333303</v>
      </c>
      <c r="BW82" s="842" t="s">
        <v>90</v>
      </c>
    </row>
    <row r="83" spans="2:75" ht="15.75" customHeight="1" thickBot="1">
      <c r="B83" s="2461"/>
      <c r="C83" s="2518"/>
      <c r="D83" s="843" t="s">
        <v>288</v>
      </c>
      <c r="E83" s="777"/>
      <c r="F83" s="844">
        <f>F84-F82-F81</f>
        <v>-1.587301587278489E-2</v>
      </c>
      <c r="G83" s="845">
        <f>G84-G82-G81</f>
        <v>7.6634920634924129</v>
      </c>
      <c r="H83" s="846">
        <f t="shared" si="591"/>
        <v>7.6793650793651977</v>
      </c>
      <c r="I83" s="844">
        <f>I84-I82-I81</f>
        <v>-0.23809523809541133</v>
      </c>
      <c r="J83" s="845">
        <f>J84-J82-J81</f>
        <v>-41.415079365079691</v>
      </c>
      <c r="K83" s="846">
        <f t="shared" si="592"/>
        <v>-41.17698412698428</v>
      </c>
      <c r="L83" s="844">
        <f t="shared" si="569"/>
        <v>-0.25396825396819622</v>
      </c>
      <c r="M83" s="845">
        <f t="shared" si="569"/>
        <v>-33.751587301587278</v>
      </c>
      <c r="N83" s="846">
        <f t="shared" si="516"/>
        <v>-33.497619047619082</v>
      </c>
      <c r="O83" s="844">
        <f>O84-O82-O81</f>
        <v>-7.9365079364833946E-2</v>
      </c>
      <c r="P83" s="845">
        <f>P84-P82-P81</f>
        <v>-22.956349206349387</v>
      </c>
      <c r="Q83" s="846">
        <f t="shared" si="593"/>
        <v>-22.876984126984553</v>
      </c>
      <c r="R83" s="844">
        <f t="shared" si="590"/>
        <v>-0.33333333333303017</v>
      </c>
      <c r="S83" s="845">
        <f t="shared" si="571"/>
        <v>-56.707936507936665</v>
      </c>
      <c r="T83" s="846">
        <f t="shared" si="517"/>
        <v>-56.374603174603635</v>
      </c>
      <c r="U83" s="844">
        <f>U84-U82-U81</f>
        <v>-0.25396825396819622</v>
      </c>
      <c r="V83" s="845">
        <f>V84-V82-V81</f>
        <v>-2.7920634920637895</v>
      </c>
      <c r="W83" s="846">
        <f t="shared" si="594"/>
        <v>-2.5380952380955932</v>
      </c>
      <c r="X83" s="844">
        <f t="shared" si="573"/>
        <v>-0.58730158730122639</v>
      </c>
      <c r="Y83" s="845">
        <f t="shared" si="573"/>
        <v>-59.500000000000455</v>
      </c>
      <c r="Z83" s="846">
        <f t="shared" si="518"/>
        <v>-58.912698412699228</v>
      </c>
      <c r="AA83" s="844">
        <f>AA84-AA82-AA81</f>
        <v>-0.22222222222217169</v>
      </c>
      <c r="AB83" s="845">
        <f>AB84-AB82-AB81</f>
        <v>-2.3841269841273061</v>
      </c>
      <c r="AC83" s="846">
        <f t="shared" si="595"/>
        <v>-2.1619047619051344</v>
      </c>
      <c r="AD83" s="844">
        <f t="shared" si="575"/>
        <v>-0.80952380952339809</v>
      </c>
      <c r="AE83" s="845">
        <f t="shared" si="575"/>
        <v>-61.884126984127761</v>
      </c>
      <c r="AF83" s="846">
        <f t="shared" si="519"/>
        <v>-61.074603174604363</v>
      </c>
      <c r="AG83" s="844">
        <f>AG84-AG82-AG81</f>
        <v>0.11111111111040373</v>
      </c>
      <c r="AH83" s="845">
        <f>AH84-AH82-AH81</f>
        <v>17.728571428572195</v>
      </c>
      <c r="AI83" s="846">
        <f t="shared" si="596"/>
        <v>17.617460317461791</v>
      </c>
      <c r="AJ83" s="844">
        <f t="shared" si="577"/>
        <v>-0.69841269841299436</v>
      </c>
      <c r="AK83" s="845">
        <f t="shared" si="577"/>
        <v>-44.155555555555566</v>
      </c>
      <c r="AL83" s="846">
        <f t="shared" si="520"/>
        <v>-43.457142857142571</v>
      </c>
      <c r="AM83" s="844">
        <f>AM84-AM82-AM81</f>
        <v>-15.476190476190823</v>
      </c>
      <c r="AN83" s="845">
        <f>AN84-AN82-AN81</f>
        <v>-102.35079365079372</v>
      </c>
      <c r="AO83" s="846">
        <f t="shared" si="597"/>
        <v>-86.874603174602896</v>
      </c>
      <c r="AP83" s="844">
        <f t="shared" si="579"/>
        <v>-16.174603174603817</v>
      </c>
      <c r="AQ83" s="845">
        <f t="shared" si="579"/>
        <v>-146.50634920634928</v>
      </c>
      <c r="AR83" s="846">
        <f t="shared" si="505"/>
        <v>-130.33174603174547</v>
      </c>
      <c r="AS83" s="844">
        <f>AS84-AS82-AS81</f>
        <v>-15.523809523809632</v>
      </c>
      <c r="AT83" s="845">
        <f>AT84-AT82-AT81</f>
        <v>-6.2777777777777715</v>
      </c>
      <c r="AU83" s="846">
        <f t="shared" si="598"/>
        <v>9.2460317460318606</v>
      </c>
      <c r="AV83" s="844">
        <f t="shared" si="581"/>
        <v>-31.698412698413449</v>
      </c>
      <c r="AW83" s="845">
        <f t="shared" si="581"/>
        <v>-152.78412698412706</v>
      </c>
      <c r="AX83" s="846">
        <f t="shared" si="507"/>
        <v>-121.08571428571361</v>
      </c>
      <c r="AY83" s="844">
        <f>AY84-AY82-AY81</f>
        <v>-15.634920634920945</v>
      </c>
      <c r="AZ83" s="845">
        <f>AZ84-AZ82-AZ81</f>
        <v>-26.09523809523813</v>
      </c>
      <c r="BA83" s="846">
        <f t="shared" si="599"/>
        <v>-10.460317460317185</v>
      </c>
      <c r="BB83" s="844">
        <f t="shared" si="583"/>
        <v>-47.333333333334394</v>
      </c>
      <c r="BC83" s="845">
        <f t="shared" si="583"/>
        <v>-178.87936507936519</v>
      </c>
      <c r="BD83" s="846">
        <f t="shared" si="509"/>
        <v>-131.54603174603079</v>
      </c>
      <c r="BE83" s="844">
        <f>BE84-BE82-BE81</f>
        <v>-15.587301587302136</v>
      </c>
      <c r="BF83" s="845">
        <f>BF84-BF82-BF81</f>
        <v>-3.2460317460316901</v>
      </c>
      <c r="BG83" s="846">
        <f t="shared" si="600"/>
        <v>12.341269841270446</v>
      </c>
      <c r="BH83" s="844">
        <f t="shared" si="585"/>
        <v>-62.92063492063653</v>
      </c>
      <c r="BI83" s="845">
        <f t="shared" si="585"/>
        <v>-182.12539682539688</v>
      </c>
      <c r="BJ83" s="846">
        <f t="shared" si="511"/>
        <v>-119.20476190476035</v>
      </c>
      <c r="BK83" s="844">
        <f>BK84-BK82-BK81</f>
        <v>-15.444444444444798</v>
      </c>
      <c r="BL83" s="845">
        <f>BL84-BL82-BL81</f>
        <v>-27.674603174603178</v>
      </c>
      <c r="BM83" s="846">
        <f t="shared" si="601"/>
        <v>-12.230158730158379</v>
      </c>
      <c r="BN83" s="844">
        <f t="shared" si="587"/>
        <v>-78.365079365081328</v>
      </c>
      <c r="BO83" s="845">
        <f t="shared" si="587"/>
        <v>-209.80000000000007</v>
      </c>
      <c r="BP83" s="846">
        <f t="shared" si="513"/>
        <v>-131.43492063491874</v>
      </c>
      <c r="BQ83" s="844">
        <f>BQ84-BQ82-BQ81</f>
        <v>-15.380952380952294</v>
      </c>
      <c r="BR83" s="845">
        <f>BR84-BR82-BR81</f>
        <v>-21.682539682539641</v>
      </c>
      <c r="BS83" s="846">
        <f t="shared" si="602"/>
        <v>-6.3015873015873467</v>
      </c>
      <c r="BT83" s="844">
        <f t="shared" si="589"/>
        <v>-93.746031746033623</v>
      </c>
      <c r="BU83" s="845">
        <f t="shared" si="589"/>
        <v>-231.48253968253971</v>
      </c>
      <c r="BV83" s="846">
        <f t="shared" si="515"/>
        <v>-137.73650793650609</v>
      </c>
      <c r="BW83" s="847" t="s">
        <v>90</v>
      </c>
    </row>
    <row r="84" spans="2:75" ht="15.75" customHeight="1" thickTop="1" thickBot="1">
      <c r="B84" s="2462"/>
      <c r="C84" s="2519"/>
      <c r="D84" s="2520" t="s">
        <v>289</v>
      </c>
      <c r="E84" s="2521"/>
      <c r="F84" s="833">
        <f>F52</f>
        <v>3866.9841269841272</v>
      </c>
      <c r="G84" s="834">
        <f>G52</f>
        <v>3472.063492063492</v>
      </c>
      <c r="H84" s="835">
        <f t="shared" si="591"/>
        <v>-394.92063492063517</v>
      </c>
      <c r="I84" s="833">
        <f>I52</f>
        <v>2194.7619047619046</v>
      </c>
      <c r="J84" s="834">
        <f>J52</f>
        <v>2317.3015873015875</v>
      </c>
      <c r="K84" s="835">
        <f t="shared" si="592"/>
        <v>122.53968253968287</v>
      </c>
      <c r="L84" s="833">
        <f t="shared" si="569"/>
        <v>6061.7460317460318</v>
      </c>
      <c r="M84" s="834">
        <f t="shared" si="569"/>
        <v>5789.3650793650795</v>
      </c>
      <c r="N84" s="835">
        <f t="shared" si="516"/>
        <v>-272.38095238095229</v>
      </c>
      <c r="O84" s="833">
        <f>O52</f>
        <v>4404.9206349206352</v>
      </c>
      <c r="P84" s="834">
        <f>P52</f>
        <v>3504.1269841269841</v>
      </c>
      <c r="Q84" s="835">
        <f t="shared" si="593"/>
        <v>-900.79365079365107</v>
      </c>
      <c r="R84" s="833">
        <f t="shared" si="590"/>
        <v>10466.666666666668</v>
      </c>
      <c r="S84" s="834">
        <f t="shared" si="571"/>
        <v>9293.4920634920636</v>
      </c>
      <c r="T84" s="835">
        <f t="shared" si="517"/>
        <v>-1173.1746031746043</v>
      </c>
      <c r="U84" s="833">
        <f>U52</f>
        <v>3531.7460317460318</v>
      </c>
      <c r="V84" s="834">
        <f>V52</f>
        <v>2183.1746031746034</v>
      </c>
      <c r="W84" s="835">
        <f t="shared" si="594"/>
        <v>-1348.5714285714284</v>
      </c>
      <c r="X84" s="833">
        <f t="shared" si="573"/>
        <v>13998.4126984127</v>
      </c>
      <c r="Y84" s="834">
        <f t="shared" si="573"/>
        <v>11476.666666666668</v>
      </c>
      <c r="Z84" s="835">
        <f t="shared" si="518"/>
        <v>-2521.7460317460318</v>
      </c>
      <c r="AA84" s="833">
        <f>AA52</f>
        <v>1937.7777777777778</v>
      </c>
      <c r="AB84" s="834">
        <f>AB52</f>
        <v>1283.015873015873</v>
      </c>
      <c r="AC84" s="835">
        <f t="shared" si="595"/>
        <v>-654.76190476190482</v>
      </c>
      <c r="AD84" s="833">
        <f t="shared" si="575"/>
        <v>15936.190476190477</v>
      </c>
      <c r="AE84" s="834">
        <f t="shared" si="575"/>
        <v>12759.682539682541</v>
      </c>
      <c r="AF84" s="835">
        <f t="shared" si="519"/>
        <v>-3176.5079365079364</v>
      </c>
      <c r="AG84" s="833">
        <f>AG52</f>
        <v>4481.1111111111104</v>
      </c>
      <c r="AH84" s="834">
        <f>AH52</f>
        <v>6178.0952380952385</v>
      </c>
      <c r="AI84" s="835">
        <f t="shared" si="596"/>
        <v>1696.9841269841281</v>
      </c>
      <c r="AJ84" s="833">
        <f t="shared" si="577"/>
        <v>20417.301587301587</v>
      </c>
      <c r="AK84" s="834">
        <f t="shared" si="577"/>
        <v>18937.777777777781</v>
      </c>
      <c r="AL84" s="835">
        <f t="shared" si="520"/>
        <v>-1479.5238095238055</v>
      </c>
      <c r="AM84" s="833">
        <f>AM52</f>
        <v>6629.5238095238092</v>
      </c>
      <c r="AN84" s="834">
        <f>AN52</f>
        <v>3083.0158730158728</v>
      </c>
      <c r="AO84" s="835">
        <f t="shared" si="597"/>
        <v>-3546.5079365079364</v>
      </c>
      <c r="AP84" s="833">
        <f t="shared" si="579"/>
        <v>27046.825396825396</v>
      </c>
      <c r="AQ84" s="834">
        <f t="shared" si="579"/>
        <v>22020.793650793654</v>
      </c>
      <c r="AR84" s="835">
        <f t="shared" si="505"/>
        <v>-5026.0317460317419</v>
      </c>
      <c r="AS84" s="833">
        <f>AS52</f>
        <v>2070.4761904761904</v>
      </c>
      <c r="AT84" s="834">
        <f>AT52</f>
        <v>145.55555555555554</v>
      </c>
      <c r="AU84" s="835">
        <f t="shared" si="598"/>
        <v>-1924.9206349206347</v>
      </c>
      <c r="AV84" s="833">
        <f t="shared" si="581"/>
        <v>29117.301587301587</v>
      </c>
      <c r="AW84" s="834">
        <f t="shared" si="581"/>
        <v>22166.349206349209</v>
      </c>
      <c r="AX84" s="835">
        <f t="shared" si="507"/>
        <v>-6950.952380952378</v>
      </c>
      <c r="AY84" s="833">
        <f>AY52</f>
        <v>2179.3650793650791</v>
      </c>
      <c r="AZ84" s="834">
        <f>AZ52</f>
        <v>158.57142857142856</v>
      </c>
      <c r="BA84" s="835">
        <f t="shared" si="599"/>
        <v>-2020.7936507936506</v>
      </c>
      <c r="BB84" s="833">
        <f t="shared" si="583"/>
        <v>31296.666666666664</v>
      </c>
      <c r="BC84" s="834">
        <f t="shared" si="583"/>
        <v>22324.920634920636</v>
      </c>
      <c r="BD84" s="835">
        <f t="shared" si="509"/>
        <v>-8971.7460317460282</v>
      </c>
      <c r="BE84" s="833">
        <f>BE52</f>
        <v>4718.4126984126979</v>
      </c>
      <c r="BF84" s="834">
        <f>BF52</f>
        <v>514.92063492063494</v>
      </c>
      <c r="BG84" s="835">
        <f t="shared" si="600"/>
        <v>-4203.4920634920627</v>
      </c>
      <c r="BH84" s="833">
        <f t="shared" si="585"/>
        <v>36015.079365079364</v>
      </c>
      <c r="BI84" s="834">
        <f t="shared" si="585"/>
        <v>22839.841269841272</v>
      </c>
      <c r="BJ84" s="835">
        <f t="shared" si="511"/>
        <v>-13175.238095238092</v>
      </c>
      <c r="BK84" s="833">
        <f>BK52</f>
        <v>2285.5555555555552</v>
      </c>
      <c r="BL84" s="834">
        <f>BL52</f>
        <v>33.492063492063487</v>
      </c>
      <c r="BM84" s="835">
        <f t="shared" si="601"/>
        <v>-2252.0634920634916</v>
      </c>
      <c r="BN84" s="833">
        <f t="shared" si="587"/>
        <v>38300.634920634919</v>
      </c>
      <c r="BO84" s="834">
        <f t="shared" si="587"/>
        <v>22873.333333333336</v>
      </c>
      <c r="BP84" s="835">
        <f t="shared" si="513"/>
        <v>-15427.301587301583</v>
      </c>
      <c r="BQ84" s="833">
        <f>BQ52</f>
        <v>5337.6190476190477</v>
      </c>
      <c r="BR84" s="834">
        <f>BR52</f>
        <v>730.31746031746036</v>
      </c>
      <c r="BS84" s="835">
        <f t="shared" si="602"/>
        <v>-4607.3015873015875</v>
      </c>
      <c r="BT84" s="833">
        <f t="shared" si="589"/>
        <v>43638.253968253965</v>
      </c>
      <c r="BU84" s="834">
        <f t="shared" si="589"/>
        <v>23603.650793650795</v>
      </c>
      <c r="BV84" s="835">
        <f t="shared" si="515"/>
        <v>-20034.603174603169</v>
      </c>
      <c r="BW84" s="836" t="s">
        <v>90</v>
      </c>
    </row>
    <row r="85" spans="2:75" ht="15.75" customHeight="1">
      <c r="B85" s="2487" t="s">
        <v>264</v>
      </c>
      <c r="C85" s="759" t="s">
        <v>265</v>
      </c>
      <c r="D85" s="779"/>
      <c r="E85" s="753"/>
      <c r="F85" s="760">
        <v>20</v>
      </c>
      <c r="G85" s="761">
        <v>20</v>
      </c>
      <c r="H85" s="762">
        <f t="shared" si="591"/>
        <v>0</v>
      </c>
      <c r="I85" s="760">
        <v>20</v>
      </c>
      <c r="J85" s="761">
        <v>20</v>
      </c>
      <c r="K85" s="762">
        <f t="shared" si="592"/>
        <v>0</v>
      </c>
      <c r="L85" s="760">
        <f>SUM(F85,I85)</f>
        <v>40</v>
      </c>
      <c r="M85" s="761">
        <f>SUM(G85,J85)</f>
        <v>40</v>
      </c>
      <c r="N85" s="762">
        <f t="shared" si="516"/>
        <v>0</v>
      </c>
      <c r="O85" s="760">
        <v>20</v>
      </c>
      <c r="P85" s="761">
        <v>20</v>
      </c>
      <c r="Q85" s="762">
        <f t="shared" si="593"/>
        <v>0</v>
      </c>
      <c r="R85" s="760">
        <f>SUM(L85,O85)</f>
        <v>60</v>
      </c>
      <c r="S85" s="761">
        <f>SUM(M85,P85)</f>
        <v>60</v>
      </c>
      <c r="T85" s="762">
        <f t="shared" si="517"/>
        <v>0</v>
      </c>
      <c r="U85" s="760">
        <v>20</v>
      </c>
      <c r="V85" s="761">
        <v>20</v>
      </c>
      <c r="W85" s="762">
        <f t="shared" si="594"/>
        <v>0</v>
      </c>
      <c r="X85" s="760">
        <f>SUM(R85,U85)</f>
        <v>80</v>
      </c>
      <c r="Y85" s="761">
        <f>SUM(S85,V85)</f>
        <v>80</v>
      </c>
      <c r="Z85" s="762">
        <f t="shared" si="518"/>
        <v>0</v>
      </c>
      <c r="AA85" s="760">
        <v>20</v>
      </c>
      <c r="AB85" s="761">
        <v>20</v>
      </c>
      <c r="AC85" s="762">
        <f t="shared" si="595"/>
        <v>0</v>
      </c>
      <c r="AD85" s="760">
        <f>SUM(X85,AA85)</f>
        <v>100</v>
      </c>
      <c r="AE85" s="761">
        <f>SUM(Y85,AB85)</f>
        <v>100</v>
      </c>
      <c r="AF85" s="762">
        <f t="shared" si="519"/>
        <v>0</v>
      </c>
      <c r="AG85" s="760">
        <v>20</v>
      </c>
      <c r="AH85" s="761">
        <v>20</v>
      </c>
      <c r="AI85" s="762">
        <f t="shared" si="596"/>
        <v>0</v>
      </c>
      <c r="AJ85" s="760">
        <f>SUM(AD85,AG85)</f>
        <v>120</v>
      </c>
      <c r="AK85" s="761">
        <f>SUM(AE85,AH85)</f>
        <v>120</v>
      </c>
      <c r="AL85" s="762">
        <f t="shared" si="520"/>
        <v>0</v>
      </c>
      <c r="AM85" s="760">
        <v>20</v>
      </c>
      <c r="AN85" s="761">
        <v>20</v>
      </c>
      <c r="AO85" s="762">
        <f t="shared" si="597"/>
        <v>0</v>
      </c>
      <c r="AP85" s="760">
        <f>SUM(AJ85,AM85)</f>
        <v>140</v>
      </c>
      <c r="AQ85" s="761">
        <f>SUM(AK85,AN85)</f>
        <v>140</v>
      </c>
      <c r="AR85" s="762">
        <f t="shared" si="505"/>
        <v>0</v>
      </c>
      <c r="AS85" s="760">
        <v>20</v>
      </c>
      <c r="AT85" s="761">
        <v>20</v>
      </c>
      <c r="AU85" s="762">
        <f t="shared" si="598"/>
        <v>0</v>
      </c>
      <c r="AV85" s="760">
        <f>SUM(AP85,AS85)</f>
        <v>160</v>
      </c>
      <c r="AW85" s="761">
        <f>SUM(AQ85,AT85)</f>
        <v>160</v>
      </c>
      <c r="AX85" s="762">
        <f t="shared" si="507"/>
        <v>0</v>
      </c>
      <c r="AY85" s="760">
        <v>20</v>
      </c>
      <c r="AZ85" s="761">
        <v>20</v>
      </c>
      <c r="BA85" s="762">
        <f t="shared" si="599"/>
        <v>0</v>
      </c>
      <c r="BB85" s="760">
        <f>SUM(AV85,AY85)</f>
        <v>180</v>
      </c>
      <c r="BC85" s="761">
        <f>SUM(AW85,AZ85)</f>
        <v>180</v>
      </c>
      <c r="BD85" s="762">
        <f t="shared" si="509"/>
        <v>0</v>
      </c>
      <c r="BE85" s="760">
        <v>20</v>
      </c>
      <c r="BF85" s="761">
        <v>20</v>
      </c>
      <c r="BG85" s="762">
        <f t="shared" si="600"/>
        <v>0</v>
      </c>
      <c r="BH85" s="760">
        <f>SUM(BB85,BE85)</f>
        <v>200</v>
      </c>
      <c r="BI85" s="761">
        <f>SUM(BC85,BF85)</f>
        <v>200</v>
      </c>
      <c r="BJ85" s="762">
        <f t="shared" si="511"/>
        <v>0</v>
      </c>
      <c r="BK85" s="760">
        <v>20</v>
      </c>
      <c r="BL85" s="761">
        <v>20</v>
      </c>
      <c r="BM85" s="762">
        <f t="shared" si="601"/>
        <v>0</v>
      </c>
      <c r="BN85" s="760">
        <f>SUM(BH85,BK85)</f>
        <v>220</v>
      </c>
      <c r="BO85" s="761">
        <f>SUM(BI85,BL85)</f>
        <v>220</v>
      </c>
      <c r="BP85" s="762">
        <f t="shared" si="513"/>
        <v>0</v>
      </c>
      <c r="BQ85" s="760">
        <v>20</v>
      </c>
      <c r="BR85" s="761">
        <v>20</v>
      </c>
      <c r="BS85" s="762">
        <f t="shared" si="602"/>
        <v>0</v>
      </c>
      <c r="BT85" s="760">
        <f>SUM(BN85,BQ85)</f>
        <v>240</v>
      </c>
      <c r="BU85" s="761">
        <f>SUM(BO85,BR85)</f>
        <v>240</v>
      </c>
      <c r="BV85" s="762">
        <f t="shared" si="515"/>
        <v>0</v>
      </c>
      <c r="BW85" s="920" t="s">
        <v>266</v>
      </c>
    </row>
    <row r="86" spans="2:75" ht="15.75" customHeight="1">
      <c r="B86" s="2488"/>
      <c r="C86" s="2490" t="s">
        <v>267</v>
      </c>
      <c r="D86" s="2491"/>
      <c r="E86" s="763" t="s">
        <v>268</v>
      </c>
      <c r="F86" s="764">
        <f>SUM(F7:F9)</f>
        <v>29</v>
      </c>
      <c r="G86" s="765">
        <f>SUM(G7:G9)</f>
        <v>28</v>
      </c>
      <c r="H86" s="766">
        <f t="shared" ref="H86" si="603">G86-F86</f>
        <v>-1</v>
      </c>
      <c r="I86" s="764">
        <f>SUM(I7:I9)</f>
        <v>29</v>
      </c>
      <c r="J86" s="765">
        <f>SUM(J7:J9)</f>
        <v>28</v>
      </c>
      <c r="K86" s="766">
        <f t="shared" si="592"/>
        <v>-1</v>
      </c>
      <c r="L86" s="764">
        <f t="shared" ref="L86:M86" si="604">SUM(L7:L9)</f>
        <v>29</v>
      </c>
      <c r="M86" s="765">
        <f t="shared" si="604"/>
        <v>28</v>
      </c>
      <c r="N86" s="766">
        <f t="shared" si="516"/>
        <v>-1</v>
      </c>
      <c r="O86" s="764">
        <f>SUM(O7:O9)</f>
        <v>29</v>
      </c>
      <c r="P86" s="765">
        <f>SUM(P7:P9)</f>
        <v>27</v>
      </c>
      <c r="Q86" s="766">
        <f t="shared" si="593"/>
        <v>-2</v>
      </c>
      <c r="R86" s="764">
        <f t="shared" ref="R86:S86" si="605">SUM(R7:R9)</f>
        <v>29</v>
      </c>
      <c r="S86" s="765">
        <f t="shared" si="605"/>
        <v>27.666666666666664</v>
      </c>
      <c r="T86" s="766">
        <f t="shared" si="517"/>
        <v>-1.3333333333333357</v>
      </c>
      <c r="U86" s="764">
        <f>SUM(U7:U9)</f>
        <v>29</v>
      </c>
      <c r="V86" s="765">
        <f>SUM(V7:V9)</f>
        <v>26</v>
      </c>
      <c r="W86" s="766">
        <f t="shared" si="594"/>
        <v>-3</v>
      </c>
      <c r="X86" s="764">
        <f t="shared" ref="X86:Y86" si="606">SUM(X7:X9)</f>
        <v>29</v>
      </c>
      <c r="Y86" s="765">
        <f t="shared" si="606"/>
        <v>27.25</v>
      </c>
      <c r="Z86" s="766">
        <f t="shared" si="518"/>
        <v>-1.75</v>
      </c>
      <c r="AA86" s="764">
        <f>SUM(AA7:AA9)</f>
        <v>29</v>
      </c>
      <c r="AB86" s="765">
        <f>SUM(AB7:AB9)</f>
        <v>26</v>
      </c>
      <c r="AC86" s="766">
        <f t="shared" si="595"/>
        <v>-3</v>
      </c>
      <c r="AD86" s="764">
        <f t="shared" ref="AD86:AE86" si="607">SUM(AD7:AD9)</f>
        <v>29</v>
      </c>
      <c r="AE86" s="765">
        <f t="shared" si="607"/>
        <v>27</v>
      </c>
      <c r="AF86" s="766">
        <f t="shared" si="519"/>
        <v>-2</v>
      </c>
      <c r="AG86" s="764">
        <f>SUM(AG7:AG9)</f>
        <v>29</v>
      </c>
      <c r="AH86" s="765">
        <f>SUM(AH7:AH9)</f>
        <v>0</v>
      </c>
      <c r="AI86" s="766">
        <f t="shared" si="596"/>
        <v>-29</v>
      </c>
      <c r="AJ86" s="764">
        <f t="shared" ref="AJ86:AK86" si="608">SUM(AJ7:AJ9)</f>
        <v>29</v>
      </c>
      <c r="AK86" s="765">
        <f t="shared" si="608"/>
        <v>22.500000000000004</v>
      </c>
      <c r="AL86" s="766">
        <f t="shared" si="520"/>
        <v>-6.4999999999999964</v>
      </c>
      <c r="AM86" s="764">
        <f>SUM(AM7:AM9)</f>
        <v>29</v>
      </c>
      <c r="AN86" s="765">
        <f>SUM(AN7:AN9)</f>
        <v>0</v>
      </c>
      <c r="AO86" s="766">
        <f t="shared" si="597"/>
        <v>-29</v>
      </c>
      <c r="AP86" s="764">
        <f t="shared" ref="AP86:AQ86" si="609">SUM(AP7:AP9)</f>
        <v>29</v>
      </c>
      <c r="AQ86" s="765">
        <f t="shared" si="609"/>
        <v>19.285714285714281</v>
      </c>
      <c r="AR86" s="766">
        <f t="shared" si="505"/>
        <v>-9.7142857142857189</v>
      </c>
      <c r="AS86" s="764">
        <f>SUM(AS7:AS9)</f>
        <v>29</v>
      </c>
      <c r="AT86" s="765">
        <f>SUM(AT7:AT9)</f>
        <v>0</v>
      </c>
      <c r="AU86" s="766">
        <f t="shared" si="598"/>
        <v>-29</v>
      </c>
      <c r="AV86" s="764">
        <f t="shared" ref="AV86:AW86" si="610">SUM(AV7:AV9)</f>
        <v>29</v>
      </c>
      <c r="AW86" s="765">
        <f t="shared" si="610"/>
        <v>16.875</v>
      </c>
      <c r="AX86" s="766">
        <f t="shared" si="507"/>
        <v>-12.125</v>
      </c>
      <c r="AY86" s="764">
        <f>SUM(AY7:AY9)</f>
        <v>29</v>
      </c>
      <c r="AZ86" s="765">
        <f>SUM(AZ7:AZ9)</f>
        <v>0</v>
      </c>
      <c r="BA86" s="766">
        <f t="shared" si="599"/>
        <v>-29</v>
      </c>
      <c r="BB86" s="764">
        <f t="shared" ref="BB86:BC86" si="611">SUM(BB7:BB9)</f>
        <v>29</v>
      </c>
      <c r="BC86" s="765">
        <f t="shared" si="611"/>
        <v>15</v>
      </c>
      <c r="BD86" s="766">
        <f t="shared" si="509"/>
        <v>-14</v>
      </c>
      <c r="BE86" s="764">
        <f>SUM(BE7:BE9)</f>
        <v>29</v>
      </c>
      <c r="BF86" s="765">
        <f>SUM(BF7:BF9)</f>
        <v>0</v>
      </c>
      <c r="BG86" s="766">
        <f t="shared" si="600"/>
        <v>-29</v>
      </c>
      <c r="BH86" s="764">
        <f t="shared" ref="BH86:BI86" si="612">SUM(BH7:BH9)</f>
        <v>29</v>
      </c>
      <c r="BI86" s="765">
        <f t="shared" si="612"/>
        <v>13.5</v>
      </c>
      <c r="BJ86" s="766">
        <f t="shared" si="511"/>
        <v>-15.5</v>
      </c>
      <c r="BK86" s="764">
        <f>SUM(BK7:BK9)</f>
        <v>29</v>
      </c>
      <c r="BL86" s="765">
        <f>SUM(BL7:BL9)</f>
        <v>0</v>
      </c>
      <c r="BM86" s="766">
        <f t="shared" si="601"/>
        <v>-29</v>
      </c>
      <c r="BN86" s="764">
        <f t="shared" ref="BN86:BO86" si="613">SUM(BN7:BN9)</f>
        <v>29</v>
      </c>
      <c r="BO86" s="765">
        <f t="shared" si="613"/>
        <v>12.272727272727272</v>
      </c>
      <c r="BP86" s="766">
        <f t="shared" si="513"/>
        <v>-16.727272727272727</v>
      </c>
      <c r="BQ86" s="764">
        <f>SUM(BQ7:BQ9)</f>
        <v>29</v>
      </c>
      <c r="BR86" s="765">
        <f>SUM(BR7:BR9)</f>
        <v>0</v>
      </c>
      <c r="BS86" s="766">
        <f t="shared" si="602"/>
        <v>-29</v>
      </c>
      <c r="BT86" s="764">
        <f t="shared" ref="BT86:BU86" si="614">SUM(BT7:BT9)</f>
        <v>29</v>
      </c>
      <c r="BU86" s="765">
        <f t="shared" si="614"/>
        <v>11.250000000000002</v>
      </c>
      <c r="BV86" s="766">
        <f t="shared" si="515"/>
        <v>-17.75</v>
      </c>
      <c r="BW86" s="767" t="s">
        <v>208</v>
      </c>
    </row>
    <row r="87" spans="2:75" ht="15.75" customHeight="1">
      <c r="B87" s="2488"/>
      <c r="C87" s="2490" t="s">
        <v>269</v>
      </c>
      <c r="D87" s="2491"/>
      <c r="E87" s="768"/>
      <c r="F87" s="769">
        <f>'【年計】IT係(FW)'!F87+'【年計】サービス係(FV)'!F87</f>
        <v>438</v>
      </c>
      <c r="G87" s="770">
        <f>'【年計】IT係(FW)'!G87+'【年計】サービス係(FV)'!G87</f>
        <v>573</v>
      </c>
      <c r="H87" s="771">
        <f>'【年計】IT係(FW)'!H87+'【年計】サービス係(FV)'!H87</f>
        <v>135</v>
      </c>
      <c r="I87" s="769">
        <f>'【年計】IT係(FW)'!I87+'【年計】サービス係(FV)'!I87</f>
        <v>438</v>
      </c>
      <c r="J87" s="770">
        <f>'【年計】IT係(FW)'!J87+'【年計】サービス係(FV)'!J87</f>
        <v>287</v>
      </c>
      <c r="K87" s="771">
        <f>'【年計】IT係(FW)'!K87+'【年計】サービス係(FV)'!K87</f>
        <v>-151</v>
      </c>
      <c r="L87" s="769">
        <f>'【年計】IT係(FW)'!L87+'【年計】サービス係(FV)'!L87</f>
        <v>876</v>
      </c>
      <c r="M87" s="770">
        <f>'【年計】IT係(FW)'!M87+'【年計】サービス係(FV)'!M87</f>
        <v>860</v>
      </c>
      <c r="N87" s="771">
        <f>'【年計】IT係(FW)'!N87+'【年計】サービス係(FV)'!N87</f>
        <v>-16</v>
      </c>
      <c r="O87" s="769">
        <f>'【年計】IT係(FW)'!O87+'【年計】サービス係(FV)'!O87</f>
        <v>438</v>
      </c>
      <c r="P87" s="770">
        <f>'【年計】IT係(FW)'!P87+'【年計】サービス係(FV)'!P87</f>
        <v>91</v>
      </c>
      <c r="Q87" s="771">
        <f>'【年計】IT係(FW)'!Q87+'【年計】サービス係(FV)'!Q87</f>
        <v>-347</v>
      </c>
      <c r="R87" s="769">
        <f>'【年計】IT係(FW)'!R87+'【年計】サービス係(FV)'!R87</f>
        <v>1314</v>
      </c>
      <c r="S87" s="770">
        <f>'【年計】IT係(FW)'!S87+'【年計】サービス係(FV)'!S87</f>
        <v>951</v>
      </c>
      <c r="T87" s="771">
        <f>'【年計】IT係(FW)'!T87+'【年計】サービス係(FV)'!T87</f>
        <v>-363</v>
      </c>
      <c r="U87" s="769">
        <f>'【年計】IT係(FW)'!U87+'【年計】サービス係(FV)'!U87</f>
        <v>438</v>
      </c>
      <c r="V87" s="770">
        <f>'【年計】IT係(FW)'!V87+'【年計】サービス係(FV)'!V87</f>
        <v>160</v>
      </c>
      <c r="W87" s="771">
        <f>'【年計】IT係(FW)'!W87+'【年計】サービス係(FV)'!W87</f>
        <v>-278</v>
      </c>
      <c r="X87" s="769">
        <f>'【年計】IT係(FW)'!X87+'【年計】サービス係(FV)'!X87</f>
        <v>1752</v>
      </c>
      <c r="Y87" s="770">
        <f>'【年計】IT係(FW)'!Y87+'【年計】サービス係(FV)'!Y87</f>
        <v>1111</v>
      </c>
      <c r="Z87" s="771">
        <f>'【年計】IT係(FW)'!Z87+'【年計】サービス係(FV)'!Z87</f>
        <v>-641</v>
      </c>
      <c r="AA87" s="769">
        <f>'【年計】IT係(FW)'!AA87+'【年計】サービス係(FV)'!AA87</f>
        <v>438</v>
      </c>
      <c r="AB87" s="770">
        <f>'【年計】IT係(FW)'!AB87+'【年計】サービス係(FV)'!AB87</f>
        <v>280</v>
      </c>
      <c r="AC87" s="771">
        <f>'【年計】IT係(FW)'!AC87+'【年計】サービス係(FV)'!AC87</f>
        <v>-158</v>
      </c>
      <c r="AD87" s="769">
        <f>'【年計】IT係(FW)'!AD87+'【年計】サービス係(FV)'!AD87</f>
        <v>2190</v>
      </c>
      <c r="AE87" s="770">
        <f>'【年計】IT係(FW)'!AE87+'【年計】サービス係(FV)'!AE87</f>
        <v>1391</v>
      </c>
      <c r="AF87" s="771">
        <f>'【年計】IT係(FW)'!AF87+'【年計】サービス係(FV)'!AF87</f>
        <v>-799</v>
      </c>
      <c r="AG87" s="769">
        <f>'【年計】IT係(FW)'!AG87+'【年計】サービス係(FV)'!AG87</f>
        <v>440</v>
      </c>
      <c r="AH87" s="770">
        <f>'【年計】IT係(FW)'!AH87+'【年計】サービス係(FV)'!AH87</f>
        <v>0</v>
      </c>
      <c r="AI87" s="771">
        <f>'【年計】IT係(FW)'!AI87+'【年計】サービス係(FV)'!AI87</f>
        <v>-440</v>
      </c>
      <c r="AJ87" s="769">
        <f>'【年計】IT係(FW)'!AJ87+'【年計】サービス係(FV)'!AJ87</f>
        <v>2630</v>
      </c>
      <c r="AK87" s="770">
        <f>'【年計】IT係(FW)'!AK87+'【年計】サービス係(FV)'!AK87</f>
        <v>1391</v>
      </c>
      <c r="AL87" s="771">
        <f>'【年計】IT係(FW)'!AL87+'【年計】サービス係(FV)'!AL87</f>
        <v>-1239</v>
      </c>
      <c r="AM87" s="769">
        <f>'【年計】IT係(FW)'!AM87+'【年計】サービス係(FV)'!AM87</f>
        <v>438</v>
      </c>
      <c r="AN87" s="770">
        <f>'【年計】IT係(FW)'!AN87+'【年計】サービス係(FV)'!AN87</f>
        <v>0</v>
      </c>
      <c r="AO87" s="771">
        <f>'【年計】IT係(FW)'!AO87+'【年計】サービス係(FV)'!AO87</f>
        <v>-438</v>
      </c>
      <c r="AP87" s="769">
        <f>'【年計】IT係(FW)'!AP87+'【年計】サービス係(FV)'!AP87</f>
        <v>3068</v>
      </c>
      <c r="AQ87" s="770">
        <f>'【年計】IT係(FW)'!AQ87+'【年計】サービス係(FV)'!AQ87</f>
        <v>1391</v>
      </c>
      <c r="AR87" s="771">
        <f>'【年計】IT係(FW)'!AR87+'【年計】サービス係(FV)'!AR87</f>
        <v>-1677</v>
      </c>
      <c r="AS87" s="769">
        <f>'【年計】IT係(FW)'!AS87+'【年計】サービス係(FV)'!AS87</f>
        <v>428</v>
      </c>
      <c r="AT87" s="770">
        <f>'【年計】IT係(FW)'!AT87+'【年計】サービス係(FV)'!AT87</f>
        <v>0</v>
      </c>
      <c r="AU87" s="771">
        <f>'【年計】IT係(FW)'!AU87+'【年計】サービス係(FV)'!AU87</f>
        <v>-428</v>
      </c>
      <c r="AV87" s="769">
        <f>'【年計】IT係(FW)'!AV87+'【年計】サービス係(FV)'!AV87</f>
        <v>3496</v>
      </c>
      <c r="AW87" s="770">
        <f>'【年計】IT係(FW)'!AW87+'【年計】サービス係(FV)'!AW87</f>
        <v>1391</v>
      </c>
      <c r="AX87" s="771">
        <f>'【年計】IT係(FW)'!AX87+'【年計】サービス係(FV)'!AX87</f>
        <v>-2105</v>
      </c>
      <c r="AY87" s="769">
        <f>'【年計】IT係(FW)'!AY87+'【年計】サービス係(FV)'!AY87</f>
        <v>428</v>
      </c>
      <c r="AZ87" s="770">
        <f>'【年計】IT係(FW)'!AZ87+'【年計】サービス係(FV)'!AZ87</f>
        <v>0</v>
      </c>
      <c r="BA87" s="771">
        <f>'【年計】IT係(FW)'!BA87+'【年計】サービス係(FV)'!BA87</f>
        <v>-428</v>
      </c>
      <c r="BB87" s="769">
        <f>'【年計】IT係(FW)'!BB87+'【年計】サービス係(FV)'!BB87</f>
        <v>3924</v>
      </c>
      <c r="BC87" s="770">
        <f>'【年計】IT係(FW)'!BC87+'【年計】サービス係(FV)'!BC87</f>
        <v>1391</v>
      </c>
      <c r="BD87" s="771">
        <f>'【年計】IT係(FW)'!BD87+'【年計】サービス係(FV)'!BD87</f>
        <v>-2533</v>
      </c>
      <c r="BE87" s="769">
        <f>'【年計】IT係(FW)'!BE87+'【年計】サービス係(FV)'!BE87</f>
        <v>428</v>
      </c>
      <c r="BF87" s="770">
        <f>'【年計】IT係(FW)'!BF87+'【年計】サービス係(FV)'!BF87</f>
        <v>0</v>
      </c>
      <c r="BG87" s="771">
        <f>'【年計】IT係(FW)'!BG87+'【年計】サービス係(FV)'!BG87</f>
        <v>-428</v>
      </c>
      <c r="BH87" s="769">
        <f>'【年計】IT係(FW)'!BH87+'【年計】サービス係(FV)'!BH87</f>
        <v>4352</v>
      </c>
      <c r="BI87" s="770">
        <f>'【年計】IT係(FW)'!BI87+'【年計】サービス係(FV)'!BI87</f>
        <v>1391</v>
      </c>
      <c r="BJ87" s="771">
        <f>'【年計】IT係(FW)'!BJ87+'【年計】サービス係(FV)'!BJ87</f>
        <v>-2961</v>
      </c>
      <c r="BK87" s="769">
        <f>'【年計】IT係(FW)'!BK87+'【年計】サービス係(FV)'!BK87</f>
        <v>428</v>
      </c>
      <c r="BL87" s="770">
        <f>'【年計】IT係(FW)'!BL87+'【年計】サービス係(FV)'!BL87</f>
        <v>0</v>
      </c>
      <c r="BM87" s="771">
        <f>'【年計】IT係(FW)'!BM87+'【年計】サービス係(FV)'!BM87</f>
        <v>-428</v>
      </c>
      <c r="BN87" s="769">
        <f>'【年計】IT係(FW)'!BN87+'【年計】サービス係(FV)'!BN87</f>
        <v>4780</v>
      </c>
      <c r="BO87" s="770">
        <f>'【年計】IT係(FW)'!BO87+'【年計】サービス係(FV)'!BO87</f>
        <v>1391</v>
      </c>
      <c r="BP87" s="771">
        <f>'【年計】IT係(FW)'!BP87+'【年計】サービス係(FV)'!BP87</f>
        <v>-3389</v>
      </c>
      <c r="BQ87" s="769">
        <f>'【年計】IT係(FW)'!BQ87+'【年計】サービス係(FV)'!BQ87</f>
        <v>432</v>
      </c>
      <c r="BR87" s="770">
        <f>'【年計】IT係(FW)'!BR87+'【年計】サービス係(FV)'!BR87</f>
        <v>0</v>
      </c>
      <c r="BS87" s="771">
        <f>'【年計】IT係(FW)'!BS87+'【年計】サービス係(FV)'!BS87</f>
        <v>-432</v>
      </c>
      <c r="BT87" s="769">
        <f>'【年計】IT係(FW)'!BT87+'【年計】サービス係(FV)'!BT87</f>
        <v>5212</v>
      </c>
      <c r="BU87" s="770">
        <f>'【年計】IT係(FW)'!BU87+'【年計】サービス係(FV)'!BU87</f>
        <v>1391</v>
      </c>
      <c r="BV87" s="771">
        <f>'【年計】IT係(FW)'!BV87+'【年計】サービス係(FV)'!BV87</f>
        <v>-3821</v>
      </c>
      <c r="BW87" s="772" t="s">
        <v>270</v>
      </c>
    </row>
    <row r="88" spans="2:75" ht="15.75" customHeight="1" thickBot="1">
      <c r="B88" s="2489"/>
      <c r="C88" s="2492" t="s">
        <v>271</v>
      </c>
      <c r="D88" s="2493"/>
      <c r="E88" s="773" t="s">
        <v>272</v>
      </c>
      <c r="F88" s="1440">
        <f t="shared" ref="F88:BO88" si="615">F87/F86/F85</f>
        <v>0.75517241379310351</v>
      </c>
      <c r="G88" s="1440">
        <f t="shared" si="615"/>
        <v>1.0232142857142859</v>
      </c>
      <c r="H88" s="1441">
        <f>G88-F88</f>
        <v>0.26804187192118234</v>
      </c>
      <c r="I88" s="1440">
        <f t="shared" ref="I88:J88" si="616">I87/I86/I85</f>
        <v>0.75517241379310351</v>
      </c>
      <c r="J88" s="1440">
        <f t="shared" si="616"/>
        <v>0.51249999999999996</v>
      </c>
      <c r="K88" s="1441">
        <f>J88-I88</f>
        <v>-0.24267241379310356</v>
      </c>
      <c r="L88" s="1440">
        <f t="shared" si="615"/>
        <v>0.75517241379310351</v>
      </c>
      <c r="M88" s="1440">
        <f t="shared" si="615"/>
        <v>0.7678571428571429</v>
      </c>
      <c r="N88" s="1441">
        <f t="shared" si="516"/>
        <v>1.2684729064039391E-2</v>
      </c>
      <c r="O88" s="1440">
        <f t="shared" ref="O88:P88" si="617">O87/O86/O85</f>
        <v>0.75517241379310351</v>
      </c>
      <c r="P88" s="1440">
        <f t="shared" si="617"/>
        <v>0.16851851851851851</v>
      </c>
      <c r="Q88" s="1441">
        <f>P88-O88</f>
        <v>-0.586653895274585</v>
      </c>
      <c r="R88" s="1440">
        <f t="shared" si="615"/>
        <v>0.7551724137931034</v>
      </c>
      <c r="S88" s="1440">
        <f t="shared" si="615"/>
        <v>0.57289156626506033</v>
      </c>
      <c r="T88" s="1441">
        <f t="shared" si="517"/>
        <v>-0.18228084752804308</v>
      </c>
      <c r="U88" s="1440">
        <f t="shared" ref="U88:V88" si="618">U87/U86/U85</f>
        <v>0.75517241379310351</v>
      </c>
      <c r="V88" s="1440">
        <f t="shared" si="618"/>
        <v>0.30769230769230771</v>
      </c>
      <c r="W88" s="1441">
        <f>V88-U88</f>
        <v>-0.4474801061007958</v>
      </c>
      <c r="X88" s="1440">
        <f t="shared" si="615"/>
        <v>0.75517241379310351</v>
      </c>
      <c r="Y88" s="1440">
        <f t="shared" si="615"/>
        <v>0.50963302752293571</v>
      </c>
      <c r="Z88" s="1441">
        <f t="shared" si="518"/>
        <v>-0.2455393862701678</v>
      </c>
      <c r="AA88" s="1440">
        <f t="shared" ref="AA88:AB88" si="619">AA87/AA86/AA85</f>
        <v>0.75517241379310351</v>
      </c>
      <c r="AB88" s="1440">
        <f t="shared" si="619"/>
        <v>0.53846153846153855</v>
      </c>
      <c r="AC88" s="1441">
        <f>AB88-AA88</f>
        <v>-0.21671087533156497</v>
      </c>
      <c r="AD88" s="1440">
        <f t="shared" si="615"/>
        <v>0.75517241379310351</v>
      </c>
      <c r="AE88" s="1440">
        <f t="shared" si="615"/>
        <v>0.51518518518518519</v>
      </c>
      <c r="AF88" s="1441">
        <f t="shared" si="519"/>
        <v>-0.23998722860791832</v>
      </c>
      <c r="AG88" s="1440">
        <f t="shared" ref="AG88:AH88" si="620">AG87/AG86/AG85</f>
        <v>0.75862068965517238</v>
      </c>
      <c r="AH88" s="1440" t="e">
        <f t="shared" si="620"/>
        <v>#DIV/0!</v>
      </c>
      <c r="AI88" s="1441" t="e">
        <f>AH88-AG88</f>
        <v>#DIV/0!</v>
      </c>
      <c r="AJ88" s="1440">
        <f t="shared" si="615"/>
        <v>0.75574712643678166</v>
      </c>
      <c r="AK88" s="1440">
        <f t="shared" si="615"/>
        <v>0.51518518518518508</v>
      </c>
      <c r="AL88" s="1441">
        <f t="shared" si="520"/>
        <v>-0.24056194125159658</v>
      </c>
      <c r="AM88" s="1440">
        <f t="shared" ref="AM88:AN88" si="621">AM87/AM86/AM85</f>
        <v>0.75517241379310351</v>
      </c>
      <c r="AN88" s="1440" t="e">
        <f t="shared" si="621"/>
        <v>#DIV/0!</v>
      </c>
      <c r="AO88" s="1441" t="e">
        <f>AN88-AM88</f>
        <v>#DIV/0!</v>
      </c>
      <c r="AP88" s="1440">
        <f t="shared" si="615"/>
        <v>0.75566502463054186</v>
      </c>
      <c r="AQ88" s="1440">
        <f t="shared" si="615"/>
        <v>0.5151851851851853</v>
      </c>
      <c r="AR88" s="1441">
        <f t="shared" si="505"/>
        <v>-0.24047983944535656</v>
      </c>
      <c r="AS88" s="1440">
        <f t="shared" ref="AS88:AT88" si="622">AS87/AS86/AS85</f>
        <v>0.73793103448275865</v>
      </c>
      <c r="AT88" s="1440" t="e">
        <f t="shared" si="622"/>
        <v>#DIV/0!</v>
      </c>
      <c r="AU88" s="1441" t="e">
        <f>AT88-AS88</f>
        <v>#DIV/0!</v>
      </c>
      <c r="AV88" s="1440">
        <f t="shared" si="615"/>
        <v>0.75344827586206897</v>
      </c>
      <c r="AW88" s="1440">
        <f t="shared" si="615"/>
        <v>0.51518518518518519</v>
      </c>
      <c r="AX88" s="1441">
        <f t="shared" si="507"/>
        <v>-0.23826309067688378</v>
      </c>
      <c r="AY88" s="1440">
        <f t="shared" ref="AY88:AZ88" si="623">AY87/AY86/AY85</f>
        <v>0.73793103448275865</v>
      </c>
      <c r="AZ88" s="1440" t="e">
        <f t="shared" si="623"/>
        <v>#DIV/0!</v>
      </c>
      <c r="BA88" s="1441" t="e">
        <f>AZ88-AY88</f>
        <v>#DIV/0!</v>
      </c>
      <c r="BB88" s="1440">
        <f t="shared" si="615"/>
        <v>0.75172413793103454</v>
      </c>
      <c r="BC88" s="1440">
        <f t="shared" si="615"/>
        <v>0.51518518518518519</v>
      </c>
      <c r="BD88" s="1441">
        <f t="shared" si="509"/>
        <v>-0.23653895274584935</v>
      </c>
      <c r="BE88" s="1440">
        <f t="shared" ref="BE88:BF88" si="624">BE87/BE86/BE85</f>
        <v>0.73793103448275865</v>
      </c>
      <c r="BF88" s="1440" t="e">
        <f t="shared" si="624"/>
        <v>#DIV/0!</v>
      </c>
      <c r="BG88" s="1441" t="e">
        <f>BF88-BE88</f>
        <v>#DIV/0!</v>
      </c>
      <c r="BH88" s="1440">
        <f t="shared" si="615"/>
        <v>0.7503448275862068</v>
      </c>
      <c r="BI88" s="1440">
        <f t="shared" si="615"/>
        <v>0.51518518518518519</v>
      </c>
      <c r="BJ88" s="1441">
        <f t="shared" si="511"/>
        <v>-0.23515964240102161</v>
      </c>
      <c r="BK88" s="1440">
        <f t="shared" ref="BK88:BL88" si="625">BK87/BK86/BK85</f>
        <v>0.73793103448275865</v>
      </c>
      <c r="BL88" s="1440" t="e">
        <f t="shared" si="625"/>
        <v>#DIV/0!</v>
      </c>
      <c r="BM88" s="1441" t="e">
        <f>BL88-BK88</f>
        <v>#DIV/0!</v>
      </c>
      <c r="BN88" s="1440">
        <f t="shared" si="615"/>
        <v>0.74921630094043878</v>
      </c>
      <c r="BO88" s="1440">
        <f t="shared" si="615"/>
        <v>0.5151851851851853</v>
      </c>
      <c r="BP88" s="1441">
        <f t="shared" si="513"/>
        <v>-0.23403111575525348</v>
      </c>
      <c r="BQ88" s="1440">
        <f t="shared" ref="BQ88:BR88" si="626">BQ87/BQ86/BQ85</f>
        <v>0.74482758620689649</v>
      </c>
      <c r="BR88" s="1440" t="e">
        <f t="shared" si="626"/>
        <v>#DIV/0!</v>
      </c>
      <c r="BS88" s="1441" t="e">
        <f>BR88-BQ88</f>
        <v>#DIV/0!</v>
      </c>
      <c r="BT88" s="1440">
        <f t="shared" ref="BT88:BU88" si="627">BT87/BT86/BT85</f>
        <v>0.7488505747126436</v>
      </c>
      <c r="BU88" s="1440">
        <f t="shared" si="627"/>
        <v>0.51518518518518508</v>
      </c>
      <c r="BV88" s="1441">
        <f t="shared" si="515"/>
        <v>-0.23366538952745852</v>
      </c>
      <c r="BW88" s="774" t="s">
        <v>270</v>
      </c>
    </row>
  </sheetData>
  <mergeCells count="72">
    <mergeCell ref="BW4:BW6"/>
    <mergeCell ref="AM5:AO5"/>
    <mergeCell ref="AS5:AU5"/>
    <mergeCell ref="AP5:AR5"/>
    <mergeCell ref="B4:E5"/>
    <mergeCell ref="X5:Z5"/>
    <mergeCell ref="AD5:AF5"/>
    <mergeCell ref="AJ5:AL5"/>
    <mergeCell ref="U5:W5"/>
    <mergeCell ref="AA5:AC5"/>
    <mergeCell ref="AG5:AI5"/>
    <mergeCell ref="O5:Q5"/>
    <mergeCell ref="L5:N5"/>
    <mergeCell ref="R5:T5"/>
    <mergeCell ref="I5:K5"/>
    <mergeCell ref="D80:E80"/>
    <mergeCell ref="C49:E49"/>
    <mergeCell ref="B6:E6"/>
    <mergeCell ref="AY5:BA5"/>
    <mergeCell ref="C51:E51"/>
    <mergeCell ref="C52:E52"/>
    <mergeCell ref="C53:E53"/>
    <mergeCell ref="C54:E54"/>
    <mergeCell ref="B55:B67"/>
    <mergeCell ref="C55:C59"/>
    <mergeCell ref="C60:C65"/>
    <mergeCell ref="C66:D66"/>
    <mergeCell ref="C67:D67"/>
    <mergeCell ref="D19:D24"/>
    <mergeCell ref="D25:D30"/>
    <mergeCell ref="F5:H5"/>
    <mergeCell ref="B13:B54"/>
    <mergeCell ref="C13:C24"/>
    <mergeCell ref="D13:D18"/>
    <mergeCell ref="D37:D42"/>
    <mergeCell ref="C8:D8"/>
    <mergeCell ref="C9:D9"/>
    <mergeCell ref="C10:D10"/>
    <mergeCell ref="C11:D11"/>
    <mergeCell ref="C12:E12"/>
    <mergeCell ref="B85:B88"/>
    <mergeCell ref="C86:D86"/>
    <mergeCell ref="C87:D87"/>
    <mergeCell ref="C88:D88"/>
    <mergeCell ref="B68:B69"/>
    <mergeCell ref="C68:E68"/>
    <mergeCell ref="C69:E69"/>
    <mergeCell ref="B70:B77"/>
    <mergeCell ref="C72:E72"/>
    <mergeCell ref="C73:D73"/>
    <mergeCell ref="C74:D74"/>
    <mergeCell ref="C75:D75"/>
    <mergeCell ref="C76:E76"/>
    <mergeCell ref="C77:E77"/>
    <mergeCell ref="C81:C84"/>
    <mergeCell ref="D84:E84"/>
    <mergeCell ref="B78:B84"/>
    <mergeCell ref="C78:C80"/>
    <mergeCell ref="BT5:BV5"/>
    <mergeCell ref="BQ5:BS5"/>
    <mergeCell ref="AV5:AX5"/>
    <mergeCell ref="BB5:BD5"/>
    <mergeCell ref="BH5:BJ5"/>
    <mergeCell ref="BN5:BP5"/>
    <mergeCell ref="D31:D36"/>
    <mergeCell ref="C50:E50"/>
    <mergeCell ref="BE5:BG5"/>
    <mergeCell ref="BK5:BM5"/>
    <mergeCell ref="D43:D48"/>
    <mergeCell ref="C25:C48"/>
    <mergeCell ref="B7:B12"/>
    <mergeCell ref="C7:D7"/>
  </mergeCells>
  <phoneticPr fontId="4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99"/>
  </sheetPr>
  <dimension ref="B1:BW88"/>
  <sheetViews>
    <sheetView workbookViewId="0"/>
  </sheetViews>
  <sheetFormatPr defaultColWidth="9" defaultRowHeight="15.75" customHeight="1" outlineLevelRow="1"/>
  <cols>
    <col min="1" max="1" width="0.75" style="780" customWidth="1"/>
    <col min="2" max="2" width="3.875" style="780" customWidth="1"/>
    <col min="3" max="3" width="5" style="780" customWidth="1"/>
    <col min="4" max="4" width="18" style="780" customWidth="1"/>
    <col min="5" max="5" width="18.125" style="780" customWidth="1"/>
    <col min="6" max="74" width="9.375" style="780" customWidth="1"/>
    <col min="75" max="75" width="6.25" style="906" customWidth="1"/>
    <col min="76" max="16384" width="9" style="780"/>
  </cols>
  <sheetData>
    <row r="1" spans="2:75" ht="22.5" customHeight="1">
      <c r="B1" s="947" t="s">
        <v>438</v>
      </c>
    </row>
    <row r="2" spans="2:75" ht="15.75" customHeight="1">
      <c r="B2" s="780" t="s">
        <v>274</v>
      </c>
    </row>
    <row r="3" spans="2:75" ht="15.75" customHeight="1" thickBot="1">
      <c r="B3" s="775" t="s">
        <v>273</v>
      </c>
      <c r="F3" s="922"/>
      <c r="G3" s="921"/>
      <c r="H3" s="921"/>
      <c r="I3" s="921"/>
      <c r="J3" s="921"/>
      <c r="K3" s="921"/>
      <c r="L3" s="848"/>
      <c r="M3" s="848" t="s">
        <v>290</v>
      </c>
      <c r="N3" s="849">
        <v>2</v>
      </c>
      <c r="O3" s="921"/>
      <c r="P3" s="921"/>
      <c r="Q3" s="921"/>
      <c r="R3" s="848"/>
      <c r="S3" s="848" t="s">
        <v>290</v>
      </c>
      <c r="T3" s="849">
        <v>3</v>
      </c>
      <c r="U3" s="921"/>
      <c r="V3" s="921"/>
      <c r="W3" s="921"/>
      <c r="X3" s="848"/>
      <c r="Y3" s="848" t="s">
        <v>290</v>
      </c>
      <c r="Z3" s="849">
        <v>4</v>
      </c>
      <c r="AA3" s="921"/>
      <c r="AB3" s="921"/>
      <c r="AC3" s="921"/>
      <c r="AD3" s="848"/>
      <c r="AE3" s="848" t="s">
        <v>290</v>
      </c>
      <c r="AF3" s="849">
        <v>5</v>
      </c>
      <c r="AG3" s="921"/>
      <c r="AH3" s="921"/>
      <c r="AI3" s="921"/>
      <c r="AJ3" s="848"/>
      <c r="AK3" s="848" t="s">
        <v>290</v>
      </c>
      <c r="AL3" s="849">
        <v>6</v>
      </c>
      <c r="AO3" s="921"/>
      <c r="AP3" s="848"/>
      <c r="AQ3" s="848" t="s">
        <v>290</v>
      </c>
      <c r="AR3" s="849">
        <v>7</v>
      </c>
      <c r="AU3" s="921"/>
      <c r="AV3" s="848"/>
      <c r="AW3" s="848" t="s">
        <v>290</v>
      </c>
      <c r="AX3" s="849">
        <v>8</v>
      </c>
      <c r="BA3" s="921"/>
      <c r="BB3" s="848"/>
      <c r="BC3" s="848" t="s">
        <v>290</v>
      </c>
      <c r="BD3" s="849">
        <v>9</v>
      </c>
      <c r="BG3" s="921"/>
      <c r="BH3" s="848"/>
      <c r="BI3" s="848" t="s">
        <v>290</v>
      </c>
      <c r="BJ3" s="849">
        <v>10</v>
      </c>
      <c r="BM3" s="921"/>
      <c r="BN3" s="848"/>
      <c r="BO3" s="848" t="s">
        <v>290</v>
      </c>
      <c r="BP3" s="849">
        <v>11</v>
      </c>
      <c r="BS3" s="921"/>
      <c r="BT3" s="848"/>
      <c r="BU3" s="848" t="s">
        <v>290</v>
      </c>
      <c r="BV3" s="849">
        <v>12</v>
      </c>
    </row>
    <row r="4" spans="2:75" ht="15.75" customHeight="1" thickBot="1">
      <c r="B4" s="2562" t="s">
        <v>463</v>
      </c>
      <c r="C4" s="2563"/>
      <c r="D4" s="2563"/>
      <c r="E4" s="2564"/>
      <c r="F4" s="1661" t="str">
        <f>"4月度 "&amp;IF([2]W300_JIG_MTB!B2=2,"【確定】","【未確定】")</f>
        <v>4月度 【確定】</v>
      </c>
      <c r="G4" s="1662"/>
      <c r="H4" s="1663"/>
      <c r="I4" s="1661" t="str">
        <f>"5月度 "&amp;IF([2]W300_JIG_MTB!C2=2,"【確定】","【未確定】")</f>
        <v>5月度 【確定】</v>
      </c>
      <c r="J4" s="1662"/>
      <c r="K4" s="1662"/>
      <c r="L4" s="1662"/>
      <c r="M4" s="1662"/>
      <c r="N4" s="1663"/>
      <c r="O4" s="1661" t="str">
        <f>"6月度 "&amp;IF([2]W300_JIG_MTB!C2=2,"【確定】","【未確定】")</f>
        <v>6月度 【確定】</v>
      </c>
      <c r="P4" s="1662"/>
      <c r="Q4" s="1662"/>
      <c r="R4" s="1662"/>
      <c r="S4" s="1662"/>
      <c r="T4" s="1663"/>
      <c r="U4" s="1661" t="str">
        <f>"7月度 "&amp;IF([2]W300_JIG_MTB!D1=2,"【確定】","【未確定】")</f>
        <v>7月度 【未確定】</v>
      </c>
      <c r="V4" s="1662"/>
      <c r="W4" s="1662"/>
      <c r="X4" s="1662"/>
      <c r="Y4" s="1662"/>
      <c r="Z4" s="1663"/>
      <c r="AA4" s="1661" t="str">
        <f>"8月度 "&amp;IF([2]W300_JIG_MTB!E2=2,"【確定】","【未確定】")</f>
        <v>8月度 【確定】</v>
      </c>
      <c r="AB4" s="1662"/>
      <c r="AC4" s="1662"/>
      <c r="AD4" s="1662"/>
      <c r="AE4" s="1662"/>
      <c r="AF4" s="1663"/>
      <c r="AG4" s="1661" t="str">
        <f>"9月度 "&amp;IF([2]W300_JIG_MTB!F2=2,"【確定】","【未確定】")</f>
        <v>9月度 【確定】</v>
      </c>
      <c r="AH4" s="1662"/>
      <c r="AI4" s="1662"/>
      <c r="AJ4" s="1662"/>
      <c r="AK4" s="1662"/>
      <c r="AL4" s="1663"/>
      <c r="AM4" s="1661" t="str">
        <f>"10月度 "&amp;IF([2]W300_JIG_MTB!G2=2,"【確定】","【未確定】")</f>
        <v>10月度 【未確定】</v>
      </c>
      <c r="AN4" s="1662"/>
      <c r="AO4" s="1662"/>
      <c r="AP4" s="1662"/>
      <c r="AQ4" s="1662"/>
      <c r="AR4" s="1663"/>
      <c r="AS4" s="1661" t="str">
        <f>"11月度 "&amp;IF([2]W300_JIG_MTB!H2=2,"【確定】","【未確定】")</f>
        <v>11月度 【未確定】</v>
      </c>
      <c r="AT4" s="1662"/>
      <c r="AU4" s="1662"/>
      <c r="AV4" s="1662"/>
      <c r="AW4" s="1662"/>
      <c r="AX4" s="1663"/>
      <c r="AY4" s="1661" t="str">
        <f>"12月度 "&amp;IF([2]W300_JIG_MTB!I2=2,"【確定】","【未確定】")</f>
        <v>12月度 【未確定】</v>
      </c>
      <c r="AZ4" s="1662"/>
      <c r="BA4" s="1662"/>
      <c r="BB4" s="1662"/>
      <c r="BC4" s="1662"/>
      <c r="BD4" s="1663"/>
      <c r="BE4" s="1661" t="str">
        <f>"1月度 "&amp;IF([2]W300_JIG_MTB!J2=2,"【確定】","【未確定】")</f>
        <v>1月度 【未確定】</v>
      </c>
      <c r="BF4" s="1662"/>
      <c r="BG4" s="1662"/>
      <c r="BH4" s="1662"/>
      <c r="BI4" s="1662"/>
      <c r="BJ4" s="1663"/>
      <c r="BK4" s="1661" t="str">
        <f>"2月度 "&amp;IF([2]W300_JIG_MTB!K2=2,"【確定】","【未確定】")</f>
        <v>2月度 【未確定】</v>
      </c>
      <c r="BL4" s="1662"/>
      <c r="BM4" s="1662"/>
      <c r="BN4" s="1662"/>
      <c r="BO4" s="1662"/>
      <c r="BP4" s="1663"/>
      <c r="BQ4" s="1661" t="str">
        <f>"3月度 "&amp;IF([2]W300_JIG_MTB!L2=2,"【確定】","【未確定】")</f>
        <v>3月度 【未確定】</v>
      </c>
      <c r="BR4" s="1662"/>
      <c r="BS4" s="1662"/>
      <c r="BT4" s="1662"/>
      <c r="BU4" s="1662"/>
      <c r="BV4" s="1663"/>
      <c r="BW4" s="2559" t="s">
        <v>204</v>
      </c>
    </row>
    <row r="5" spans="2:75" s="923" customFormat="1" ht="15.75" customHeight="1" thickBot="1">
      <c r="B5" s="2565"/>
      <c r="C5" s="2566"/>
      <c r="D5" s="2566"/>
      <c r="E5" s="2567"/>
      <c r="F5" s="2469" t="s">
        <v>161</v>
      </c>
      <c r="G5" s="2470"/>
      <c r="H5" s="2471"/>
      <c r="I5" s="2469" t="s">
        <v>161</v>
      </c>
      <c r="J5" s="2470"/>
      <c r="K5" s="2471"/>
      <c r="L5" s="2466" t="s">
        <v>162</v>
      </c>
      <c r="M5" s="2467"/>
      <c r="N5" s="2468"/>
      <c r="O5" s="2469" t="s">
        <v>161</v>
      </c>
      <c r="P5" s="2470"/>
      <c r="Q5" s="2471"/>
      <c r="R5" s="2466" t="s">
        <v>162</v>
      </c>
      <c r="S5" s="2467"/>
      <c r="T5" s="2468"/>
      <c r="U5" s="2469" t="s">
        <v>161</v>
      </c>
      <c r="V5" s="2470"/>
      <c r="W5" s="2471"/>
      <c r="X5" s="2466" t="s">
        <v>162</v>
      </c>
      <c r="Y5" s="2467"/>
      <c r="Z5" s="2468"/>
      <c r="AA5" s="2469" t="s">
        <v>161</v>
      </c>
      <c r="AB5" s="2470"/>
      <c r="AC5" s="2471"/>
      <c r="AD5" s="2466" t="s">
        <v>162</v>
      </c>
      <c r="AE5" s="2467"/>
      <c r="AF5" s="2468"/>
      <c r="AG5" s="2469" t="s">
        <v>161</v>
      </c>
      <c r="AH5" s="2470"/>
      <c r="AI5" s="2471"/>
      <c r="AJ5" s="2466" t="s">
        <v>162</v>
      </c>
      <c r="AK5" s="2467"/>
      <c r="AL5" s="2468"/>
      <c r="AM5" s="2469" t="s">
        <v>161</v>
      </c>
      <c r="AN5" s="2470"/>
      <c r="AO5" s="2471"/>
      <c r="AP5" s="2466" t="s">
        <v>162</v>
      </c>
      <c r="AQ5" s="2467"/>
      <c r="AR5" s="2468"/>
      <c r="AS5" s="2469" t="s">
        <v>161</v>
      </c>
      <c r="AT5" s="2470"/>
      <c r="AU5" s="2471"/>
      <c r="AV5" s="2466" t="s">
        <v>162</v>
      </c>
      <c r="AW5" s="2467"/>
      <c r="AX5" s="2468"/>
      <c r="AY5" s="2469" t="s">
        <v>161</v>
      </c>
      <c r="AZ5" s="2470"/>
      <c r="BA5" s="2471"/>
      <c r="BB5" s="2466" t="s">
        <v>162</v>
      </c>
      <c r="BC5" s="2467"/>
      <c r="BD5" s="2468"/>
      <c r="BE5" s="2469" t="s">
        <v>161</v>
      </c>
      <c r="BF5" s="2470"/>
      <c r="BG5" s="2471"/>
      <c r="BH5" s="2466" t="s">
        <v>162</v>
      </c>
      <c r="BI5" s="2467"/>
      <c r="BJ5" s="2468"/>
      <c r="BK5" s="2469" t="s">
        <v>161</v>
      </c>
      <c r="BL5" s="2470"/>
      <c r="BM5" s="2471"/>
      <c r="BN5" s="2466" t="s">
        <v>162</v>
      </c>
      <c r="BO5" s="2467"/>
      <c r="BP5" s="2468"/>
      <c r="BQ5" s="2469" t="s">
        <v>161</v>
      </c>
      <c r="BR5" s="2470"/>
      <c r="BS5" s="2471"/>
      <c r="BT5" s="2466" t="s">
        <v>162</v>
      </c>
      <c r="BU5" s="2467"/>
      <c r="BV5" s="2468"/>
      <c r="BW5" s="2560"/>
    </row>
    <row r="6" spans="2:75" s="923" customFormat="1" ht="15.75" customHeight="1" thickBot="1">
      <c r="B6" s="2536" t="s">
        <v>205</v>
      </c>
      <c r="C6" s="2537"/>
      <c r="D6" s="2537"/>
      <c r="E6" s="2538"/>
      <c r="F6" s="924" t="s">
        <v>0</v>
      </c>
      <c r="G6" s="925" t="s">
        <v>1</v>
      </c>
      <c r="H6" s="926" t="s">
        <v>68</v>
      </c>
      <c r="I6" s="924" t="s">
        <v>0</v>
      </c>
      <c r="J6" s="925" t="s">
        <v>1</v>
      </c>
      <c r="K6" s="926" t="s">
        <v>68</v>
      </c>
      <c r="L6" s="850" t="s">
        <v>0</v>
      </c>
      <c r="M6" s="851" t="s">
        <v>1</v>
      </c>
      <c r="N6" s="852" t="s">
        <v>68</v>
      </c>
      <c r="O6" s="924" t="s">
        <v>0</v>
      </c>
      <c r="P6" s="925" t="s">
        <v>1</v>
      </c>
      <c r="Q6" s="926" t="s">
        <v>68</v>
      </c>
      <c r="R6" s="850" t="s">
        <v>0</v>
      </c>
      <c r="S6" s="851" t="s">
        <v>1</v>
      </c>
      <c r="T6" s="852" t="s">
        <v>68</v>
      </c>
      <c r="U6" s="924" t="s">
        <v>0</v>
      </c>
      <c r="V6" s="925" t="s">
        <v>1</v>
      </c>
      <c r="W6" s="926" t="s">
        <v>68</v>
      </c>
      <c r="X6" s="850" t="s">
        <v>0</v>
      </c>
      <c r="Y6" s="851" t="s">
        <v>1</v>
      </c>
      <c r="Z6" s="852" t="s">
        <v>68</v>
      </c>
      <c r="AA6" s="924" t="s">
        <v>0</v>
      </c>
      <c r="AB6" s="925" t="s">
        <v>1</v>
      </c>
      <c r="AC6" s="926" t="s">
        <v>68</v>
      </c>
      <c r="AD6" s="850" t="s">
        <v>0</v>
      </c>
      <c r="AE6" s="851" t="s">
        <v>1</v>
      </c>
      <c r="AF6" s="852" t="s">
        <v>68</v>
      </c>
      <c r="AG6" s="924" t="s">
        <v>0</v>
      </c>
      <c r="AH6" s="925" t="s">
        <v>1</v>
      </c>
      <c r="AI6" s="926" t="s">
        <v>68</v>
      </c>
      <c r="AJ6" s="850" t="s">
        <v>0</v>
      </c>
      <c r="AK6" s="851" t="s">
        <v>1</v>
      </c>
      <c r="AL6" s="852" t="s">
        <v>68</v>
      </c>
      <c r="AM6" s="924" t="s">
        <v>0</v>
      </c>
      <c r="AN6" s="925" t="s">
        <v>1</v>
      </c>
      <c r="AO6" s="926" t="s">
        <v>68</v>
      </c>
      <c r="AP6" s="850" t="s">
        <v>0</v>
      </c>
      <c r="AQ6" s="851" t="s">
        <v>1</v>
      </c>
      <c r="AR6" s="852" t="s">
        <v>68</v>
      </c>
      <c r="AS6" s="924" t="s">
        <v>0</v>
      </c>
      <c r="AT6" s="925" t="s">
        <v>1</v>
      </c>
      <c r="AU6" s="926" t="s">
        <v>68</v>
      </c>
      <c r="AV6" s="850" t="s">
        <v>0</v>
      </c>
      <c r="AW6" s="851" t="s">
        <v>1</v>
      </c>
      <c r="AX6" s="852" t="s">
        <v>68</v>
      </c>
      <c r="AY6" s="924" t="s">
        <v>0</v>
      </c>
      <c r="AZ6" s="925" t="s">
        <v>1</v>
      </c>
      <c r="BA6" s="926" t="s">
        <v>68</v>
      </c>
      <c r="BB6" s="850" t="s">
        <v>0</v>
      </c>
      <c r="BC6" s="851" t="s">
        <v>1</v>
      </c>
      <c r="BD6" s="852" t="s">
        <v>68</v>
      </c>
      <c r="BE6" s="924" t="s">
        <v>0</v>
      </c>
      <c r="BF6" s="925" t="s">
        <v>1</v>
      </c>
      <c r="BG6" s="926" t="s">
        <v>68</v>
      </c>
      <c r="BH6" s="850" t="s">
        <v>0</v>
      </c>
      <c r="BI6" s="851" t="s">
        <v>1</v>
      </c>
      <c r="BJ6" s="852" t="s">
        <v>68</v>
      </c>
      <c r="BK6" s="924" t="s">
        <v>0</v>
      </c>
      <c r="BL6" s="925" t="s">
        <v>1</v>
      </c>
      <c r="BM6" s="926" t="s">
        <v>68</v>
      </c>
      <c r="BN6" s="850" t="s">
        <v>0</v>
      </c>
      <c r="BO6" s="851" t="s">
        <v>1</v>
      </c>
      <c r="BP6" s="852" t="s">
        <v>68</v>
      </c>
      <c r="BQ6" s="924" t="s">
        <v>0</v>
      </c>
      <c r="BR6" s="927" t="s">
        <v>1</v>
      </c>
      <c r="BS6" s="926" t="s">
        <v>68</v>
      </c>
      <c r="BT6" s="850" t="s">
        <v>0</v>
      </c>
      <c r="BU6" s="851" t="s">
        <v>1</v>
      </c>
      <c r="BV6" s="852" t="s">
        <v>68</v>
      </c>
      <c r="BW6" s="2561"/>
    </row>
    <row r="7" spans="2:75" ht="15.75" customHeight="1">
      <c r="B7" s="2482" t="s">
        <v>206</v>
      </c>
      <c r="C7" s="2485" t="s">
        <v>207</v>
      </c>
      <c r="D7" s="2486"/>
      <c r="E7" s="730"/>
      <c r="F7" s="853">
        <f>W800_JIG_MTBJC!F33</f>
        <v>13</v>
      </c>
      <c r="G7" s="854">
        <f>W800_JIG_MTBJC!G33</f>
        <v>12</v>
      </c>
      <c r="H7" s="855">
        <f>G7-F7</f>
        <v>-1</v>
      </c>
      <c r="I7" s="853">
        <f>W800_JIG_MTBJC!H33</f>
        <v>13</v>
      </c>
      <c r="J7" s="854">
        <f>W800_JIG_MTBJC!I33</f>
        <v>12</v>
      </c>
      <c r="K7" s="855">
        <f>J7-I7</f>
        <v>-1</v>
      </c>
      <c r="L7" s="853">
        <f>SUM(F7,I7)/N$3</f>
        <v>13</v>
      </c>
      <c r="M7" s="854">
        <f>SUM(G7,J7)/N$3</f>
        <v>12</v>
      </c>
      <c r="N7" s="855">
        <f>M7-L7</f>
        <v>-1</v>
      </c>
      <c r="O7" s="853">
        <f>W800_JIG_MTBJC!J33</f>
        <v>13</v>
      </c>
      <c r="P7" s="854">
        <f>W800_JIG_MTBJC!K33</f>
        <v>11</v>
      </c>
      <c r="Q7" s="855">
        <f>P7-O7</f>
        <v>-2</v>
      </c>
      <c r="R7" s="853">
        <f>SUM(F7,I7,O7)/T$3</f>
        <v>13</v>
      </c>
      <c r="S7" s="854">
        <f>SUM(G7,J7,P7)/T$3</f>
        <v>11.666666666666666</v>
      </c>
      <c r="T7" s="855">
        <f>S7-R7</f>
        <v>-1.3333333333333339</v>
      </c>
      <c r="U7" s="853">
        <f>W800_JIG_MTBJC!L33</f>
        <v>13</v>
      </c>
      <c r="V7" s="854">
        <f>W800_JIG_MTBJC!M33</f>
        <v>11</v>
      </c>
      <c r="W7" s="855">
        <f>V7-U7</f>
        <v>-2</v>
      </c>
      <c r="X7" s="853">
        <f>SUM(F7,I7,O7,U7)/Z$3</f>
        <v>13</v>
      </c>
      <c r="Y7" s="854">
        <f>SUM(G7,J7,P7,V7)/Z$3</f>
        <v>11.5</v>
      </c>
      <c r="Z7" s="855">
        <f>Y7-X7</f>
        <v>-1.5</v>
      </c>
      <c r="AA7" s="853">
        <f>W800_JIG_MTBJC!N33</f>
        <v>13</v>
      </c>
      <c r="AB7" s="854">
        <f>W800_JIG_MTBJC!O33</f>
        <v>11</v>
      </c>
      <c r="AC7" s="855">
        <f>AB7-AA7</f>
        <v>-2</v>
      </c>
      <c r="AD7" s="853">
        <f>SUM(F7,I7,O7,U7,AA7)/AF$3</f>
        <v>13</v>
      </c>
      <c r="AE7" s="854">
        <f>SUM(G7,J7,P7,V7,AB7)/AF$3</f>
        <v>11.4</v>
      </c>
      <c r="AF7" s="855">
        <f>AE7-AD7</f>
        <v>-1.5999999999999996</v>
      </c>
      <c r="AG7" s="853">
        <f>W800_JIG_MTBJC!P33</f>
        <v>13</v>
      </c>
      <c r="AH7" s="854">
        <f>W800_JIG_MTBJC!Q33</f>
        <v>0</v>
      </c>
      <c r="AI7" s="855">
        <f>AH7-AG7</f>
        <v>-13</v>
      </c>
      <c r="AJ7" s="853">
        <f>SUM(F7,I7,O7,U7,AA7,AG7)/AL$3</f>
        <v>13</v>
      </c>
      <c r="AK7" s="854">
        <f>SUM(G7,J7,P7,V7,AB7,AH7)/AL$3</f>
        <v>9.5</v>
      </c>
      <c r="AL7" s="855">
        <f>AK7-AJ7</f>
        <v>-3.5</v>
      </c>
      <c r="AM7" s="853">
        <f>W800_JIG_MTBJC!R33</f>
        <v>14</v>
      </c>
      <c r="AN7" s="854">
        <f>W800_JIG_MTBJC!S33</f>
        <v>0</v>
      </c>
      <c r="AO7" s="855">
        <f>AN7-AM7</f>
        <v>-14</v>
      </c>
      <c r="AP7" s="853">
        <f>SUM(F7,I7,O7,U7,AA7,AG7,AM7)/AR$3</f>
        <v>13.142857142857142</v>
      </c>
      <c r="AQ7" s="854">
        <f>SUM(G7,J7,P7,V7,AB7,AH7,AN7)/AR$3</f>
        <v>8.1428571428571423</v>
      </c>
      <c r="AR7" s="855">
        <f t="shared" ref="AR7:AR71" si="0">AQ7-AP7</f>
        <v>-5</v>
      </c>
      <c r="AS7" s="853">
        <f>W800_JIG_MTBJC!T33</f>
        <v>14</v>
      </c>
      <c r="AT7" s="854">
        <f>W800_JIG_MTBJC!U33</f>
        <v>0</v>
      </c>
      <c r="AU7" s="855">
        <f>AT7-AS7</f>
        <v>-14</v>
      </c>
      <c r="AV7" s="853">
        <f>SUM(F7,I7,O7,U7,AA7,AG7,AM7,AS7)/AX$3</f>
        <v>13.25</v>
      </c>
      <c r="AW7" s="854">
        <f>SUM(G7,J7,P7,V7,AB7,AH7,AN7,AT7)/AX$3</f>
        <v>7.125</v>
      </c>
      <c r="AX7" s="855">
        <f t="shared" ref="AX7:AX71" si="1">AW7-AV7</f>
        <v>-6.125</v>
      </c>
      <c r="AY7" s="853">
        <f>W800_JIG_MTBJC!V33</f>
        <v>14</v>
      </c>
      <c r="AZ7" s="854">
        <f>W800_JIG_MTBJC!W33</f>
        <v>0</v>
      </c>
      <c r="BA7" s="855">
        <f>AZ7-AY7</f>
        <v>-14</v>
      </c>
      <c r="BB7" s="853">
        <f>SUM(F7,I7,O7,U7,AA7,AG7,AM7,AS7,AY7)/BD$3</f>
        <v>13.333333333333334</v>
      </c>
      <c r="BC7" s="854">
        <f>SUM(G7,J7,P7,V7,AB7,AH7,AN7,AT7,AZ7)/BD$3</f>
        <v>6.333333333333333</v>
      </c>
      <c r="BD7" s="855">
        <f t="shared" ref="BD7:BD71" si="2">BC7-BB7</f>
        <v>-7.0000000000000009</v>
      </c>
      <c r="BE7" s="853">
        <f>W800_JIG_MTBJC!X33</f>
        <v>14</v>
      </c>
      <c r="BF7" s="854">
        <f>W800_JIG_MTBJC!Y33</f>
        <v>0</v>
      </c>
      <c r="BG7" s="855">
        <f>BF7-BE7</f>
        <v>-14</v>
      </c>
      <c r="BH7" s="853">
        <f>SUM(F7,I7,O7,U7,AA7,AG7,AM7,AS7,AY7,BE7)/BJ$3</f>
        <v>13.4</v>
      </c>
      <c r="BI7" s="854">
        <f>SUM(G7,J7,P7,V7,AB7,AH7,AN7,AT7,AZ7,BF7)/BJ$3</f>
        <v>5.7</v>
      </c>
      <c r="BJ7" s="855">
        <f t="shared" ref="BJ7:BJ71" si="3">BI7-BH7</f>
        <v>-7.7</v>
      </c>
      <c r="BK7" s="853">
        <f>W800_JIG_MTBJC!Z33</f>
        <v>14</v>
      </c>
      <c r="BL7" s="854">
        <f>W800_JIG_MTBJC!AA33</f>
        <v>0</v>
      </c>
      <c r="BM7" s="855">
        <f>BL7-BK7</f>
        <v>-14</v>
      </c>
      <c r="BN7" s="853">
        <f>SUM(F7,I7,O7,U7,AA7,AG7,AM7,AS7,AY7,BE7,BK7)/BP$3</f>
        <v>13.454545454545455</v>
      </c>
      <c r="BO7" s="854">
        <f>SUM(G7,J7,P7,V7,AB7,AH7,AN7,AT7,AZ7,BF7,BL7)/BP$3</f>
        <v>5.1818181818181817</v>
      </c>
      <c r="BP7" s="855">
        <f t="shared" ref="BP7:BP71" si="4">BO7-BN7</f>
        <v>-8.2727272727272734</v>
      </c>
      <c r="BQ7" s="853">
        <f>W800_JIG_MTBJC!AB33</f>
        <v>14</v>
      </c>
      <c r="BR7" s="854">
        <f>W800_JIG_MTBJC!AC33</f>
        <v>0</v>
      </c>
      <c r="BS7" s="855">
        <f>BR7-BQ7</f>
        <v>-14</v>
      </c>
      <c r="BT7" s="853">
        <f>SUM(F7,I7,O7,U7,AA7,AG7,AM7,AS7,AY7,BE7,BK7,BQ7)/BV$3</f>
        <v>13.5</v>
      </c>
      <c r="BU7" s="854">
        <f>SUM(G7,J7,P7,V7,AB7,AH7,AN7,AT7,AZ7,BF7,BL7,BR7)/BV$3</f>
        <v>4.75</v>
      </c>
      <c r="BV7" s="855">
        <f t="shared" ref="BV7:BV71" si="5">BU7-BT7</f>
        <v>-8.75</v>
      </c>
      <c r="BW7" s="784" t="s">
        <v>208</v>
      </c>
    </row>
    <row r="8" spans="2:75" ht="15.75" customHeight="1">
      <c r="B8" s="2483"/>
      <c r="C8" s="2526" t="s">
        <v>209</v>
      </c>
      <c r="D8" s="2527"/>
      <c r="E8" s="731"/>
      <c r="F8" s="856">
        <f>W800_JIG_MTBJC!F34</f>
        <v>1</v>
      </c>
      <c r="G8" s="857">
        <f>W800_JIG_MTBJC!G34</f>
        <v>1</v>
      </c>
      <c r="H8" s="858">
        <f t="shared" ref="H8:H11" si="6">G8-F8</f>
        <v>0</v>
      </c>
      <c r="I8" s="856">
        <f>W800_JIG_MTBJC!H34</f>
        <v>1</v>
      </c>
      <c r="J8" s="857">
        <f>W800_JIG_MTBJC!I34</f>
        <v>1</v>
      </c>
      <c r="K8" s="858">
        <f t="shared" ref="K8:K11" si="7">J8-I8</f>
        <v>0</v>
      </c>
      <c r="L8" s="856">
        <f t="shared" ref="L8:L12" si="8">SUM(F8,I8)/N$3</f>
        <v>1</v>
      </c>
      <c r="M8" s="857">
        <f t="shared" ref="M8:M12" si="9">SUM(G8,J8)/N$3</f>
        <v>1</v>
      </c>
      <c r="N8" s="858">
        <f t="shared" ref="N8:N72" si="10">M8-L8</f>
        <v>0</v>
      </c>
      <c r="O8" s="856">
        <f>W800_JIG_MTBJC!J34</f>
        <v>1</v>
      </c>
      <c r="P8" s="857">
        <f>W800_JIG_MTBJC!K34</f>
        <v>1</v>
      </c>
      <c r="Q8" s="858">
        <f t="shared" ref="Q8:Q11" si="11">P8-O8</f>
        <v>0</v>
      </c>
      <c r="R8" s="856">
        <f t="shared" ref="R8:R12" si="12">SUM(F8,I8,O8)/T$3</f>
        <v>1</v>
      </c>
      <c r="S8" s="857">
        <f t="shared" ref="S8:S12" si="13">SUM(G8,J8,P8)/T$3</f>
        <v>1</v>
      </c>
      <c r="T8" s="858">
        <f t="shared" ref="T8:T72" si="14">S8-R8</f>
        <v>0</v>
      </c>
      <c r="U8" s="856">
        <f>W800_JIG_MTBJC!L34</f>
        <v>1</v>
      </c>
      <c r="V8" s="857">
        <f>W800_JIG_MTBJC!M34</f>
        <v>1</v>
      </c>
      <c r="W8" s="858">
        <f t="shared" ref="W8:W11" si="15">V8-U8</f>
        <v>0</v>
      </c>
      <c r="X8" s="856">
        <f t="shared" ref="X8:X12" si="16">SUM(F8,I8,O8,U8)/Z$3</f>
        <v>1</v>
      </c>
      <c r="Y8" s="857">
        <f t="shared" ref="Y8:Y12" si="17">SUM(G8,J8,P8,V8)/Z$3</f>
        <v>1</v>
      </c>
      <c r="Z8" s="858">
        <f t="shared" ref="Z8:Z72" si="18">Y8-X8</f>
        <v>0</v>
      </c>
      <c r="AA8" s="856">
        <f>W800_JIG_MTBJC!N34</f>
        <v>1</v>
      </c>
      <c r="AB8" s="857">
        <f>W800_JIG_MTBJC!O34</f>
        <v>1</v>
      </c>
      <c r="AC8" s="858">
        <f t="shared" ref="AC8:AC11" si="19">AB8-AA8</f>
        <v>0</v>
      </c>
      <c r="AD8" s="856">
        <f t="shared" ref="AD8:AD12" si="20">SUM(F8,I8,O8,U8,AA8)/AF$3</f>
        <v>1</v>
      </c>
      <c r="AE8" s="857">
        <f t="shared" ref="AE8:AE12" si="21">SUM(G8,J8,P8,V8,AB8)/AF$3</f>
        <v>1</v>
      </c>
      <c r="AF8" s="858">
        <f t="shared" ref="AF8:AF72" si="22">AE8-AD8</f>
        <v>0</v>
      </c>
      <c r="AG8" s="856">
        <f>W800_JIG_MTBJC!P34</f>
        <v>1</v>
      </c>
      <c r="AH8" s="857">
        <f>W800_JIG_MTBJC!Q34</f>
        <v>0</v>
      </c>
      <c r="AI8" s="858">
        <f t="shared" ref="AI8:AI11" si="23">AH8-AG8</f>
        <v>-1</v>
      </c>
      <c r="AJ8" s="856">
        <f t="shared" ref="AJ8:AJ12" si="24">SUM(F8,I8,O8,U8,AA8,AG8)/AL$3</f>
        <v>1</v>
      </c>
      <c r="AK8" s="857">
        <f t="shared" ref="AK8:AK12" si="25">SUM(G8,J8,P8,V8,AB8,AH8)/AL$3</f>
        <v>0.83333333333333337</v>
      </c>
      <c r="AL8" s="858">
        <f t="shared" ref="AL8:AL72" si="26">AK8-AJ8</f>
        <v>-0.16666666666666663</v>
      </c>
      <c r="AM8" s="856">
        <f>W800_JIG_MTBJC!R34</f>
        <v>0</v>
      </c>
      <c r="AN8" s="857">
        <f>W800_JIG_MTBJC!S34</f>
        <v>0</v>
      </c>
      <c r="AO8" s="858">
        <f t="shared" ref="AO8:AO11" si="27">AN8-AM8</f>
        <v>0</v>
      </c>
      <c r="AP8" s="856">
        <f t="shared" ref="AP8:AP12" si="28">SUM(F8,I8,O8,U8,AA8,AG8,AM8)/AR$3</f>
        <v>0.8571428571428571</v>
      </c>
      <c r="AQ8" s="857">
        <f t="shared" ref="AQ8:AQ12" si="29">SUM(G8,J8,P8,V8,AB8,AH8,AN8)/AR$3</f>
        <v>0.7142857142857143</v>
      </c>
      <c r="AR8" s="858">
        <f t="shared" si="0"/>
        <v>-0.14285714285714279</v>
      </c>
      <c r="AS8" s="856">
        <f>W800_JIG_MTBJC!T34</f>
        <v>0</v>
      </c>
      <c r="AT8" s="857">
        <f>W800_JIG_MTBJC!U34</f>
        <v>0</v>
      </c>
      <c r="AU8" s="858">
        <f t="shared" ref="AU8:AU11" si="30">AT8-AS8</f>
        <v>0</v>
      </c>
      <c r="AV8" s="856">
        <f t="shared" ref="AV8:AV12" si="31">SUM(F8,I8,O8,U8,AA8,AG8,AM8,AS8)/AX$3</f>
        <v>0.75</v>
      </c>
      <c r="AW8" s="857">
        <f t="shared" ref="AW8:AW12" si="32">SUM(G8,J8,P8,V8,AB8,AH8,AN8,AT8)/AX$3</f>
        <v>0.625</v>
      </c>
      <c r="AX8" s="858">
        <f t="shared" si="1"/>
        <v>-0.125</v>
      </c>
      <c r="AY8" s="856">
        <f>W800_JIG_MTBJC!V34</f>
        <v>0</v>
      </c>
      <c r="AZ8" s="857">
        <f>W800_JIG_MTBJC!W34</f>
        <v>0</v>
      </c>
      <c r="BA8" s="858">
        <f t="shared" ref="BA8:BA11" si="33">AZ8-AY8</f>
        <v>0</v>
      </c>
      <c r="BB8" s="856">
        <f t="shared" ref="BB8:BB12" si="34">SUM(F8,I8,O8,U8,AA8,AG8,AM8,AS8,AY8)/BD$3</f>
        <v>0.66666666666666663</v>
      </c>
      <c r="BC8" s="857">
        <f t="shared" ref="BC8:BC12" si="35">SUM(G8,J8,P8,V8,AB8,AH8,AN8,AT8,AZ8)/BD$3</f>
        <v>0.55555555555555558</v>
      </c>
      <c r="BD8" s="858">
        <f t="shared" si="2"/>
        <v>-0.11111111111111105</v>
      </c>
      <c r="BE8" s="856">
        <f>W800_JIG_MTBJC!X34</f>
        <v>0</v>
      </c>
      <c r="BF8" s="857">
        <f>W800_JIG_MTBJC!Y34</f>
        <v>0</v>
      </c>
      <c r="BG8" s="858">
        <f t="shared" ref="BG8:BG11" si="36">BF8-BE8</f>
        <v>0</v>
      </c>
      <c r="BH8" s="856">
        <f t="shared" ref="BH8:BH12" si="37">SUM(F8,I8,O8,U8,AA8,AG8,AM8,AS8,AY8,BE8)/BJ$3</f>
        <v>0.6</v>
      </c>
      <c r="BI8" s="857">
        <f t="shared" ref="BI8:BI12" si="38">SUM(G8,J8,P8,V8,AB8,AH8,AN8,AT8,AZ8,BF8)/BJ$3</f>
        <v>0.5</v>
      </c>
      <c r="BJ8" s="858">
        <f t="shared" si="3"/>
        <v>-9.9999999999999978E-2</v>
      </c>
      <c r="BK8" s="856">
        <f>W800_JIG_MTBJC!Z34</f>
        <v>0</v>
      </c>
      <c r="BL8" s="857">
        <f>W800_JIG_MTBJC!AA34</f>
        <v>0</v>
      </c>
      <c r="BM8" s="858">
        <f t="shared" ref="BM8:BM11" si="39">BL8-BK8</f>
        <v>0</v>
      </c>
      <c r="BN8" s="856">
        <f t="shared" ref="BN8:BN12" si="40">SUM(F8,I8,O8,U8,AA8,AG8,AM8,AS8,AY8,BE8,BK8)/BP$3</f>
        <v>0.54545454545454541</v>
      </c>
      <c r="BO8" s="857">
        <f t="shared" ref="BO8:BO12" si="41">SUM(G8,J8,P8,V8,AB8,AH8,AN8,AT8,AZ8,BF8,BL8)/BP$3</f>
        <v>0.45454545454545453</v>
      </c>
      <c r="BP8" s="858">
        <f t="shared" si="4"/>
        <v>-9.0909090909090884E-2</v>
      </c>
      <c r="BQ8" s="856">
        <f>W800_JIG_MTBJC!AB34</f>
        <v>0</v>
      </c>
      <c r="BR8" s="857">
        <f>W800_JIG_MTBJC!AC34</f>
        <v>0</v>
      </c>
      <c r="BS8" s="858">
        <f t="shared" ref="BS8:BS11" si="42">BR8-BQ8</f>
        <v>0</v>
      </c>
      <c r="BT8" s="856">
        <f t="shared" ref="BT8:BT12" si="43">SUM(F8,I8,O8,U8,AA8,AG8,AM8,AS8,AY8,BE8,BK8,BQ8)/BV$3</f>
        <v>0.5</v>
      </c>
      <c r="BU8" s="857">
        <f t="shared" ref="BU8:BU12" si="44">SUM(G8,J8,P8,V8,AB8,AH8,AN8,AT8,AZ8,BF8,BL8,BR8)/BV$3</f>
        <v>0.41666666666666669</v>
      </c>
      <c r="BV8" s="858">
        <f t="shared" si="5"/>
        <v>-8.3333333333333315E-2</v>
      </c>
      <c r="BW8" s="789" t="s">
        <v>208</v>
      </c>
    </row>
    <row r="9" spans="2:75" ht="15.75" customHeight="1">
      <c r="B9" s="2483"/>
      <c r="C9" s="2526" t="s">
        <v>210</v>
      </c>
      <c r="D9" s="2527"/>
      <c r="E9" s="732"/>
      <c r="F9" s="856">
        <f>W800_JIG_MTBJC!F35</f>
        <v>0</v>
      </c>
      <c r="G9" s="857">
        <f>W800_JIG_MTBJC!G35</f>
        <v>0</v>
      </c>
      <c r="H9" s="858">
        <f t="shared" si="6"/>
        <v>0</v>
      </c>
      <c r="I9" s="856">
        <f>W800_JIG_MTBJC!H35</f>
        <v>0</v>
      </c>
      <c r="J9" s="857">
        <f>W800_JIG_MTBJC!I35</f>
        <v>0</v>
      </c>
      <c r="K9" s="858">
        <f t="shared" si="7"/>
        <v>0</v>
      </c>
      <c r="L9" s="856">
        <f t="shared" si="8"/>
        <v>0</v>
      </c>
      <c r="M9" s="857">
        <f t="shared" si="9"/>
        <v>0</v>
      </c>
      <c r="N9" s="858">
        <f t="shared" si="10"/>
        <v>0</v>
      </c>
      <c r="O9" s="856">
        <f>W800_JIG_MTBJC!J35</f>
        <v>0</v>
      </c>
      <c r="P9" s="857">
        <f>W800_JIG_MTBJC!K35</f>
        <v>0</v>
      </c>
      <c r="Q9" s="858">
        <f t="shared" si="11"/>
        <v>0</v>
      </c>
      <c r="R9" s="856">
        <f t="shared" si="12"/>
        <v>0</v>
      </c>
      <c r="S9" s="857">
        <f t="shared" si="13"/>
        <v>0</v>
      </c>
      <c r="T9" s="858">
        <f t="shared" si="14"/>
        <v>0</v>
      </c>
      <c r="U9" s="856">
        <f>W800_JIG_MTBJC!L35</f>
        <v>0</v>
      </c>
      <c r="V9" s="857">
        <f>W800_JIG_MTBJC!M35</f>
        <v>0</v>
      </c>
      <c r="W9" s="858">
        <f t="shared" si="15"/>
        <v>0</v>
      </c>
      <c r="X9" s="856">
        <f t="shared" si="16"/>
        <v>0</v>
      </c>
      <c r="Y9" s="857">
        <f t="shared" si="17"/>
        <v>0</v>
      </c>
      <c r="Z9" s="858">
        <f t="shared" si="18"/>
        <v>0</v>
      </c>
      <c r="AA9" s="856">
        <f>W800_JIG_MTBJC!N35</f>
        <v>0</v>
      </c>
      <c r="AB9" s="857">
        <f>W800_JIG_MTBJC!O35</f>
        <v>0</v>
      </c>
      <c r="AC9" s="858">
        <f t="shared" si="19"/>
        <v>0</v>
      </c>
      <c r="AD9" s="856">
        <f t="shared" si="20"/>
        <v>0</v>
      </c>
      <c r="AE9" s="857">
        <f t="shared" si="21"/>
        <v>0</v>
      </c>
      <c r="AF9" s="858">
        <f t="shared" si="22"/>
        <v>0</v>
      </c>
      <c r="AG9" s="856">
        <f>W800_JIG_MTBJC!P35</f>
        <v>0</v>
      </c>
      <c r="AH9" s="857">
        <f>W800_JIG_MTBJC!Q35</f>
        <v>0</v>
      </c>
      <c r="AI9" s="858">
        <f t="shared" si="23"/>
        <v>0</v>
      </c>
      <c r="AJ9" s="856">
        <f t="shared" si="24"/>
        <v>0</v>
      </c>
      <c r="AK9" s="857">
        <f t="shared" si="25"/>
        <v>0</v>
      </c>
      <c r="AL9" s="858">
        <f t="shared" si="26"/>
        <v>0</v>
      </c>
      <c r="AM9" s="856">
        <f>W800_JIG_MTBJC!R35</f>
        <v>0</v>
      </c>
      <c r="AN9" s="857">
        <f>W800_JIG_MTBJC!S35</f>
        <v>0</v>
      </c>
      <c r="AO9" s="858">
        <f t="shared" si="27"/>
        <v>0</v>
      </c>
      <c r="AP9" s="856">
        <f t="shared" si="28"/>
        <v>0</v>
      </c>
      <c r="AQ9" s="857">
        <f t="shared" si="29"/>
        <v>0</v>
      </c>
      <c r="AR9" s="858">
        <f t="shared" si="0"/>
        <v>0</v>
      </c>
      <c r="AS9" s="856">
        <f>W800_JIG_MTBJC!T35</f>
        <v>0</v>
      </c>
      <c r="AT9" s="857">
        <f>W800_JIG_MTBJC!U35</f>
        <v>0</v>
      </c>
      <c r="AU9" s="858">
        <f t="shared" si="30"/>
        <v>0</v>
      </c>
      <c r="AV9" s="856">
        <f t="shared" si="31"/>
        <v>0</v>
      </c>
      <c r="AW9" s="857">
        <f t="shared" si="32"/>
        <v>0</v>
      </c>
      <c r="AX9" s="858">
        <f t="shared" si="1"/>
        <v>0</v>
      </c>
      <c r="AY9" s="856">
        <f>W800_JIG_MTBJC!V35</f>
        <v>0</v>
      </c>
      <c r="AZ9" s="857">
        <f>W800_JIG_MTBJC!W35</f>
        <v>0</v>
      </c>
      <c r="BA9" s="858">
        <f t="shared" si="33"/>
        <v>0</v>
      </c>
      <c r="BB9" s="856">
        <f t="shared" si="34"/>
        <v>0</v>
      </c>
      <c r="BC9" s="857">
        <f t="shared" si="35"/>
        <v>0</v>
      </c>
      <c r="BD9" s="858">
        <f t="shared" si="2"/>
        <v>0</v>
      </c>
      <c r="BE9" s="856">
        <f>W800_JIG_MTBJC!X35</f>
        <v>0</v>
      </c>
      <c r="BF9" s="857">
        <f>W800_JIG_MTBJC!Y35</f>
        <v>0</v>
      </c>
      <c r="BG9" s="858">
        <f t="shared" si="36"/>
        <v>0</v>
      </c>
      <c r="BH9" s="856">
        <f t="shared" si="37"/>
        <v>0</v>
      </c>
      <c r="BI9" s="857">
        <f t="shared" si="38"/>
        <v>0</v>
      </c>
      <c r="BJ9" s="858">
        <f t="shared" si="3"/>
        <v>0</v>
      </c>
      <c r="BK9" s="856">
        <f>W800_JIG_MTBJC!Z35</f>
        <v>0</v>
      </c>
      <c r="BL9" s="857">
        <f>W800_JIG_MTBJC!AA35</f>
        <v>0</v>
      </c>
      <c r="BM9" s="858">
        <f t="shared" si="39"/>
        <v>0</v>
      </c>
      <c r="BN9" s="856">
        <f t="shared" si="40"/>
        <v>0</v>
      </c>
      <c r="BO9" s="857">
        <f t="shared" si="41"/>
        <v>0</v>
      </c>
      <c r="BP9" s="858">
        <f t="shared" si="4"/>
        <v>0</v>
      </c>
      <c r="BQ9" s="856">
        <f>W800_JIG_MTBJC!AB35</f>
        <v>0</v>
      </c>
      <c r="BR9" s="857">
        <f>W800_JIG_MTBJC!AC35</f>
        <v>0</v>
      </c>
      <c r="BS9" s="858">
        <f t="shared" si="42"/>
        <v>0</v>
      </c>
      <c r="BT9" s="856">
        <f t="shared" si="43"/>
        <v>0</v>
      </c>
      <c r="BU9" s="857">
        <f t="shared" si="44"/>
        <v>0</v>
      </c>
      <c r="BV9" s="858">
        <f t="shared" si="5"/>
        <v>0</v>
      </c>
      <c r="BW9" s="789" t="s">
        <v>208</v>
      </c>
    </row>
    <row r="10" spans="2:75" ht="15.75" customHeight="1">
      <c r="B10" s="2483"/>
      <c r="C10" s="2526" t="s">
        <v>211</v>
      </c>
      <c r="D10" s="2527"/>
      <c r="E10" s="731"/>
      <c r="F10" s="856">
        <f>W800_JIG_MTBJC!F36</f>
        <v>0</v>
      </c>
      <c r="G10" s="857">
        <f>W800_JIG_MTBJC!G36</f>
        <v>1</v>
      </c>
      <c r="H10" s="858">
        <f t="shared" si="6"/>
        <v>1</v>
      </c>
      <c r="I10" s="856">
        <f>W800_JIG_MTBJC!H36</f>
        <v>0</v>
      </c>
      <c r="J10" s="857">
        <f>W800_JIG_MTBJC!I36</f>
        <v>1</v>
      </c>
      <c r="K10" s="858">
        <f t="shared" si="7"/>
        <v>1</v>
      </c>
      <c r="L10" s="856">
        <f t="shared" si="8"/>
        <v>0</v>
      </c>
      <c r="M10" s="857">
        <f t="shared" si="9"/>
        <v>1</v>
      </c>
      <c r="N10" s="858">
        <f t="shared" si="10"/>
        <v>1</v>
      </c>
      <c r="O10" s="856">
        <f>W800_JIG_MTBJC!J36</f>
        <v>0</v>
      </c>
      <c r="P10" s="857">
        <f>W800_JIG_MTBJC!K36</f>
        <v>2</v>
      </c>
      <c r="Q10" s="858">
        <f t="shared" si="11"/>
        <v>2</v>
      </c>
      <c r="R10" s="856">
        <f t="shared" si="12"/>
        <v>0</v>
      </c>
      <c r="S10" s="857">
        <f t="shared" si="13"/>
        <v>1.3333333333333333</v>
      </c>
      <c r="T10" s="858">
        <f t="shared" si="14"/>
        <v>1.3333333333333333</v>
      </c>
      <c r="U10" s="856">
        <f>W800_JIG_MTBJC!L36</f>
        <v>0</v>
      </c>
      <c r="V10" s="857">
        <f>W800_JIG_MTBJC!M36</f>
        <v>2</v>
      </c>
      <c r="W10" s="858">
        <f t="shared" si="15"/>
        <v>2</v>
      </c>
      <c r="X10" s="856">
        <f t="shared" si="16"/>
        <v>0</v>
      </c>
      <c r="Y10" s="857">
        <f t="shared" si="17"/>
        <v>1.5</v>
      </c>
      <c r="Z10" s="858">
        <f t="shared" si="18"/>
        <v>1.5</v>
      </c>
      <c r="AA10" s="856">
        <f>W800_JIG_MTBJC!N36</f>
        <v>0</v>
      </c>
      <c r="AB10" s="857">
        <f>W800_JIG_MTBJC!O36</f>
        <v>1</v>
      </c>
      <c r="AC10" s="858">
        <f t="shared" si="19"/>
        <v>1</v>
      </c>
      <c r="AD10" s="856">
        <f t="shared" si="20"/>
        <v>0</v>
      </c>
      <c r="AE10" s="857">
        <f t="shared" si="21"/>
        <v>1.4</v>
      </c>
      <c r="AF10" s="858">
        <f t="shared" si="22"/>
        <v>1.4</v>
      </c>
      <c r="AG10" s="856">
        <f>W800_JIG_MTBJC!P36</f>
        <v>0</v>
      </c>
      <c r="AH10" s="857">
        <f>W800_JIG_MTBJC!Q36</f>
        <v>0</v>
      </c>
      <c r="AI10" s="858">
        <f t="shared" si="23"/>
        <v>0</v>
      </c>
      <c r="AJ10" s="856">
        <f t="shared" si="24"/>
        <v>0</v>
      </c>
      <c r="AK10" s="857">
        <f t="shared" si="25"/>
        <v>1.1666666666666667</v>
      </c>
      <c r="AL10" s="858">
        <f t="shared" si="26"/>
        <v>1.1666666666666667</v>
      </c>
      <c r="AM10" s="856">
        <f>W800_JIG_MTBJC!R36</f>
        <v>0</v>
      </c>
      <c r="AN10" s="857">
        <f>W800_JIG_MTBJC!S36</f>
        <v>0</v>
      </c>
      <c r="AO10" s="858">
        <f t="shared" si="27"/>
        <v>0</v>
      </c>
      <c r="AP10" s="856">
        <f t="shared" si="28"/>
        <v>0</v>
      </c>
      <c r="AQ10" s="857">
        <f t="shared" si="29"/>
        <v>1</v>
      </c>
      <c r="AR10" s="858">
        <f t="shared" si="0"/>
        <v>1</v>
      </c>
      <c r="AS10" s="856">
        <f>W800_JIG_MTBJC!T36</f>
        <v>0</v>
      </c>
      <c r="AT10" s="857">
        <f>W800_JIG_MTBJC!U36</f>
        <v>0</v>
      </c>
      <c r="AU10" s="858">
        <f t="shared" si="30"/>
        <v>0</v>
      </c>
      <c r="AV10" s="856">
        <f t="shared" si="31"/>
        <v>0</v>
      </c>
      <c r="AW10" s="857">
        <f t="shared" si="32"/>
        <v>0.875</v>
      </c>
      <c r="AX10" s="858">
        <f t="shared" si="1"/>
        <v>0.875</v>
      </c>
      <c r="AY10" s="856">
        <f>W800_JIG_MTBJC!V36</f>
        <v>0</v>
      </c>
      <c r="AZ10" s="857">
        <f>W800_JIG_MTBJC!W36</f>
        <v>0</v>
      </c>
      <c r="BA10" s="858">
        <f t="shared" si="33"/>
        <v>0</v>
      </c>
      <c r="BB10" s="856">
        <f t="shared" si="34"/>
        <v>0</v>
      </c>
      <c r="BC10" s="857">
        <f t="shared" si="35"/>
        <v>0.77777777777777779</v>
      </c>
      <c r="BD10" s="858">
        <f t="shared" si="2"/>
        <v>0.77777777777777779</v>
      </c>
      <c r="BE10" s="856">
        <f>W800_JIG_MTBJC!X36</f>
        <v>0</v>
      </c>
      <c r="BF10" s="857">
        <f>W800_JIG_MTBJC!Y36</f>
        <v>0</v>
      </c>
      <c r="BG10" s="858">
        <f t="shared" si="36"/>
        <v>0</v>
      </c>
      <c r="BH10" s="856">
        <f t="shared" si="37"/>
        <v>0</v>
      </c>
      <c r="BI10" s="857">
        <f t="shared" si="38"/>
        <v>0.7</v>
      </c>
      <c r="BJ10" s="858">
        <f t="shared" si="3"/>
        <v>0.7</v>
      </c>
      <c r="BK10" s="856">
        <f>W800_JIG_MTBJC!Z36</f>
        <v>0</v>
      </c>
      <c r="BL10" s="857">
        <f>W800_JIG_MTBJC!AA36</f>
        <v>0</v>
      </c>
      <c r="BM10" s="858">
        <f t="shared" si="39"/>
        <v>0</v>
      </c>
      <c r="BN10" s="856">
        <f t="shared" si="40"/>
        <v>0</v>
      </c>
      <c r="BO10" s="857">
        <f t="shared" si="41"/>
        <v>0.63636363636363635</v>
      </c>
      <c r="BP10" s="858">
        <f t="shared" si="4"/>
        <v>0.63636363636363635</v>
      </c>
      <c r="BQ10" s="856">
        <f>W800_JIG_MTBJC!AB36</f>
        <v>0</v>
      </c>
      <c r="BR10" s="857">
        <f>W800_JIG_MTBJC!AC36</f>
        <v>0</v>
      </c>
      <c r="BS10" s="858">
        <f t="shared" si="42"/>
        <v>0</v>
      </c>
      <c r="BT10" s="856">
        <f t="shared" si="43"/>
        <v>0</v>
      </c>
      <c r="BU10" s="857">
        <f t="shared" si="44"/>
        <v>0.58333333333333337</v>
      </c>
      <c r="BV10" s="858">
        <f t="shared" si="5"/>
        <v>0.58333333333333337</v>
      </c>
      <c r="BW10" s="789" t="s">
        <v>208</v>
      </c>
    </row>
    <row r="11" spans="2:75" ht="15.75" customHeight="1" thickBot="1">
      <c r="B11" s="2483"/>
      <c r="C11" s="2528" t="s">
        <v>212</v>
      </c>
      <c r="D11" s="2529"/>
      <c r="E11" s="733"/>
      <c r="F11" s="859">
        <f>W800_JIG_MTBJC!F37</f>
        <v>0</v>
      </c>
      <c r="G11" s="860">
        <f>W800_JIG_MTBJC!G37</f>
        <v>0</v>
      </c>
      <c r="H11" s="861">
        <f t="shared" si="6"/>
        <v>0</v>
      </c>
      <c r="I11" s="859">
        <f>W800_JIG_MTBJC!H37</f>
        <v>0</v>
      </c>
      <c r="J11" s="860">
        <f>W800_JIG_MTBJC!I37</f>
        <v>0</v>
      </c>
      <c r="K11" s="861">
        <f t="shared" si="7"/>
        <v>0</v>
      </c>
      <c r="L11" s="859">
        <f t="shared" si="8"/>
        <v>0</v>
      </c>
      <c r="M11" s="860">
        <f t="shared" si="9"/>
        <v>0</v>
      </c>
      <c r="N11" s="861">
        <f t="shared" si="10"/>
        <v>0</v>
      </c>
      <c r="O11" s="859">
        <f>W800_JIG_MTBJC!J37</f>
        <v>0</v>
      </c>
      <c r="P11" s="860">
        <f>W800_JIG_MTBJC!K37</f>
        <v>0</v>
      </c>
      <c r="Q11" s="861">
        <f t="shared" si="11"/>
        <v>0</v>
      </c>
      <c r="R11" s="859">
        <f t="shared" si="12"/>
        <v>0</v>
      </c>
      <c r="S11" s="860">
        <f t="shared" si="13"/>
        <v>0</v>
      </c>
      <c r="T11" s="861">
        <f t="shared" si="14"/>
        <v>0</v>
      </c>
      <c r="U11" s="859">
        <f>W800_JIG_MTBJC!L37</f>
        <v>0</v>
      </c>
      <c r="V11" s="860">
        <f>W800_JIG_MTBJC!M37</f>
        <v>0</v>
      </c>
      <c r="W11" s="861">
        <f t="shared" si="15"/>
        <v>0</v>
      </c>
      <c r="X11" s="859">
        <f t="shared" si="16"/>
        <v>0</v>
      </c>
      <c r="Y11" s="860">
        <f t="shared" si="17"/>
        <v>0</v>
      </c>
      <c r="Z11" s="861">
        <f t="shared" si="18"/>
        <v>0</v>
      </c>
      <c r="AA11" s="859">
        <f>W800_JIG_MTBJC!N37</f>
        <v>0</v>
      </c>
      <c r="AB11" s="860">
        <f>W800_JIG_MTBJC!O37</f>
        <v>1</v>
      </c>
      <c r="AC11" s="861">
        <f t="shared" si="19"/>
        <v>1</v>
      </c>
      <c r="AD11" s="859">
        <f t="shared" si="20"/>
        <v>0</v>
      </c>
      <c r="AE11" s="860">
        <f t="shared" si="21"/>
        <v>0.2</v>
      </c>
      <c r="AF11" s="861">
        <f t="shared" si="22"/>
        <v>0.2</v>
      </c>
      <c r="AG11" s="859">
        <f>W800_JIG_MTBJC!P37</f>
        <v>0</v>
      </c>
      <c r="AH11" s="860">
        <f>W800_JIG_MTBJC!Q37</f>
        <v>0</v>
      </c>
      <c r="AI11" s="861">
        <f t="shared" si="23"/>
        <v>0</v>
      </c>
      <c r="AJ11" s="859">
        <f t="shared" si="24"/>
        <v>0</v>
      </c>
      <c r="AK11" s="860">
        <f t="shared" si="25"/>
        <v>0.16666666666666666</v>
      </c>
      <c r="AL11" s="861">
        <f t="shared" si="26"/>
        <v>0.16666666666666666</v>
      </c>
      <c r="AM11" s="859">
        <f>W800_JIG_MTBJC!R37</f>
        <v>0</v>
      </c>
      <c r="AN11" s="860">
        <f>W800_JIG_MTBJC!S37</f>
        <v>0</v>
      </c>
      <c r="AO11" s="861">
        <f t="shared" si="27"/>
        <v>0</v>
      </c>
      <c r="AP11" s="859">
        <f t="shared" si="28"/>
        <v>0</v>
      </c>
      <c r="AQ11" s="860">
        <f t="shared" si="29"/>
        <v>0.14285714285714285</v>
      </c>
      <c r="AR11" s="861">
        <f t="shared" si="0"/>
        <v>0.14285714285714285</v>
      </c>
      <c r="AS11" s="859">
        <f>W800_JIG_MTBJC!T37</f>
        <v>0</v>
      </c>
      <c r="AT11" s="860">
        <f>W800_JIG_MTBJC!U37</f>
        <v>0</v>
      </c>
      <c r="AU11" s="861">
        <f t="shared" si="30"/>
        <v>0</v>
      </c>
      <c r="AV11" s="859">
        <f t="shared" si="31"/>
        <v>0</v>
      </c>
      <c r="AW11" s="860">
        <f t="shared" si="32"/>
        <v>0.125</v>
      </c>
      <c r="AX11" s="861">
        <f t="shared" si="1"/>
        <v>0.125</v>
      </c>
      <c r="AY11" s="859">
        <f>W800_JIG_MTBJC!V37</f>
        <v>0</v>
      </c>
      <c r="AZ11" s="860">
        <f>W800_JIG_MTBJC!W37</f>
        <v>0</v>
      </c>
      <c r="BA11" s="861">
        <f t="shared" si="33"/>
        <v>0</v>
      </c>
      <c r="BB11" s="859">
        <f t="shared" si="34"/>
        <v>0</v>
      </c>
      <c r="BC11" s="860">
        <f t="shared" si="35"/>
        <v>0.1111111111111111</v>
      </c>
      <c r="BD11" s="861">
        <f t="shared" si="2"/>
        <v>0.1111111111111111</v>
      </c>
      <c r="BE11" s="859">
        <f>W800_JIG_MTBJC!X37</f>
        <v>0</v>
      </c>
      <c r="BF11" s="860">
        <f>W800_JIG_MTBJC!Y37</f>
        <v>0</v>
      </c>
      <c r="BG11" s="861">
        <f t="shared" si="36"/>
        <v>0</v>
      </c>
      <c r="BH11" s="859">
        <f t="shared" si="37"/>
        <v>0</v>
      </c>
      <c r="BI11" s="860">
        <f t="shared" si="38"/>
        <v>0.1</v>
      </c>
      <c r="BJ11" s="861">
        <f t="shared" si="3"/>
        <v>0.1</v>
      </c>
      <c r="BK11" s="859">
        <f>W800_JIG_MTBJC!Z37</f>
        <v>0</v>
      </c>
      <c r="BL11" s="860">
        <f>W800_JIG_MTBJC!AA37</f>
        <v>0</v>
      </c>
      <c r="BM11" s="861">
        <f t="shared" si="39"/>
        <v>0</v>
      </c>
      <c r="BN11" s="859">
        <f t="shared" si="40"/>
        <v>0</v>
      </c>
      <c r="BO11" s="860">
        <f t="shared" si="41"/>
        <v>9.0909090909090912E-2</v>
      </c>
      <c r="BP11" s="861">
        <f t="shared" si="4"/>
        <v>9.0909090909090912E-2</v>
      </c>
      <c r="BQ11" s="859">
        <f>W800_JIG_MTBJC!AB37</f>
        <v>0</v>
      </c>
      <c r="BR11" s="860">
        <f>W800_JIG_MTBJC!AC37</f>
        <v>0</v>
      </c>
      <c r="BS11" s="861">
        <f t="shared" si="42"/>
        <v>0</v>
      </c>
      <c r="BT11" s="859">
        <f t="shared" si="43"/>
        <v>0</v>
      </c>
      <c r="BU11" s="860">
        <f t="shared" si="44"/>
        <v>8.3333333333333329E-2</v>
      </c>
      <c r="BV11" s="861">
        <f t="shared" si="5"/>
        <v>8.3333333333333329E-2</v>
      </c>
      <c r="BW11" s="793" t="s">
        <v>208</v>
      </c>
    </row>
    <row r="12" spans="2:75" ht="15.75" customHeight="1" thickTop="1" thickBot="1">
      <c r="B12" s="2484"/>
      <c r="C12" s="2530" t="s">
        <v>213</v>
      </c>
      <c r="D12" s="2531"/>
      <c r="E12" s="2532"/>
      <c r="F12" s="862">
        <f t="shared" ref="F12:BR12" si="45">SUM(F7:F11)</f>
        <v>14</v>
      </c>
      <c r="G12" s="863">
        <f t="shared" si="45"/>
        <v>14</v>
      </c>
      <c r="H12" s="864">
        <f t="shared" ref="H12:H85" si="46">G12-F12</f>
        <v>0</v>
      </c>
      <c r="I12" s="862">
        <f t="shared" si="45"/>
        <v>14</v>
      </c>
      <c r="J12" s="863">
        <f t="shared" si="45"/>
        <v>14</v>
      </c>
      <c r="K12" s="864">
        <f t="shared" ref="K12:K85" si="47">J12-I12</f>
        <v>0</v>
      </c>
      <c r="L12" s="862">
        <f t="shared" si="8"/>
        <v>14</v>
      </c>
      <c r="M12" s="863">
        <f t="shared" si="9"/>
        <v>14</v>
      </c>
      <c r="N12" s="864">
        <f t="shared" si="10"/>
        <v>0</v>
      </c>
      <c r="O12" s="862">
        <f t="shared" si="45"/>
        <v>14</v>
      </c>
      <c r="P12" s="863">
        <f t="shared" si="45"/>
        <v>14</v>
      </c>
      <c r="Q12" s="864">
        <f t="shared" ref="Q12:Q85" si="48">P12-O12</f>
        <v>0</v>
      </c>
      <c r="R12" s="862">
        <f t="shared" si="12"/>
        <v>14</v>
      </c>
      <c r="S12" s="863">
        <f t="shared" si="13"/>
        <v>14</v>
      </c>
      <c r="T12" s="864">
        <f t="shared" si="14"/>
        <v>0</v>
      </c>
      <c r="U12" s="862">
        <f t="shared" si="45"/>
        <v>14</v>
      </c>
      <c r="V12" s="863">
        <f t="shared" si="45"/>
        <v>14</v>
      </c>
      <c r="W12" s="864">
        <f t="shared" ref="W12:W85" si="49">V12-U12</f>
        <v>0</v>
      </c>
      <c r="X12" s="862">
        <f t="shared" si="16"/>
        <v>14</v>
      </c>
      <c r="Y12" s="863">
        <f t="shared" si="17"/>
        <v>14</v>
      </c>
      <c r="Z12" s="864">
        <f t="shared" si="18"/>
        <v>0</v>
      </c>
      <c r="AA12" s="862">
        <f t="shared" si="45"/>
        <v>14</v>
      </c>
      <c r="AB12" s="863">
        <f t="shared" si="45"/>
        <v>14</v>
      </c>
      <c r="AC12" s="864">
        <f t="shared" ref="AC12:AC85" si="50">AB12-AA12</f>
        <v>0</v>
      </c>
      <c r="AD12" s="862">
        <f t="shared" si="20"/>
        <v>14</v>
      </c>
      <c r="AE12" s="863">
        <f t="shared" si="21"/>
        <v>14</v>
      </c>
      <c r="AF12" s="864">
        <f t="shared" si="22"/>
        <v>0</v>
      </c>
      <c r="AG12" s="862">
        <f t="shared" si="45"/>
        <v>14</v>
      </c>
      <c r="AH12" s="863">
        <f t="shared" si="45"/>
        <v>0</v>
      </c>
      <c r="AI12" s="864">
        <f t="shared" ref="AI12:AI85" si="51">AH12-AG12</f>
        <v>-14</v>
      </c>
      <c r="AJ12" s="862">
        <f t="shared" si="24"/>
        <v>14</v>
      </c>
      <c r="AK12" s="863">
        <f t="shared" si="25"/>
        <v>11.666666666666666</v>
      </c>
      <c r="AL12" s="864">
        <f t="shared" si="26"/>
        <v>-2.3333333333333339</v>
      </c>
      <c r="AM12" s="862">
        <f t="shared" si="45"/>
        <v>14</v>
      </c>
      <c r="AN12" s="863">
        <f t="shared" si="45"/>
        <v>0</v>
      </c>
      <c r="AO12" s="864">
        <f t="shared" ref="AO12:AO85" si="52">AN12-AM12</f>
        <v>-14</v>
      </c>
      <c r="AP12" s="862">
        <f t="shared" si="28"/>
        <v>14</v>
      </c>
      <c r="AQ12" s="863">
        <f t="shared" si="29"/>
        <v>10</v>
      </c>
      <c r="AR12" s="864">
        <f t="shared" si="0"/>
        <v>-4</v>
      </c>
      <c r="AS12" s="862">
        <f t="shared" si="45"/>
        <v>14</v>
      </c>
      <c r="AT12" s="863">
        <f t="shared" si="45"/>
        <v>0</v>
      </c>
      <c r="AU12" s="864">
        <f t="shared" ref="AU12:AU85" si="53">AT12-AS12</f>
        <v>-14</v>
      </c>
      <c r="AV12" s="862">
        <f t="shared" si="31"/>
        <v>14</v>
      </c>
      <c r="AW12" s="863">
        <f t="shared" si="32"/>
        <v>8.75</v>
      </c>
      <c r="AX12" s="864">
        <f t="shared" si="1"/>
        <v>-5.25</v>
      </c>
      <c r="AY12" s="862">
        <f t="shared" si="45"/>
        <v>14</v>
      </c>
      <c r="AZ12" s="863">
        <f t="shared" si="45"/>
        <v>0</v>
      </c>
      <c r="BA12" s="864">
        <f t="shared" ref="BA12:BA85" si="54">AZ12-AY12</f>
        <v>-14</v>
      </c>
      <c r="BB12" s="862">
        <f t="shared" si="34"/>
        <v>14</v>
      </c>
      <c r="BC12" s="863">
        <f t="shared" si="35"/>
        <v>7.7777777777777777</v>
      </c>
      <c r="BD12" s="864">
        <f t="shared" si="2"/>
        <v>-6.2222222222222223</v>
      </c>
      <c r="BE12" s="862">
        <f t="shared" si="45"/>
        <v>14</v>
      </c>
      <c r="BF12" s="863">
        <f t="shared" si="45"/>
        <v>0</v>
      </c>
      <c r="BG12" s="864">
        <f t="shared" ref="BG12:BG85" si="55">BF12-BE12</f>
        <v>-14</v>
      </c>
      <c r="BH12" s="862">
        <f t="shared" si="37"/>
        <v>14</v>
      </c>
      <c r="BI12" s="863">
        <f t="shared" si="38"/>
        <v>7</v>
      </c>
      <c r="BJ12" s="864">
        <f t="shared" si="3"/>
        <v>-7</v>
      </c>
      <c r="BK12" s="862">
        <f t="shared" si="45"/>
        <v>14</v>
      </c>
      <c r="BL12" s="863">
        <f t="shared" si="45"/>
        <v>0</v>
      </c>
      <c r="BM12" s="864">
        <f t="shared" ref="BM12:BM85" si="56">BL12-BK12</f>
        <v>-14</v>
      </c>
      <c r="BN12" s="862">
        <f t="shared" si="40"/>
        <v>14</v>
      </c>
      <c r="BO12" s="863">
        <f t="shared" si="41"/>
        <v>6.3636363636363633</v>
      </c>
      <c r="BP12" s="864">
        <f t="shared" si="4"/>
        <v>-7.6363636363636367</v>
      </c>
      <c r="BQ12" s="862">
        <f t="shared" si="45"/>
        <v>14</v>
      </c>
      <c r="BR12" s="863">
        <f t="shared" si="45"/>
        <v>0</v>
      </c>
      <c r="BS12" s="864">
        <f t="shared" ref="BS12:BS85" si="57">BR12-BQ12</f>
        <v>-14</v>
      </c>
      <c r="BT12" s="862">
        <f t="shared" si="43"/>
        <v>14</v>
      </c>
      <c r="BU12" s="863">
        <f t="shared" si="44"/>
        <v>5.833333333333333</v>
      </c>
      <c r="BV12" s="864">
        <f t="shared" si="5"/>
        <v>-8.1666666666666679</v>
      </c>
      <c r="BW12" s="907" t="s">
        <v>208</v>
      </c>
    </row>
    <row r="13" spans="2:75" ht="15.75" hidden="1" customHeight="1" outlineLevel="1">
      <c r="B13" s="2522" t="s">
        <v>276</v>
      </c>
      <c r="C13" s="2479" t="s">
        <v>214</v>
      </c>
      <c r="D13" s="2472" t="s">
        <v>215</v>
      </c>
      <c r="E13" s="734" t="s">
        <v>216</v>
      </c>
      <c r="F13" s="782">
        <f>W800_JIG_MTBJC!F38</f>
        <v>1877</v>
      </c>
      <c r="G13" s="783">
        <f>W800_JIG_MTBJC!G38</f>
        <v>1877</v>
      </c>
      <c r="H13" s="781">
        <f t="shared" si="46"/>
        <v>0</v>
      </c>
      <c r="I13" s="782">
        <f>W800_JIG_MTBJC!H38</f>
        <v>1917</v>
      </c>
      <c r="J13" s="783">
        <f>W800_JIG_MTBJC!I38</f>
        <v>1917</v>
      </c>
      <c r="K13" s="781">
        <f t="shared" si="47"/>
        <v>0</v>
      </c>
      <c r="L13" s="782">
        <f t="shared" ref="L13:M76" si="58">SUM(F13,I13)</f>
        <v>3794</v>
      </c>
      <c r="M13" s="783">
        <f t="shared" si="58"/>
        <v>3794</v>
      </c>
      <c r="N13" s="781">
        <f t="shared" si="10"/>
        <v>0</v>
      </c>
      <c r="O13" s="782">
        <f>W800_JIG_MTBJC!J38</f>
        <v>756</v>
      </c>
      <c r="P13" s="783">
        <f>W800_JIG_MTBJC!K38</f>
        <v>756</v>
      </c>
      <c r="Q13" s="781">
        <f t="shared" si="48"/>
        <v>0</v>
      </c>
      <c r="R13" s="782">
        <f t="shared" ref="R13:S76" si="59">SUM(L13,O13)</f>
        <v>4550</v>
      </c>
      <c r="S13" s="783">
        <f t="shared" si="59"/>
        <v>4550</v>
      </c>
      <c r="T13" s="781">
        <f t="shared" si="14"/>
        <v>0</v>
      </c>
      <c r="U13" s="782">
        <f>W800_JIG_MTBJC!L38</f>
        <v>2711</v>
      </c>
      <c r="V13" s="783">
        <f>W800_JIG_MTBJC!M38</f>
        <v>2711</v>
      </c>
      <c r="W13" s="781">
        <f t="shared" si="49"/>
        <v>0</v>
      </c>
      <c r="X13" s="782">
        <f t="shared" ref="X13:Y76" si="60">SUM(R13,U13)</f>
        <v>7261</v>
      </c>
      <c r="Y13" s="783">
        <f t="shared" si="60"/>
        <v>7261</v>
      </c>
      <c r="Z13" s="781">
        <f t="shared" si="18"/>
        <v>0</v>
      </c>
      <c r="AA13" s="782">
        <f>W800_JIG_MTBJC!N38</f>
        <v>1462</v>
      </c>
      <c r="AB13" s="783">
        <f>W800_JIG_MTBJC!O38</f>
        <v>1462</v>
      </c>
      <c r="AC13" s="781">
        <f t="shared" si="50"/>
        <v>0</v>
      </c>
      <c r="AD13" s="782">
        <f t="shared" ref="AD13:AE76" si="61">SUM(X13,AA13)</f>
        <v>8723</v>
      </c>
      <c r="AE13" s="783">
        <f t="shared" si="61"/>
        <v>8723</v>
      </c>
      <c r="AF13" s="781">
        <f t="shared" si="22"/>
        <v>0</v>
      </c>
      <c r="AG13" s="782">
        <f>W800_JIG_MTBJC!P38</f>
        <v>1026</v>
      </c>
      <c r="AH13" s="783">
        <f>W800_JIG_MTBJC!Q38</f>
        <v>1026</v>
      </c>
      <c r="AI13" s="781">
        <f t="shared" si="51"/>
        <v>0</v>
      </c>
      <c r="AJ13" s="782">
        <f t="shared" ref="AJ13:AK76" si="62">SUM(AD13,AG13)</f>
        <v>9749</v>
      </c>
      <c r="AK13" s="783">
        <f t="shared" si="62"/>
        <v>9749</v>
      </c>
      <c r="AL13" s="781">
        <f t="shared" si="26"/>
        <v>0</v>
      </c>
      <c r="AM13" s="782">
        <f>W800_JIG_MTBJC!R38</f>
        <v>2408</v>
      </c>
      <c r="AN13" s="783">
        <f>W800_JIG_MTBJC!S38</f>
        <v>2408</v>
      </c>
      <c r="AO13" s="781">
        <f t="shared" si="52"/>
        <v>0</v>
      </c>
      <c r="AP13" s="782">
        <f t="shared" ref="AP13:AQ76" si="63">SUM(AJ13,AM13)</f>
        <v>12157</v>
      </c>
      <c r="AQ13" s="783">
        <f t="shared" si="63"/>
        <v>12157</v>
      </c>
      <c r="AR13" s="781">
        <f t="shared" si="0"/>
        <v>0</v>
      </c>
      <c r="AS13" s="782">
        <f>W800_JIG_MTBJC!T38</f>
        <v>2400</v>
      </c>
      <c r="AT13" s="783">
        <f>W800_JIG_MTBJC!U38</f>
        <v>2400</v>
      </c>
      <c r="AU13" s="781">
        <f t="shared" si="53"/>
        <v>0</v>
      </c>
      <c r="AV13" s="782">
        <f t="shared" ref="AV13:AW76" si="64">SUM(AP13,AS13)</f>
        <v>14557</v>
      </c>
      <c r="AW13" s="783">
        <f t="shared" si="64"/>
        <v>14557</v>
      </c>
      <c r="AX13" s="781">
        <f t="shared" si="1"/>
        <v>0</v>
      </c>
      <c r="AY13" s="782">
        <f>W800_JIG_MTBJC!V38</f>
        <v>2400</v>
      </c>
      <c r="AZ13" s="783">
        <f>W800_JIG_MTBJC!W38</f>
        <v>2400</v>
      </c>
      <c r="BA13" s="781">
        <f t="shared" si="54"/>
        <v>0</v>
      </c>
      <c r="BB13" s="782">
        <f t="shared" ref="BB13:BC76" si="65">SUM(AV13,AY13)</f>
        <v>16957</v>
      </c>
      <c r="BC13" s="783">
        <f t="shared" si="65"/>
        <v>16957</v>
      </c>
      <c r="BD13" s="781">
        <f t="shared" si="2"/>
        <v>0</v>
      </c>
      <c r="BE13" s="782">
        <f>W800_JIG_MTBJC!X38</f>
        <v>2400</v>
      </c>
      <c r="BF13" s="783">
        <f>W800_JIG_MTBJC!Y38</f>
        <v>2400</v>
      </c>
      <c r="BG13" s="781">
        <f t="shared" si="55"/>
        <v>0</v>
      </c>
      <c r="BH13" s="782">
        <f t="shared" ref="BH13:BI76" si="66">SUM(BB13,BE13)</f>
        <v>19357</v>
      </c>
      <c r="BI13" s="783">
        <f t="shared" si="66"/>
        <v>19357</v>
      </c>
      <c r="BJ13" s="781">
        <f t="shared" si="3"/>
        <v>0</v>
      </c>
      <c r="BK13" s="782">
        <f>W800_JIG_MTBJC!Z38</f>
        <v>2408</v>
      </c>
      <c r="BL13" s="783">
        <f>W800_JIG_MTBJC!AA38</f>
        <v>2408</v>
      </c>
      <c r="BM13" s="781">
        <f t="shared" si="56"/>
        <v>0</v>
      </c>
      <c r="BN13" s="782">
        <f t="shared" ref="BN13:BO76" si="67">SUM(BH13,BK13)</f>
        <v>21765</v>
      </c>
      <c r="BO13" s="783">
        <f t="shared" si="67"/>
        <v>21765</v>
      </c>
      <c r="BP13" s="781">
        <f t="shared" si="4"/>
        <v>0</v>
      </c>
      <c r="BQ13" s="782">
        <f>W800_JIG_MTBJC!AB38</f>
        <v>2408</v>
      </c>
      <c r="BR13" s="783">
        <f>W800_JIG_MTBJC!AC38</f>
        <v>2408</v>
      </c>
      <c r="BS13" s="781">
        <f t="shared" si="57"/>
        <v>0</v>
      </c>
      <c r="BT13" s="782">
        <f t="shared" ref="BT13:BU76" si="68">SUM(BN13,BQ13)</f>
        <v>24173</v>
      </c>
      <c r="BU13" s="783">
        <f t="shared" si="68"/>
        <v>24173</v>
      </c>
      <c r="BV13" s="781">
        <f t="shared" si="5"/>
        <v>0</v>
      </c>
      <c r="BW13" s="784" t="s">
        <v>89</v>
      </c>
    </row>
    <row r="14" spans="2:75" ht="15.75" hidden="1" customHeight="1" outlineLevel="1">
      <c r="B14" s="2523"/>
      <c r="C14" s="2480"/>
      <c r="D14" s="2473"/>
      <c r="E14" s="735" t="s">
        <v>71</v>
      </c>
      <c r="F14" s="787">
        <f>W800_JIG_MTBJC!F39</f>
        <v>0</v>
      </c>
      <c r="G14" s="788">
        <f>W800_JIG_MTBJC!G39</f>
        <v>1</v>
      </c>
      <c r="H14" s="786">
        <f t="shared" si="46"/>
        <v>1</v>
      </c>
      <c r="I14" s="787">
        <f>W800_JIG_MTBJC!H39</f>
        <v>0</v>
      </c>
      <c r="J14" s="788">
        <f>W800_JIG_MTBJC!I39</f>
        <v>0</v>
      </c>
      <c r="K14" s="786">
        <f t="shared" si="47"/>
        <v>0</v>
      </c>
      <c r="L14" s="787">
        <f t="shared" si="58"/>
        <v>0</v>
      </c>
      <c r="M14" s="788">
        <f t="shared" si="58"/>
        <v>1</v>
      </c>
      <c r="N14" s="786">
        <f t="shared" si="10"/>
        <v>1</v>
      </c>
      <c r="O14" s="787">
        <f>W800_JIG_MTBJC!J39</f>
        <v>0</v>
      </c>
      <c r="P14" s="788">
        <f>W800_JIG_MTBJC!K39</f>
        <v>0</v>
      </c>
      <c r="Q14" s="786">
        <f t="shared" si="48"/>
        <v>0</v>
      </c>
      <c r="R14" s="787">
        <f t="shared" si="59"/>
        <v>0</v>
      </c>
      <c r="S14" s="788">
        <f t="shared" si="59"/>
        <v>1</v>
      </c>
      <c r="T14" s="786">
        <f t="shared" si="14"/>
        <v>1</v>
      </c>
      <c r="U14" s="787">
        <f>W800_JIG_MTBJC!L39</f>
        <v>0</v>
      </c>
      <c r="V14" s="788">
        <f>W800_JIG_MTBJC!M39</f>
        <v>0</v>
      </c>
      <c r="W14" s="786">
        <f t="shared" si="49"/>
        <v>0</v>
      </c>
      <c r="X14" s="787">
        <f t="shared" si="60"/>
        <v>0</v>
      </c>
      <c r="Y14" s="788">
        <f t="shared" si="60"/>
        <v>1</v>
      </c>
      <c r="Z14" s="786">
        <f t="shared" si="18"/>
        <v>1</v>
      </c>
      <c r="AA14" s="787">
        <f>W800_JIG_MTBJC!N39</f>
        <v>0</v>
      </c>
      <c r="AB14" s="788">
        <f>W800_JIG_MTBJC!O39</f>
        <v>0</v>
      </c>
      <c r="AC14" s="786">
        <f t="shared" si="50"/>
        <v>0</v>
      </c>
      <c r="AD14" s="787">
        <f t="shared" si="61"/>
        <v>0</v>
      </c>
      <c r="AE14" s="788">
        <f t="shared" si="61"/>
        <v>1</v>
      </c>
      <c r="AF14" s="786">
        <f t="shared" si="22"/>
        <v>1</v>
      </c>
      <c r="AG14" s="787">
        <f>W800_JIG_MTBJC!P39</f>
        <v>0</v>
      </c>
      <c r="AH14" s="788">
        <f>W800_JIG_MTBJC!Q39</f>
        <v>0</v>
      </c>
      <c r="AI14" s="786">
        <f t="shared" si="51"/>
        <v>0</v>
      </c>
      <c r="AJ14" s="787">
        <f t="shared" si="62"/>
        <v>0</v>
      </c>
      <c r="AK14" s="788">
        <f t="shared" si="62"/>
        <v>1</v>
      </c>
      <c r="AL14" s="786">
        <f t="shared" si="26"/>
        <v>1</v>
      </c>
      <c r="AM14" s="787">
        <f>W800_JIG_MTBJC!R39</f>
        <v>0</v>
      </c>
      <c r="AN14" s="788">
        <f>W800_JIG_MTBJC!S39</f>
        <v>0</v>
      </c>
      <c r="AO14" s="786">
        <f t="shared" si="52"/>
        <v>0</v>
      </c>
      <c r="AP14" s="787">
        <f t="shared" si="63"/>
        <v>0</v>
      </c>
      <c r="AQ14" s="788">
        <f t="shared" si="63"/>
        <v>1</v>
      </c>
      <c r="AR14" s="786">
        <f t="shared" si="0"/>
        <v>1</v>
      </c>
      <c r="AS14" s="787">
        <f>W800_JIG_MTBJC!T39</f>
        <v>0</v>
      </c>
      <c r="AT14" s="788">
        <f>W800_JIG_MTBJC!U39</f>
        <v>0</v>
      </c>
      <c r="AU14" s="786">
        <f t="shared" si="53"/>
        <v>0</v>
      </c>
      <c r="AV14" s="787">
        <f t="shared" si="64"/>
        <v>0</v>
      </c>
      <c r="AW14" s="788">
        <f t="shared" si="64"/>
        <v>1</v>
      </c>
      <c r="AX14" s="786">
        <f t="shared" si="1"/>
        <v>1</v>
      </c>
      <c r="AY14" s="787">
        <f>W800_JIG_MTBJC!V39</f>
        <v>0</v>
      </c>
      <c r="AZ14" s="788">
        <f>W800_JIG_MTBJC!W39</f>
        <v>0</v>
      </c>
      <c r="BA14" s="786">
        <f t="shared" si="54"/>
        <v>0</v>
      </c>
      <c r="BB14" s="787">
        <f t="shared" si="65"/>
        <v>0</v>
      </c>
      <c r="BC14" s="788">
        <f t="shared" si="65"/>
        <v>1</v>
      </c>
      <c r="BD14" s="786">
        <f t="shared" si="2"/>
        <v>1</v>
      </c>
      <c r="BE14" s="787">
        <f>W800_JIG_MTBJC!X39</f>
        <v>0</v>
      </c>
      <c r="BF14" s="788">
        <f>W800_JIG_MTBJC!Y39</f>
        <v>0</v>
      </c>
      <c r="BG14" s="786">
        <f t="shared" si="55"/>
        <v>0</v>
      </c>
      <c r="BH14" s="787">
        <f t="shared" si="66"/>
        <v>0</v>
      </c>
      <c r="BI14" s="788">
        <f t="shared" si="66"/>
        <v>1</v>
      </c>
      <c r="BJ14" s="786">
        <f t="shared" si="3"/>
        <v>1</v>
      </c>
      <c r="BK14" s="787">
        <f>W800_JIG_MTBJC!Z39</f>
        <v>0</v>
      </c>
      <c r="BL14" s="788">
        <f>W800_JIG_MTBJC!AA39</f>
        <v>0</v>
      </c>
      <c r="BM14" s="786">
        <f t="shared" si="56"/>
        <v>0</v>
      </c>
      <c r="BN14" s="787">
        <f t="shared" si="67"/>
        <v>0</v>
      </c>
      <c r="BO14" s="788">
        <f t="shared" si="67"/>
        <v>1</v>
      </c>
      <c r="BP14" s="786">
        <f t="shared" si="4"/>
        <v>1</v>
      </c>
      <c r="BQ14" s="787">
        <f>W800_JIG_MTBJC!AB39</f>
        <v>0</v>
      </c>
      <c r="BR14" s="788">
        <f>W800_JIG_MTBJC!AC39</f>
        <v>0</v>
      </c>
      <c r="BS14" s="786">
        <f t="shared" si="57"/>
        <v>0</v>
      </c>
      <c r="BT14" s="787">
        <f t="shared" si="68"/>
        <v>0</v>
      </c>
      <c r="BU14" s="788">
        <f t="shared" si="68"/>
        <v>1</v>
      </c>
      <c r="BV14" s="786">
        <f t="shared" si="5"/>
        <v>1</v>
      </c>
      <c r="BW14" s="789" t="s">
        <v>89</v>
      </c>
    </row>
    <row r="15" spans="2:75" ht="15.75" hidden="1" customHeight="1" outlineLevel="1">
      <c r="B15" s="2523"/>
      <c r="C15" s="2480"/>
      <c r="D15" s="2473"/>
      <c r="E15" s="735" t="s">
        <v>217</v>
      </c>
      <c r="F15" s="787">
        <f>W800_JIG_MTBJC!F40</f>
        <v>1486</v>
      </c>
      <c r="G15" s="788">
        <f>W800_JIG_MTBJC!G40</f>
        <v>2257</v>
      </c>
      <c r="H15" s="786">
        <f t="shared" si="46"/>
        <v>771</v>
      </c>
      <c r="I15" s="787">
        <f>W800_JIG_MTBJC!H40</f>
        <v>1520</v>
      </c>
      <c r="J15" s="788">
        <f>W800_JIG_MTBJC!I40</f>
        <v>1372</v>
      </c>
      <c r="K15" s="786">
        <f t="shared" si="47"/>
        <v>-148</v>
      </c>
      <c r="L15" s="787">
        <f t="shared" si="58"/>
        <v>3006</v>
      </c>
      <c r="M15" s="788">
        <f t="shared" si="58"/>
        <v>3629</v>
      </c>
      <c r="N15" s="786">
        <f t="shared" si="10"/>
        <v>623</v>
      </c>
      <c r="O15" s="787">
        <f>W800_JIG_MTBJC!J40</f>
        <v>598</v>
      </c>
      <c r="P15" s="788">
        <f>W800_JIG_MTBJC!K40</f>
        <v>2934</v>
      </c>
      <c r="Q15" s="786">
        <f t="shared" si="48"/>
        <v>2336</v>
      </c>
      <c r="R15" s="787">
        <f t="shared" si="59"/>
        <v>3604</v>
      </c>
      <c r="S15" s="788">
        <f t="shared" si="59"/>
        <v>6563</v>
      </c>
      <c r="T15" s="786">
        <f t="shared" si="14"/>
        <v>2959</v>
      </c>
      <c r="U15" s="787">
        <f>W800_JIG_MTBJC!L40</f>
        <v>2147</v>
      </c>
      <c r="V15" s="788">
        <f>W800_JIG_MTBJC!M40</f>
        <v>2668</v>
      </c>
      <c r="W15" s="786">
        <f t="shared" si="49"/>
        <v>521</v>
      </c>
      <c r="X15" s="787">
        <f t="shared" si="60"/>
        <v>5751</v>
      </c>
      <c r="Y15" s="788">
        <f t="shared" si="60"/>
        <v>9231</v>
      </c>
      <c r="Z15" s="786">
        <f t="shared" si="18"/>
        <v>3480</v>
      </c>
      <c r="AA15" s="787">
        <f>W800_JIG_MTBJC!N40</f>
        <v>1159</v>
      </c>
      <c r="AB15" s="788">
        <f>W800_JIG_MTBJC!O40</f>
        <v>1194</v>
      </c>
      <c r="AC15" s="786">
        <f t="shared" si="50"/>
        <v>35</v>
      </c>
      <c r="AD15" s="787">
        <f t="shared" si="61"/>
        <v>6910</v>
      </c>
      <c r="AE15" s="788">
        <f t="shared" si="61"/>
        <v>10425</v>
      </c>
      <c r="AF15" s="786">
        <f t="shared" si="22"/>
        <v>3515</v>
      </c>
      <c r="AG15" s="787">
        <f>W800_JIG_MTBJC!P40</f>
        <v>812</v>
      </c>
      <c r="AH15" s="788">
        <f>W800_JIG_MTBJC!Q40</f>
        <v>1147</v>
      </c>
      <c r="AI15" s="786">
        <f t="shared" si="51"/>
        <v>335</v>
      </c>
      <c r="AJ15" s="787">
        <f t="shared" si="62"/>
        <v>7722</v>
      </c>
      <c r="AK15" s="788">
        <f t="shared" si="62"/>
        <v>11572</v>
      </c>
      <c r="AL15" s="786">
        <f t="shared" si="26"/>
        <v>3850</v>
      </c>
      <c r="AM15" s="787">
        <f>W800_JIG_MTBJC!R40</f>
        <v>1909</v>
      </c>
      <c r="AN15" s="788">
        <f>W800_JIG_MTBJC!S40</f>
        <v>0</v>
      </c>
      <c r="AO15" s="786">
        <f t="shared" si="52"/>
        <v>-1909</v>
      </c>
      <c r="AP15" s="787">
        <f t="shared" si="63"/>
        <v>9631</v>
      </c>
      <c r="AQ15" s="788">
        <f t="shared" si="63"/>
        <v>11572</v>
      </c>
      <c r="AR15" s="786">
        <f t="shared" si="0"/>
        <v>1941</v>
      </c>
      <c r="AS15" s="787">
        <f>W800_JIG_MTBJC!T40</f>
        <v>1903</v>
      </c>
      <c r="AT15" s="788">
        <f>W800_JIG_MTBJC!U40</f>
        <v>0</v>
      </c>
      <c r="AU15" s="786">
        <f t="shared" si="53"/>
        <v>-1903</v>
      </c>
      <c r="AV15" s="787">
        <f t="shared" si="64"/>
        <v>11534</v>
      </c>
      <c r="AW15" s="788">
        <f t="shared" si="64"/>
        <v>11572</v>
      </c>
      <c r="AX15" s="786">
        <f t="shared" si="1"/>
        <v>38</v>
      </c>
      <c r="AY15" s="787">
        <f>W800_JIG_MTBJC!V40</f>
        <v>1903</v>
      </c>
      <c r="AZ15" s="788">
        <f>W800_JIG_MTBJC!W40</f>
        <v>0</v>
      </c>
      <c r="BA15" s="786">
        <f t="shared" si="54"/>
        <v>-1903</v>
      </c>
      <c r="BB15" s="787">
        <f t="shared" si="65"/>
        <v>13437</v>
      </c>
      <c r="BC15" s="788">
        <f t="shared" si="65"/>
        <v>11572</v>
      </c>
      <c r="BD15" s="786">
        <f t="shared" si="2"/>
        <v>-1865</v>
      </c>
      <c r="BE15" s="787">
        <f>W800_JIG_MTBJC!X40</f>
        <v>1903</v>
      </c>
      <c r="BF15" s="788">
        <f>W800_JIG_MTBJC!Y40</f>
        <v>0</v>
      </c>
      <c r="BG15" s="786">
        <f t="shared" si="55"/>
        <v>-1903</v>
      </c>
      <c r="BH15" s="787">
        <f t="shared" si="66"/>
        <v>15340</v>
      </c>
      <c r="BI15" s="788">
        <f t="shared" si="66"/>
        <v>11572</v>
      </c>
      <c r="BJ15" s="786">
        <f t="shared" si="3"/>
        <v>-3768</v>
      </c>
      <c r="BK15" s="787">
        <f>W800_JIG_MTBJC!Z40</f>
        <v>1910</v>
      </c>
      <c r="BL15" s="788">
        <f>W800_JIG_MTBJC!AA40</f>
        <v>0</v>
      </c>
      <c r="BM15" s="786">
        <f t="shared" si="56"/>
        <v>-1910</v>
      </c>
      <c r="BN15" s="787">
        <f t="shared" si="67"/>
        <v>17250</v>
      </c>
      <c r="BO15" s="788">
        <f t="shared" si="67"/>
        <v>11572</v>
      </c>
      <c r="BP15" s="786">
        <f t="shared" si="4"/>
        <v>-5678</v>
      </c>
      <c r="BQ15" s="787">
        <f>W800_JIG_MTBJC!AB40</f>
        <v>1910</v>
      </c>
      <c r="BR15" s="788">
        <f>W800_JIG_MTBJC!AC40</f>
        <v>0</v>
      </c>
      <c r="BS15" s="786">
        <f t="shared" si="57"/>
        <v>-1910</v>
      </c>
      <c r="BT15" s="787">
        <f t="shared" si="68"/>
        <v>19160</v>
      </c>
      <c r="BU15" s="788">
        <f t="shared" si="68"/>
        <v>11572</v>
      </c>
      <c r="BV15" s="786">
        <f t="shared" si="5"/>
        <v>-7588</v>
      </c>
      <c r="BW15" s="789" t="s">
        <v>89</v>
      </c>
    </row>
    <row r="16" spans="2:75" ht="15.75" hidden="1" customHeight="1" outlineLevel="1" thickBot="1">
      <c r="B16" s="2523"/>
      <c r="C16" s="2480"/>
      <c r="D16" s="2473"/>
      <c r="E16" s="736" t="s">
        <v>218</v>
      </c>
      <c r="F16" s="790">
        <f>F15/6300*1000</f>
        <v>235.87301587301587</v>
      </c>
      <c r="G16" s="791">
        <f t="shared" ref="G16:BR16" si="69">G15/6300*1000</f>
        <v>358.25396825396825</v>
      </c>
      <c r="H16" s="792">
        <f t="shared" si="46"/>
        <v>122.38095238095238</v>
      </c>
      <c r="I16" s="790">
        <f t="shared" si="69"/>
        <v>241.26984126984127</v>
      </c>
      <c r="J16" s="791">
        <f t="shared" si="69"/>
        <v>217.77777777777777</v>
      </c>
      <c r="K16" s="792">
        <f t="shared" si="47"/>
        <v>-23.492063492063494</v>
      </c>
      <c r="L16" s="790">
        <f t="shared" si="58"/>
        <v>477.14285714285711</v>
      </c>
      <c r="M16" s="791">
        <f t="shared" si="58"/>
        <v>576.03174603174602</v>
      </c>
      <c r="N16" s="792">
        <f t="shared" si="10"/>
        <v>98.888888888888914</v>
      </c>
      <c r="O16" s="790">
        <f t="shared" si="69"/>
        <v>94.920634920634924</v>
      </c>
      <c r="P16" s="791">
        <f t="shared" si="69"/>
        <v>465.71428571428567</v>
      </c>
      <c r="Q16" s="792">
        <f t="shared" si="48"/>
        <v>370.79365079365073</v>
      </c>
      <c r="R16" s="790">
        <f t="shared" si="59"/>
        <v>572.06349206349205</v>
      </c>
      <c r="S16" s="791">
        <f t="shared" si="59"/>
        <v>1041.7460317460318</v>
      </c>
      <c r="T16" s="792">
        <f t="shared" si="14"/>
        <v>469.68253968253975</v>
      </c>
      <c r="U16" s="790">
        <f t="shared" si="69"/>
        <v>340.79365079365084</v>
      </c>
      <c r="V16" s="791">
        <f t="shared" si="69"/>
        <v>423.49206349206349</v>
      </c>
      <c r="W16" s="792">
        <f t="shared" si="49"/>
        <v>82.698412698412653</v>
      </c>
      <c r="X16" s="790">
        <f t="shared" si="60"/>
        <v>912.85714285714289</v>
      </c>
      <c r="Y16" s="791">
        <f t="shared" si="60"/>
        <v>1465.2380952380954</v>
      </c>
      <c r="Z16" s="792">
        <f t="shared" si="18"/>
        <v>552.38095238095252</v>
      </c>
      <c r="AA16" s="790">
        <f t="shared" si="69"/>
        <v>183.96825396825398</v>
      </c>
      <c r="AB16" s="791">
        <f t="shared" si="69"/>
        <v>189.52380952380952</v>
      </c>
      <c r="AC16" s="792">
        <f t="shared" si="50"/>
        <v>5.5555555555555429</v>
      </c>
      <c r="AD16" s="790">
        <f t="shared" si="61"/>
        <v>1096.8253968253969</v>
      </c>
      <c r="AE16" s="791">
        <f t="shared" si="61"/>
        <v>1654.761904761905</v>
      </c>
      <c r="AF16" s="792">
        <f t="shared" si="22"/>
        <v>557.93650793650818</v>
      </c>
      <c r="AG16" s="790">
        <f t="shared" si="69"/>
        <v>128.88888888888889</v>
      </c>
      <c r="AH16" s="791">
        <f t="shared" si="69"/>
        <v>182.06349206349208</v>
      </c>
      <c r="AI16" s="792">
        <f t="shared" si="51"/>
        <v>53.174603174603192</v>
      </c>
      <c r="AJ16" s="790">
        <f t="shared" si="62"/>
        <v>1225.7142857142858</v>
      </c>
      <c r="AK16" s="791">
        <f t="shared" si="62"/>
        <v>1836.8253968253971</v>
      </c>
      <c r="AL16" s="792">
        <f t="shared" si="26"/>
        <v>611.11111111111131</v>
      </c>
      <c r="AM16" s="790">
        <f t="shared" si="69"/>
        <v>303.01587301587301</v>
      </c>
      <c r="AN16" s="791">
        <f t="shared" si="69"/>
        <v>0</v>
      </c>
      <c r="AO16" s="792">
        <f t="shared" si="52"/>
        <v>-303.01587301587301</v>
      </c>
      <c r="AP16" s="790">
        <f t="shared" si="63"/>
        <v>1528.7301587301588</v>
      </c>
      <c r="AQ16" s="791">
        <f t="shared" si="63"/>
        <v>1836.8253968253971</v>
      </c>
      <c r="AR16" s="792">
        <f t="shared" si="0"/>
        <v>308.0952380952383</v>
      </c>
      <c r="AS16" s="790">
        <f t="shared" si="69"/>
        <v>302.06349206349211</v>
      </c>
      <c r="AT16" s="791">
        <f t="shared" si="69"/>
        <v>0</v>
      </c>
      <c r="AU16" s="792">
        <f t="shared" si="53"/>
        <v>-302.06349206349211</v>
      </c>
      <c r="AV16" s="790">
        <f t="shared" si="64"/>
        <v>1830.7936507936508</v>
      </c>
      <c r="AW16" s="791">
        <f t="shared" si="64"/>
        <v>1836.8253968253971</v>
      </c>
      <c r="AX16" s="792">
        <f t="shared" si="1"/>
        <v>6.0317460317462519</v>
      </c>
      <c r="AY16" s="790">
        <f t="shared" si="69"/>
        <v>302.06349206349211</v>
      </c>
      <c r="AZ16" s="791">
        <f t="shared" si="69"/>
        <v>0</v>
      </c>
      <c r="BA16" s="792">
        <f t="shared" si="54"/>
        <v>-302.06349206349211</v>
      </c>
      <c r="BB16" s="790">
        <f t="shared" si="65"/>
        <v>2132.8571428571431</v>
      </c>
      <c r="BC16" s="791">
        <f t="shared" si="65"/>
        <v>1836.8253968253971</v>
      </c>
      <c r="BD16" s="792">
        <f t="shared" si="2"/>
        <v>-296.03174603174602</v>
      </c>
      <c r="BE16" s="790">
        <f t="shared" si="69"/>
        <v>302.06349206349211</v>
      </c>
      <c r="BF16" s="791">
        <f t="shared" si="69"/>
        <v>0</v>
      </c>
      <c r="BG16" s="792">
        <f t="shared" si="55"/>
        <v>-302.06349206349211</v>
      </c>
      <c r="BH16" s="790">
        <f t="shared" si="66"/>
        <v>2434.9206349206352</v>
      </c>
      <c r="BI16" s="791">
        <f t="shared" si="66"/>
        <v>1836.8253968253971</v>
      </c>
      <c r="BJ16" s="792">
        <f t="shared" si="3"/>
        <v>-598.09523809523807</v>
      </c>
      <c r="BK16" s="790">
        <f t="shared" si="69"/>
        <v>303.17460317460313</v>
      </c>
      <c r="BL16" s="791">
        <f t="shared" si="69"/>
        <v>0</v>
      </c>
      <c r="BM16" s="792">
        <f t="shared" si="56"/>
        <v>-303.17460317460313</v>
      </c>
      <c r="BN16" s="790">
        <f t="shared" si="67"/>
        <v>2738.0952380952385</v>
      </c>
      <c r="BO16" s="791">
        <f t="shared" si="67"/>
        <v>1836.8253968253971</v>
      </c>
      <c r="BP16" s="792">
        <f t="shared" si="4"/>
        <v>-901.26984126984144</v>
      </c>
      <c r="BQ16" s="790">
        <f t="shared" si="69"/>
        <v>303.17460317460313</v>
      </c>
      <c r="BR16" s="791">
        <f t="shared" si="69"/>
        <v>0</v>
      </c>
      <c r="BS16" s="792">
        <f t="shared" si="57"/>
        <v>-303.17460317460313</v>
      </c>
      <c r="BT16" s="790">
        <f t="shared" si="68"/>
        <v>3041.2698412698419</v>
      </c>
      <c r="BU16" s="791">
        <f t="shared" si="68"/>
        <v>1836.8253968253971</v>
      </c>
      <c r="BV16" s="792">
        <f t="shared" si="5"/>
        <v>-1204.4444444444448</v>
      </c>
      <c r="BW16" s="793" t="s">
        <v>90</v>
      </c>
    </row>
    <row r="17" spans="2:75" ht="15.75" hidden="1" customHeight="1" outlineLevel="1" thickTop="1">
      <c r="B17" s="2523"/>
      <c r="C17" s="2480"/>
      <c r="D17" s="2473"/>
      <c r="E17" s="737" t="s">
        <v>219</v>
      </c>
      <c r="F17" s="794">
        <f>F13-F14-F15</f>
        <v>391</v>
      </c>
      <c r="G17" s="795">
        <f t="shared" ref="G17:BR17" si="70">G13-G14-G15</f>
        <v>-381</v>
      </c>
      <c r="H17" s="796">
        <f t="shared" si="46"/>
        <v>-772</v>
      </c>
      <c r="I17" s="794">
        <f t="shared" si="70"/>
        <v>397</v>
      </c>
      <c r="J17" s="795">
        <f t="shared" si="70"/>
        <v>545</v>
      </c>
      <c r="K17" s="796">
        <f t="shared" si="47"/>
        <v>148</v>
      </c>
      <c r="L17" s="794">
        <f t="shared" si="58"/>
        <v>788</v>
      </c>
      <c r="M17" s="795">
        <f t="shared" si="58"/>
        <v>164</v>
      </c>
      <c r="N17" s="796">
        <f t="shared" si="10"/>
        <v>-624</v>
      </c>
      <c r="O17" s="794">
        <f t="shared" si="70"/>
        <v>158</v>
      </c>
      <c r="P17" s="795">
        <f t="shared" si="70"/>
        <v>-2178</v>
      </c>
      <c r="Q17" s="796">
        <f t="shared" si="48"/>
        <v>-2336</v>
      </c>
      <c r="R17" s="794">
        <f t="shared" si="59"/>
        <v>946</v>
      </c>
      <c r="S17" s="795">
        <f t="shared" si="59"/>
        <v>-2014</v>
      </c>
      <c r="T17" s="796">
        <f t="shared" si="14"/>
        <v>-2960</v>
      </c>
      <c r="U17" s="794">
        <f t="shared" si="70"/>
        <v>564</v>
      </c>
      <c r="V17" s="795">
        <f t="shared" si="70"/>
        <v>43</v>
      </c>
      <c r="W17" s="796">
        <f t="shared" si="49"/>
        <v>-521</v>
      </c>
      <c r="X17" s="794">
        <f t="shared" si="60"/>
        <v>1510</v>
      </c>
      <c r="Y17" s="795">
        <f t="shared" si="60"/>
        <v>-1971</v>
      </c>
      <c r="Z17" s="796">
        <f t="shared" si="18"/>
        <v>-3481</v>
      </c>
      <c r="AA17" s="794">
        <f t="shared" si="70"/>
        <v>303</v>
      </c>
      <c r="AB17" s="795">
        <f t="shared" si="70"/>
        <v>268</v>
      </c>
      <c r="AC17" s="796">
        <f t="shared" si="50"/>
        <v>-35</v>
      </c>
      <c r="AD17" s="794">
        <f t="shared" si="61"/>
        <v>1813</v>
      </c>
      <c r="AE17" s="795">
        <f t="shared" si="61"/>
        <v>-1703</v>
      </c>
      <c r="AF17" s="796">
        <f t="shared" si="22"/>
        <v>-3516</v>
      </c>
      <c r="AG17" s="794">
        <f t="shared" si="70"/>
        <v>214</v>
      </c>
      <c r="AH17" s="795">
        <f t="shared" si="70"/>
        <v>-121</v>
      </c>
      <c r="AI17" s="796">
        <f t="shared" si="51"/>
        <v>-335</v>
      </c>
      <c r="AJ17" s="794">
        <f t="shared" si="62"/>
        <v>2027</v>
      </c>
      <c r="AK17" s="795">
        <f t="shared" si="62"/>
        <v>-1824</v>
      </c>
      <c r="AL17" s="796">
        <f t="shared" si="26"/>
        <v>-3851</v>
      </c>
      <c r="AM17" s="794">
        <f t="shared" si="70"/>
        <v>499</v>
      </c>
      <c r="AN17" s="795">
        <f t="shared" si="70"/>
        <v>2408</v>
      </c>
      <c r="AO17" s="796">
        <f t="shared" si="52"/>
        <v>1909</v>
      </c>
      <c r="AP17" s="794">
        <f t="shared" si="63"/>
        <v>2526</v>
      </c>
      <c r="AQ17" s="795">
        <f t="shared" si="63"/>
        <v>584</v>
      </c>
      <c r="AR17" s="796">
        <f t="shared" si="0"/>
        <v>-1942</v>
      </c>
      <c r="AS17" s="794">
        <f t="shared" si="70"/>
        <v>497</v>
      </c>
      <c r="AT17" s="795">
        <f t="shared" si="70"/>
        <v>2400</v>
      </c>
      <c r="AU17" s="796">
        <f t="shared" si="53"/>
        <v>1903</v>
      </c>
      <c r="AV17" s="794">
        <f t="shared" si="64"/>
        <v>3023</v>
      </c>
      <c r="AW17" s="795">
        <f t="shared" si="64"/>
        <v>2984</v>
      </c>
      <c r="AX17" s="796">
        <f t="shared" si="1"/>
        <v>-39</v>
      </c>
      <c r="AY17" s="794">
        <f t="shared" si="70"/>
        <v>497</v>
      </c>
      <c r="AZ17" s="795">
        <f t="shared" si="70"/>
        <v>2400</v>
      </c>
      <c r="BA17" s="796">
        <f t="shared" si="54"/>
        <v>1903</v>
      </c>
      <c r="BB17" s="794">
        <f t="shared" si="65"/>
        <v>3520</v>
      </c>
      <c r="BC17" s="795">
        <f t="shared" si="65"/>
        <v>5384</v>
      </c>
      <c r="BD17" s="796">
        <f t="shared" si="2"/>
        <v>1864</v>
      </c>
      <c r="BE17" s="794">
        <f t="shared" si="70"/>
        <v>497</v>
      </c>
      <c r="BF17" s="795">
        <f t="shared" si="70"/>
        <v>2400</v>
      </c>
      <c r="BG17" s="796">
        <f t="shared" si="55"/>
        <v>1903</v>
      </c>
      <c r="BH17" s="794">
        <f t="shared" si="66"/>
        <v>4017</v>
      </c>
      <c r="BI17" s="795">
        <f t="shared" si="66"/>
        <v>7784</v>
      </c>
      <c r="BJ17" s="796">
        <f t="shared" si="3"/>
        <v>3767</v>
      </c>
      <c r="BK17" s="794">
        <f t="shared" si="70"/>
        <v>498</v>
      </c>
      <c r="BL17" s="795">
        <f t="shared" si="70"/>
        <v>2408</v>
      </c>
      <c r="BM17" s="796">
        <f t="shared" si="56"/>
        <v>1910</v>
      </c>
      <c r="BN17" s="794">
        <f t="shared" si="67"/>
        <v>4515</v>
      </c>
      <c r="BO17" s="795">
        <f t="shared" si="67"/>
        <v>10192</v>
      </c>
      <c r="BP17" s="796">
        <f t="shared" si="4"/>
        <v>5677</v>
      </c>
      <c r="BQ17" s="794">
        <f t="shared" si="70"/>
        <v>498</v>
      </c>
      <c r="BR17" s="795">
        <f t="shared" si="70"/>
        <v>2408</v>
      </c>
      <c r="BS17" s="796">
        <f t="shared" si="57"/>
        <v>1910</v>
      </c>
      <c r="BT17" s="794">
        <f t="shared" si="68"/>
        <v>5013</v>
      </c>
      <c r="BU17" s="795">
        <f t="shared" si="68"/>
        <v>12600</v>
      </c>
      <c r="BV17" s="796">
        <f t="shared" si="5"/>
        <v>7587</v>
      </c>
      <c r="BW17" s="797" t="s">
        <v>89</v>
      </c>
    </row>
    <row r="18" spans="2:75" ht="15.75" hidden="1" customHeight="1" outlineLevel="1" thickBot="1">
      <c r="B18" s="2523"/>
      <c r="C18" s="2480"/>
      <c r="D18" s="2474"/>
      <c r="E18" s="738" t="s">
        <v>220</v>
      </c>
      <c r="F18" s="798">
        <f>F17/F13</f>
        <v>0.20831113478955782</v>
      </c>
      <c r="G18" s="799">
        <f t="shared" ref="G18" si="71">G17/G13</f>
        <v>-0.20298348428343102</v>
      </c>
      <c r="H18" s="800">
        <f>G18-F18</f>
        <v>-0.41129461907298881</v>
      </c>
      <c r="I18" s="798">
        <f t="shared" ref="I18:BR18" si="72">I17/I13</f>
        <v>0.207094418362024</v>
      </c>
      <c r="J18" s="799">
        <f t="shared" si="72"/>
        <v>0.2842983828899322</v>
      </c>
      <c r="K18" s="800">
        <f t="shared" si="47"/>
        <v>7.7203964527908203E-2</v>
      </c>
      <c r="L18" s="798">
        <f t="shared" ref="L18" si="73">L17/L13</f>
        <v>0.2076963626779125</v>
      </c>
      <c r="M18" s="799">
        <f t="shared" si="72"/>
        <v>4.322614654717976E-2</v>
      </c>
      <c r="N18" s="800">
        <f t="shared" si="10"/>
        <v>-0.16447021613073273</v>
      </c>
      <c r="O18" s="798">
        <f t="shared" ref="O18" si="74">O17/O13</f>
        <v>0.20899470899470898</v>
      </c>
      <c r="P18" s="799">
        <f t="shared" si="72"/>
        <v>-2.8809523809523809</v>
      </c>
      <c r="Q18" s="800">
        <f t="shared" si="48"/>
        <v>-3.0899470899470898</v>
      </c>
      <c r="R18" s="798">
        <f t="shared" ref="R18" si="75">R17/R13</f>
        <v>0.2079120879120879</v>
      </c>
      <c r="S18" s="799">
        <f t="shared" si="72"/>
        <v>-0.44263736263736264</v>
      </c>
      <c r="T18" s="800">
        <f t="shared" si="14"/>
        <v>-0.65054945054945057</v>
      </c>
      <c r="U18" s="798">
        <f t="shared" ref="U18" si="76">U17/U13</f>
        <v>0.20804131316857249</v>
      </c>
      <c r="V18" s="799">
        <f t="shared" si="72"/>
        <v>1.5861305791220952E-2</v>
      </c>
      <c r="W18" s="800">
        <f t="shared" si="49"/>
        <v>-0.19218000737735155</v>
      </c>
      <c r="X18" s="798">
        <f t="shared" ref="X18" si="77">X17/X13</f>
        <v>0.20796033604186751</v>
      </c>
      <c r="Y18" s="799">
        <f t="shared" si="72"/>
        <v>-0.2714502134692191</v>
      </c>
      <c r="Z18" s="800">
        <f t="shared" si="18"/>
        <v>-0.47941054951108664</v>
      </c>
      <c r="AA18" s="798">
        <f t="shared" ref="AA18" si="78">AA17/AA13</f>
        <v>0.20725034199726403</v>
      </c>
      <c r="AB18" s="799">
        <f t="shared" si="72"/>
        <v>0.18331053351573187</v>
      </c>
      <c r="AC18" s="800">
        <f t="shared" si="50"/>
        <v>-2.3939808481532154E-2</v>
      </c>
      <c r="AD18" s="798">
        <f t="shared" ref="AD18" si="79">AD17/AD13</f>
        <v>0.20784133898887996</v>
      </c>
      <c r="AE18" s="799">
        <f t="shared" si="72"/>
        <v>-0.19523099850968703</v>
      </c>
      <c r="AF18" s="800">
        <f t="shared" si="22"/>
        <v>-0.40307233749856697</v>
      </c>
      <c r="AG18" s="798">
        <f t="shared" ref="AG18" si="80">AG17/AG13</f>
        <v>0.20857699805068225</v>
      </c>
      <c r="AH18" s="799">
        <f t="shared" si="72"/>
        <v>-0.11793372319688109</v>
      </c>
      <c r="AI18" s="800">
        <f t="shared" si="51"/>
        <v>-0.32651072124756331</v>
      </c>
      <c r="AJ18" s="798">
        <f t="shared" ref="AJ18" si="81">AJ17/AJ13</f>
        <v>0.20791876089855371</v>
      </c>
      <c r="AK18" s="799">
        <f t="shared" si="72"/>
        <v>-0.18709611242178684</v>
      </c>
      <c r="AL18" s="800">
        <f t="shared" si="26"/>
        <v>-0.39501487332034058</v>
      </c>
      <c r="AM18" s="798">
        <f t="shared" ref="AM18" si="82">AM17/AM13</f>
        <v>0.20722591362126247</v>
      </c>
      <c r="AN18" s="799">
        <f t="shared" si="72"/>
        <v>1</v>
      </c>
      <c r="AO18" s="800">
        <f t="shared" si="52"/>
        <v>0.79277408637873759</v>
      </c>
      <c r="AP18" s="798">
        <f t="shared" ref="AP18" si="83">AP17/AP13</f>
        <v>0.20778152504729785</v>
      </c>
      <c r="AQ18" s="799">
        <f t="shared" si="72"/>
        <v>4.8038167311014228E-2</v>
      </c>
      <c r="AR18" s="800">
        <f t="shared" si="0"/>
        <v>-0.15974335773628362</v>
      </c>
      <c r="AS18" s="798">
        <f t="shared" ref="AS18" si="84">AS17/AS13</f>
        <v>0.20708333333333334</v>
      </c>
      <c r="AT18" s="799">
        <f t="shared" si="72"/>
        <v>1</v>
      </c>
      <c r="AU18" s="800">
        <f t="shared" si="53"/>
        <v>0.79291666666666671</v>
      </c>
      <c r="AV18" s="798">
        <f t="shared" ref="AV18" si="85">AV17/AV13</f>
        <v>0.20766641478326578</v>
      </c>
      <c r="AW18" s="799">
        <f t="shared" si="72"/>
        <v>0.20498729133750085</v>
      </c>
      <c r="AX18" s="800">
        <f t="shared" si="1"/>
        <v>-2.6791234457649304E-3</v>
      </c>
      <c r="AY18" s="798">
        <f t="shared" ref="AY18" si="86">AY17/AY13</f>
        <v>0.20708333333333334</v>
      </c>
      <c r="AZ18" s="799">
        <f t="shared" si="72"/>
        <v>1</v>
      </c>
      <c r="BA18" s="800">
        <f t="shared" si="54"/>
        <v>0.79291666666666671</v>
      </c>
      <c r="BB18" s="798">
        <f t="shared" ref="BB18" si="87">BB17/BB13</f>
        <v>0.20758388865955063</v>
      </c>
      <c r="BC18" s="799">
        <f t="shared" si="72"/>
        <v>0.3175089933360854</v>
      </c>
      <c r="BD18" s="800">
        <f t="shared" si="2"/>
        <v>0.10992510467653477</v>
      </c>
      <c r="BE18" s="798">
        <f t="shared" ref="BE18" si="88">BE17/BE13</f>
        <v>0.20708333333333334</v>
      </c>
      <c r="BF18" s="799">
        <f t="shared" si="72"/>
        <v>1</v>
      </c>
      <c r="BG18" s="800">
        <f t="shared" si="55"/>
        <v>0.79291666666666671</v>
      </c>
      <c r="BH18" s="798">
        <f t="shared" ref="BH18" si="89">BH17/BH13</f>
        <v>0.20752182672934855</v>
      </c>
      <c r="BI18" s="799">
        <f t="shared" si="72"/>
        <v>0.40212842899209589</v>
      </c>
      <c r="BJ18" s="800">
        <f t="shared" si="3"/>
        <v>0.19460660226274734</v>
      </c>
      <c r="BK18" s="798">
        <f t="shared" ref="BK18" si="90">BK17/BK13</f>
        <v>0.20681063122923588</v>
      </c>
      <c r="BL18" s="799">
        <f t="shared" si="72"/>
        <v>1</v>
      </c>
      <c r="BM18" s="800">
        <f t="shared" si="56"/>
        <v>0.79318936877076407</v>
      </c>
      <c r="BN18" s="798">
        <f t="shared" ref="BN18" si="91">BN17/BN13</f>
        <v>0.20744314266023431</v>
      </c>
      <c r="BO18" s="799">
        <f t="shared" si="72"/>
        <v>0.46827475304387778</v>
      </c>
      <c r="BP18" s="800">
        <f t="shared" si="4"/>
        <v>0.26083161038364344</v>
      </c>
      <c r="BQ18" s="798">
        <f t="shared" ref="BQ18" si="92">BQ17/BQ13</f>
        <v>0.20681063122923588</v>
      </c>
      <c r="BR18" s="799">
        <f t="shared" si="72"/>
        <v>1</v>
      </c>
      <c r="BS18" s="800">
        <f t="shared" si="57"/>
        <v>0.79318936877076407</v>
      </c>
      <c r="BT18" s="798">
        <f t="shared" ref="BT18:BU18" si="93">BT17/BT13</f>
        <v>0.20738013486120879</v>
      </c>
      <c r="BU18" s="799">
        <f t="shared" si="93"/>
        <v>0.52124270880734702</v>
      </c>
      <c r="BV18" s="800">
        <f t="shared" si="5"/>
        <v>0.31386257394613826</v>
      </c>
      <c r="BW18" s="809" t="s">
        <v>153</v>
      </c>
    </row>
    <row r="19" spans="2:75" ht="15.75" hidden="1" customHeight="1" outlineLevel="1">
      <c r="B19" s="2523"/>
      <c r="C19" s="2480"/>
      <c r="D19" s="2472" t="s">
        <v>221</v>
      </c>
      <c r="E19" s="734" t="s">
        <v>216</v>
      </c>
      <c r="F19" s="782">
        <f>W800_JIG_MTBJC!F41</f>
        <v>318</v>
      </c>
      <c r="G19" s="783">
        <f>W800_JIG_MTBJC!G41</f>
        <v>0</v>
      </c>
      <c r="H19" s="781">
        <f t="shared" si="46"/>
        <v>-318</v>
      </c>
      <c r="I19" s="782">
        <f>W800_JIG_MTBJC!H41</f>
        <v>318</v>
      </c>
      <c r="J19" s="783">
        <f>W800_JIG_MTBJC!I41</f>
        <v>0</v>
      </c>
      <c r="K19" s="781">
        <f t="shared" si="47"/>
        <v>-318</v>
      </c>
      <c r="L19" s="782">
        <f t="shared" si="58"/>
        <v>636</v>
      </c>
      <c r="M19" s="783">
        <f t="shared" si="58"/>
        <v>0</v>
      </c>
      <c r="N19" s="781">
        <f t="shared" si="10"/>
        <v>-636</v>
      </c>
      <c r="O19" s="782">
        <f>W800_JIG_MTBJC!J41</f>
        <v>318</v>
      </c>
      <c r="P19" s="783">
        <f>W800_JIG_MTBJC!K41</f>
        <v>305</v>
      </c>
      <c r="Q19" s="781">
        <f t="shared" si="48"/>
        <v>-13</v>
      </c>
      <c r="R19" s="782">
        <f t="shared" si="59"/>
        <v>954</v>
      </c>
      <c r="S19" s="783">
        <f t="shared" si="59"/>
        <v>305</v>
      </c>
      <c r="T19" s="781">
        <f t="shared" si="14"/>
        <v>-649</v>
      </c>
      <c r="U19" s="782">
        <f>W800_JIG_MTBJC!L41</f>
        <v>318</v>
      </c>
      <c r="V19" s="783">
        <f>W800_JIG_MTBJC!M41</f>
        <v>388</v>
      </c>
      <c r="W19" s="781">
        <f t="shared" si="49"/>
        <v>70</v>
      </c>
      <c r="X19" s="782">
        <f t="shared" si="60"/>
        <v>1272</v>
      </c>
      <c r="Y19" s="783">
        <f t="shared" si="60"/>
        <v>693</v>
      </c>
      <c r="Z19" s="781">
        <f t="shared" si="18"/>
        <v>-579</v>
      </c>
      <c r="AA19" s="782">
        <f>W800_JIG_MTBJC!N41</f>
        <v>318</v>
      </c>
      <c r="AB19" s="783">
        <f>W800_JIG_MTBJC!O41</f>
        <v>305</v>
      </c>
      <c r="AC19" s="781">
        <f t="shared" si="50"/>
        <v>-13</v>
      </c>
      <c r="AD19" s="782">
        <f t="shared" si="61"/>
        <v>1590</v>
      </c>
      <c r="AE19" s="783">
        <f t="shared" si="61"/>
        <v>998</v>
      </c>
      <c r="AF19" s="781">
        <f t="shared" si="22"/>
        <v>-592</v>
      </c>
      <c r="AG19" s="782">
        <f>W800_JIG_MTBJC!P41</f>
        <v>318</v>
      </c>
      <c r="AH19" s="783">
        <f>W800_JIG_MTBJC!Q41</f>
        <v>318</v>
      </c>
      <c r="AI19" s="781">
        <f t="shared" si="51"/>
        <v>0</v>
      </c>
      <c r="AJ19" s="782">
        <f t="shared" si="62"/>
        <v>1908</v>
      </c>
      <c r="AK19" s="783">
        <f t="shared" si="62"/>
        <v>1316</v>
      </c>
      <c r="AL19" s="781">
        <f t="shared" si="26"/>
        <v>-592</v>
      </c>
      <c r="AM19" s="782">
        <f>W800_JIG_MTBJC!R41</f>
        <v>0</v>
      </c>
      <c r="AN19" s="783">
        <f>W800_JIG_MTBJC!S41</f>
        <v>0</v>
      </c>
      <c r="AO19" s="781">
        <f t="shared" si="52"/>
        <v>0</v>
      </c>
      <c r="AP19" s="782">
        <f t="shared" si="63"/>
        <v>1908</v>
      </c>
      <c r="AQ19" s="783">
        <f t="shared" si="63"/>
        <v>1316</v>
      </c>
      <c r="AR19" s="781">
        <f t="shared" si="0"/>
        <v>-592</v>
      </c>
      <c r="AS19" s="782">
        <f>W800_JIG_MTBJC!T41</f>
        <v>0</v>
      </c>
      <c r="AT19" s="783">
        <f>W800_JIG_MTBJC!U41</f>
        <v>0</v>
      </c>
      <c r="AU19" s="781">
        <f t="shared" si="53"/>
        <v>0</v>
      </c>
      <c r="AV19" s="782">
        <f t="shared" si="64"/>
        <v>1908</v>
      </c>
      <c r="AW19" s="783">
        <f t="shared" si="64"/>
        <v>1316</v>
      </c>
      <c r="AX19" s="781">
        <f t="shared" si="1"/>
        <v>-592</v>
      </c>
      <c r="AY19" s="782">
        <f>W800_JIG_MTBJC!V41</f>
        <v>0</v>
      </c>
      <c r="AZ19" s="783">
        <f>W800_JIG_MTBJC!W41</f>
        <v>0</v>
      </c>
      <c r="BA19" s="781">
        <f t="shared" si="54"/>
        <v>0</v>
      </c>
      <c r="BB19" s="782">
        <f t="shared" si="65"/>
        <v>1908</v>
      </c>
      <c r="BC19" s="783">
        <f t="shared" si="65"/>
        <v>1316</v>
      </c>
      <c r="BD19" s="781">
        <f t="shared" si="2"/>
        <v>-592</v>
      </c>
      <c r="BE19" s="782">
        <f>W800_JIG_MTBJC!X41</f>
        <v>0</v>
      </c>
      <c r="BF19" s="783">
        <f>W800_JIG_MTBJC!Y41</f>
        <v>0</v>
      </c>
      <c r="BG19" s="781">
        <f t="shared" si="55"/>
        <v>0</v>
      </c>
      <c r="BH19" s="782">
        <f t="shared" si="66"/>
        <v>1908</v>
      </c>
      <c r="BI19" s="783">
        <f t="shared" si="66"/>
        <v>1316</v>
      </c>
      <c r="BJ19" s="781">
        <f t="shared" si="3"/>
        <v>-592</v>
      </c>
      <c r="BK19" s="782">
        <f>W800_JIG_MTBJC!Z41</f>
        <v>0</v>
      </c>
      <c r="BL19" s="783">
        <f>W800_JIG_MTBJC!AA41</f>
        <v>0</v>
      </c>
      <c r="BM19" s="781">
        <f t="shared" si="56"/>
        <v>0</v>
      </c>
      <c r="BN19" s="782">
        <f t="shared" si="67"/>
        <v>1908</v>
      </c>
      <c r="BO19" s="783">
        <f t="shared" si="67"/>
        <v>1316</v>
      </c>
      <c r="BP19" s="781">
        <f t="shared" si="4"/>
        <v>-592</v>
      </c>
      <c r="BQ19" s="782">
        <f>W800_JIG_MTBJC!AB41</f>
        <v>0</v>
      </c>
      <c r="BR19" s="783">
        <f>W800_JIG_MTBJC!AC41</f>
        <v>0</v>
      </c>
      <c r="BS19" s="781">
        <f t="shared" si="57"/>
        <v>0</v>
      </c>
      <c r="BT19" s="782">
        <f t="shared" si="68"/>
        <v>1908</v>
      </c>
      <c r="BU19" s="783">
        <f t="shared" si="68"/>
        <v>1316</v>
      </c>
      <c r="BV19" s="781">
        <f t="shared" si="5"/>
        <v>-592</v>
      </c>
      <c r="BW19" s="784" t="s">
        <v>89</v>
      </c>
    </row>
    <row r="20" spans="2:75" ht="15.75" hidden="1" customHeight="1" outlineLevel="1">
      <c r="B20" s="2523"/>
      <c r="C20" s="2480"/>
      <c r="D20" s="2473"/>
      <c r="E20" s="735" t="s">
        <v>71</v>
      </c>
      <c r="F20" s="787">
        <f>W800_JIG_MTBJC!F42</f>
        <v>0</v>
      </c>
      <c r="G20" s="788">
        <f>W800_JIG_MTBJC!G42</f>
        <v>0</v>
      </c>
      <c r="H20" s="786">
        <f t="shared" si="46"/>
        <v>0</v>
      </c>
      <c r="I20" s="787">
        <f>W800_JIG_MTBJC!H42</f>
        <v>0</v>
      </c>
      <c r="J20" s="788">
        <f>W800_JIG_MTBJC!I42</f>
        <v>0</v>
      </c>
      <c r="K20" s="786">
        <f t="shared" si="47"/>
        <v>0</v>
      </c>
      <c r="L20" s="787">
        <f t="shared" si="58"/>
        <v>0</v>
      </c>
      <c r="M20" s="788">
        <f t="shared" si="58"/>
        <v>0</v>
      </c>
      <c r="N20" s="786">
        <f t="shared" si="10"/>
        <v>0</v>
      </c>
      <c r="O20" s="787">
        <f>W800_JIG_MTBJC!J42</f>
        <v>0</v>
      </c>
      <c r="P20" s="788">
        <f>W800_JIG_MTBJC!K42</f>
        <v>0</v>
      </c>
      <c r="Q20" s="786">
        <f t="shared" si="48"/>
        <v>0</v>
      </c>
      <c r="R20" s="787">
        <f t="shared" si="59"/>
        <v>0</v>
      </c>
      <c r="S20" s="788">
        <f t="shared" si="59"/>
        <v>0</v>
      </c>
      <c r="T20" s="786">
        <f t="shared" si="14"/>
        <v>0</v>
      </c>
      <c r="U20" s="787">
        <f>W800_JIG_MTBJC!L42</f>
        <v>0</v>
      </c>
      <c r="V20" s="788">
        <f>W800_JIG_MTBJC!M42</f>
        <v>0</v>
      </c>
      <c r="W20" s="786">
        <f t="shared" si="49"/>
        <v>0</v>
      </c>
      <c r="X20" s="787">
        <f t="shared" si="60"/>
        <v>0</v>
      </c>
      <c r="Y20" s="788">
        <f t="shared" si="60"/>
        <v>0</v>
      </c>
      <c r="Z20" s="786">
        <f t="shared" si="18"/>
        <v>0</v>
      </c>
      <c r="AA20" s="787">
        <f>W800_JIG_MTBJC!N42</f>
        <v>0</v>
      </c>
      <c r="AB20" s="788">
        <f>W800_JIG_MTBJC!O42</f>
        <v>0</v>
      </c>
      <c r="AC20" s="786">
        <f t="shared" si="50"/>
        <v>0</v>
      </c>
      <c r="AD20" s="787">
        <f t="shared" si="61"/>
        <v>0</v>
      </c>
      <c r="AE20" s="788">
        <f t="shared" si="61"/>
        <v>0</v>
      </c>
      <c r="AF20" s="786">
        <f t="shared" si="22"/>
        <v>0</v>
      </c>
      <c r="AG20" s="787">
        <f>W800_JIG_MTBJC!P42</f>
        <v>0</v>
      </c>
      <c r="AH20" s="788">
        <f>W800_JIG_MTBJC!Q42</f>
        <v>0</v>
      </c>
      <c r="AI20" s="786">
        <f t="shared" si="51"/>
        <v>0</v>
      </c>
      <c r="AJ20" s="787">
        <f t="shared" si="62"/>
        <v>0</v>
      </c>
      <c r="AK20" s="788">
        <f t="shared" si="62"/>
        <v>0</v>
      </c>
      <c r="AL20" s="786">
        <f t="shared" si="26"/>
        <v>0</v>
      </c>
      <c r="AM20" s="787">
        <f>W800_JIG_MTBJC!R42</f>
        <v>0</v>
      </c>
      <c r="AN20" s="788">
        <f>W800_JIG_MTBJC!S42</f>
        <v>0</v>
      </c>
      <c r="AO20" s="786">
        <f t="shared" si="52"/>
        <v>0</v>
      </c>
      <c r="AP20" s="787">
        <f t="shared" si="63"/>
        <v>0</v>
      </c>
      <c r="AQ20" s="788">
        <f t="shared" si="63"/>
        <v>0</v>
      </c>
      <c r="AR20" s="786">
        <f t="shared" si="0"/>
        <v>0</v>
      </c>
      <c r="AS20" s="787">
        <f>W800_JIG_MTBJC!T42</f>
        <v>0</v>
      </c>
      <c r="AT20" s="788">
        <f>W800_JIG_MTBJC!U42</f>
        <v>0</v>
      </c>
      <c r="AU20" s="786">
        <f t="shared" si="53"/>
        <v>0</v>
      </c>
      <c r="AV20" s="787">
        <f t="shared" si="64"/>
        <v>0</v>
      </c>
      <c r="AW20" s="788">
        <f t="shared" si="64"/>
        <v>0</v>
      </c>
      <c r="AX20" s="786">
        <f t="shared" si="1"/>
        <v>0</v>
      </c>
      <c r="AY20" s="787">
        <f>W800_JIG_MTBJC!V42</f>
        <v>0</v>
      </c>
      <c r="AZ20" s="788">
        <f>W800_JIG_MTBJC!W42</f>
        <v>0</v>
      </c>
      <c r="BA20" s="786">
        <f t="shared" si="54"/>
        <v>0</v>
      </c>
      <c r="BB20" s="787">
        <f t="shared" si="65"/>
        <v>0</v>
      </c>
      <c r="BC20" s="788">
        <f t="shared" si="65"/>
        <v>0</v>
      </c>
      <c r="BD20" s="786">
        <f t="shared" si="2"/>
        <v>0</v>
      </c>
      <c r="BE20" s="787">
        <f>W800_JIG_MTBJC!X42</f>
        <v>0</v>
      </c>
      <c r="BF20" s="788">
        <f>W800_JIG_MTBJC!Y42</f>
        <v>0</v>
      </c>
      <c r="BG20" s="786">
        <f t="shared" si="55"/>
        <v>0</v>
      </c>
      <c r="BH20" s="787">
        <f t="shared" si="66"/>
        <v>0</v>
      </c>
      <c r="BI20" s="788">
        <f t="shared" si="66"/>
        <v>0</v>
      </c>
      <c r="BJ20" s="786">
        <f t="shared" si="3"/>
        <v>0</v>
      </c>
      <c r="BK20" s="787">
        <f>W800_JIG_MTBJC!Z42</f>
        <v>0</v>
      </c>
      <c r="BL20" s="788">
        <f>W800_JIG_MTBJC!AA42</f>
        <v>0</v>
      </c>
      <c r="BM20" s="786">
        <f t="shared" si="56"/>
        <v>0</v>
      </c>
      <c r="BN20" s="787">
        <f t="shared" si="67"/>
        <v>0</v>
      </c>
      <c r="BO20" s="788">
        <f t="shared" si="67"/>
        <v>0</v>
      </c>
      <c r="BP20" s="786">
        <f t="shared" si="4"/>
        <v>0</v>
      </c>
      <c r="BQ20" s="787">
        <f>W800_JIG_MTBJC!AB42</f>
        <v>0</v>
      </c>
      <c r="BR20" s="788">
        <f>W800_JIG_MTBJC!AC42</f>
        <v>0</v>
      </c>
      <c r="BS20" s="786">
        <f t="shared" si="57"/>
        <v>0</v>
      </c>
      <c r="BT20" s="787">
        <f t="shared" si="68"/>
        <v>0</v>
      </c>
      <c r="BU20" s="788">
        <f t="shared" si="68"/>
        <v>0</v>
      </c>
      <c r="BV20" s="786">
        <f t="shared" si="5"/>
        <v>0</v>
      </c>
      <c r="BW20" s="789" t="s">
        <v>89</v>
      </c>
    </row>
    <row r="21" spans="2:75" ht="15.75" hidden="1" customHeight="1" outlineLevel="1">
      <c r="B21" s="2523"/>
      <c r="C21" s="2480"/>
      <c r="D21" s="2473"/>
      <c r="E21" s="735" t="s">
        <v>217</v>
      </c>
      <c r="F21" s="787">
        <f>W800_JIG_MTBJC!F43</f>
        <v>315</v>
      </c>
      <c r="G21" s="788">
        <f>W800_JIG_MTBJC!G43</f>
        <v>0</v>
      </c>
      <c r="H21" s="786">
        <f t="shared" si="46"/>
        <v>-315</v>
      </c>
      <c r="I21" s="787">
        <f>W800_JIG_MTBJC!H43</f>
        <v>315</v>
      </c>
      <c r="J21" s="788">
        <f>W800_JIG_MTBJC!I43</f>
        <v>0</v>
      </c>
      <c r="K21" s="786">
        <f t="shared" si="47"/>
        <v>-315</v>
      </c>
      <c r="L21" s="787">
        <f t="shared" si="58"/>
        <v>630</v>
      </c>
      <c r="M21" s="788">
        <f t="shared" si="58"/>
        <v>0</v>
      </c>
      <c r="N21" s="786">
        <f t="shared" si="10"/>
        <v>-630</v>
      </c>
      <c r="O21" s="787">
        <f>W800_JIG_MTBJC!J43</f>
        <v>315</v>
      </c>
      <c r="P21" s="788">
        <f>W800_JIG_MTBJC!K43</f>
        <v>302</v>
      </c>
      <c r="Q21" s="786">
        <f t="shared" si="48"/>
        <v>-13</v>
      </c>
      <c r="R21" s="787">
        <f t="shared" si="59"/>
        <v>945</v>
      </c>
      <c r="S21" s="788">
        <f t="shared" si="59"/>
        <v>302</v>
      </c>
      <c r="T21" s="786">
        <f t="shared" si="14"/>
        <v>-643</v>
      </c>
      <c r="U21" s="787">
        <f>W800_JIG_MTBJC!L43</f>
        <v>315</v>
      </c>
      <c r="V21" s="788">
        <f>W800_JIG_MTBJC!M43</f>
        <v>384</v>
      </c>
      <c r="W21" s="786">
        <f t="shared" si="49"/>
        <v>69</v>
      </c>
      <c r="X21" s="787">
        <f t="shared" si="60"/>
        <v>1260</v>
      </c>
      <c r="Y21" s="788">
        <f t="shared" si="60"/>
        <v>686</v>
      </c>
      <c r="Z21" s="786">
        <f t="shared" si="18"/>
        <v>-574</v>
      </c>
      <c r="AA21" s="787">
        <f>W800_JIG_MTBJC!N43</f>
        <v>315</v>
      </c>
      <c r="AB21" s="788">
        <f>W800_JIG_MTBJC!O43</f>
        <v>302</v>
      </c>
      <c r="AC21" s="786">
        <f t="shared" si="50"/>
        <v>-13</v>
      </c>
      <c r="AD21" s="787">
        <f t="shared" si="61"/>
        <v>1575</v>
      </c>
      <c r="AE21" s="788">
        <f t="shared" si="61"/>
        <v>988</v>
      </c>
      <c r="AF21" s="786">
        <f t="shared" si="22"/>
        <v>-587</v>
      </c>
      <c r="AG21" s="787">
        <f>W800_JIG_MTBJC!P43</f>
        <v>315</v>
      </c>
      <c r="AH21" s="788">
        <f>W800_JIG_MTBJC!Q43</f>
        <v>310</v>
      </c>
      <c r="AI21" s="786">
        <f t="shared" si="51"/>
        <v>-5</v>
      </c>
      <c r="AJ21" s="787">
        <f t="shared" si="62"/>
        <v>1890</v>
      </c>
      <c r="AK21" s="788">
        <f t="shared" si="62"/>
        <v>1298</v>
      </c>
      <c r="AL21" s="786">
        <f t="shared" si="26"/>
        <v>-592</v>
      </c>
      <c r="AM21" s="787">
        <f>W800_JIG_MTBJC!R43</f>
        <v>0</v>
      </c>
      <c r="AN21" s="788">
        <f>W800_JIG_MTBJC!S43</f>
        <v>0</v>
      </c>
      <c r="AO21" s="786">
        <f t="shared" si="52"/>
        <v>0</v>
      </c>
      <c r="AP21" s="787">
        <f t="shared" si="63"/>
        <v>1890</v>
      </c>
      <c r="AQ21" s="788">
        <f t="shared" si="63"/>
        <v>1298</v>
      </c>
      <c r="AR21" s="786">
        <f t="shared" si="0"/>
        <v>-592</v>
      </c>
      <c r="AS21" s="787">
        <f>W800_JIG_MTBJC!T43</f>
        <v>0</v>
      </c>
      <c r="AT21" s="788">
        <f>W800_JIG_MTBJC!U43</f>
        <v>0</v>
      </c>
      <c r="AU21" s="786">
        <f t="shared" si="53"/>
        <v>0</v>
      </c>
      <c r="AV21" s="787">
        <f t="shared" si="64"/>
        <v>1890</v>
      </c>
      <c r="AW21" s="788">
        <f t="shared" si="64"/>
        <v>1298</v>
      </c>
      <c r="AX21" s="786">
        <f t="shared" si="1"/>
        <v>-592</v>
      </c>
      <c r="AY21" s="787">
        <f>W800_JIG_MTBJC!V43</f>
        <v>0</v>
      </c>
      <c r="AZ21" s="788">
        <f>W800_JIG_MTBJC!W43</f>
        <v>0</v>
      </c>
      <c r="BA21" s="786">
        <f t="shared" si="54"/>
        <v>0</v>
      </c>
      <c r="BB21" s="787">
        <f t="shared" si="65"/>
        <v>1890</v>
      </c>
      <c r="BC21" s="788">
        <f t="shared" si="65"/>
        <v>1298</v>
      </c>
      <c r="BD21" s="786">
        <f t="shared" si="2"/>
        <v>-592</v>
      </c>
      <c r="BE21" s="787">
        <f>W800_JIG_MTBJC!X43</f>
        <v>0</v>
      </c>
      <c r="BF21" s="788">
        <f>W800_JIG_MTBJC!Y43</f>
        <v>0</v>
      </c>
      <c r="BG21" s="786">
        <f t="shared" si="55"/>
        <v>0</v>
      </c>
      <c r="BH21" s="787">
        <f t="shared" si="66"/>
        <v>1890</v>
      </c>
      <c r="BI21" s="788">
        <f t="shared" si="66"/>
        <v>1298</v>
      </c>
      <c r="BJ21" s="786">
        <f t="shared" si="3"/>
        <v>-592</v>
      </c>
      <c r="BK21" s="787">
        <f>W800_JIG_MTBJC!Z43</f>
        <v>0</v>
      </c>
      <c r="BL21" s="788">
        <f>W800_JIG_MTBJC!AA43</f>
        <v>0</v>
      </c>
      <c r="BM21" s="786">
        <f t="shared" si="56"/>
        <v>0</v>
      </c>
      <c r="BN21" s="787">
        <f t="shared" si="67"/>
        <v>1890</v>
      </c>
      <c r="BO21" s="788">
        <f t="shared" si="67"/>
        <v>1298</v>
      </c>
      <c r="BP21" s="786">
        <f t="shared" si="4"/>
        <v>-592</v>
      </c>
      <c r="BQ21" s="787">
        <f>W800_JIG_MTBJC!AB43</f>
        <v>0</v>
      </c>
      <c r="BR21" s="788">
        <f>W800_JIG_MTBJC!AC43</f>
        <v>0</v>
      </c>
      <c r="BS21" s="786">
        <f t="shared" si="57"/>
        <v>0</v>
      </c>
      <c r="BT21" s="787">
        <f t="shared" si="68"/>
        <v>1890</v>
      </c>
      <c r="BU21" s="788">
        <f t="shared" si="68"/>
        <v>1298</v>
      </c>
      <c r="BV21" s="786">
        <f t="shared" si="5"/>
        <v>-592</v>
      </c>
      <c r="BW21" s="789" t="s">
        <v>89</v>
      </c>
    </row>
    <row r="22" spans="2:75" ht="15.75" hidden="1" customHeight="1" outlineLevel="1" thickBot="1">
      <c r="B22" s="2523"/>
      <c r="C22" s="2480"/>
      <c r="D22" s="2473"/>
      <c r="E22" s="736" t="s">
        <v>218</v>
      </c>
      <c r="F22" s="790">
        <f>F21/6300*1000</f>
        <v>50</v>
      </c>
      <c r="G22" s="791">
        <f t="shared" ref="G22" si="94">G21/6300*1000</f>
        <v>0</v>
      </c>
      <c r="H22" s="792">
        <f t="shared" ref="H22:H23" si="95">G22-F22</f>
        <v>-50</v>
      </c>
      <c r="I22" s="790">
        <f t="shared" ref="I22:J22" si="96">I21/6300*1000</f>
        <v>50</v>
      </c>
      <c r="J22" s="791">
        <f t="shared" si="96"/>
        <v>0</v>
      </c>
      <c r="K22" s="792">
        <f t="shared" ref="K22:K24" si="97">J22-I22</f>
        <v>-50</v>
      </c>
      <c r="L22" s="790">
        <f t="shared" ref="L22:L23" si="98">SUM(F22,I22)</f>
        <v>100</v>
      </c>
      <c r="M22" s="791">
        <f t="shared" ref="M22:M23" si="99">SUM(G22,J22)</f>
        <v>0</v>
      </c>
      <c r="N22" s="792">
        <f t="shared" ref="N22:N24" si="100">M22-L22</f>
        <v>-100</v>
      </c>
      <c r="O22" s="790">
        <f t="shared" ref="O22:P22" si="101">O21/6300*1000</f>
        <v>50</v>
      </c>
      <c r="P22" s="791">
        <f t="shared" si="101"/>
        <v>47.936507936507937</v>
      </c>
      <c r="Q22" s="792">
        <f t="shared" ref="Q22:Q24" si="102">P22-O22</f>
        <v>-2.0634920634920633</v>
      </c>
      <c r="R22" s="790">
        <f t="shared" ref="R22:R23" si="103">SUM(L22,O22)</f>
        <v>150</v>
      </c>
      <c r="S22" s="791">
        <f t="shared" ref="S22:S23" si="104">SUM(M22,P22)</f>
        <v>47.936507936507937</v>
      </c>
      <c r="T22" s="792">
        <f t="shared" ref="T22:T24" si="105">S22-R22</f>
        <v>-102.06349206349206</v>
      </c>
      <c r="U22" s="790">
        <f t="shared" ref="U22:V22" si="106">U21/6300*1000</f>
        <v>50</v>
      </c>
      <c r="V22" s="791">
        <f t="shared" si="106"/>
        <v>60.952380952380949</v>
      </c>
      <c r="W22" s="792">
        <f t="shared" ref="W22:W24" si="107">V22-U22</f>
        <v>10.952380952380949</v>
      </c>
      <c r="X22" s="790">
        <f t="shared" ref="X22:X23" si="108">SUM(R22,U22)</f>
        <v>200</v>
      </c>
      <c r="Y22" s="791">
        <f t="shared" ref="Y22:Y23" si="109">SUM(S22,V22)</f>
        <v>108.88888888888889</v>
      </c>
      <c r="Z22" s="792">
        <f t="shared" ref="Z22:Z24" si="110">Y22-X22</f>
        <v>-91.111111111111114</v>
      </c>
      <c r="AA22" s="790">
        <f t="shared" ref="AA22:AB22" si="111">AA21/6300*1000</f>
        <v>50</v>
      </c>
      <c r="AB22" s="791">
        <f t="shared" si="111"/>
        <v>47.936507936507937</v>
      </c>
      <c r="AC22" s="792">
        <f t="shared" ref="AC22:AC24" si="112">AB22-AA22</f>
        <v>-2.0634920634920633</v>
      </c>
      <c r="AD22" s="790">
        <f t="shared" ref="AD22:AD23" si="113">SUM(X22,AA22)</f>
        <v>250</v>
      </c>
      <c r="AE22" s="791">
        <f t="shared" ref="AE22:AE23" si="114">SUM(Y22,AB22)</f>
        <v>156.82539682539681</v>
      </c>
      <c r="AF22" s="792">
        <f t="shared" ref="AF22:AF24" si="115">AE22-AD22</f>
        <v>-93.174603174603192</v>
      </c>
      <c r="AG22" s="790">
        <f t="shared" ref="AG22:AH22" si="116">AG21/6300*1000</f>
        <v>50</v>
      </c>
      <c r="AH22" s="791">
        <f t="shared" si="116"/>
        <v>49.206349206349202</v>
      </c>
      <c r="AI22" s="792">
        <f t="shared" ref="AI22:AI24" si="117">AH22-AG22</f>
        <v>-0.79365079365079794</v>
      </c>
      <c r="AJ22" s="790">
        <f t="shared" ref="AJ22:AJ23" si="118">SUM(AD22,AG22)</f>
        <v>300</v>
      </c>
      <c r="AK22" s="791">
        <f t="shared" ref="AK22:AK23" si="119">SUM(AE22,AH22)</f>
        <v>206.03174603174602</v>
      </c>
      <c r="AL22" s="792">
        <f t="shared" ref="AL22:AL24" si="120">AK22-AJ22</f>
        <v>-93.968253968253975</v>
      </c>
      <c r="AM22" s="790">
        <f t="shared" ref="AM22:AN22" si="121">AM21/6300*1000</f>
        <v>0</v>
      </c>
      <c r="AN22" s="791">
        <f t="shared" si="121"/>
        <v>0</v>
      </c>
      <c r="AO22" s="792">
        <f t="shared" ref="AO22:AO24" si="122">AN22-AM22</f>
        <v>0</v>
      </c>
      <c r="AP22" s="790">
        <f t="shared" ref="AP22:AP23" si="123">SUM(AJ22,AM22)</f>
        <v>300</v>
      </c>
      <c r="AQ22" s="791">
        <f t="shared" ref="AQ22:AQ23" si="124">SUM(AK22,AN22)</f>
        <v>206.03174603174602</v>
      </c>
      <c r="AR22" s="792">
        <f t="shared" ref="AR22:AR24" si="125">AQ22-AP22</f>
        <v>-93.968253968253975</v>
      </c>
      <c r="AS22" s="790">
        <f t="shared" ref="AS22:AT22" si="126">AS21/6300*1000</f>
        <v>0</v>
      </c>
      <c r="AT22" s="791">
        <f t="shared" si="126"/>
        <v>0</v>
      </c>
      <c r="AU22" s="792">
        <f t="shared" ref="AU22:AU24" si="127">AT22-AS22</f>
        <v>0</v>
      </c>
      <c r="AV22" s="790">
        <f t="shared" ref="AV22:AV23" si="128">SUM(AP22,AS22)</f>
        <v>300</v>
      </c>
      <c r="AW22" s="791">
        <f t="shared" ref="AW22:AW23" si="129">SUM(AQ22,AT22)</f>
        <v>206.03174603174602</v>
      </c>
      <c r="AX22" s="792">
        <f t="shared" ref="AX22:AX24" si="130">AW22-AV22</f>
        <v>-93.968253968253975</v>
      </c>
      <c r="AY22" s="790">
        <f t="shared" ref="AY22:AZ22" si="131">AY21/6300*1000</f>
        <v>0</v>
      </c>
      <c r="AZ22" s="791">
        <f t="shared" si="131"/>
        <v>0</v>
      </c>
      <c r="BA22" s="792">
        <f t="shared" ref="BA22:BA24" si="132">AZ22-AY22</f>
        <v>0</v>
      </c>
      <c r="BB22" s="790">
        <f t="shared" ref="BB22:BB23" si="133">SUM(AV22,AY22)</f>
        <v>300</v>
      </c>
      <c r="BC22" s="791">
        <f t="shared" ref="BC22:BC23" si="134">SUM(AW22,AZ22)</f>
        <v>206.03174603174602</v>
      </c>
      <c r="BD22" s="792">
        <f t="shared" ref="BD22:BD24" si="135">BC22-BB22</f>
        <v>-93.968253968253975</v>
      </c>
      <c r="BE22" s="790">
        <f t="shared" ref="BE22:BF22" si="136">BE21/6300*1000</f>
        <v>0</v>
      </c>
      <c r="BF22" s="791">
        <f t="shared" si="136"/>
        <v>0</v>
      </c>
      <c r="BG22" s="792">
        <f t="shared" ref="BG22:BG24" si="137">BF22-BE22</f>
        <v>0</v>
      </c>
      <c r="BH22" s="790">
        <f t="shared" ref="BH22:BH23" si="138">SUM(BB22,BE22)</f>
        <v>300</v>
      </c>
      <c r="BI22" s="791">
        <f t="shared" ref="BI22:BI23" si="139">SUM(BC22,BF22)</f>
        <v>206.03174603174602</v>
      </c>
      <c r="BJ22" s="792">
        <f t="shared" ref="BJ22:BJ24" si="140">BI22-BH22</f>
        <v>-93.968253968253975</v>
      </c>
      <c r="BK22" s="790">
        <f t="shared" ref="BK22:BL22" si="141">BK21/6300*1000</f>
        <v>0</v>
      </c>
      <c r="BL22" s="791">
        <f t="shared" si="141"/>
        <v>0</v>
      </c>
      <c r="BM22" s="792">
        <f t="shared" ref="BM22:BM24" si="142">BL22-BK22</f>
        <v>0</v>
      </c>
      <c r="BN22" s="790">
        <f t="shared" ref="BN22:BN23" si="143">SUM(BH22,BK22)</f>
        <v>300</v>
      </c>
      <c r="BO22" s="791">
        <f t="shared" ref="BO22:BO23" si="144">SUM(BI22,BL22)</f>
        <v>206.03174603174602</v>
      </c>
      <c r="BP22" s="792">
        <f t="shared" ref="BP22:BP24" si="145">BO22-BN22</f>
        <v>-93.968253968253975</v>
      </c>
      <c r="BQ22" s="790">
        <f t="shared" ref="BQ22:BR22" si="146">BQ21/6300*1000</f>
        <v>0</v>
      </c>
      <c r="BR22" s="791">
        <f t="shared" si="146"/>
        <v>0</v>
      </c>
      <c r="BS22" s="792">
        <f t="shared" ref="BS22:BS24" si="147">BR22-BQ22</f>
        <v>0</v>
      </c>
      <c r="BT22" s="790">
        <f t="shared" ref="BT22:BT23" si="148">SUM(BN22,BQ22)</f>
        <v>300</v>
      </c>
      <c r="BU22" s="791">
        <f t="shared" ref="BU22:BU23" si="149">SUM(BO22,BR22)</f>
        <v>206.03174603174602</v>
      </c>
      <c r="BV22" s="792">
        <f t="shared" ref="BV22:BV24" si="150">BU22-BT22</f>
        <v>-93.968253968253975</v>
      </c>
      <c r="BW22" s="793" t="s">
        <v>90</v>
      </c>
    </row>
    <row r="23" spans="2:75" ht="15.75" hidden="1" customHeight="1" outlineLevel="1" thickTop="1">
      <c r="B23" s="2523"/>
      <c r="C23" s="2480"/>
      <c r="D23" s="2473"/>
      <c r="E23" s="737" t="s">
        <v>219</v>
      </c>
      <c r="F23" s="794">
        <f>F19-F20-F21</f>
        <v>3</v>
      </c>
      <c r="G23" s="795">
        <f t="shared" ref="G23" si="151">G19-G20-G21</f>
        <v>0</v>
      </c>
      <c r="H23" s="796">
        <f t="shared" si="95"/>
        <v>-3</v>
      </c>
      <c r="I23" s="794">
        <f t="shared" ref="I23:J23" si="152">I19-I20-I21</f>
        <v>3</v>
      </c>
      <c r="J23" s="795">
        <f t="shared" si="152"/>
        <v>0</v>
      </c>
      <c r="K23" s="796">
        <f t="shared" si="97"/>
        <v>-3</v>
      </c>
      <c r="L23" s="794">
        <f t="shared" si="98"/>
        <v>6</v>
      </c>
      <c r="M23" s="795">
        <f t="shared" si="99"/>
        <v>0</v>
      </c>
      <c r="N23" s="796">
        <f t="shared" si="100"/>
        <v>-6</v>
      </c>
      <c r="O23" s="794">
        <f t="shared" ref="O23:P23" si="153">O19-O20-O21</f>
        <v>3</v>
      </c>
      <c r="P23" s="795">
        <f t="shared" si="153"/>
        <v>3</v>
      </c>
      <c r="Q23" s="796">
        <f t="shared" si="102"/>
        <v>0</v>
      </c>
      <c r="R23" s="794">
        <f t="shared" si="103"/>
        <v>9</v>
      </c>
      <c r="S23" s="795">
        <f t="shared" si="104"/>
        <v>3</v>
      </c>
      <c r="T23" s="796">
        <f t="shared" si="105"/>
        <v>-6</v>
      </c>
      <c r="U23" s="794">
        <f t="shared" ref="U23:V23" si="154">U19-U20-U21</f>
        <v>3</v>
      </c>
      <c r="V23" s="795">
        <f t="shared" si="154"/>
        <v>4</v>
      </c>
      <c r="W23" s="796">
        <f t="shared" si="107"/>
        <v>1</v>
      </c>
      <c r="X23" s="794">
        <f t="shared" si="108"/>
        <v>12</v>
      </c>
      <c r="Y23" s="795">
        <f t="shared" si="109"/>
        <v>7</v>
      </c>
      <c r="Z23" s="796">
        <f t="shared" si="110"/>
        <v>-5</v>
      </c>
      <c r="AA23" s="794">
        <f t="shared" ref="AA23:AB23" si="155">AA19-AA20-AA21</f>
        <v>3</v>
      </c>
      <c r="AB23" s="795">
        <f t="shared" si="155"/>
        <v>3</v>
      </c>
      <c r="AC23" s="796">
        <f t="shared" si="112"/>
        <v>0</v>
      </c>
      <c r="AD23" s="794">
        <f t="shared" si="113"/>
        <v>15</v>
      </c>
      <c r="AE23" s="795">
        <f t="shared" si="114"/>
        <v>10</v>
      </c>
      <c r="AF23" s="796">
        <f t="shared" si="115"/>
        <v>-5</v>
      </c>
      <c r="AG23" s="794">
        <f t="shared" ref="AG23:AH23" si="156">AG19-AG20-AG21</f>
        <v>3</v>
      </c>
      <c r="AH23" s="795">
        <f t="shared" si="156"/>
        <v>8</v>
      </c>
      <c r="AI23" s="796">
        <f t="shared" si="117"/>
        <v>5</v>
      </c>
      <c r="AJ23" s="794">
        <f t="shared" si="118"/>
        <v>18</v>
      </c>
      <c r="AK23" s="795">
        <f t="shared" si="119"/>
        <v>18</v>
      </c>
      <c r="AL23" s="796">
        <f t="shared" si="120"/>
        <v>0</v>
      </c>
      <c r="AM23" s="794">
        <f t="shared" ref="AM23:AN23" si="157">AM19-AM20-AM21</f>
        <v>0</v>
      </c>
      <c r="AN23" s="795">
        <f t="shared" si="157"/>
        <v>0</v>
      </c>
      <c r="AO23" s="796">
        <f t="shared" si="122"/>
        <v>0</v>
      </c>
      <c r="AP23" s="794">
        <f t="shared" si="123"/>
        <v>18</v>
      </c>
      <c r="AQ23" s="795">
        <f t="shared" si="124"/>
        <v>18</v>
      </c>
      <c r="AR23" s="796">
        <f t="shared" si="125"/>
        <v>0</v>
      </c>
      <c r="AS23" s="794">
        <f t="shared" ref="AS23:AT23" si="158">AS19-AS20-AS21</f>
        <v>0</v>
      </c>
      <c r="AT23" s="795">
        <f t="shared" si="158"/>
        <v>0</v>
      </c>
      <c r="AU23" s="796">
        <f t="shared" si="127"/>
        <v>0</v>
      </c>
      <c r="AV23" s="794">
        <f t="shared" si="128"/>
        <v>18</v>
      </c>
      <c r="AW23" s="795">
        <f t="shared" si="129"/>
        <v>18</v>
      </c>
      <c r="AX23" s="796">
        <f t="shared" si="130"/>
        <v>0</v>
      </c>
      <c r="AY23" s="794">
        <f t="shared" ref="AY23:AZ23" si="159">AY19-AY20-AY21</f>
        <v>0</v>
      </c>
      <c r="AZ23" s="795">
        <f t="shared" si="159"/>
        <v>0</v>
      </c>
      <c r="BA23" s="796">
        <f t="shared" si="132"/>
        <v>0</v>
      </c>
      <c r="BB23" s="794">
        <f t="shared" si="133"/>
        <v>18</v>
      </c>
      <c r="BC23" s="795">
        <f t="shared" si="134"/>
        <v>18</v>
      </c>
      <c r="BD23" s="796">
        <f t="shared" si="135"/>
        <v>0</v>
      </c>
      <c r="BE23" s="794">
        <f t="shared" ref="BE23:BF23" si="160">BE19-BE20-BE21</f>
        <v>0</v>
      </c>
      <c r="BF23" s="795">
        <f t="shared" si="160"/>
        <v>0</v>
      </c>
      <c r="BG23" s="796">
        <f t="shared" si="137"/>
        <v>0</v>
      </c>
      <c r="BH23" s="794">
        <f t="shared" si="138"/>
        <v>18</v>
      </c>
      <c r="BI23" s="795">
        <f t="shared" si="139"/>
        <v>18</v>
      </c>
      <c r="BJ23" s="796">
        <f t="shared" si="140"/>
        <v>0</v>
      </c>
      <c r="BK23" s="794">
        <f t="shared" ref="BK23:BL23" si="161">BK19-BK20-BK21</f>
        <v>0</v>
      </c>
      <c r="BL23" s="795">
        <f t="shared" si="161"/>
        <v>0</v>
      </c>
      <c r="BM23" s="796">
        <f t="shared" si="142"/>
        <v>0</v>
      </c>
      <c r="BN23" s="794">
        <f t="shared" si="143"/>
        <v>18</v>
      </c>
      <c r="BO23" s="795">
        <f t="shared" si="144"/>
        <v>18</v>
      </c>
      <c r="BP23" s="796">
        <f t="shared" si="145"/>
        <v>0</v>
      </c>
      <c r="BQ23" s="794">
        <f t="shared" ref="BQ23:BR23" si="162">BQ19-BQ20-BQ21</f>
        <v>0</v>
      </c>
      <c r="BR23" s="795">
        <f t="shared" si="162"/>
        <v>0</v>
      </c>
      <c r="BS23" s="796">
        <f t="shared" si="147"/>
        <v>0</v>
      </c>
      <c r="BT23" s="794">
        <f t="shared" si="148"/>
        <v>18</v>
      </c>
      <c r="BU23" s="795">
        <f t="shared" si="149"/>
        <v>18</v>
      </c>
      <c r="BV23" s="796">
        <f t="shared" si="150"/>
        <v>0</v>
      </c>
      <c r="BW23" s="797" t="s">
        <v>89</v>
      </c>
    </row>
    <row r="24" spans="2:75" ht="15.75" hidden="1" customHeight="1" outlineLevel="1" thickBot="1">
      <c r="B24" s="2523"/>
      <c r="C24" s="2525"/>
      <c r="D24" s="2474"/>
      <c r="E24" s="738" t="s">
        <v>220</v>
      </c>
      <c r="F24" s="798">
        <f>F23/F19</f>
        <v>9.433962264150943E-3</v>
      </c>
      <c r="G24" s="799" t="e">
        <f t="shared" ref="G24" si="163">G23/G19</f>
        <v>#DIV/0!</v>
      </c>
      <c r="H24" s="800" t="e">
        <f>G24-F24</f>
        <v>#DIV/0!</v>
      </c>
      <c r="I24" s="798">
        <f t="shared" ref="I24" si="164">I23/I19</f>
        <v>9.433962264150943E-3</v>
      </c>
      <c r="J24" s="799" t="e">
        <f t="shared" ref="J24" si="165">J23/J19</f>
        <v>#DIV/0!</v>
      </c>
      <c r="K24" s="800" t="e">
        <f t="shared" si="97"/>
        <v>#DIV/0!</v>
      </c>
      <c r="L24" s="798">
        <f t="shared" ref="L24" si="166">L23/L19</f>
        <v>9.433962264150943E-3</v>
      </c>
      <c r="M24" s="799" t="e">
        <f t="shared" ref="M24" si="167">M23/M19</f>
        <v>#DIV/0!</v>
      </c>
      <c r="N24" s="800" t="e">
        <f t="shared" si="100"/>
        <v>#DIV/0!</v>
      </c>
      <c r="O24" s="798">
        <f t="shared" ref="O24" si="168">O23/O19</f>
        <v>9.433962264150943E-3</v>
      </c>
      <c r="P24" s="799">
        <f t="shared" ref="P24" si="169">P23/P19</f>
        <v>9.8360655737704927E-3</v>
      </c>
      <c r="Q24" s="800">
        <f t="shared" si="102"/>
        <v>4.0210330961954963E-4</v>
      </c>
      <c r="R24" s="798">
        <f t="shared" ref="R24" si="170">R23/R19</f>
        <v>9.433962264150943E-3</v>
      </c>
      <c r="S24" s="799">
        <f t="shared" ref="S24" si="171">S23/S19</f>
        <v>9.8360655737704927E-3</v>
      </c>
      <c r="T24" s="800">
        <f t="shared" si="105"/>
        <v>4.0210330961954963E-4</v>
      </c>
      <c r="U24" s="798">
        <f t="shared" ref="U24" si="172">U23/U19</f>
        <v>9.433962264150943E-3</v>
      </c>
      <c r="V24" s="799">
        <f t="shared" ref="V24" si="173">V23/V19</f>
        <v>1.0309278350515464E-2</v>
      </c>
      <c r="W24" s="800">
        <f t="shared" si="107"/>
        <v>8.7531608636452068E-4</v>
      </c>
      <c r="X24" s="798">
        <f t="shared" ref="X24" si="174">X23/X19</f>
        <v>9.433962264150943E-3</v>
      </c>
      <c r="Y24" s="799">
        <f t="shared" ref="Y24" si="175">Y23/Y19</f>
        <v>1.0101010101010102E-2</v>
      </c>
      <c r="Z24" s="800">
        <f t="shared" si="110"/>
        <v>6.6704783685915883E-4</v>
      </c>
      <c r="AA24" s="798">
        <f t="shared" ref="AA24" si="176">AA23/AA19</f>
        <v>9.433962264150943E-3</v>
      </c>
      <c r="AB24" s="799">
        <f t="shared" ref="AB24" si="177">AB23/AB19</f>
        <v>9.8360655737704927E-3</v>
      </c>
      <c r="AC24" s="800">
        <f t="shared" si="112"/>
        <v>4.0210330961954963E-4</v>
      </c>
      <c r="AD24" s="798">
        <f t="shared" ref="AD24" si="178">AD23/AD19</f>
        <v>9.433962264150943E-3</v>
      </c>
      <c r="AE24" s="799">
        <f t="shared" ref="AE24" si="179">AE23/AE19</f>
        <v>1.002004008016032E-2</v>
      </c>
      <c r="AF24" s="800">
        <f t="shared" si="115"/>
        <v>5.8607781600937721E-4</v>
      </c>
      <c r="AG24" s="798">
        <f t="shared" ref="AG24" si="180">AG23/AG19</f>
        <v>9.433962264150943E-3</v>
      </c>
      <c r="AH24" s="799">
        <f t="shared" ref="AH24" si="181">AH23/AH19</f>
        <v>2.5157232704402517E-2</v>
      </c>
      <c r="AI24" s="800">
        <f t="shared" si="117"/>
        <v>1.5723270440251576E-2</v>
      </c>
      <c r="AJ24" s="798">
        <f t="shared" ref="AJ24" si="182">AJ23/AJ19</f>
        <v>9.433962264150943E-3</v>
      </c>
      <c r="AK24" s="799">
        <f t="shared" ref="AK24" si="183">AK23/AK19</f>
        <v>1.3677811550151976E-2</v>
      </c>
      <c r="AL24" s="800">
        <f t="shared" si="120"/>
        <v>4.2438492860010328E-3</v>
      </c>
      <c r="AM24" s="798" t="e">
        <f t="shared" ref="AM24" si="184">AM23/AM19</f>
        <v>#DIV/0!</v>
      </c>
      <c r="AN24" s="799" t="e">
        <f t="shared" ref="AN24" si="185">AN23/AN19</f>
        <v>#DIV/0!</v>
      </c>
      <c r="AO24" s="800" t="e">
        <f t="shared" si="122"/>
        <v>#DIV/0!</v>
      </c>
      <c r="AP24" s="798">
        <f t="shared" ref="AP24" si="186">AP23/AP19</f>
        <v>9.433962264150943E-3</v>
      </c>
      <c r="AQ24" s="799">
        <f t="shared" ref="AQ24" si="187">AQ23/AQ19</f>
        <v>1.3677811550151976E-2</v>
      </c>
      <c r="AR24" s="800">
        <f t="shared" si="125"/>
        <v>4.2438492860010328E-3</v>
      </c>
      <c r="AS24" s="798" t="e">
        <f t="shared" ref="AS24" si="188">AS23/AS19</f>
        <v>#DIV/0!</v>
      </c>
      <c r="AT24" s="799" t="e">
        <f t="shared" ref="AT24" si="189">AT23/AT19</f>
        <v>#DIV/0!</v>
      </c>
      <c r="AU24" s="800" t="e">
        <f t="shared" si="127"/>
        <v>#DIV/0!</v>
      </c>
      <c r="AV24" s="798">
        <f t="shared" ref="AV24" si="190">AV23/AV19</f>
        <v>9.433962264150943E-3</v>
      </c>
      <c r="AW24" s="799">
        <f t="shared" ref="AW24" si="191">AW23/AW19</f>
        <v>1.3677811550151976E-2</v>
      </c>
      <c r="AX24" s="800">
        <f t="shared" si="130"/>
        <v>4.2438492860010328E-3</v>
      </c>
      <c r="AY24" s="798" t="e">
        <f t="shared" ref="AY24" si="192">AY23/AY19</f>
        <v>#DIV/0!</v>
      </c>
      <c r="AZ24" s="799" t="e">
        <f t="shared" ref="AZ24" si="193">AZ23/AZ19</f>
        <v>#DIV/0!</v>
      </c>
      <c r="BA24" s="800" t="e">
        <f t="shared" si="132"/>
        <v>#DIV/0!</v>
      </c>
      <c r="BB24" s="798">
        <f t="shared" ref="BB24" si="194">BB23/BB19</f>
        <v>9.433962264150943E-3</v>
      </c>
      <c r="BC24" s="799">
        <f t="shared" ref="BC24" si="195">BC23/BC19</f>
        <v>1.3677811550151976E-2</v>
      </c>
      <c r="BD24" s="800">
        <f t="shared" si="135"/>
        <v>4.2438492860010328E-3</v>
      </c>
      <c r="BE24" s="798" t="e">
        <f t="shared" ref="BE24" si="196">BE23/BE19</f>
        <v>#DIV/0!</v>
      </c>
      <c r="BF24" s="799" t="e">
        <f t="shared" ref="BF24" si="197">BF23/BF19</f>
        <v>#DIV/0!</v>
      </c>
      <c r="BG24" s="800" t="e">
        <f t="shared" si="137"/>
        <v>#DIV/0!</v>
      </c>
      <c r="BH24" s="798">
        <f t="shared" ref="BH24" si="198">BH23/BH19</f>
        <v>9.433962264150943E-3</v>
      </c>
      <c r="BI24" s="799">
        <f t="shared" ref="BI24" si="199">BI23/BI19</f>
        <v>1.3677811550151976E-2</v>
      </c>
      <c r="BJ24" s="800">
        <f t="shared" si="140"/>
        <v>4.2438492860010328E-3</v>
      </c>
      <c r="BK24" s="798" t="e">
        <f t="shared" ref="BK24" si="200">BK23/BK19</f>
        <v>#DIV/0!</v>
      </c>
      <c r="BL24" s="799" t="e">
        <f t="shared" ref="BL24" si="201">BL23/BL19</f>
        <v>#DIV/0!</v>
      </c>
      <c r="BM24" s="800" t="e">
        <f t="shared" si="142"/>
        <v>#DIV/0!</v>
      </c>
      <c r="BN24" s="798">
        <f t="shared" ref="BN24" si="202">BN23/BN19</f>
        <v>9.433962264150943E-3</v>
      </c>
      <c r="BO24" s="799">
        <f t="shared" ref="BO24" si="203">BO23/BO19</f>
        <v>1.3677811550151976E-2</v>
      </c>
      <c r="BP24" s="800">
        <f t="shared" si="145"/>
        <v>4.2438492860010328E-3</v>
      </c>
      <c r="BQ24" s="798" t="e">
        <f t="shared" ref="BQ24" si="204">BQ23/BQ19</f>
        <v>#DIV/0!</v>
      </c>
      <c r="BR24" s="799" t="e">
        <f t="shared" ref="BR24" si="205">BR23/BR19</f>
        <v>#DIV/0!</v>
      </c>
      <c r="BS24" s="800" t="e">
        <f t="shared" si="147"/>
        <v>#DIV/0!</v>
      </c>
      <c r="BT24" s="798">
        <f t="shared" ref="BT24" si="206">BT23/BT19</f>
        <v>9.433962264150943E-3</v>
      </c>
      <c r="BU24" s="799">
        <f t="shared" ref="BU24" si="207">BU23/BU19</f>
        <v>1.3677811550151976E-2</v>
      </c>
      <c r="BV24" s="800">
        <f t="shared" si="150"/>
        <v>4.2438492860010328E-3</v>
      </c>
      <c r="BW24" s="809" t="s">
        <v>153</v>
      </c>
    </row>
    <row r="25" spans="2:75" ht="15.75" hidden="1" customHeight="1" outlineLevel="1">
      <c r="B25" s="2523"/>
      <c r="C25" s="2479" t="s">
        <v>222</v>
      </c>
      <c r="D25" s="2472" t="s">
        <v>223</v>
      </c>
      <c r="E25" s="734" t="s">
        <v>216</v>
      </c>
      <c r="F25" s="782">
        <f>W800_JIG_MTBJC!F44</f>
        <v>48</v>
      </c>
      <c r="G25" s="783">
        <f>W800_JIG_MTBJC!G44</f>
        <v>459</v>
      </c>
      <c r="H25" s="781">
        <f t="shared" si="46"/>
        <v>411</v>
      </c>
      <c r="I25" s="782">
        <f>W800_JIG_MTBJC!H44</f>
        <v>1220</v>
      </c>
      <c r="J25" s="783">
        <f>W800_JIG_MTBJC!I44</f>
        <v>2045</v>
      </c>
      <c r="K25" s="781">
        <f t="shared" si="47"/>
        <v>825</v>
      </c>
      <c r="L25" s="782">
        <f t="shared" si="58"/>
        <v>1268</v>
      </c>
      <c r="M25" s="783">
        <f t="shared" si="58"/>
        <v>2504</v>
      </c>
      <c r="N25" s="781">
        <f t="shared" si="10"/>
        <v>1236</v>
      </c>
      <c r="O25" s="782">
        <f>W800_JIG_MTBJC!J44</f>
        <v>1950</v>
      </c>
      <c r="P25" s="783">
        <f>W800_JIG_MTBJC!K44</f>
        <v>2852</v>
      </c>
      <c r="Q25" s="781">
        <f t="shared" si="48"/>
        <v>902</v>
      </c>
      <c r="R25" s="782">
        <f t="shared" si="59"/>
        <v>3218</v>
      </c>
      <c r="S25" s="783">
        <f t="shared" si="59"/>
        <v>5356</v>
      </c>
      <c r="T25" s="781">
        <f t="shared" si="14"/>
        <v>2138</v>
      </c>
      <c r="U25" s="782">
        <f>W800_JIG_MTBJC!L44</f>
        <v>15337</v>
      </c>
      <c r="V25" s="783">
        <f>W800_JIG_MTBJC!M44</f>
        <v>532</v>
      </c>
      <c r="W25" s="781">
        <f t="shared" si="49"/>
        <v>-14805</v>
      </c>
      <c r="X25" s="782">
        <f t="shared" si="60"/>
        <v>18555</v>
      </c>
      <c r="Y25" s="783">
        <f t="shared" si="60"/>
        <v>5888</v>
      </c>
      <c r="Z25" s="781">
        <f t="shared" si="18"/>
        <v>-12667</v>
      </c>
      <c r="AA25" s="782">
        <f>W800_JIG_MTBJC!N44</f>
        <v>2738</v>
      </c>
      <c r="AB25" s="783">
        <f>W800_JIG_MTBJC!O44</f>
        <v>3919</v>
      </c>
      <c r="AC25" s="781">
        <f t="shared" si="50"/>
        <v>1181</v>
      </c>
      <c r="AD25" s="782">
        <f t="shared" si="61"/>
        <v>21293</v>
      </c>
      <c r="AE25" s="783">
        <f t="shared" si="61"/>
        <v>9807</v>
      </c>
      <c r="AF25" s="781">
        <f t="shared" si="22"/>
        <v>-11486</v>
      </c>
      <c r="AG25" s="782">
        <f>W800_JIG_MTBJC!P44</f>
        <v>65380</v>
      </c>
      <c r="AH25" s="783">
        <f>W800_JIG_MTBJC!Q44</f>
        <v>86438</v>
      </c>
      <c r="AI25" s="781">
        <f t="shared" si="51"/>
        <v>21058</v>
      </c>
      <c r="AJ25" s="782">
        <f t="shared" si="62"/>
        <v>86673</v>
      </c>
      <c r="AK25" s="783">
        <f t="shared" si="62"/>
        <v>96245</v>
      </c>
      <c r="AL25" s="781">
        <f t="shared" si="26"/>
        <v>9572</v>
      </c>
      <c r="AM25" s="782">
        <f>W800_JIG_MTBJC!R44</f>
        <v>83273</v>
      </c>
      <c r="AN25" s="783">
        <f>W800_JIG_MTBJC!S44</f>
        <v>88100</v>
      </c>
      <c r="AO25" s="781">
        <f t="shared" si="52"/>
        <v>4827</v>
      </c>
      <c r="AP25" s="782">
        <f t="shared" si="63"/>
        <v>169946</v>
      </c>
      <c r="AQ25" s="783">
        <f t="shared" si="63"/>
        <v>184345</v>
      </c>
      <c r="AR25" s="781">
        <f t="shared" si="0"/>
        <v>14399</v>
      </c>
      <c r="AS25" s="782">
        <f>W800_JIG_MTBJC!T44</f>
        <v>0</v>
      </c>
      <c r="AT25" s="783">
        <f>W800_JIG_MTBJC!U44</f>
        <v>1460</v>
      </c>
      <c r="AU25" s="781">
        <f t="shared" si="53"/>
        <v>1460</v>
      </c>
      <c r="AV25" s="782">
        <f t="shared" si="64"/>
        <v>169946</v>
      </c>
      <c r="AW25" s="783">
        <f t="shared" si="64"/>
        <v>185805</v>
      </c>
      <c r="AX25" s="781">
        <f t="shared" si="1"/>
        <v>15859</v>
      </c>
      <c r="AY25" s="782">
        <f>W800_JIG_MTBJC!V44</f>
        <v>6000</v>
      </c>
      <c r="AZ25" s="783">
        <f>W800_JIG_MTBJC!W44</f>
        <v>8576</v>
      </c>
      <c r="BA25" s="781">
        <f t="shared" si="54"/>
        <v>2576</v>
      </c>
      <c r="BB25" s="782">
        <f t="shared" si="65"/>
        <v>175946</v>
      </c>
      <c r="BC25" s="783">
        <f t="shared" si="65"/>
        <v>194381</v>
      </c>
      <c r="BD25" s="781">
        <f t="shared" si="2"/>
        <v>18435</v>
      </c>
      <c r="BE25" s="782">
        <f>W800_JIG_MTBJC!X44</f>
        <v>70330</v>
      </c>
      <c r="BF25" s="783">
        <f>W800_JIG_MTBJC!Y44</f>
        <v>41097</v>
      </c>
      <c r="BG25" s="781">
        <f t="shared" si="55"/>
        <v>-29233</v>
      </c>
      <c r="BH25" s="782">
        <f t="shared" si="66"/>
        <v>246276</v>
      </c>
      <c r="BI25" s="783">
        <f t="shared" si="66"/>
        <v>235478</v>
      </c>
      <c r="BJ25" s="781">
        <f t="shared" si="3"/>
        <v>-10798</v>
      </c>
      <c r="BK25" s="782">
        <f>W800_JIG_MTBJC!Z44</f>
        <v>6590</v>
      </c>
      <c r="BL25" s="783">
        <f>W800_JIG_MTBJC!AA44</f>
        <v>120</v>
      </c>
      <c r="BM25" s="781">
        <f t="shared" si="56"/>
        <v>-6470</v>
      </c>
      <c r="BN25" s="782">
        <f t="shared" si="67"/>
        <v>252866</v>
      </c>
      <c r="BO25" s="783">
        <f t="shared" si="67"/>
        <v>235598</v>
      </c>
      <c r="BP25" s="781">
        <f t="shared" si="4"/>
        <v>-17268</v>
      </c>
      <c r="BQ25" s="782">
        <f>W800_JIG_MTBJC!AB44</f>
        <v>48800</v>
      </c>
      <c r="BR25" s="783">
        <f>W800_JIG_MTBJC!AC44</f>
        <v>56619</v>
      </c>
      <c r="BS25" s="781">
        <f t="shared" si="57"/>
        <v>7819</v>
      </c>
      <c r="BT25" s="782">
        <f t="shared" si="68"/>
        <v>301666</v>
      </c>
      <c r="BU25" s="783">
        <f t="shared" si="68"/>
        <v>292217</v>
      </c>
      <c r="BV25" s="781">
        <f t="shared" si="5"/>
        <v>-9449</v>
      </c>
      <c r="BW25" s="784" t="s">
        <v>89</v>
      </c>
    </row>
    <row r="26" spans="2:75" ht="15.75" hidden="1" customHeight="1" outlineLevel="1">
      <c r="B26" s="2523"/>
      <c r="C26" s="2480"/>
      <c r="D26" s="2473"/>
      <c r="E26" s="735" t="s">
        <v>71</v>
      </c>
      <c r="F26" s="787">
        <f>W800_JIG_MTBJC!F45</f>
        <v>0</v>
      </c>
      <c r="G26" s="788">
        <f>W800_JIG_MTBJC!G45</f>
        <v>0</v>
      </c>
      <c r="H26" s="786">
        <f t="shared" si="46"/>
        <v>0</v>
      </c>
      <c r="I26" s="787">
        <f>W800_JIG_MTBJC!H45</f>
        <v>0</v>
      </c>
      <c r="J26" s="788">
        <f>W800_JIG_MTBJC!I45</f>
        <v>3</v>
      </c>
      <c r="K26" s="786">
        <f t="shared" si="47"/>
        <v>3</v>
      </c>
      <c r="L26" s="787">
        <f t="shared" si="58"/>
        <v>0</v>
      </c>
      <c r="M26" s="788">
        <f t="shared" si="58"/>
        <v>3</v>
      </c>
      <c r="N26" s="786">
        <f t="shared" si="10"/>
        <v>3</v>
      </c>
      <c r="O26" s="787">
        <f>W800_JIG_MTBJC!J45</f>
        <v>0</v>
      </c>
      <c r="P26" s="788">
        <f>W800_JIG_MTBJC!K45</f>
        <v>1351</v>
      </c>
      <c r="Q26" s="786">
        <f t="shared" si="48"/>
        <v>1351</v>
      </c>
      <c r="R26" s="787">
        <f t="shared" si="59"/>
        <v>0</v>
      </c>
      <c r="S26" s="788">
        <f t="shared" si="59"/>
        <v>1354</v>
      </c>
      <c r="T26" s="786">
        <f t="shared" si="14"/>
        <v>1354</v>
      </c>
      <c r="U26" s="787">
        <f>W800_JIG_MTBJC!L45</f>
        <v>4266</v>
      </c>
      <c r="V26" s="788">
        <f>W800_JIG_MTBJC!M45</f>
        <v>98</v>
      </c>
      <c r="W26" s="786">
        <f t="shared" si="49"/>
        <v>-4168</v>
      </c>
      <c r="X26" s="787">
        <f t="shared" si="60"/>
        <v>4266</v>
      </c>
      <c r="Y26" s="788">
        <f t="shared" si="60"/>
        <v>1452</v>
      </c>
      <c r="Z26" s="786">
        <f t="shared" si="18"/>
        <v>-2814</v>
      </c>
      <c r="AA26" s="787">
        <f>W800_JIG_MTBJC!N45</f>
        <v>848</v>
      </c>
      <c r="AB26" s="788">
        <f>W800_JIG_MTBJC!O45</f>
        <v>1047</v>
      </c>
      <c r="AC26" s="786">
        <f t="shared" si="50"/>
        <v>199</v>
      </c>
      <c r="AD26" s="787">
        <f t="shared" si="61"/>
        <v>5114</v>
      </c>
      <c r="AE26" s="788">
        <f t="shared" si="61"/>
        <v>2499</v>
      </c>
      <c r="AF26" s="786">
        <f t="shared" si="22"/>
        <v>-2615</v>
      </c>
      <c r="AG26" s="787">
        <f>W800_JIG_MTBJC!P45</f>
        <v>44927</v>
      </c>
      <c r="AH26" s="788">
        <f>W800_JIG_MTBJC!Q45</f>
        <v>58749</v>
      </c>
      <c r="AI26" s="786">
        <f t="shared" si="51"/>
        <v>13822</v>
      </c>
      <c r="AJ26" s="787">
        <f t="shared" si="62"/>
        <v>50041</v>
      </c>
      <c r="AK26" s="788">
        <f t="shared" si="62"/>
        <v>61248</v>
      </c>
      <c r="AL26" s="786">
        <f t="shared" si="26"/>
        <v>11207</v>
      </c>
      <c r="AM26" s="787">
        <f>W800_JIG_MTBJC!R45</f>
        <v>40560</v>
      </c>
      <c r="AN26" s="788">
        <f>W800_JIG_MTBJC!S45</f>
        <v>35682</v>
      </c>
      <c r="AO26" s="786">
        <f t="shared" si="52"/>
        <v>-4878</v>
      </c>
      <c r="AP26" s="787">
        <f t="shared" si="63"/>
        <v>90601</v>
      </c>
      <c r="AQ26" s="788">
        <f t="shared" si="63"/>
        <v>96930</v>
      </c>
      <c r="AR26" s="786">
        <f t="shared" si="0"/>
        <v>6329</v>
      </c>
      <c r="AS26" s="787">
        <f>W800_JIG_MTBJC!T45</f>
        <v>0</v>
      </c>
      <c r="AT26" s="788">
        <f>W800_JIG_MTBJC!U45</f>
        <v>0</v>
      </c>
      <c r="AU26" s="786">
        <f t="shared" si="53"/>
        <v>0</v>
      </c>
      <c r="AV26" s="787">
        <f t="shared" si="64"/>
        <v>90601</v>
      </c>
      <c r="AW26" s="788">
        <f t="shared" si="64"/>
        <v>96930</v>
      </c>
      <c r="AX26" s="786">
        <f t="shared" si="1"/>
        <v>6329</v>
      </c>
      <c r="AY26" s="787">
        <f>W800_JIG_MTBJC!V45</f>
        <v>3000</v>
      </c>
      <c r="AZ26" s="788">
        <f>W800_JIG_MTBJC!W45</f>
        <v>3400</v>
      </c>
      <c r="BA26" s="786">
        <f t="shared" si="54"/>
        <v>400</v>
      </c>
      <c r="BB26" s="787">
        <f t="shared" si="65"/>
        <v>93601</v>
      </c>
      <c r="BC26" s="788">
        <f t="shared" si="65"/>
        <v>100330</v>
      </c>
      <c r="BD26" s="786">
        <f t="shared" si="2"/>
        <v>6729</v>
      </c>
      <c r="BE26" s="787">
        <f>W800_JIG_MTBJC!X45</f>
        <v>48570</v>
      </c>
      <c r="BF26" s="788">
        <f>W800_JIG_MTBJC!Y45</f>
        <v>8675</v>
      </c>
      <c r="BG26" s="786">
        <f t="shared" si="55"/>
        <v>-39895</v>
      </c>
      <c r="BH26" s="787">
        <f t="shared" si="66"/>
        <v>142171</v>
      </c>
      <c r="BI26" s="788">
        <f t="shared" si="66"/>
        <v>109005</v>
      </c>
      <c r="BJ26" s="786">
        <f t="shared" si="3"/>
        <v>-33166</v>
      </c>
      <c r="BK26" s="787">
        <f>W800_JIG_MTBJC!Z45</f>
        <v>5040</v>
      </c>
      <c r="BL26" s="788">
        <f>W800_JIG_MTBJC!AA45</f>
        <v>0</v>
      </c>
      <c r="BM26" s="786">
        <f t="shared" si="56"/>
        <v>-5040</v>
      </c>
      <c r="BN26" s="787">
        <f t="shared" si="67"/>
        <v>147211</v>
      </c>
      <c r="BO26" s="788">
        <f t="shared" si="67"/>
        <v>109005</v>
      </c>
      <c r="BP26" s="786">
        <f t="shared" si="4"/>
        <v>-38206</v>
      </c>
      <c r="BQ26" s="787">
        <f>W800_JIG_MTBJC!AB45</f>
        <v>13570</v>
      </c>
      <c r="BR26" s="788">
        <f>W800_JIG_MTBJC!AC45</f>
        <v>22296</v>
      </c>
      <c r="BS26" s="786">
        <f t="shared" si="57"/>
        <v>8726</v>
      </c>
      <c r="BT26" s="787">
        <f t="shared" si="68"/>
        <v>160781</v>
      </c>
      <c r="BU26" s="788">
        <f t="shared" si="68"/>
        <v>131301</v>
      </c>
      <c r="BV26" s="786">
        <f t="shared" si="5"/>
        <v>-29480</v>
      </c>
      <c r="BW26" s="789" t="s">
        <v>89</v>
      </c>
    </row>
    <row r="27" spans="2:75" ht="15.75" hidden="1" customHeight="1" outlineLevel="1">
      <c r="B27" s="2523"/>
      <c r="C27" s="2480"/>
      <c r="D27" s="2473"/>
      <c r="E27" s="735" t="s">
        <v>217</v>
      </c>
      <c r="F27" s="787">
        <f>W800_JIG_MTBJC!F46</f>
        <v>38</v>
      </c>
      <c r="G27" s="788">
        <f>W800_JIG_MTBJC!G46</f>
        <v>384</v>
      </c>
      <c r="H27" s="786">
        <f t="shared" si="46"/>
        <v>346</v>
      </c>
      <c r="I27" s="787">
        <f>W800_JIG_MTBJC!H46</f>
        <v>952</v>
      </c>
      <c r="J27" s="788">
        <f>W800_JIG_MTBJC!I46</f>
        <v>1472</v>
      </c>
      <c r="K27" s="786">
        <f t="shared" si="47"/>
        <v>520</v>
      </c>
      <c r="L27" s="787">
        <f t="shared" si="58"/>
        <v>990</v>
      </c>
      <c r="M27" s="788">
        <f t="shared" si="58"/>
        <v>1856</v>
      </c>
      <c r="N27" s="786">
        <f t="shared" si="10"/>
        <v>866</v>
      </c>
      <c r="O27" s="787">
        <f>W800_JIG_MTBJC!J46</f>
        <v>1436</v>
      </c>
      <c r="P27" s="788">
        <f>W800_JIG_MTBJC!K46</f>
        <v>862</v>
      </c>
      <c r="Q27" s="786">
        <f t="shared" si="48"/>
        <v>-574</v>
      </c>
      <c r="R27" s="787">
        <f t="shared" si="59"/>
        <v>2426</v>
      </c>
      <c r="S27" s="788">
        <f t="shared" si="59"/>
        <v>2718</v>
      </c>
      <c r="T27" s="786">
        <f t="shared" si="14"/>
        <v>292</v>
      </c>
      <c r="U27" s="787">
        <f>W800_JIG_MTBJC!L46</f>
        <v>8190</v>
      </c>
      <c r="V27" s="788">
        <f>W800_JIG_MTBJC!M46</f>
        <v>376</v>
      </c>
      <c r="W27" s="786">
        <f t="shared" si="49"/>
        <v>-7814</v>
      </c>
      <c r="X27" s="787">
        <f t="shared" si="60"/>
        <v>10616</v>
      </c>
      <c r="Y27" s="788">
        <f t="shared" si="60"/>
        <v>3094</v>
      </c>
      <c r="Z27" s="786">
        <f t="shared" si="18"/>
        <v>-7522</v>
      </c>
      <c r="AA27" s="787">
        <f>W800_JIG_MTBJC!N46</f>
        <v>1304</v>
      </c>
      <c r="AB27" s="788">
        <f>W800_JIG_MTBJC!O46</f>
        <v>1906</v>
      </c>
      <c r="AC27" s="786">
        <f t="shared" si="50"/>
        <v>602</v>
      </c>
      <c r="AD27" s="787">
        <f t="shared" si="61"/>
        <v>11920</v>
      </c>
      <c r="AE27" s="788">
        <f t="shared" si="61"/>
        <v>5000</v>
      </c>
      <c r="AF27" s="786">
        <f t="shared" si="22"/>
        <v>-6920</v>
      </c>
      <c r="AG27" s="787">
        <f>W800_JIG_MTBJC!P46</f>
        <v>11831</v>
      </c>
      <c r="AH27" s="788">
        <f>W800_JIG_MTBJC!Q46</f>
        <v>10336</v>
      </c>
      <c r="AI27" s="786">
        <f t="shared" si="51"/>
        <v>-1495</v>
      </c>
      <c r="AJ27" s="787">
        <f t="shared" si="62"/>
        <v>23751</v>
      </c>
      <c r="AK27" s="788">
        <f t="shared" si="62"/>
        <v>15336</v>
      </c>
      <c r="AL27" s="786">
        <f t="shared" si="26"/>
        <v>-8415</v>
      </c>
      <c r="AM27" s="787">
        <f>W800_JIG_MTBJC!R46</f>
        <v>24790</v>
      </c>
      <c r="AN27" s="788">
        <f>W800_JIG_MTBJC!S46</f>
        <v>9863</v>
      </c>
      <c r="AO27" s="786">
        <f t="shared" si="52"/>
        <v>-14927</v>
      </c>
      <c r="AP27" s="787">
        <f t="shared" si="63"/>
        <v>48541</v>
      </c>
      <c r="AQ27" s="788">
        <f t="shared" si="63"/>
        <v>25199</v>
      </c>
      <c r="AR27" s="786">
        <f t="shared" si="0"/>
        <v>-23342</v>
      </c>
      <c r="AS27" s="787">
        <f>W800_JIG_MTBJC!T46</f>
        <v>0</v>
      </c>
      <c r="AT27" s="788">
        <f>W800_JIG_MTBJC!U46</f>
        <v>0</v>
      </c>
      <c r="AU27" s="786">
        <f t="shared" si="53"/>
        <v>0</v>
      </c>
      <c r="AV27" s="787">
        <f t="shared" si="64"/>
        <v>48541</v>
      </c>
      <c r="AW27" s="788">
        <f t="shared" si="64"/>
        <v>25199</v>
      </c>
      <c r="AX27" s="786">
        <f t="shared" si="1"/>
        <v>-23342</v>
      </c>
      <c r="AY27" s="787">
        <f>W800_JIG_MTBJC!V46</f>
        <v>2079</v>
      </c>
      <c r="AZ27" s="788">
        <f>W800_JIG_MTBJC!W46</f>
        <v>186</v>
      </c>
      <c r="BA27" s="786">
        <f t="shared" si="54"/>
        <v>-1893</v>
      </c>
      <c r="BB27" s="787">
        <f t="shared" si="65"/>
        <v>50620</v>
      </c>
      <c r="BC27" s="788">
        <f t="shared" si="65"/>
        <v>25385</v>
      </c>
      <c r="BD27" s="786">
        <f t="shared" si="2"/>
        <v>-25235</v>
      </c>
      <c r="BE27" s="787">
        <f>W800_JIG_MTBJC!X46</f>
        <v>12524</v>
      </c>
      <c r="BF27" s="788">
        <f>W800_JIG_MTBJC!Y46</f>
        <v>791</v>
      </c>
      <c r="BG27" s="786">
        <f t="shared" si="55"/>
        <v>-11733</v>
      </c>
      <c r="BH27" s="787">
        <f t="shared" si="66"/>
        <v>63144</v>
      </c>
      <c r="BI27" s="788">
        <f t="shared" si="66"/>
        <v>26176</v>
      </c>
      <c r="BJ27" s="786">
        <f t="shared" si="3"/>
        <v>-36968</v>
      </c>
      <c r="BK27" s="787">
        <f>W800_JIG_MTBJC!Z46</f>
        <v>756</v>
      </c>
      <c r="BL27" s="788">
        <f>W800_JIG_MTBJC!AA46</f>
        <v>0</v>
      </c>
      <c r="BM27" s="786">
        <f t="shared" si="56"/>
        <v>-756</v>
      </c>
      <c r="BN27" s="787">
        <f t="shared" si="67"/>
        <v>63900</v>
      </c>
      <c r="BO27" s="788">
        <f t="shared" si="67"/>
        <v>26176</v>
      </c>
      <c r="BP27" s="786">
        <f t="shared" si="4"/>
        <v>-37724</v>
      </c>
      <c r="BQ27" s="787">
        <f>W800_JIG_MTBJC!AB46</f>
        <v>18541</v>
      </c>
      <c r="BR27" s="788">
        <f>W800_JIG_MTBJC!AC46</f>
        <v>9</v>
      </c>
      <c r="BS27" s="786">
        <f t="shared" si="57"/>
        <v>-18532</v>
      </c>
      <c r="BT27" s="787">
        <f t="shared" si="68"/>
        <v>82441</v>
      </c>
      <c r="BU27" s="788">
        <f t="shared" si="68"/>
        <v>26185</v>
      </c>
      <c r="BV27" s="786">
        <f t="shared" si="5"/>
        <v>-56256</v>
      </c>
      <c r="BW27" s="789" t="s">
        <v>89</v>
      </c>
    </row>
    <row r="28" spans="2:75" ht="15.75" hidden="1" customHeight="1" outlineLevel="1" thickBot="1">
      <c r="B28" s="2523"/>
      <c r="C28" s="2480"/>
      <c r="D28" s="2473"/>
      <c r="E28" s="736" t="s">
        <v>218</v>
      </c>
      <c r="F28" s="790">
        <f>F27/6300*1000</f>
        <v>6.0317460317460325</v>
      </c>
      <c r="G28" s="791">
        <f t="shared" ref="G28" si="208">G27/6300*1000</f>
        <v>60.952380952380949</v>
      </c>
      <c r="H28" s="792">
        <f t="shared" ref="H28:H29" si="209">G28-F28</f>
        <v>54.920634920634917</v>
      </c>
      <c r="I28" s="790">
        <f t="shared" ref="I28:J28" si="210">I27/6300*1000</f>
        <v>151.11111111111111</v>
      </c>
      <c r="J28" s="791">
        <f t="shared" si="210"/>
        <v>233.65079365079367</v>
      </c>
      <c r="K28" s="792">
        <f t="shared" ref="K28:K30" si="211">J28-I28</f>
        <v>82.539682539682559</v>
      </c>
      <c r="L28" s="790">
        <f t="shared" ref="L28:L29" si="212">SUM(F28,I28)</f>
        <v>157.14285714285714</v>
      </c>
      <c r="M28" s="791">
        <f t="shared" ref="M28:M29" si="213">SUM(G28,J28)</f>
        <v>294.60317460317464</v>
      </c>
      <c r="N28" s="792">
        <f t="shared" ref="N28:N30" si="214">M28-L28</f>
        <v>137.4603174603175</v>
      </c>
      <c r="O28" s="790">
        <f t="shared" ref="O28:P28" si="215">O27/6300*1000</f>
        <v>227.93650793650795</v>
      </c>
      <c r="P28" s="791">
        <f t="shared" si="215"/>
        <v>136.82539682539681</v>
      </c>
      <c r="Q28" s="792">
        <f t="shared" ref="Q28:Q30" si="216">P28-O28</f>
        <v>-91.111111111111143</v>
      </c>
      <c r="R28" s="790">
        <f t="shared" ref="R28:R29" si="217">SUM(L28,O28)</f>
        <v>385.07936507936506</v>
      </c>
      <c r="S28" s="791">
        <f t="shared" ref="S28:S29" si="218">SUM(M28,P28)</f>
        <v>431.42857142857144</v>
      </c>
      <c r="T28" s="792">
        <f t="shared" ref="T28:T30" si="219">S28-R28</f>
        <v>46.349206349206383</v>
      </c>
      <c r="U28" s="790">
        <f t="shared" ref="U28:V28" si="220">U27/6300*1000</f>
        <v>1300</v>
      </c>
      <c r="V28" s="791">
        <f t="shared" si="220"/>
        <v>59.682539682539684</v>
      </c>
      <c r="W28" s="792">
        <f t="shared" ref="W28:W30" si="221">V28-U28</f>
        <v>-1240.3174603174602</v>
      </c>
      <c r="X28" s="790">
        <f t="shared" ref="X28:X29" si="222">SUM(R28,U28)</f>
        <v>1685.0793650793651</v>
      </c>
      <c r="Y28" s="791">
        <f t="shared" ref="Y28:Y29" si="223">SUM(S28,V28)</f>
        <v>491.11111111111114</v>
      </c>
      <c r="Z28" s="792">
        <f t="shared" ref="Z28:Z30" si="224">Y28-X28</f>
        <v>-1193.968253968254</v>
      </c>
      <c r="AA28" s="790">
        <f t="shared" ref="AA28:AB28" si="225">AA27/6300*1000</f>
        <v>206.98412698412699</v>
      </c>
      <c r="AB28" s="791">
        <f t="shared" si="225"/>
        <v>302.53968253968253</v>
      </c>
      <c r="AC28" s="792">
        <f t="shared" ref="AC28:AC30" si="226">AB28-AA28</f>
        <v>95.555555555555543</v>
      </c>
      <c r="AD28" s="790">
        <f t="shared" ref="AD28:AD29" si="227">SUM(X28,AA28)</f>
        <v>1892.063492063492</v>
      </c>
      <c r="AE28" s="791">
        <f t="shared" ref="AE28:AE29" si="228">SUM(Y28,AB28)</f>
        <v>793.65079365079373</v>
      </c>
      <c r="AF28" s="792">
        <f t="shared" ref="AF28:AF30" si="229">AE28-AD28</f>
        <v>-1098.4126984126983</v>
      </c>
      <c r="AG28" s="790">
        <f t="shared" ref="AG28:AH28" si="230">AG27/6300*1000</f>
        <v>1877.936507936508</v>
      </c>
      <c r="AH28" s="791">
        <f t="shared" si="230"/>
        <v>1640.6349206349207</v>
      </c>
      <c r="AI28" s="792">
        <f t="shared" ref="AI28:AI30" si="231">AH28-AG28</f>
        <v>-237.30158730158723</v>
      </c>
      <c r="AJ28" s="790">
        <f t="shared" ref="AJ28:AJ29" si="232">SUM(AD28,AG28)</f>
        <v>3770</v>
      </c>
      <c r="AK28" s="791">
        <f t="shared" ref="AK28:AK29" si="233">SUM(AE28,AH28)</f>
        <v>2434.2857142857147</v>
      </c>
      <c r="AL28" s="792">
        <f t="shared" ref="AL28:AL30" si="234">AK28-AJ28</f>
        <v>-1335.7142857142853</v>
      </c>
      <c r="AM28" s="790">
        <f t="shared" ref="AM28:AN28" si="235">AM27/6300*1000</f>
        <v>3934.9206349206347</v>
      </c>
      <c r="AN28" s="791">
        <f t="shared" si="235"/>
        <v>1565.5555555555557</v>
      </c>
      <c r="AO28" s="792">
        <f t="shared" ref="AO28:AO30" si="236">AN28-AM28</f>
        <v>-2369.3650793650791</v>
      </c>
      <c r="AP28" s="790">
        <f t="shared" ref="AP28:AP29" si="237">SUM(AJ28,AM28)</f>
        <v>7704.9206349206343</v>
      </c>
      <c r="AQ28" s="791">
        <f t="shared" ref="AQ28:AQ29" si="238">SUM(AK28,AN28)</f>
        <v>3999.8412698412703</v>
      </c>
      <c r="AR28" s="792">
        <f t="shared" ref="AR28:AR30" si="239">AQ28-AP28</f>
        <v>-3705.0793650793639</v>
      </c>
      <c r="AS28" s="790">
        <f t="shared" ref="AS28:AT28" si="240">AS27/6300*1000</f>
        <v>0</v>
      </c>
      <c r="AT28" s="791">
        <f t="shared" si="240"/>
        <v>0</v>
      </c>
      <c r="AU28" s="792">
        <f t="shared" ref="AU28:AU30" si="241">AT28-AS28</f>
        <v>0</v>
      </c>
      <c r="AV28" s="790">
        <f t="shared" ref="AV28:AV29" si="242">SUM(AP28,AS28)</f>
        <v>7704.9206349206343</v>
      </c>
      <c r="AW28" s="791">
        <f t="shared" ref="AW28:AW29" si="243">SUM(AQ28,AT28)</f>
        <v>3999.8412698412703</v>
      </c>
      <c r="AX28" s="792">
        <f t="shared" ref="AX28:AX30" si="244">AW28-AV28</f>
        <v>-3705.0793650793639</v>
      </c>
      <c r="AY28" s="790">
        <f t="shared" ref="AY28:AZ28" si="245">AY27/6300*1000</f>
        <v>330</v>
      </c>
      <c r="AZ28" s="791">
        <f t="shared" si="245"/>
        <v>29.523809523809526</v>
      </c>
      <c r="BA28" s="792">
        <f t="shared" ref="BA28:BA30" si="246">AZ28-AY28</f>
        <v>-300.47619047619048</v>
      </c>
      <c r="BB28" s="790">
        <f t="shared" ref="BB28:BB29" si="247">SUM(AV28,AY28)</f>
        <v>8034.9206349206343</v>
      </c>
      <c r="BC28" s="791">
        <f t="shared" ref="BC28:BC29" si="248">SUM(AW28,AZ28)</f>
        <v>4029.36507936508</v>
      </c>
      <c r="BD28" s="792">
        <f t="shared" ref="BD28:BD30" si="249">BC28-BB28</f>
        <v>-4005.5555555555543</v>
      </c>
      <c r="BE28" s="790">
        <f t="shared" ref="BE28:BF28" si="250">BE27/6300*1000</f>
        <v>1987.936507936508</v>
      </c>
      <c r="BF28" s="791">
        <f t="shared" si="250"/>
        <v>125.55555555555556</v>
      </c>
      <c r="BG28" s="792">
        <f t="shared" ref="BG28:BG30" si="251">BF28-BE28</f>
        <v>-1862.3809523809523</v>
      </c>
      <c r="BH28" s="790">
        <f t="shared" ref="BH28:BH29" si="252">SUM(BB28,BE28)</f>
        <v>10022.857142857141</v>
      </c>
      <c r="BI28" s="791">
        <f t="shared" ref="BI28:BI29" si="253">SUM(BC28,BF28)</f>
        <v>4154.9206349206352</v>
      </c>
      <c r="BJ28" s="792">
        <f t="shared" ref="BJ28:BJ30" si="254">BI28-BH28</f>
        <v>-5867.9365079365061</v>
      </c>
      <c r="BK28" s="790">
        <f t="shared" ref="BK28:BL28" si="255">BK27/6300*1000</f>
        <v>120</v>
      </c>
      <c r="BL28" s="791">
        <f t="shared" si="255"/>
        <v>0</v>
      </c>
      <c r="BM28" s="792">
        <f t="shared" ref="BM28:BM30" si="256">BL28-BK28</f>
        <v>-120</v>
      </c>
      <c r="BN28" s="790">
        <f t="shared" ref="BN28:BN29" si="257">SUM(BH28,BK28)</f>
        <v>10142.857142857141</v>
      </c>
      <c r="BO28" s="791">
        <f t="shared" ref="BO28:BO29" si="258">SUM(BI28,BL28)</f>
        <v>4154.9206349206352</v>
      </c>
      <c r="BP28" s="792">
        <f t="shared" ref="BP28:BP30" si="259">BO28-BN28</f>
        <v>-5987.9365079365061</v>
      </c>
      <c r="BQ28" s="790">
        <f t="shared" ref="BQ28:BR28" si="260">BQ27/6300*1000</f>
        <v>2943.0158730158728</v>
      </c>
      <c r="BR28" s="791">
        <f t="shared" si="260"/>
        <v>1.4285714285714286</v>
      </c>
      <c r="BS28" s="792">
        <f t="shared" ref="BS28:BS30" si="261">BR28-BQ28</f>
        <v>-2941.5873015873012</v>
      </c>
      <c r="BT28" s="790">
        <f t="shared" ref="BT28:BT29" si="262">SUM(BN28,BQ28)</f>
        <v>13085.873015873014</v>
      </c>
      <c r="BU28" s="791">
        <f t="shared" ref="BU28:BU29" si="263">SUM(BO28,BR28)</f>
        <v>4156.3492063492067</v>
      </c>
      <c r="BV28" s="792">
        <f t="shared" ref="BV28:BV30" si="264">BU28-BT28</f>
        <v>-8929.5238095238074</v>
      </c>
      <c r="BW28" s="793" t="s">
        <v>90</v>
      </c>
    </row>
    <row r="29" spans="2:75" ht="15.75" hidden="1" customHeight="1" outlineLevel="1" thickTop="1">
      <c r="B29" s="2523"/>
      <c r="C29" s="2480"/>
      <c r="D29" s="2473"/>
      <c r="E29" s="737" t="s">
        <v>219</v>
      </c>
      <c r="F29" s="794">
        <f>F25-F26-F27</f>
        <v>10</v>
      </c>
      <c r="G29" s="795">
        <f t="shared" ref="G29" si="265">G25-G26-G27</f>
        <v>75</v>
      </c>
      <c r="H29" s="796">
        <f t="shared" si="209"/>
        <v>65</v>
      </c>
      <c r="I29" s="794">
        <f t="shared" ref="I29:J29" si="266">I25-I26-I27</f>
        <v>268</v>
      </c>
      <c r="J29" s="795">
        <f t="shared" si="266"/>
        <v>570</v>
      </c>
      <c r="K29" s="796">
        <f t="shared" si="211"/>
        <v>302</v>
      </c>
      <c r="L29" s="794">
        <f t="shared" si="212"/>
        <v>278</v>
      </c>
      <c r="M29" s="795">
        <f t="shared" si="213"/>
        <v>645</v>
      </c>
      <c r="N29" s="796">
        <f t="shared" si="214"/>
        <v>367</v>
      </c>
      <c r="O29" s="794">
        <f t="shared" ref="O29:P29" si="267">O25-O26-O27</f>
        <v>514</v>
      </c>
      <c r="P29" s="795">
        <f t="shared" si="267"/>
        <v>639</v>
      </c>
      <c r="Q29" s="796">
        <f t="shared" si="216"/>
        <v>125</v>
      </c>
      <c r="R29" s="794">
        <f t="shared" si="217"/>
        <v>792</v>
      </c>
      <c r="S29" s="795">
        <f t="shared" si="218"/>
        <v>1284</v>
      </c>
      <c r="T29" s="796">
        <f t="shared" si="219"/>
        <v>492</v>
      </c>
      <c r="U29" s="794">
        <f t="shared" ref="U29:V29" si="268">U25-U26-U27</f>
        <v>2881</v>
      </c>
      <c r="V29" s="795">
        <f t="shared" si="268"/>
        <v>58</v>
      </c>
      <c r="W29" s="796">
        <f t="shared" si="221"/>
        <v>-2823</v>
      </c>
      <c r="X29" s="794">
        <f t="shared" si="222"/>
        <v>3673</v>
      </c>
      <c r="Y29" s="795">
        <f t="shared" si="223"/>
        <v>1342</v>
      </c>
      <c r="Z29" s="796">
        <f t="shared" si="224"/>
        <v>-2331</v>
      </c>
      <c r="AA29" s="794">
        <f t="shared" ref="AA29:AB29" si="269">AA25-AA26-AA27</f>
        <v>586</v>
      </c>
      <c r="AB29" s="795">
        <f t="shared" si="269"/>
        <v>966</v>
      </c>
      <c r="AC29" s="796">
        <f t="shared" si="226"/>
        <v>380</v>
      </c>
      <c r="AD29" s="794">
        <f t="shared" si="227"/>
        <v>4259</v>
      </c>
      <c r="AE29" s="795">
        <f t="shared" si="228"/>
        <v>2308</v>
      </c>
      <c r="AF29" s="796">
        <f t="shared" si="229"/>
        <v>-1951</v>
      </c>
      <c r="AG29" s="794">
        <f t="shared" ref="AG29:AH29" si="270">AG25-AG26-AG27</f>
        <v>8622</v>
      </c>
      <c r="AH29" s="795">
        <f t="shared" si="270"/>
        <v>17353</v>
      </c>
      <c r="AI29" s="796">
        <f t="shared" si="231"/>
        <v>8731</v>
      </c>
      <c r="AJ29" s="794">
        <f t="shared" si="232"/>
        <v>12881</v>
      </c>
      <c r="AK29" s="795">
        <f t="shared" si="233"/>
        <v>19661</v>
      </c>
      <c r="AL29" s="796">
        <f t="shared" si="234"/>
        <v>6780</v>
      </c>
      <c r="AM29" s="794">
        <f t="shared" ref="AM29:AN29" si="271">AM25-AM26-AM27</f>
        <v>17923</v>
      </c>
      <c r="AN29" s="795">
        <f t="shared" si="271"/>
        <v>42555</v>
      </c>
      <c r="AO29" s="796">
        <f t="shared" si="236"/>
        <v>24632</v>
      </c>
      <c r="AP29" s="794">
        <f t="shared" si="237"/>
        <v>30804</v>
      </c>
      <c r="AQ29" s="795">
        <f t="shared" si="238"/>
        <v>62216</v>
      </c>
      <c r="AR29" s="796">
        <f t="shared" si="239"/>
        <v>31412</v>
      </c>
      <c r="AS29" s="794">
        <f t="shared" ref="AS29:AT29" si="272">AS25-AS26-AS27</f>
        <v>0</v>
      </c>
      <c r="AT29" s="795">
        <f t="shared" si="272"/>
        <v>1460</v>
      </c>
      <c r="AU29" s="796">
        <f t="shared" si="241"/>
        <v>1460</v>
      </c>
      <c r="AV29" s="794">
        <f t="shared" si="242"/>
        <v>30804</v>
      </c>
      <c r="AW29" s="795">
        <f t="shared" si="243"/>
        <v>63676</v>
      </c>
      <c r="AX29" s="796">
        <f t="shared" si="244"/>
        <v>32872</v>
      </c>
      <c r="AY29" s="794">
        <f t="shared" ref="AY29:AZ29" si="273">AY25-AY26-AY27</f>
        <v>921</v>
      </c>
      <c r="AZ29" s="795">
        <f t="shared" si="273"/>
        <v>4990</v>
      </c>
      <c r="BA29" s="796">
        <f t="shared" si="246"/>
        <v>4069</v>
      </c>
      <c r="BB29" s="794">
        <f t="shared" si="247"/>
        <v>31725</v>
      </c>
      <c r="BC29" s="795">
        <f t="shared" si="248"/>
        <v>68666</v>
      </c>
      <c r="BD29" s="796">
        <f t="shared" si="249"/>
        <v>36941</v>
      </c>
      <c r="BE29" s="794">
        <f t="shared" ref="BE29:BF29" si="274">BE25-BE26-BE27</f>
        <v>9236</v>
      </c>
      <c r="BF29" s="795">
        <f t="shared" si="274"/>
        <v>31631</v>
      </c>
      <c r="BG29" s="796">
        <f t="shared" si="251"/>
        <v>22395</v>
      </c>
      <c r="BH29" s="794">
        <f t="shared" si="252"/>
        <v>40961</v>
      </c>
      <c r="BI29" s="795">
        <f t="shared" si="253"/>
        <v>100297</v>
      </c>
      <c r="BJ29" s="796">
        <f t="shared" si="254"/>
        <v>59336</v>
      </c>
      <c r="BK29" s="794">
        <f t="shared" ref="BK29:BL29" si="275">BK25-BK26-BK27</f>
        <v>794</v>
      </c>
      <c r="BL29" s="795">
        <f t="shared" si="275"/>
        <v>120</v>
      </c>
      <c r="BM29" s="796">
        <f t="shared" si="256"/>
        <v>-674</v>
      </c>
      <c r="BN29" s="794">
        <f t="shared" si="257"/>
        <v>41755</v>
      </c>
      <c r="BO29" s="795">
        <f t="shared" si="258"/>
        <v>100417</v>
      </c>
      <c r="BP29" s="796">
        <f t="shared" si="259"/>
        <v>58662</v>
      </c>
      <c r="BQ29" s="794">
        <f t="shared" ref="BQ29:BR29" si="276">BQ25-BQ26-BQ27</f>
        <v>16689</v>
      </c>
      <c r="BR29" s="795">
        <f t="shared" si="276"/>
        <v>34314</v>
      </c>
      <c r="BS29" s="796">
        <f t="shared" si="261"/>
        <v>17625</v>
      </c>
      <c r="BT29" s="794">
        <f t="shared" si="262"/>
        <v>58444</v>
      </c>
      <c r="BU29" s="795">
        <f t="shared" si="263"/>
        <v>134731</v>
      </c>
      <c r="BV29" s="796">
        <f t="shared" si="264"/>
        <v>76287</v>
      </c>
      <c r="BW29" s="797" t="s">
        <v>89</v>
      </c>
    </row>
    <row r="30" spans="2:75" ht="15.75" hidden="1" customHeight="1" outlineLevel="1" thickBot="1">
      <c r="B30" s="2523"/>
      <c r="C30" s="2480"/>
      <c r="D30" s="2474"/>
      <c r="E30" s="738" t="s">
        <v>220</v>
      </c>
      <c r="F30" s="798">
        <f>F29/F25</f>
        <v>0.20833333333333334</v>
      </c>
      <c r="G30" s="799">
        <f t="shared" ref="G30" si="277">G29/G25</f>
        <v>0.16339869281045752</v>
      </c>
      <c r="H30" s="800">
        <f>G30-F30</f>
        <v>-4.4934640522875824E-2</v>
      </c>
      <c r="I30" s="798">
        <f t="shared" ref="I30" si="278">I29/I25</f>
        <v>0.21967213114754097</v>
      </c>
      <c r="J30" s="799">
        <f t="shared" ref="J30" si="279">J29/J25</f>
        <v>0.27872860635696822</v>
      </c>
      <c r="K30" s="800">
        <f t="shared" si="211"/>
        <v>5.905647520942725E-2</v>
      </c>
      <c r="L30" s="798">
        <f t="shared" ref="L30" si="280">L29/L25</f>
        <v>0.21924290220820189</v>
      </c>
      <c r="M30" s="799">
        <f t="shared" ref="M30" si="281">M29/M25</f>
        <v>0.25758785942492013</v>
      </c>
      <c r="N30" s="800">
        <f t="shared" si="214"/>
        <v>3.834495721671824E-2</v>
      </c>
      <c r="O30" s="798">
        <f t="shared" ref="O30" si="282">O29/O25</f>
        <v>0.26358974358974357</v>
      </c>
      <c r="P30" s="799">
        <f t="shared" ref="P30" si="283">P29/P25</f>
        <v>0.22405329593267881</v>
      </c>
      <c r="Q30" s="800">
        <f t="shared" si="216"/>
        <v>-3.9536447657064766E-2</v>
      </c>
      <c r="R30" s="798">
        <f t="shared" ref="R30" si="284">R29/R25</f>
        <v>0.24611559975139838</v>
      </c>
      <c r="S30" s="799">
        <f t="shared" ref="S30" si="285">S29/S25</f>
        <v>0.23973114264376399</v>
      </c>
      <c r="T30" s="800">
        <f t="shared" si="219"/>
        <v>-6.3844571076343837E-3</v>
      </c>
      <c r="U30" s="798">
        <f t="shared" ref="U30" si="286">U29/U25</f>
        <v>0.18784638456021385</v>
      </c>
      <c r="V30" s="799">
        <f t="shared" ref="V30" si="287">V29/V25</f>
        <v>0.10902255639097744</v>
      </c>
      <c r="W30" s="800">
        <f t="shared" si="221"/>
        <v>-7.8823828169236415E-2</v>
      </c>
      <c r="X30" s="798">
        <f t="shared" ref="X30" si="288">X29/X25</f>
        <v>0.19795203449205065</v>
      </c>
      <c r="Y30" s="799">
        <f t="shared" ref="Y30" si="289">Y29/Y25</f>
        <v>0.22792119565217392</v>
      </c>
      <c r="Z30" s="800">
        <f t="shared" si="224"/>
        <v>2.996916116012327E-2</v>
      </c>
      <c r="AA30" s="798">
        <f t="shared" ref="AA30" si="290">AA29/AA25</f>
        <v>0.21402483564645727</v>
      </c>
      <c r="AB30" s="799">
        <f t="shared" ref="AB30" si="291">AB29/AB25</f>
        <v>0.24649145190099514</v>
      </c>
      <c r="AC30" s="800">
        <f t="shared" si="226"/>
        <v>3.2466616254537867E-2</v>
      </c>
      <c r="AD30" s="798">
        <f t="shared" ref="AD30" si="292">AD29/AD25</f>
        <v>0.20001878551636687</v>
      </c>
      <c r="AE30" s="799">
        <f t="shared" ref="AE30" si="293">AE29/AE25</f>
        <v>0.23534210257978994</v>
      </c>
      <c r="AF30" s="800">
        <f t="shared" si="229"/>
        <v>3.5323317063423065E-2</v>
      </c>
      <c r="AG30" s="798">
        <f t="shared" ref="AG30" si="294">AG29/AG25</f>
        <v>0.13187519118996635</v>
      </c>
      <c r="AH30" s="799">
        <f t="shared" ref="AH30" si="295">AH29/AH25</f>
        <v>0.20075661167542053</v>
      </c>
      <c r="AI30" s="800">
        <f t="shared" si="231"/>
        <v>6.8881420485454176E-2</v>
      </c>
      <c r="AJ30" s="798">
        <f t="shared" ref="AJ30" si="296">AJ29/AJ25</f>
        <v>0.14861606267234317</v>
      </c>
      <c r="AK30" s="799">
        <f t="shared" ref="AK30" si="297">AK29/AK25</f>
        <v>0.20428074185671982</v>
      </c>
      <c r="AL30" s="800">
        <f t="shared" si="234"/>
        <v>5.5664679184376648E-2</v>
      </c>
      <c r="AM30" s="798">
        <f t="shared" ref="AM30" si="298">AM29/AM25</f>
        <v>0.21523182784335859</v>
      </c>
      <c r="AN30" s="799">
        <f t="shared" ref="AN30" si="299">AN29/AN25</f>
        <v>0.4830306469920545</v>
      </c>
      <c r="AO30" s="800">
        <f t="shared" si="236"/>
        <v>0.26779881914869591</v>
      </c>
      <c r="AP30" s="798">
        <f t="shared" ref="AP30" si="300">AP29/AP25</f>
        <v>0.18125757593588551</v>
      </c>
      <c r="AQ30" s="799">
        <f t="shared" ref="AQ30" si="301">AQ29/AQ25</f>
        <v>0.33749762673248529</v>
      </c>
      <c r="AR30" s="800">
        <f t="shared" si="239"/>
        <v>0.15624005079659978</v>
      </c>
      <c r="AS30" s="798" t="e">
        <f t="shared" ref="AS30" si="302">AS29/AS25</f>
        <v>#DIV/0!</v>
      </c>
      <c r="AT30" s="799">
        <f t="shared" ref="AT30" si="303">AT29/AT25</f>
        <v>1</v>
      </c>
      <c r="AU30" s="800" t="e">
        <f t="shared" si="241"/>
        <v>#DIV/0!</v>
      </c>
      <c r="AV30" s="798">
        <f t="shared" ref="AV30" si="304">AV29/AV25</f>
        <v>0.18125757593588551</v>
      </c>
      <c r="AW30" s="799">
        <f t="shared" ref="AW30" si="305">AW29/AW25</f>
        <v>0.34270337181453675</v>
      </c>
      <c r="AX30" s="800">
        <f t="shared" si="244"/>
        <v>0.16144579587865124</v>
      </c>
      <c r="AY30" s="798">
        <f t="shared" ref="AY30" si="306">AY29/AY25</f>
        <v>0.1535</v>
      </c>
      <c r="AZ30" s="799">
        <f t="shared" ref="AZ30" si="307">AZ29/AZ25</f>
        <v>0.58185634328358204</v>
      </c>
      <c r="BA30" s="800">
        <f t="shared" si="246"/>
        <v>0.42835634328358208</v>
      </c>
      <c r="BB30" s="798">
        <f t="shared" ref="BB30" si="308">BB29/BB25</f>
        <v>0.18031100451274823</v>
      </c>
      <c r="BC30" s="799">
        <f t="shared" ref="BC30" si="309">BC29/BC25</f>
        <v>0.35325469053045305</v>
      </c>
      <c r="BD30" s="800">
        <f t="shared" si="249"/>
        <v>0.17294368601770482</v>
      </c>
      <c r="BE30" s="798">
        <f t="shared" ref="BE30" si="310">BE29/BE25</f>
        <v>0.13132375941987773</v>
      </c>
      <c r="BF30" s="799">
        <f t="shared" ref="BF30" si="311">BF29/BF25</f>
        <v>0.76966688566075381</v>
      </c>
      <c r="BG30" s="800">
        <f t="shared" si="251"/>
        <v>0.63834312624087608</v>
      </c>
      <c r="BH30" s="798">
        <f t="shared" ref="BH30" si="312">BH29/BH25</f>
        <v>0.16632152544299891</v>
      </c>
      <c r="BI30" s="799">
        <f t="shared" ref="BI30" si="313">BI29/BI25</f>
        <v>0.42592938618469667</v>
      </c>
      <c r="BJ30" s="800">
        <f t="shared" si="254"/>
        <v>0.25960786074169773</v>
      </c>
      <c r="BK30" s="798">
        <f t="shared" ref="BK30" si="314">BK29/BK25</f>
        <v>0.1204855842185129</v>
      </c>
      <c r="BL30" s="799">
        <f t="shared" ref="BL30" si="315">BL29/BL25</f>
        <v>1</v>
      </c>
      <c r="BM30" s="800">
        <f t="shared" si="256"/>
        <v>0.87951441578148715</v>
      </c>
      <c r="BN30" s="798">
        <f t="shared" ref="BN30" si="316">BN29/BN25</f>
        <v>0.165126984252529</v>
      </c>
      <c r="BO30" s="799">
        <f t="shared" ref="BO30" si="317">BO29/BO25</f>
        <v>0.42622178456523402</v>
      </c>
      <c r="BP30" s="800">
        <f t="shared" si="259"/>
        <v>0.26109480031270504</v>
      </c>
      <c r="BQ30" s="798">
        <f t="shared" ref="BQ30" si="318">BQ29/BQ25</f>
        <v>0.34198770491803276</v>
      </c>
      <c r="BR30" s="799">
        <f t="shared" ref="BR30" si="319">BR29/BR25</f>
        <v>0.60605097228845439</v>
      </c>
      <c r="BS30" s="800">
        <f t="shared" si="261"/>
        <v>0.26406326737042163</v>
      </c>
      <c r="BT30" s="798">
        <f t="shared" ref="BT30" si="320">BT29/BT25</f>
        <v>0.19373744472363474</v>
      </c>
      <c r="BU30" s="799">
        <f t="shared" ref="BU30" si="321">BU29/BU25</f>
        <v>0.46106489355513197</v>
      </c>
      <c r="BV30" s="800">
        <f t="shared" si="264"/>
        <v>0.26732744883149723</v>
      </c>
      <c r="BW30" s="809" t="s">
        <v>153</v>
      </c>
    </row>
    <row r="31" spans="2:75" ht="15.75" hidden="1" customHeight="1" outlineLevel="1">
      <c r="B31" s="2523"/>
      <c r="C31" s="2480"/>
      <c r="D31" s="2472" t="s">
        <v>224</v>
      </c>
      <c r="E31" s="734" t="s">
        <v>216</v>
      </c>
      <c r="F31" s="782">
        <f>W800_JIG_MTBJC!F47</f>
        <v>0</v>
      </c>
      <c r="G31" s="783">
        <f>W800_JIG_MTBJC!G47</f>
        <v>0</v>
      </c>
      <c r="H31" s="781">
        <f t="shared" si="46"/>
        <v>0</v>
      </c>
      <c r="I31" s="782">
        <f>W800_JIG_MTBJC!H47</f>
        <v>0</v>
      </c>
      <c r="J31" s="783">
        <f>W800_JIG_MTBJC!I47</f>
        <v>0</v>
      </c>
      <c r="K31" s="781">
        <f t="shared" si="47"/>
        <v>0</v>
      </c>
      <c r="L31" s="782">
        <f t="shared" si="58"/>
        <v>0</v>
      </c>
      <c r="M31" s="783">
        <f t="shared" si="58"/>
        <v>0</v>
      </c>
      <c r="N31" s="781">
        <f t="shared" si="10"/>
        <v>0</v>
      </c>
      <c r="O31" s="782">
        <f>W800_JIG_MTBJC!J47</f>
        <v>0</v>
      </c>
      <c r="P31" s="783">
        <f>W800_JIG_MTBJC!K47</f>
        <v>2531</v>
      </c>
      <c r="Q31" s="781">
        <f t="shared" si="48"/>
        <v>2531</v>
      </c>
      <c r="R31" s="782">
        <f t="shared" si="59"/>
        <v>0</v>
      </c>
      <c r="S31" s="783">
        <f t="shared" si="59"/>
        <v>2531</v>
      </c>
      <c r="T31" s="781">
        <f t="shared" si="14"/>
        <v>2531</v>
      </c>
      <c r="U31" s="782">
        <f>W800_JIG_MTBJC!L47</f>
        <v>0</v>
      </c>
      <c r="V31" s="783">
        <f>W800_JIG_MTBJC!M47</f>
        <v>248</v>
      </c>
      <c r="W31" s="781">
        <f t="shared" si="49"/>
        <v>248</v>
      </c>
      <c r="X31" s="782">
        <f t="shared" si="60"/>
        <v>0</v>
      </c>
      <c r="Y31" s="783">
        <f t="shared" si="60"/>
        <v>2779</v>
      </c>
      <c r="Z31" s="781">
        <f t="shared" si="18"/>
        <v>2779</v>
      </c>
      <c r="AA31" s="782">
        <f>W800_JIG_MTBJC!N47</f>
        <v>0</v>
      </c>
      <c r="AB31" s="783">
        <f>W800_JIG_MTBJC!O47</f>
        <v>0</v>
      </c>
      <c r="AC31" s="781">
        <f t="shared" si="50"/>
        <v>0</v>
      </c>
      <c r="AD31" s="782">
        <f t="shared" si="61"/>
        <v>0</v>
      </c>
      <c r="AE31" s="783">
        <f t="shared" si="61"/>
        <v>2779</v>
      </c>
      <c r="AF31" s="781">
        <f t="shared" si="22"/>
        <v>2779</v>
      </c>
      <c r="AG31" s="782">
        <f>W800_JIG_MTBJC!P47</f>
        <v>0</v>
      </c>
      <c r="AH31" s="783">
        <f>W800_JIG_MTBJC!Q47</f>
        <v>1887</v>
      </c>
      <c r="AI31" s="781">
        <f t="shared" si="51"/>
        <v>1887</v>
      </c>
      <c r="AJ31" s="782">
        <f t="shared" si="62"/>
        <v>0</v>
      </c>
      <c r="AK31" s="783">
        <f t="shared" si="62"/>
        <v>4666</v>
      </c>
      <c r="AL31" s="781">
        <f t="shared" si="26"/>
        <v>4666</v>
      </c>
      <c r="AM31" s="782">
        <f>W800_JIG_MTBJC!R47</f>
        <v>0</v>
      </c>
      <c r="AN31" s="783">
        <f>W800_JIG_MTBJC!S47</f>
        <v>141</v>
      </c>
      <c r="AO31" s="781">
        <f t="shared" si="52"/>
        <v>141</v>
      </c>
      <c r="AP31" s="782">
        <f t="shared" si="63"/>
        <v>0</v>
      </c>
      <c r="AQ31" s="783">
        <f t="shared" si="63"/>
        <v>4807</v>
      </c>
      <c r="AR31" s="781">
        <f t="shared" si="0"/>
        <v>4807</v>
      </c>
      <c r="AS31" s="782">
        <f>W800_JIG_MTBJC!T47</f>
        <v>0</v>
      </c>
      <c r="AT31" s="783">
        <f>W800_JIG_MTBJC!U47</f>
        <v>4310</v>
      </c>
      <c r="AU31" s="781">
        <f t="shared" si="53"/>
        <v>4310</v>
      </c>
      <c r="AV31" s="782">
        <f t="shared" si="64"/>
        <v>0</v>
      </c>
      <c r="AW31" s="783">
        <f t="shared" si="64"/>
        <v>9117</v>
      </c>
      <c r="AX31" s="781">
        <f t="shared" si="1"/>
        <v>9117</v>
      </c>
      <c r="AY31" s="782">
        <f>W800_JIG_MTBJC!V47</f>
        <v>0</v>
      </c>
      <c r="AZ31" s="783">
        <f>W800_JIG_MTBJC!W47</f>
        <v>0</v>
      </c>
      <c r="BA31" s="781">
        <f t="shared" si="54"/>
        <v>0</v>
      </c>
      <c r="BB31" s="782">
        <f t="shared" si="65"/>
        <v>0</v>
      </c>
      <c r="BC31" s="783">
        <f t="shared" si="65"/>
        <v>9117</v>
      </c>
      <c r="BD31" s="781">
        <f t="shared" si="2"/>
        <v>9117</v>
      </c>
      <c r="BE31" s="782">
        <f>W800_JIG_MTBJC!X47</f>
        <v>0</v>
      </c>
      <c r="BF31" s="783">
        <f>W800_JIG_MTBJC!Y47</f>
        <v>0</v>
      </c>
      <c r="BG31" s="781">
        <f t="shared" si="55"/>
        <v>0</v>
      </c>
      <c r="BH31" s="782">
        <f t="shared" si="66"/>
        <v>0</v>
      </c>
      <c r="BI31" s="783">
        <f t="shared" si="66"/>
        <v>9117</v>
      </c>
      <c r="BJ31" s="781">
        <f t="shared" si="3"/>
        <v>9117</v>
      </c>
      <c r="BK31" s="782">
        <f>W800_JIG_MTBJC!Z47</f>
        <v>0</v>
      </c>
      <c r="BL31" s="783">
        <f>W800_JIG_MTBJC!AA47</f>
        <v>0</v>
      </c>
      <c r="BM31" s="781">
        <f t="shared" si="56"/>
        <v>0</v>
      </c>
      <c r="BN31" s="782">
        <f t="shared" si="67"/>
        <v>0</v>
      </c>
      <c r="BO31" s="783">
        <f t="shared" si="67"/>
        <v>9117</v>
      </c>
      <c r="BP31" s="781">
        <f t="shared" si="4"/>
        <v>9117</v>
      </c>
      <c r="BQ31" s="782">
        <f>W800_JIG_MTBJC!AB47</f>
        <v>0</v>
      </c>
      <c r="BR31" s="783">
        <f>W800_JIG_MTBJC!AC47</f>
        <v>0</v>
      </c>
      <c r="BS31" s="781">
        <f t="shared" si="57"/>
        <v>0</v>
      </c>
      <c r="BT31" s="782">
        <f t="shared" si="68"/>
        <v>0</v>
      </c>
      <c r="BU31" s="783">
        <f t="shared" si="68"/>
        <v>9117</v>
      </c>
      <c r="BV31" s="781">
        <f t="shared" si="5"/>
        <v>9117</v>
      </c>
      <c r="BW31" s="784" t="s">
        <v>89</v>
      </c>
    </row>
    <row r="32" spans="2:75" ht="15.75" hidden="1" customHeight="1" outlineLevel="1">
      <c r="B32" s="2523"/>
      <c r="C32" s="2480"/>
      <c r="D32" s="2473"/>
      <c r="E32" s="735" t="s">
        <v>71</v>
      </c>
      <c r="F32" s="787">
        <f>W800_JIG_MTBJC!F48</f>
        <v>0</v>
      </c>
      <c r="G32" s="788">
        <f>W800_JIG_MTBJC!G48</f>
        <v>0</v>
      </c>
      <c r="H32" s="786">
        <f t="shared" si="46"/>
        <v>0</v>
      </c>
      <c r="I32" s="787">
        <f>W800_JIG_MTBJC!H48</f>
        <v>0</v>
      </c>
      <c r="J32" s="788">
        <f>W800_JIG_MTBJC!I48</f>
        <v>0</v>
      </c>
      <c r="K32" s="786">
        <f t="shared" si="47"/>
        <v>0</v>
      </c>
      <c r="L32" s="787">
        <f t="shared" si="58"/>
        <v>0</v>
      </c>
      <c r="M32" s="788">
        <f t="shared" si="58"/>
        <v>0</v>
      </c>
      <c r="N32" s="786">
        <f t="shared" si="10"/>
        <v>0</v>
      </c>
      <c r="O32" s="787">
        <f>W800_JIG_MTBJC!J48</f>
        <v>0</v>
      </c>
      <c r="P32" s="788">
        <f>W800_JIG_MTBJC!K48</f>
        <v>72</v>
      </c>
      <c r="Q32" s="786">
        <f t="shared" si="48"/>
        <v>72</v>
      </c>
      <c r="R32" s="787">
        <f t="shared" si="59"/>
        <v>0</v>
      </c>
      <c r="S32" s="788">
        <f t="shared" si="59"/>
        <v>72</v>
      </c>
      <c r="T32" s="786">
        <f t="shared" si="14"/>
        <v>72</v>
      </c>
      <c r="U32" s="787">
        <f>W800_JIG_MTBJC!L48</f>
        <v>0</v>
      </c>
      <c r="V32" s="788">
        <f>W800_JIG_MTBJC!M48</f>
        <v>0</v>
      </c>
      <c r="W32" s="786">
        <f t="shared" si="49"/>
        <v>0</v>
      </c>
      <c r="X32" s="787">
        <f t="shared" si="60"/>
        <v>0</v>
      </c>
      <c r="Y32" s="788">
        <f t="shared" si="60"/>
        <v>72</v>
      </c>
      <c r="Z32" s="786">
        <f t="shared" si="18"/>
        <v>72</v>
      </c>
      <c r="AA32" s="787">
        <f>W800_JIG_MTBJC!N48</f>
        <v>0</v>
      </c>
      <c r="AB32" s="788">
        <f>W800_JIG_MTBJC!O48</f>
        <v>0</v>
      </c>
      <c r="AC32" s="786">
        <f t="shared" si="50"/>
        <v>0</v>
      </c>
      <c r="AD32" s="787">
        <f t="shared" si="61"/>
        <v>0</v>
      </c>
      <c r="AE32" s="788">
        <f t="shared" si="61"/>
        <v>72</v>
      </c>
      <c r="AF32" s="786">
        <f t="shared" si="22"/>
        <v>72</v>
      </c>
      <c r="AG32" s="787">
        <f>W800_JIG_MTBJC!P48</f>
        <v>0</v>
      </c>
      <c r="AH32" s="788">
        <f>W800_JIG_MTBJC!Q48</f>
        <v>1266</v>
      </c>
      <c r="AI32" s="786">
        <f t="shared" si="51"/>
        <v>1266</v>
      </c>
      <c r="AJ32" s="787">
        <f t="shared" si="62"/>
        <v>0</v>
      </c>
      <c r="AK32" s="788">
        <f t="shared" si="62"/>
        <v>1338</v>
      </c>
      <c r="AL32" s="786">
        <f t="shared" si="26"/>
        <v>1338</v>
      </c>
      <c r="AM32" s="787">
        <f>W800_JIG_MTBJC!R48</f>
        <v>0</v>
      </c>
      <c r="AN32" s="788">
        <f>W800_JIG_MTBJC!S48</f>
        <v>27</v>
      </c>
      <c r="AO32" s="786">
        <f t="shared" si="52"/>
        <v>27</v>
      </c>
      <c r="AP32" s="787">
        <f t="shared" si="63"/>
        <v>0</v>
      </c>
      <c r="AQ32" s="788">
        <f t="shared" si="63"/>
        <v>1365</v>
      </c>
      <c r="AR32" s="786">
        <f t="shared" si="0"/>
        <v>1365</v>
      </c>
      <c r="AS32" s="787">
        <f>W800_JIG_MTBJC!T48</f>
        <v>0</v>
      </c>
      <c r="AT32" s="788">
        <f>W800_JIG_MTBJC!U48</f>
        <v>0</v>
      </c>
      <c r="AU32" s="786">
        <f t="shared" si="53"/>
        <v>0</v>
      </c>
      <c r="AV32" s="787">
        <f t="shared" si="64"/>
        <v>0</v>
      </c>
      <c r="AW32" s="788">
        <f t="shared" si="64"/>
        <v>1365</v>
      </c>
      <c r="AX32" s="786">
        <f t="shared" si="1"/>
        <v>1365</v>
      </c>
      <c r="AY32" s="787">
        <f>W800_JIG_MTBJC!V48</f>
        <v>0</v>
      </c>
      <c r="AZ32" s="788">
        <f>W800_JIG_MTBJC!W48</f>
        <v>0</v>
      </c>
      <c r="BA32" s="786">
        <f t="shared" si="54"/>
        <v>0</v>
      </c>
      <c r="BB32" s="787">
        <f t="shared" si="65"/>
        <v>0</v>
      </c>
      <c r="BC32" s="788">
        <f t="shared" si="65"/>
        <v>1365</v>
      </c>
      <c r="BD32" s="786">
        <f t="shared" si="2"/>
        <v>1365</v>
      </c>
      <c r="BE32" s="787">
        <f>W800_JIG_MTBJC!X48</f>
        <v>0</v>
      </c>
      <c r="BF32" s="788">
        <f>W800_JIG_MTBJC!Y48</f>
        <v>0</v>
      </c>
      <c r="BG32" s="786">
        <f t="shared" si="55"/>
        <v>0</v>
      </c>
      <c r="BH32" s="787">
        <f t="shared" si="66"/>
        <v>0</v>
      </c>
      <c r="BI32" s="788">
        <f t="shared" si="66"/>
        <v>1365</v>
      </c>
      <c r="BJ32" s="786">
        <f t="shared" si="3"/>
        <v>1365</v>
      </c>
      <c r="BK32" s="787">
        <f>W800_JIG_MTBJC!Z48</f>
        <v>0</v>
      </c>
      <c r="BL32" s="788">
        <f>W800_JIG_MTBJC!AA48</f>
        <v>0</v>
      </c>
      <c r="BM32" s="786">
        <f t="shared" si="56"/>
        <v>0</v>
      </c>
      <c r="BN32" s="787">
        <f t="shared" si="67"/>
        <v>0</v>
      </c>
      <c r="BO32" s="788">
        <f t="shared" si="67"/>
        <v>1365</v>
      </c>
      <c r="BP32" s="786">
        <f t="shared" si="4"/>
        <v>1365</v>
      </c>
      <c r="BQ32" s="787">
        <f>W800_JIG_MTBJC!AB48</f>
        <v>0</v>
      </c>
      <c r="BR32" s="788">
        <f>W800_JIG_MTBJC!AC48</f>
        <v>0</v>
      </c>
      <c r="BS32" s="786">
        <f t="shared" si="57"/>
        <v>0</v>
      </c>
      <c r="BT32" s="787">
        <f t="shared" si="68"/>
        <v>0</v>
      </c>
      <c r="BU32" s="788">
        <f t="shared" si="68"/>
        <v>1365</v>
      </c>
      <c r="BV32" s="786">
        <f t="shared" si="5"/>
        <v>1365</v>
      </c>
      <c r="BW32" s="789" t="s">
        <v>89</v>
      </c>
    </row>
    <row r="33" spans="2:75" ht="15.75" hidden="1" customHeight="1" outlineLevel="1">
      <c r="B33" s="2523"/>
      <c r="C33" s="2480"/>
      <c r="D33" s="2473"/>
      <c r="E33" s="735" t="s">
        <v>217</v>
      </c>
      <c r="F33" s="787">
        <f>W800_JIG_MTBJC!F49</f>
        <v>0</v>
      </c>
      <c r="G33" s="788">
        <f>W800_JIG_MTBJC!G49</f>
        <v>0</v>
      </c>
      <c r="H33" s="786">
        <f t="shared" si="46"/>
        <v>0</v>
      </c>
      <c r="I33" s="787">
        <f>W800_JIG_MTBJC!H49</f>
        <v>0</v>
      </c>
      <c r="J33" s="788">
        <f>W800_JIG_MTBJC!I49</f>
        <v>0</v>
      </c>
      <c r="K33" s="786">
        <f t="shared" si="47"/>
        <v>0</v>
      </c>
      <c r="L33" s="787">
        <f t="shared" si="58"/>
        <v>0</v>
      </c>
      <c r="M33" s="788">
        <f t="shared" si="58"/>
        <v>0</v>
      </c>
      <c r="N33" s="786">
        <f t="shared" si="10"/>
        <v>0</v>
      </c>
      <c r="O33" s="787">
        <f>W800_JIG_MTBJC!J49</f>
        <v>0</v>
      </c>
      <c r="P33" s="788">
        <f>W800_JIG_MTBJC!K49</f>
        <v>1959</v>
      </c>
      <c r="Q33" s="786">
        <f t="shared" si="48"/>
        <v>1959</v>
      </c>
      <c r="R33" s="787">
        <f t="shared" si="59"/>
        <v>0</v>
      </c>
      <c r="S33" s="788">
        <f t="shared" si="59"/>
        <v>1959</v>
      </c>
      <c r="T33" s="786">
        <f t="shared" si="14"/>
        <v>1959</v>
      </c>
      <c r="U33" s="787">
        <f>W800_JIG_MTBJC!L49</f>
        <v>0</v>
      </c>
      <c r="V33" s="788">
        <f>W800_JIG_MTBJC!M49</f>
        <v>227</v>
      </c>
      <c r="W33" s="786">
        <f t="shared" si="49"/>
        <v>227</v>
      </c>
      <c r="X33" s="787">
        <f t="shared" si="60"/>
        <v>0</v>
      </c>
      <c r="Y33" s="788">
        <f t="shared" si="60"/>
        <v>2186</v>
      </c>
      <c r="Z33" s="786">
        <f t="shared" si="18"/>
        <v>2186</v>
      </c>
      <c r="AA33" s="787">
        <f>W800_JIG_MTBJC!N49</f>
        <v>0</v>
      </c>
      <c r="AB33" s="788">
        <f>W800_JIG_MTBJC!O49</f>
        <v>0</v>
      </c>
      <c r="AC33" s="786">
        <f t="shared" si="50"/>
        <v>0</v>
      </c>
      <c r="AD33" s="787">
        <f t="shared" si="61"/>
        <v>0</v>
      </c>
      <c r="AE33" s="788">
        <f t="shared" si="61"/>
        <v>2186</v>
      </c>
      <c r="AF33" s="786">
        <f t="shared" si="22"/>
        <v>2186</v>
      </c>
      <c r="AG33" s="787">
        <f>W800_JIG_MTBJC!P49</f>
        <v>0</v>
      </c>
      <c r="AH33" s="788">
        <f>W800_JIG_MTBJC!Q49</f>
        <v>353</v>
      </c>
      <c r="AI33" s="786">
        <f t="shared" si="51"/>
        <v>353</v>
      </c>
      <c r="AJ33" s="787">
        <f t="shared" si="62"/>
        <v>0</v>
      </c>
      <c r="AK33" s="788">
        <f t="shared" si="62"/>
        <v>2539</v>
      </c>
      <c r="AL33" s="786">
        <f t="shared" si="26"/>
        <v>2539</v>
      </c>
      <c r="AM33" s="787">
        <f>W800_JIG_MTBJC!R49</f>
        <v>0</v>
      </c>
      <c r="AN33" s="788">
        <f>W800_JIG_MTBJC!S49</f>
        <v>189</v>
      </c>
      <c r="AO33" s="786">
        <f t="shared" si="52"/>
        <v>189</v>
      </c>
      <c r="AP33" s="787">
        <f t="shared" si="63"/>
        <v>0</v>
      </c>
      <c r="AQ33" s="788">
        <f t="shared" si="63"/>
        <v>2728</v>
      </c>
      <c r="AR33" s="786">
        <f t="shared" si="0"/>
        <v>2728</v>
      </c>
      <c r="AS33" s="787">
        <f>W800_JIG_MTBJC!T49</f>
        <v>0</v>
      </c>
      <c r="AT33" s="788">
        <f>W800_JIG_MTBJC!U49</f>
        <v>0</v>
      </c>
      <c r="AU33" s="786">
        <f t="shared" si="53"/>
        <v>0</v>
      </c>
      <c r="AV33" s="787">
        <f t="shared" si="64"/>
        <v>0</v>
      </c>
      <c r="AW33" s="788">
        <f t="shared" si="64"/>
        <v>2728</v>
      </c>
      <c r="AX33" s="786">
        <f t="shared" si="1"/>
        <v>2728</v>
      </c>
      <c r="AY33" s="787">
        <f>W800_JIG_MTBJC!V49</f>
        <v>0</v>
      </c>
      <c r="AZ33" s="788">
        <f>W800_JIG_MTBJC!W49</f>
        <v>0</v>
      </c>
      <c r="BA33" s="786">
        <f t="shared" si="54"/>
        <v>0</v>
      </c>
      <c r="BB33" s="787">
        <f t="shared" si="65"/>
        <v>0</v>
      </c>
      <c r="BC33" s="788">
        <f t="shared" si="65"/>
        <v>2728</v>
      </c>
      <c r="BD33" s="786">
        <f t="shared" si="2"/>
        <v>2728</v>
      </c>
      <c r="BE33" s="787">
        <f>W800_JIG_MTBJC!X49</f>
        <v>0</v>
      </c>
      <c r="BF33" s="788">
        <f>W800_JIG_MTBJC!Y49</f>
        <v>0</v>
      </c>
      <c r="BG33" s="786">
        <f t="shared" si="55"/>
        <v>0</v>
      </c>
      <c r="BH33" s="787">
        <f t="shared" si="66"/>
        <v>0</v>
      </c>
      <c r="BI33" s="788">
        <f t="shared" si="66"/>
        <v>2728</v>
      </c>
      <c r="BJ33" s="786">
        <f t="shared" si="3"/>
        <v>2728</v>
      </c>
      <c r="BK33" s="787">
        <f>W800_JIG_MTBJC!Z49</f>
        <v>0</v>
      </c>
      <c r="BL33" s="788">
        <f>W800_JIG_MTBJC!AA49</f>
        <v>0</v>
      </c>
      <c r="BM33" s="786">
        <f t="shared" si="56"/>
        <v>0</v>
      </c>
      <c r="BN33" s="787">
        <f t="shared" si="67"/>
        <v>0</v>
      </c>
      <c r="BO33" s="788">
        <f t="shared" si="67"/>
        <v>2728</v>
      </c>
      <c r="BP33" s="786">
        <f t="shared" si="4"/>
        <v>2728</v>
      </c>
      <c r="BQ33" s="787">
        <f>W800_JIG_MTBJC!AB49</f>
        <v>0</v>
      </c>
      <c r="BR33" s="788">
        <f>W800_JIG_MTBJC!AC49</f>
        <v>0</v>
      </c>
      <c r="BS33" s="786">
        <f t="shared" si="57"/>
        <v>0</v>
      </c>
      <c r="BT33" s="787">
        <f t="shared" si="68"/>
        <v>0</v>
      </c>
      <c r="BU33" s="788">
        <f t="shared" si="68"/>
        <v>2728</v>
      </c>
      <c r="BV33" s="786">
        <f t="shared" si="5"/>
        <v>2728</v>
      </c>
      <c r="BW33" s="789" t="s">
        <v>89</v>
      </c>
    </row>
    <row r="34" spans="2:75" ht="15.75" hidden="1" customHeight="1" outlineLevel="1" thickBot="1">
      <c r="B34" s="2523"/>
      <c r="C34" s="2480"/>
      <c r="D34" s="2473"/>
      <c r="E34" s="736" t="s">
        <v>218</v>
      </c>
      <c r="F34" s="790">
        <f>F33/6300*1000</f>
        <v>0</v>
      </c>
      <c r="G34" s="791">
        <f t="shared" ref="G34" si="322">G33/6300*1000</f>
        <v>0</v>
      </c>
      <c r="H34" s="792">
        <f t="shared" ref="H34:H35" si="323">G34-F34</f>
        <v>0</v>
      </c>
      <c r="I34" s="790">
        <f t="shared" ref="I34:J34" si="324">I33/6300*1000</f>
        <v>0</v>
      </c>
      <c r="J34" s="791">
        <f t="shared" si="324"/>
        <v>0</v>
      </c>
      <c r="K34" s="792">
        <f t="shared" ref="K34:K36" si="325">J34-I34</f>
        <v>0</v>
      </c>
      <c r="L34" s="790">
        <f t="shared" ref="L34:L35" si="326">SUM(F34,I34)</f>
        <v>0</v>
      </c>
      <c r="M34" s="791">
        <f t="shared" ref="M34:M35" si="327">SUM(G34,J34)</f>
        <v>0</v>
      </c>
      <c r="N34" s="792">
        <f t="shared" ref="N34:N36" si="328">M34-L34</f>
        <v>0</v>
      </c>
      <c r="O34" s="790">
        <f t="shared" ref="O34:P34" si="329">O33/6300*1000</f>
        <v>0</v>
      </c>
      <c r="P34" s="791">
        <f t="shared" si="329"/>
        <v>310.95238095238096</v>
      </c>
      <c r="Q34" s="792">
        <f t="shared" ref="Q34:Q36" si="330">P34-O34</f>
        <v>310.95238095238096</v>
      </c>
      <c r="R34" s="790">
        <f t="shared" ref="R34:R35" si="331">SUM(L34,O34)</f>
        <v>0</v>
      </c>
      <c r="S34" s="791">
        <f t="shared" ref="S34:S35" si="332">SUM(M34,P34)</f>
        <v>310.95238095238096</v>
      </c>
      <c r="T34" s="792">
        <f t="shared" ref="T34:T36" si="333">S34-R34</f>
        <v>310.95238095238096</v>
      </c>
      <c r="U34" s="790">
        <f t="shared" ref="U34:V34" si="334">U33/6300*1000</f>
        <v>0</v>
      </c>
      <c r="V34" s="791">
        <f t="shared" si="334"/>
        <v>36.031746031746032</v>
      </c>
      <c r="W34" s="792">
        <f t="shared" ref="W34:W36" si="335">V34-U34</f>
        <v>36.031746031746032</v>
      </c>
      <c r="X34" s="790">
        <f t="shared" ref="X34:X35" si="336">SUM(R34,U34)</f>
        <v>0</v>
      </c>
      <c r="Y34" s="791">
        <f t="shared" ref="Y34:Y35" si="337">SUM(S34,V34)</f>
        <v>346.98412698412699</v>
      </c>
      <c r="Z34" s="792">
        <f t="shared" ref="Z34:Z36" si="338">Y34-X34</f>
        <v>346.98412698412699</v>
      </c>
      <c r="AA34" s="790">
        <f t="shared" ref="AA34:AB34" si="339">AA33/6300*1000</f>
        <v>0</v>
      </c>
      <c r="AB34" s="791">
        <f t="shared" si="339"/>
        <v>0</v>
      </c>
      <c r="AC34" s="792">
        <f t="shared" ref="AC34:AC36" si="340">AB34-AA34</f>
        <v>0</v>
      </c>
      <c r="AD34" s="790">
        <f t="shared" ref="AD34:AD35" si="341">SUM(X34,AA34)</f>
        <v>0</v>
      </c>
      <c r="AE34" s="791">
        <f t="shared" ref="AE34:AE35" si="342">SUM(Y34,AB34)</f>
        <v>346.98412698412699</v>
      </c>
      <c r="AF34" s="792">
        <f t="shared" ref="AF34:AF36" si="343">AE34-AD34</f>
        <v>346.98412698412699</v>
      </c>
      <c r="AG34" s="790">
        <f t="shared" ref="AG34:AH34" si="344">AG33/6300*1000</f>
        <v>0</v>
      </c>
      <c r="AH34" s="791">
        <f t="shared" si="344"/>
        <v>56.031746031746032</v>
      </c>
      <c r="AI34" s="792">
        <f t="shared" ref="AI34:AI36" si="345">AH34-AG34</f>
        <v>56.031746031746032</v>
      </c>
      <c r="AJ34" s="790">
        <f t="shared" ref="AJ34:AJ35" si="346">SUM(AD34,AG34)</f>
        <v>0</v>
      </c>
      <c r="AK34" s="791">
        <f t="shared" ref="AK34:AK35" si="347">SUM(AE34,AH34)</f>
        <v>403.01587301587301</v>
      </c>
      <c r="AL34" s="792">
        <f t="shared" ref="AL34:AL36" si="348">AK34-AJ34</f>
        <v>403.01587301587301</v>
      </c>
      <c r="AM34" s="790">
        <f t="shared" ref="AM34:AN34" si="349">AM33/6300*1000</f>
        <v>0</v>
      </c>
      <c r="AN34" s="791">
        <f t="shared" si="349"/>
        <v>30</v>
      </c>
      <c r="AO34" s="792">
        <f t="shared" ref="AO34:AO36" si="350">AN34-AM34</f>
        <v>30</v>
      </c>
      <c r="AP34" s="790">
        <f t="shared" ref="AP34:AP35" si="351">SUM(AJ34,AM34)</f>
        <v>0</v>
      </c>
      <c r="AQ34" s="791">
        <f t="shared" ref="AQ34:AQ35" si="352">SUM(AK34,AN34)</f>
        <v>433.01587301587301</v>
      </c>
      <c r="AR34" s="792">
        <f t="shared" ref="AR34:AR36" si="353">AQ34-AP34</f>
        <v>433.01587301587301</v>
      </c>
      <c r="AS34" s="790">
        <f t="shared" ref="AS34:AT34" si="354">AS33/6300*1000</f>
        <v>0</v>
      </c>
      <c r="AT34" s="791">
        <f t="shared" si="354"/>
        <v>0</v>
      </c>
      <c r="AU34" s="792">
        <f t="shared" ref="AU34:AU36" si="355">AT34-AS34</f>
        <v>0</v>
      </c>
      <c r="AV34" s="790">
        <f t="shared" ref="AV34:AV35" si="356">SUM(AP34,AS34)</f>
        <v>0</v>
      </c>
      <c r="AW34" s="791">
        <f t="shared" ref="AW34:AW35" si="357">SUM(AQ34,AT34)</f>
        <v>433.01587301587301</v>
      </c>
      <c r="AX34" s="792">
        <f t="shared" ref="AX34:AX36" si="358">AW34-AV34</f>
        <v>433.01587301587301</v>
      </c>
      <c r="AY34" s="790">
        <f t="shared" ref="AY34:AZ34" si="359">AY33/6300*1000</f>
        <v>0</v>
      </c>
      <c r="AZ34" s="791">
        <f t="shared" si="359"/>
        <v>0</v>
      </c>
      <c r="BA34" s="792">
        <f t="shared" ref="BA34:BA36" si="360">AZ34-AY34</f>
        <v>0</v>
      </c>
      <c r="BB34" s="790">
        <f t="shared" ref="BB34:BB35" si="361">SUM(AV34,AY34)</f>
        <v>0</v>
      </c>
      <c r="BC34" s="791">
        <f t="shared" ref="BC34:BC35" si="362">SUM(AW34,AZ34)</f>
        <v>433.01587301587301</v>
      </c>
      <c r="BD34" s="792">
        <f t="shared" ref="BD34:BD36" si="363">BC34-BB34</f>
        <v>433.01587301587301</v>
      </c>
      <c r="BE34" s="790">
        <f t="shared" ref="BE34:BF34" si="364">BE33/6300*1000</f>
        <v>0</v>
      </c>
      <c r="BF34" s="791">
        <f t="shared" si="364"/>
        <v>0</v>
      </c>
      <c r="BG34" s="792">
        <f t="shared" ref="BG34:BG36" si="365">BF34-BE34</f>
        <v>0</v>
      </c>
      <c r="BH34" s="790">
        <f t="shared" ref="BH34:BH35" si="366">SUM(BB34,BE34)</f>
        <v>0</v>
      </c>
      <c r="BI34" s="791">
        <f t="shared" ref="BI34:BI35" si="367">SUM(BC34,BF34)</f>
        <v>433.01587301587301</v>
      </c>
      <c r="BJ34" s="792">
        <f t="shared" ref="BJ34:BJ36" si="368">BI34-BH34</f>
        <v>433.01587301587301</v>
      </c>
      <c r="BK34" s="790">
        <f t="shared" ref="BK34:BL34" si="369">BK33/6300*1000</f>
        <v>0</v>
      </c>
      <c r="BL34" s="791">
        <f t="shared" si="369"/>
        <v>0</v>
      </c>
      <c r="BM34" s="792">
        <f t="shared" ref="BM34:BM36" si="370">BL34-BK34</f>
        <v>0</v>
      </c>
      <c r="BN34" s="790">
        <f t="shared" ref="BN34:BN35" si="371">SUM(BH34,BK34)</f>
        <v>0</v>
      </c>
      <c r="BO34" s="791">
        <f t="shared" ref="BO34:BO35" si="372">SUM(BI34,BL34)</f>
        <v>433.01587301587301</v>
      </c>
      <c r="BP34" s="792">
        <f t="shared" ref="BP34:BP36" si="373">BO34-BN34</f>
        <v>433.01587301587301</v>
      </c>
      <c r="BQ34" s="790">
        <f t="shared" ref="BQ34:BR34" si="374">BQ33/6300*1000</f>
        <v>0</v>
      </c>
      <c r="BR34" s="791">
        <f t="shared" si="374"/>
        <v>0</v>
      </c>
      <c r="BS34" s="792">
        <f t="shared" ref="BS34:BS36" si="375">BR34-BQ34</f>
        <v>0</v>
      </c>
      <c r="BT34" s="790">
        <f t="shared" ref="BT34:BT35" si="376">SUM(BN34,BQ34)</f>
        <v>0</v>
      </c>
      <c r="BU34" s="791">
        <f t="shared" ref="BU34:BU35" si="377">SUM(BO34,BR34)</f>
        <v>433.01587301587301</v>
      </c>
      <c r="BV34" s="792">
        <f t="shared" ref="BV34:BV36" si="378">BU34-BT34</f>
        <v>433.01587301587301</v>
      </c>
      <c r="BW34" s="793" t="s">
        <v>90</v>
      </c>
    </row>
    <row r="35" spans="2:75" ht="15.75" hidden="1" customHeight="1" outlineLevel="1" thickTop="1">
      <c r="B35" s="2523"/>
      <c r="C35" s="2480"/>
      <c r="D35" s="2473"/>
      <c r="E35" s="737" t="s">
        <v>219</v>
      </c>
      <c r="F35" s="794">
        <f>F31-F32-F33</f>
        <v>0</v>
      </c>
      <c r="G35" s="795">
        <f t="shared" ref="G35" si="379">G31-G32-G33</f>
        <v>0</v>
      </c>
      <c r="H35" s="796">
        <f t="shared" si="323"/>
        <v>0</v>
      </c>
      <c r="I35" s="794">
        <f t="shared" ref="I35:J35" si="380">I31-I32-I33</f>
        <v>0</v>
      </c>
      <c r="J35" s="795">
        <f t="shared" si="380"/>
        <v>0</v>
      </c>
      <c r="K35" s="796">
        <f t="shared" si="325"/>
        <v>0</v>
      </c>
      <c r="L35" s="794">
        <f t="shared" si="326"/>
        <v>0</v>
      </c>
      <c r="M35" s="795">
        <f t="shared" si="327"/>
        <v>0</v>
      </c>
      <c r="N35" s="796">
        <f t="shared" si="328"/>
        <v>0</v>
      </c>
      <c r="O35" s="794">
        <f t="shared" ref="O35:P35" si="381">O31-O32-O33</f>
        <v>0</v>
      </c>
      <c r="P35" s="795">
        <f t="shared" si="381"/>
        <v>500</v>
      </c>
      <c r="Q35" s="796">
        <f t="shared" si="330"/>
        <v>500</v>
      </c>
      <c r="R35" s="794">
        <f t="shared" si="331"/>
        <v>0</v>
      </c>
      <c r="S35" s="795">
        <f t="shared" si="332"/>
        <v>500</v>
      </c>
      <c r="T35" s="796">
        <f t="shared" si="333"/>
        <v>500</v>
      </c>
      <c r="U35" s="794">
        <f t="shared" ref="U35:V35" si="382">U31-U32-U33</f>
        <v>0</v>
      </c>
      <c r="V35" s="795">
        <f t="shared" si="382"/>
        <v>21</v>
      </c>
      <c r="W35" s="796">
        <f t="shared" si="335"/>
        <v>21</v>
      </c>
      <c r="X35" s="794">
        <f t="shared" si="336"/>
        <v>0</v>
      </c>
      <c r="Y35" s="795">
        <f t="shared" si="337"/>
        <v>521</v>
      </c>
      <c r="Z35" s="796">
        <f t="shared" si="338"/>
        <v>521</v>
      </c>
      <c r="AA35" s="794">
        <f t="shared" ref="AA35:AB35" si="383">AA31-AA32-AA33</f>
        <v>0</v>
      </c>
      <c r="AB35" s="795">
        <f t="shared" si="383"/>
        <v>0</v>
      </c>
      <c r="AC35" s="796">
        <f t="shared" si="340"/>
        <v>0</v>
      </c>
      <c r="AD35" s="794">
        <f t="shared" si="341"/>
        <v>0</v>
      </c>
      <c r="AE35" s="795">
        <f t="shared" si="342"/>
        <v>521</v>
      </c>
      <c r="AF35" s="796">
        <f t="shared" si="343"/>
        <v>521</v>
      </c>
      <c r="AG35" s="794">
        <f t="shared" ref="AG35:AH35" si="384">AG31-AG32-AG33</f>
        <v>0</v>
      </c>
      <c r="AH35" s="795">
        <f t="shared" si="384"/>
        <v>268</v>
      </c>
      <c r="AI35" s="796">
        <f t="shared" si="345"/>
        <v>268</v>
      </c>
      <c r="AJ35" s="794">
        <f t="shared" si="346"/>
        <v>0</v>
      </c>
      <c r="AK35" s="795">
        <f t="shared" si="347"/>
        <v>789</v>
      </c>
      <c r="AL35" s="796">
        <f t="shared" si="348"/>
        <v>789</v>
      </c>
      <c r="AM35" s="794">
        <f t="shared" ref="AM35:AN35" si="385">AM31-AM32-AM33</f>
        <v>0</v>
      </c>
      <c r="AN35" s="795">
        <f t="shared" si="385"/>
        <v>-75</v>
      </c>
      <c r="AO35" s="796">
        <f t="shared" si="350"/>
        <v>-75</v>
      </c>
      <c r="AP35" s="794">
        <f t="shared" si="351"/>
        <v>0</v>
      </c>
      <c r="AQ35" s="795">
        <f t="shared" si="352"/>
        <v>714</v>
      </c>
      <c r="AR35" s="796">
        <f t="shared" si="353"/>
        <v>714</v>
      </c>
      <c r="AS35" s="794">
        <f t="shared" ref="AS35:AT35" si="386">AS31-AS32-AS33</f>
        <v>0</v>
      </c>
      <c r="AT35" s="795">
        <f t="shared" si="386"/>
        <v>4310</v>
      </c>
      <c r="AU35" s="796">
        <f t="shared" si="355"/>
        <v>4310</v>
      </c>
      <c r="AV35" s="794">
        <f t="shared" si="356"/>
        <v>0</v>
      </c>
      <c r="AW35" s="795">
        <f t="shared" si="357"/>
        <v>5024</v>
      </c>
      <c r="AX35" s="796">
        <f t="shared" si="358"/>
        <v>5024</v>
      </c>
      <c r="AY35" s="794">
        <f t="shared" ref="AY35:AZ35" si="387">AY31-AY32-AY33</f>
        <v>0</v>
      </c>
      <c r="AZ35" s="795">
        <f t="shared" si="387"/>
        <v>0</v>
      </c>
      <c r="BA35" s="796">
        <f t="shared" si="360"/>
        <v>0</v>
      </c>
      <c r="BB35" s="794">
        <f t="shared" si="361"/>
        <v>0</v>
      </c>
      <c r="BC35" s="795">
        <f t="shared" si="362"/>
        <v>5024</v>
      </c>
      <c r="BD35" s="796">
        <f t="shared" si="363"/>
        <v>5024</v>
      </c>
      <c r="BE35" s="794">
        <f t="shared" ref="BE35:BF35" si="388">BE31-BE32-BE33</f>
        <v>0</v>
      </c>
      <c r="BF35" s="795">
        <f t="shared" si="388"/>
        <v>0</v>
      </c>
      <c r="BG35" s="796">
        <f t="shared" si="365"/>
        <v>0</v>
      </c>
      <c r="BH35" s="794">
        <f t="shared" si="366"/>
        <v>0</v>
      </c>
      <c r="BI35" s="795">
        <f t="shared" si="367"/>
        <v>5024</v>
      </c>
      <c r="BJ35" s="796">
        <f t="shared" si="368"/>
        <v>5024</v>
      </c>
      <c r="BK35" s="794">
        <f t="shared" ref="BK35:BL35" si="389">BK31-BK32-BK33</f>
        <v>0</v>
      </c>
      <c r="BL35" s="795">
        <f t="shared" si="389"/>
        <v>0</v>
      </c>
      <c r="BM35" s="796">
        <f t="shared" si="370"/>
        <v>0</v>
      </c>
      <c r="BN35" s="794">
        <f t="shared" si="371"/>
        <v>0</v>
      </c>
      <c r="BO35" s="795">
        <f t="shared" si="372"/>
        <v>5024</v>
      </c>
      <c r="BP35" s="796">
        <f t="shared" si="373"/>
        <v>5024</v>
      </c>
      <c r="BQ35" s="794">
        <f t="shared" ref="BQ35:BR35" si="390">BQ31-BQ32-BQ33</f>
        <v>0</v>
      </c>
      <c r="BR35" s="795">
        <f t="shared" si="390"/>
        <v>0</v>
      </c>
      <c r="BS35" s="796">
        <f t="shared" si="375"/>
        <v>0</v>
      </c>
      <c r="BT35" s="794">
        <f t="shared" si="376"/>
        <v>0</v>
      </c>
      <c r="BU35" s="795">
        <f t="shared" si="377"/>
        <v>5024</v>
      </c>
      <c r="BV35" s="796">
        <f t="shared" si="378"/>
        <v>5024</v>
      </c>
      <c r="BW35" s="797" t="s">
        <v>89</v>
      </c>
    </row>
    <row r="36" spans="2:75" ht="15.75" hidden="1" customHeight="1" outlineLevel="1" thickBot="1">
      <c r="B36" s="2523"/>
      <c r="C36" s="2480"/>
      <c r="D36" s="2474"/>
      <c r="E36" s="738" t="s">
        <v>220</v>
      </c>
      <c r="F36" s="798" t="e">
        <f>F35/F31</f>
        <v>#DIV/0!</v>
      </c>
      <c r="G36" s="799" t="e">
        <f t="shared" ref="G36" si="391">G35/G31</f>
        <v>#DIV/0!</v>
      </c>
      <c r="H36" s="800" t="e">
        <f>G36-F36</f>
        <v>#DIV/0!</v>
      </c>
      <c r="I36" s="798" t="e">
        <f t="shared" ref="I36" si="392">I35/I31</f>
        <v>#DIV/0!</v>
      </c>
      <c r="J36" s="799" t="e">
        <f t="shared" ref="J36" si="393">J35/J31</f>
        <v>#DIV/0!</v>
      </c>
      <c r="K36" s="800" t="e">
        <f t="shared" si="325"/>
        <v>#DIV/0!</v>
      </c>
      <c r="L36" s="798" t="e">
        <f t="shared" ref="L36" si="394">L35/L31</f>
        <v>#DIV/0!</v>
      </c>
      <c r="M36" s="799" t="e">
        <f t="shared" ref="M36" si="395">M35/M31</f>
        <v>#DIV/0!</v>
      </c>
      <c r="N36" s="800" t="e">
        <f t="shared" si="328"/>
        <v>#DIV/0!</v>
      </c>
      <c r="O36" s="798" t="e">
        <f t="shared" ref="O36" si="396">O35/O31</f>
        <v>#DIV/0!</v>
      </c>
      <c r="P36" s="799">
        <f t="shared" ref="P36" si="397">P35/P31</f>
        <v>0.19755037534571315</v>
      </c>
      <c r="Q36" s="800" t="e">
        <f t="shared" si="330"/>
        <v>#DIV/0!</v>
      </c>
      <c r="R36" s="798" t="e">
        <f t="shared" ref="R36" si="398">R35/R31</f>
        <v>#DIV/0!</v>
      </c>
      <c r="S36" s="799">
        <f t="shared" ref="S36" si="399">S35/S31</f>
        <v>0.19755037534571315</v>
      </c>
      <c r="T36" s="800" t="e">
        <f t="shared" si="333"/>
        <v>#DIV/0!</v>
      </c>
      <c r="U36" s="798" t="e">
        <f t="shared" ref="U36" si="400">U35/U31</f>
        <v>#DIV/0!</v>
      </c>
      <c r="V36" s="799">
        <f t="shared" ref="V36" si="401">V35/V31</f>
        <v>8.4677419354838704E-2</v>
      </c>
      <c r="W36" s="800" t="e">
        <f t="shared" si="335"/>
        <v>#DIV/0!</v>
      </c>
      <c r="X36" s="798" t="e">
        <f t="shared" ref="X36" si="402">X35/X31</f>
        <v>#DIV/0!</v>
      </c>
      <c r="Y36" s="799">
        <f t="shared" ref="Y36" si="403">Y35/Y31</f>
        <v>0.18747750989564591</v>
      </c>
      <c r="Z36" s="800" t="e">
        <f t="shared" si="338"/>
        <v>#DIV/0!</v>
      </c>
      <c r="AA36" s="798" t="e">
        <f t="shared" ref="AA36" si="404">AA35/AA31</f>
        <v>#DIV/0!</v>
      </c>
      <c r="AB36" s="799" t="e">
        <f t="shared" ref="AB36" si="405">AB35/AB31</f>
        <v>#DIV/0!</v>
      </c>
      <c r="AC36" s="800" t="e">
        <f t="shared" si="340"/>
        <v>#DIV/0!</v>
      </c>
      <c r="AD36" s="798" t="e">
        <f t="shared" ref="AD36" si="406">AD35/AD31</f>
        <v>#DIV/0!</v>
      </c>
      <c r="AE36" s="799">
        <f t="shared" ref="AE36" si="407">AE35/AE31</f>
        <v>0.18747750989564591</v>
      </c>
      <c r="AF36" s="800" t="e">
        <f t="shared" si="343"/>
        <v>#DIV/0!</v>
      </c>
      <c r="AG36" s="798" t="e">
        <f t="shared" ref="AG36" si="408">AG35/AG31</f>
        <v>#DIV/0!</v>
      </c>
      <c r="AH36" s="799">
        <f t="shared" ref="AH36" si="409">AH35/AH31</f>
        <v>0.14202437731849496</v>
      </c>
      <c r="AI36" s="800" t="e">
        <f t="shared" si="345"/>
        <v>#DIV/0!</v>
      </c>
      <c r="AJ36" s="798" t="e">
        <f t="shared" ref="AJ36" si="410">AJ35/AJ31</f>
        <v>#DIV/0!</v>
      </c>
      <c r="AK36" s="799">
        <f t="shared" ref="AK36" si="411">AK35/AK31</f>
        <v>0.16909558508358338</v>
      </c>
      <c r="AL36" s="800" t="e">
        <f t="shared" si="348"/>
        <v>#DIV/0!</v>
      </c>
      <c r="AM36" s="798" t="e">
        <f t="shared" ref="AM36" si="412">AM35/AM31</f>
        <v>#DIV/0!</v>
      </c>
      <c r="AN36" s="799">
        <f t="shared" ref="AN36" si="413">AN35/AN31</f>
        <v>-0.53191489361702127</v>
      </c>
      <c r="AO36" s="800" t="e">
        <f t="shared" si="350"/>
        <v>#DIV/0!</v>
      </c>
      <c r="AP36" s="798" t="e">
        <f t="shared" ref="AP36" si="414">AP35/AP31</f>
        <v>#DIV/0!</v>
      </c>
      <c r="AQ36" s="799">
        <f t="shared" ref="AQ36" si="415">AQ35/AQ31</f>
        <v>0.14853338880798836</v>
      </c>
      <c r="AR36" s="800" t="e">
        <f t="shared" si="353"/>
        <v>#DIV/0!</v>
      </c>
      <c r="AS36" s="798" t="e">
        <f t="shared" ref="AS36" si="416">AS35/AS31</f>
        <v>#DIV/0!</v>
      </c>
      <c r="AT36" s="799">
        <f t="shared" ref="AT36" si="417">AT35/AT31</f>
        <v>1</v>
      </c>
      <c r="AU36" s="800" t="e">
        <f t="shared" si="355"/>
        <v>#DIV/0!</v>
      </c>
      <c r="AV36" s="798" t="e">
        <f t="shared" ref="AV36" si="418">AV35/AV31</f>
        <v>#DIV/0!</v>
      </c>
      <c r="AW36" s="799">
        <f t="shared" ref="AW36" si="419">AW35/AW31</f>
        <v>0.55105846221344745</v>
      </c>
      <c r="AX36" s="800" t="e">
        <f t="shared" si="358"/>
        <v>#DIV/0!</v>
      </c>
      <c r="AY36" s="798" t="e">
        <f t="shared" ref="AY36" si="420">AY35/AY31</f>
        <v>#DIV/0!</v>
      </c>
      <c r="AZ36" s="799" t="e">
        <f t="shared" ref="AZ36" si="421">AZ35/AZ31</f>
        <v>#DIV/0!</v>
      </c>
      <c r="BA36" s="800" t="e">
        <f t="shared" si="360"/>
        <v>#DIV/0!</v>
      </c>
      <c r="BB36" s="798" t="e">
        <f t="shared" ref="BB36" si="422">BB35/BB31</f>
        <v>#DIV/0!</v>
      </c>
      <c r="BC36" s="799">
        <f t="shared" ref="BC36" si="423">BC35/BC31</f>
        <v>0.55105846221344745</v>
      </c>
      <c r="BD36" s="800" t="e">
        <f t="shared" si="363"/>
        <v>#DIV/0!</v>
      </c>
      <c r="BE36" s="798" t="e">
        <f t="shared" ref="BE36" si="424">BE35/BE31</f>
        <v>#DIV/0!</v>
      </c>
      <c r="BF36" s="799" t="e">
        <f t="shared" ref="BF36" si="425">BF35/BF31</f>
        <v>#DIV/0!</v>
      </c>
      <c r="BG36" s="800" t="e">
        <f t="shared" si="365"/>
        <v>#DIV/0!</v>
      </c>
      <c r="BH36" s="798" t="e">
        <f t="shared" ref="BH36" si="426">BH35/BH31</f>
        <v>#DIV/0!</v>
      </c>
      <c r="BI36" s="799">
        <f t="shared" ref="BI36" si="427">BI35/BI31</f>
        <v>0.55105846221344745</v>
      </c>
      <c r="BJ36" s="800" t="e">
        <f t="shared" si="368"/>
        <v>#DIV/0!</v>
      </c>
      <c r="BK36" s="798" t="e">
        <f t="shared" ref="BK36" si="428">BK35/BK31</f>
        <v>#DIV/0!</v>
      </c>
      <c r="BL36" s="799" t="e">
        <f t="shared" ref="BL36" si="429">BL35/BL31</f>
        <v>#DIV/0!</v>
      </c>
      <c r="BM36" s="800" t="e">
        <f t="shared" si="370"/>
        <v>#DIV/0!</v>
      </c>
      <c r="BN36" s="798" t="e">
        <f t="shared" ref="BN36" si="430">BN35/BN31</f>
        <v>#DIV/0!</v>
      </c>
      <c r="BO36" s="799">
        <f t="shared" ref="BO36" si="431">BO35/BO31</f>
        <v>0.55105846221344745</v>
      </c>
      <c r="BP36" s="800" t="e">
        <f t="shared" si="373"/>
        <v>#DIV/0!</v>
      </c>
      <c r="BQ36" s="798" t="e">
        <f t="shared" ref="BQ36" si="432">BQ35/BQ31</f>
        <v>#DIV/0!</v>
      </c>
      <c r="BR36" s="799" t="e">
        <f t="shared" ref="BR36" si="433">BR35/BR31</f>
        <v>#DIV/0!</v>
      </c>
      <c r="BS36" s="800" t="e">
        <f t="shared" si="375"/>
        <v>#DIV/0!</v>
      </c>
      <c r="BT36" s="798" t="e">
        <f t="shared" ref="BT36" si="434">BT35/BT31</f>
        <v>#DIV/0!</v>
      </c>
      <c r="BU36" s="799">
        <f t="shared" ref="BU36" si="435">BU35/BU31</f>
        <v>0.55105846221344745</v>
      </c>
      <c r="BV36" s="800" t="e">
        <f t="shared" si="378"/>
        <v>#DIV/0!</v>
      </c>
      <c r="BW36" s="809" t="s">
        <v>153</v>
      </c>
    </row>
    <row r="37" spans="2:75" ht="15.75" hidden="1" customHeight="1" outlineLevel="1">
      <c r="B37" s="2523"/>
      <c r="C37" s="2480"/>
      <c r="D37" s="2472" t="s">
        <v>225</v>
      </c>
      <c r="E37" s="734" t="s">
        <v>216</v>
      </c>
      <c r="F37" s="782">
        <f>W800_JIG_MTBJC!F50</f>
        <v>37970</v>
      </c>
      <c r="G37" s="783">
        <f>W800_JIG_MTBJC!G50</f>
        <v>38064</v>
      </c>
      <c r="H37" s="781">
        <f t="shared" si="46"/>
        <v>94</v>
      </c>
      <c r="I37" s="782">
        <f>W800_JIG_MTBJC!H50</f>
        <v>0</v>
      </c>
      <c r="J37" s="783">
        <f>W800_JIG_MTBJC!I50</f>
        <v>6365</v>
      </c>
      <c r="K37" s="781">
        <f t="shared" si="47"/>
        <v>6365</v>
      </c>
      <c r="L37" s="782">
        <f t="shared" si="58"/>
        <v>37970</v>
      </c>
      <c r="M37" s="783">
        <f t="shared" si="58"/>
        <v>44429</v>
      </c>
      <c r="N37" s="781">
        <f t="shared" si="10"/>
        <v>6459</v>
      </c>
      <c r="O37" s="782">
        <f>W800_JIG_MTBJC!J50</f>
        <v>52470</v>
      </c>
      <c r="P37" s="783">
        <f>W800_JIG_MTBJC!K50</f>
        <v>56120</v>
      </c>
      <c r="Q37" s="781">
        <f t="shared" si="48"/>
        <v>3650</v>
      </c>
      <c r="R37" s="782">
        <f t="shared" si="59"/>
        <v>90440</v>
      </c>
      <c r="S37" s="783">
        <f t="shared" si="59"/>
        <v>100549</v>
      </c>
      <c r="T37" s="781">
        <f t="shared" si="14"/>
        <v>10109</v>
      </c>
      <c r="U37" s="782">
        <f>W800_JIG_MTBJC!L50</f>
        <v>0</v>
      </c>
      <c r="V37" s="783">
        <f>W800_JIG_MTBJC!M50</f>
        <v>330</v>
      </c>
      <c r="W37" s="781">
        <f t="shared" si="49"/>
        <v>330</v>
      </c>
      <c r="X37" s="782">
        <f t="shared" si="60"/>
        <v>90440</v>
      </c>
      <c r="Y37" s="783">
        <f t="shared" si="60"/>
        <v>100879</v>
      </c>
      <c r="Z37" s="781">
        <f t="shared" si="18"/>
        <v>10439</v>
      </c>
      <c r="AA37" s="782">
        <f>W800_JIG_MTBJC!N50</f>
        <v>0</v>
      </c>
      <c r="AB37" s="783">
        <f>W800_JIG_MTBJC!O50</f>
        <v>363</v>
      </c>
      <c r="AC37" s="781">
        <f t="shared" si="50"/>
        <v>363</v>
      </c>
      <c r="AD37" s="782">
        <f t="shared" si="61"/>
        <v>90440</v>
      </c>
      <c r="AE37" s="783">
        <f t="shared" si="61"/>
        <v>101242</v>
      </c>
      <c r="AF37" s="781">
        <f t="shared" si="22"/>
        <v>10802</v>
      </c>
      <c r="AG37" s="782">
        <f>W800_JIG_MTBJC!P50</f>
        <v>18990</v>
      </c>
      <c r="AH37" s="783">
        <f>W800_JIG_MTBJC!Q50</f>
        <v>22527</v>
      </c>
      <c r="AI37" s="781">
        <f t="shared" si="51"/>
        <v>3537</v>
      </c>
      <c r="AJ37" s="782">
        <f t="shared" si="62"/>
        <v>109430</v>
      </c>
      <c r="AK37" s="783">
        <f t="shared" si="62"/>
        <v>123769</v>
      </c>
      <c r="AL37" s="781">
        <f t="shared" si="26"/>
        <v>14339</v>
      </c>
      <c r="AM37" s="782">
        <f>W800_JIG_MTBJC!R50</f>
        <v>0</v>
      </c>
      <c r="AN37" s="783">
        <f>W800_JIG_MTBJC!S50</f>
        <v>4265</v>
      </c>
      <c r="AO37" s="781">
        <f t="shared" si="52"/>
        <v>4265</v>
      </c>
      <c r="AP37" s="782">
        <f t="shared" si="63"/>
        <v>109430</v>
      </c>
      <c r="AQ37" s="783">
        <f t="shared" si="63"/>
        <v>128034</v>
      </c>
      <c r="AR37" s="781">
        <f t="shared" si="0"/>
        <v>18604</v>
      </c>
      <c r="AS37" s="782">
        <f>W800_JIG_MTBJC!T50</f>
        <v>3330</v>
      </c>
      <c r="AT37" s="783">
        <f>W800_JIG_MTBJC!U50</f>
        <v>0</v>
      </c>
      <c r="AU37" s="781">
        <f t="shared" si="53"/>
        <v>-3330</v>
      </c>
      <c r="AV37" s="782">
        <f t="shared" si="64"/>
        <v>112760</v>
      </c>
      <c r="AW37" s="783">
        <f t="shared" si="64"/>
        <v>128034</v>
      </c>
      <c r="AX37" s="781">
        <f t="shared" si="1"/>
        <v>15274</v>
      </c>
      <c r="AY37" s="782">
        <f>W800_JIG_MTBJC!V50</f>
        <v>0</v>
      </c>
      <c r="AZ37" s="783">
        <f>W800_JIG_MTBJC!W50</f>
        <v>1116</v>
      </c>
      <c r="BA37" s="781">
        <f t="shared" si="54"/>
        <v>1116</v>
      </c>
      <c r="BB37" s="782">
        <f t="shared" si="65"/>
        <v>112760</v>
      </c>
      <c r="BC37" s="783">
        <f t="shared" si="65"/>
        <v>129150</v>
      </c>
      <c r="BD37" s="781">
        <f t="shared" si="2"/>
        <v>16390</v>
      </c>
      <c r="BE37" s="782">
        <f>W800_JIG_MTBJC!X50</f>
        <v>3150</v>
      </c>
      <c r="BF37" s="783">
        <f>W800_JIG_MTBJC!Y50</f>
        <v>3150</v>
      </c>
      <c r="BG37" s="781">
        <f t="shared" si="55"/>
        <v>0</v>
      </c>
      <c r="BH37" s="782">
        <f t="shared" si="66"/>
        <v>115910</v>
      </c>
      <c r="BI37" s="783">
        <f t="shared" si="66"/>
        <v>132300</v>
      </c>
      <c r="BJ37" s="781">
        <f t="shared" si="3"/>
        <v>16390</v>
      </c>
      <c r="BK37" s="782">
        <f>W800_JIG_MTBJC!Z50</f>
        <v>0</v>
      </c>
      <c r="BL37" s="783">
        <f>W800_JIG_MTBJC!AA50</f>
        <v>0</v>
      </c>
      <c r="BM37" s="781">
        <f t="shared" si="56"/>
        <v>0</v>
      </c>
      <c r="BN37" s="782">
        <f t="shared" si="67"/>
        <v>115910</v>
      </c>
      <c r="BO37" s="783">
        <f t="shared" si="67"/>
        <v>132300</v>
      </c>
      <c r="BP37" s="781">
        <f t="shared" si="4"/>
        <v>16390</v>
      </c>
      <c r="BQ37" s="782">
        <f>W800_JIG_MTBJC!AB50</f>
        <v>9870</v>
      </c>
      <c r="BR37" s="783">
        <f>W800_JIG_MTBJC!AC50</f>
        <v>0</v>
      </c>
      <c r="BS37" s="781">
        <f t="shared" si="57"/>
        <v>-9870</v>
      </c>
      <c r="BT37" s="782">
        <f t="shared" si="68"/>
        <v>125780</v>
      </c>
      <c r="BU37" s="783">
        <f t="shared" si="68"/>
        <v>132300</v>
      </c>
      <c r="BV37" s="781">
        <f t="shared" si="5"/>
        <v>6520</v>
      </c>
      <c r="BW37" s="784" t="s">
        <v>89</v>
      </c>
    </row>
    <row r="38" spans="2:75" ht="15.75" hidden="1" customHeight="1" outlineLevel="1">
      <c r="B38" s="2523"/>
      <c r="C38" s="2480"/>
      <c r="D38" s="2473"/>
      <c r="E38" s="735" t="s">
        <v>71</v>
      </c>
      <c r="F38" s="787">
        <f>W800_JIG_MTBJC!F51</f>
        <v>16009</v>
      </c>
      <c r="G38" s="788">
        <f>W800_JIG_MTBJC!G51</f>
        <v>13776</v>
      </c>
      <c r="H38" s="786">
        <f t="shared" si="46"/>
        <v>-2233</v>
      </c>
      <c r="I38" s="787">
        <f>W800_JIG_MTBJC!H51</f>
        <v>0</v>
      </c>
      <c r="J38" s="788">
        <f>W800_JIG_MTBJC!I51</f>
        <v>756</v>
      </c>
      <c r="K38" s="786">
        <f t="shared" si="47"/>
        <v>756</v>
      </c>
      <c r="L38" s="787">
        <f t="shared" si="58"/>
        <v>16009</v>
      </c>
      <c r="M38" s="788">
        <f t="shared" si="58"/>
        <v>14532</v>
      </c>
      <c r="N38" s="786">
        <f t="shared" si="10"/>
        <v>-1477</v>
      </c>
      <c r="O38" s="787">
        <f>W800_JIG_MTBJC!J51</f>
        <v>27861</v>
      </c>
      <c r="P38" s="788">
        <f>W800_JIG_MTBJC!K51</f>
        <v>39449</v>
      </c>
      <c r="Q38" s="786">
        <f t="shared" si="48"/>
        <v>11588</v>
      </c>
      <c r="R38" s="787">
        <f t="shared" si="59"/>
        <v>43870</v>
      </c>
      <c r="S38" s="788">
        <f t="shared" si="59"/>
        <v>53981</v>
      </c>
      <c r="T38" s="786">
        <f t="shared" si="14"/>
        <v>10111</v>
      </c>
      <c r="U38" s="787">
        <f>W800_JIG_MTBJC!L51</f>
        <v>0</v>
      </c>
      <c r="V38" s="788">
        <f>W800_JIG_MTBJC!M51</f>
        <v>0</v>
      </c>
      <c r="W38" s="786">
        <f t="shared" si="49"/>
        <v>0</v>
      </c>
      <c r="X38" s="787">
        <f t="shared" si="60"/>
        <v>43870</v>
      </c>
      <c r="Y38" s="788">
        <f t="shared" si="60"/>
        <v>53981</v>
      </c>
      <c r="Z38" s="786">
        <f t="shared" si="18"/>
        <v>10111</v>
      </c>
      <c r="AA38" s="787">
        <f>W800_JIG_MTBJC!N51</f>
        <v>0</v>
      </c>
      <c r="AB38" s="788">
        <f>W800_JIG_MTBJC!O51</f>
        <v>0</v>
      </c>
      <c r="AC38" s="786">
        <f t="shared" si="50"/>
        <v>0</v>
      </c>
      <c r="AD38" s="787">
        <f t="shared" si="61"/>
        <v>43870</v>
      </c>
      <c r="AE38" s="788">
        <f t="shared" si="61"/>
        <v>53981</v>
      </c>
      <c r="AF38" s="786">
        <f t="shared" si="22"/>
        <v>10111</v>
      </c>
      <c r="AG38" s="787">
        <f>W800_JIG_MTBJC!P51</f>
        <v>11687</v>
      </c>
      <c r="AH38" s="788">
        <f>W800_JIG_MTBJC!Q51</f>
        <v>11853</v>
      </c>
      <c r="AI38" s="786">
        <f t="shared" si="51"/>
        <v>166</v>
      </c>
      <c r="AJ38" s="787">
        <f t="shared" si="62"/>
        <v>55557</v>
      </c>
      <c r="AK38" s="788">
        <f t="shared" si="62"/>
        <v>65834</v>
      </c>
      <c r="AL38" s="786">
        <f t="shared" si="26"/>
        <v>10277</v>
      </c>
      <c r="AM38" s="787">
        <f>W800_JIG_MTBJC!R51</f>
        <v>0</v>
      </c>
      <c r="AN38" s="788">
        <f>W800_JIG_MTBJC!S51</f>
        <v>0</v>
      </c>
      <c r="AO38" s="786">
        <f t="shared" si="52"/>
        <v>0</v>
      </c>
      <c r="AP38" s="787">
        <f t="shared" si="63"/>
        <v>55557</v>
      </c>
      <c r="AQ38" s="788">
        <f t="shared" si="63"/>
        <v>65834</v>
      </c>
      <c r="AR38" s="786">
        <f t="shared" si="0"/>
        <v>10277</v>
      </c>
      <c r="AS38" s="787">
        <f>W800_JIG_MTBJC!T51</f>
        <v>1560</v>
      </c>
      <c r="AT38" s="788">
        <f>W800_JIG_MTBJC!U51</f>
        <v>0</v>
      </c>
      <c r="AU38" s="786">
        <f t="shared" si="53"/>
        <v>-1560</v>
      </c>
      <c r="AV38" s="787">
        <f t="shared" si="64"/>
        <v>57117</v>
      </c>
      <c r="AW38" s="788">
        <f t="shared" si="64"/>
        <v>65834</v>
      </c>
      <c r="AX38" s="786">
        <f t="shared" si="1"/>
        <v>8717</v>
      </c>
      <c r="AY38" s="787">
        <f>W800_JIG_MTBJC!V51</f>
        <v>0</v>
      </c>
      <c r="AZ38" s="788">
        <f>W800_JIG_MTBJC!W51</f>
        <v>0</v>
      </c>
      <c r="BA38" s="786">
        <f t="shared" si="54"/>
        <v>0</v>
      </c>
      <c r="BB38" s="787">
        <f t="shared" si="65"/>
        <v>57117</v>
      </c>
      <c r="BC38" s="788">
        <f t="shared" si="65"/>
        <v>65834</v>
      </c>
      <c r="BD38" s="786">
        <f t="shared" si="2"/>
        <v>8717</v>
      </c>
      <c r="BE38" s="787">
        <f>W800_JIG_MTBJC!X51</f>
        <v>0</v>
      </c>
      <c r="BF38" s="788">
        <f>W800_JIG_MTBJC!Y51</f>
        <v>6</v>
      </c>
      <c r="BG38" s="786">
        <f t="shared" si="55"/>
        <v>6</v>
      </c>
      <c r="BH38" s="787">
        <f t="shared" si="66"/>
        <v>57117</v>
      </c>
      <c r="BI38" s="788">
        <f t="shared" si="66"/>
        <v>65840</v>
      </c>
      <c r="BJ38" s="786">
        <f t="shared" si="3"/>
        <v>8723</v>
      </c>
      <c r="BK38" s="787">
        <f>W800_JIG_MTBJC!Z51</f>
        <v>0</v>
      </c>
      <c r="BL38" s="788">
        <f>W800_JIG_MTBJC!AA51</f>
        <v>0</v>
      </c>
      <c r="BM38" s="786">
        <f t="shared" si="56"/>
        <v>0</v>
      </c>
      <c r="BN38" s="787">
        <f t="shared" si="67"/>
        <v>57117</v>
      </c>
      <c r="BO38" s="788">
        <f t="shared" si="67"/>
        <v>65840</v>
      </c>
      <c r="BP38" s="786">
        <f t="shared" si="4"/>
        <v>8723</v>
      </c>
      <c r="BQ38" s="787">
        <f>W800_JIG_MTBJC!AB51</f>
        <v>1674</v>
      </c>
      <c r="BR38" s="788">
        <f>W800_JIG_MTBJC!AC51</f>
        <v>0</v>
      </c>
      <c r="BS38" s="786">
        <f t="shared" si="57"/>
        <v>-1674</v>
      </c>
      <c r="BT38" s="787">
        <f t="shared" si="68"/>
        <v>58791</v>
      </c>
      <c r="BU38" s="788">
        <f t="shared" si="68"/>
        <v>65840</v>
      </c>
      <c r="BV38" s="786">
        <f t="shared" si="5"/>
        <v>7049</v>
      </c>
      <c r="BW38" s="789" t="s">
        <v>89</v>
      </c>
    </row>
    <row r="39" spans="2:75" ht="15.75" hidden="1" customHeight="1" outlineLevel="1">
      <c r="B39" s="2523"/>
      <c r="C39" s="2480"/>
      <c r="D39" s="2473"/>
      <c r="E39" s="735" t="s">
        <v>217</v>
      </c>
      <c r="F39" s="787">
        <f>W800_JIG_MTBJC!F52</f>
        <v>15889</v>
      </c>
      <c r="G39" s="788">
        <f>W800_JIG_MTBJC!G52</f>
        <v>13993</v>
      </c>
      <c r="H39" s="786">
        <f t="shared" si="46"/>
        <v>-1896</v>
      </c>
      <c r="I39" s="787">
        <f>W800_JIG_MTBJC!H52</f>
        <v>0</v>
      </c>
      <c r="J39" s="788">
        <f>W800_JIG_MTBJC!I52</f>
        <v>3907</v>
      </c>
      <c r="K39" s="786">
        <f t="shared" si="47"/>
        <v>3907</v>
      </c>
      <c r="L39" s="787">
        <f t="shared" si="58"/>
        <v>15889</v>
      </c>
      <c r="M39" s="788">
        <f t="shared" si="58"/>
        <v>17900</v>
      </c>
      <c r="N39" s="786">
        <f t="shared" si="10"/>
        <v>2011</v>
      </c>
      <c r="O39" s="787">
        <f>W800_JIG_MTBJC!J52</f>
        <v>15681</v>
      </c>
      <c r="P39" s="788">
        <f>W800_JIG_MTBJC!K52</f>
        <v>5893</v>
      </c>
      <c r="Q39" s="786">
        <f t="shared" si="48"/>
        <v>-9788</v>
      </c>
      <c r="R39" s="787">
        <f t="shared" si="59"/>
        <v>31570</v>
      </c>
      <c r="S39" s="788">
        <f t="shared" si="59"/>
        <v>23793</v>
      </c>
      <c r="T39" s="786">
        <f t="shared" si="14"/>
        <v>-7777</v>
      </c>
      <c r="U39" s="787">
        <f>W800_JIG_MTBJC!L52</f>
        <v>0</v>
      </c>
      <c r="V39" s="788">
        <f>W800_JIG_MTBJC!M52</f>
        <v>214</v>
      </c>
      <c r="W39" s="786">
        <f t="shared" si="49"/>
        <v>214</v>
      </c>
      <c r="X39" s="787">
        <f t="shared" si="60"/>
        <v>31570</v>
      </c>
      <c r="Y39" s="788">
        <f t="shared" si="60"/>
        <v>24007</v>
      </c>
      <c r="Z39" s="786">
        <f t="shared" si="18"/>
        <v>-7563</v>
      </c>
      <c r="AA39" s="787">
        <f>W800_JIG_MTBJC!N52</f>
        <v>0</v>
      </c>
      <c r="AB39" s="788">
        <f>W800_JIG_MTBJC!O52</f>
        <v>258</v>
      </c>
      <c r="AC39" s="786">
        <f t="shared" si="50"/>
        <v>258</v>
      </c>
      <c r="AD39" s="787">
        <f t="shared" si="61"/>
        <v>31570</v>
      </c>
      <c r="AE39" s="788">
        <f t="shared" si="61"/>
        <v>24265</v>
      </c>
      <c r="AF39" s="786">
        <f t="shared" si="22"/>
        <v>-7305</v>
      </c>
      <c r="AG39" s="787">
        <f>W800_JIG_MTBJC!P52</f>
        <v>4574</v>
      </c>
      <c r="AH39" s="788">
        <f>W800_JIG_MTBJC!Q52</f>
        <v>5073</v>
      </c>
      <c r="AI39" s="786">
        <f t="shared" si="51"/>
        <v>499</v>
      </c>
      <c r="AJ39" s="787">
        <f t="shared" si="62"/>
        <v>36144</v>
      </c>
      <c r="AK39" s="788">
        <f t="shared" si="62"/>
        <v>29338</v>
      </c>
      <c r="AL39" s="786">
        <f t="shared" si="26"/>
        <v>-6806</v>
      </c>
      <c r="AM39" s="787">
        <f>W800_JIG_MTBJC!R52</f>
        <v>0</v>
      </c>
      <c r="AN39" s="788">
        <f>W800_JIG_MTBJC!S52</f>
        <v>60</v>
      </c>
      <c r="AO39" s="786">
        <f t="shared" si="52"/>
        <v>60</v>
      </c>
      <c r="AP39" s="787">
        <f t="shared" si="63"/>
        <v>36144</v>
      </c>
      <c r="AQ39" s="788">
        <f t="shared" si="63"/>
        <v>29398</v>
      </c>
      <c r="AR39" s="786">
        <f t="shared" si="0"/>
        <v>-6746</v>
      </c>
      <c r="AS39" s="787">
        <f>W800_JIG_MTBJC!T52</f>
        <v>1228</v>
      </c>
      <c r="AT39" s="788">
        <f>W800_JIG_MTBJC!U52</f>
        <v>0</v>
      </c>
      <c r="AU39" s="786">
        <f t="shared" si="53"/>
        <v>-1228</v>
      </c>
      <c r="AV39" s="787">
        <f t="shared" si="64"/>
        <v>37372</v>
      </c>
      <c r="AW39" s="788">
        <f t="shared" si="64"/>
        <v>29398</v>
      </c>
      <c r="AX39" s="786">
        <f t="shared" si="1"/>
        <v>-7974</v>
      </c>
      <c r="AY39" s="787">
        <f>W800_JIG_MTBJC!V52</f>
        <v>0</v>
      </c>
      <c r="AZ39" s="788">
        <f>W800_JIG_MTBJC!W52</f>
        <v>0</v>
      </c>
      <c r="BA39" s="786">
        <f t="shared" si="54"/>
        <v>0</v>
      </c>
      <c r="BB39" s="787">
        <f t="shared" si="65"/>
        <v>37372</v>
      </c>
      <c r="BC39" s="788">
        <f t="shared" si="65"/>
        <v>29398</v>
      </c>
      <c r="BD39" s="786">
        <f t="shared" si="2"/>
        <v>-7974</v>
      </c>
      <c r="BE39" s="787">
        <f>W800_JIG_MTBJC!X52</f>
        <v>2407</v>
      </c>
      <c r="BF39" s="788">
        <f>W800_JIG_MTBJC!Y52</f>
        <v>1186</v>
      </c>
      <c r="BG39" s="786">
        <f t="shared" si="55"/>
        <v>-1221</v>
      </c>
      <c r="BH39" s="787">
        <f t="shared" si="66"/>
        <v>39779</v>
      </c>
      <c r="BI39" s="788">
        <f t="shared" si="66"/>
        <v>30584</v>
      </c>
      <c r="BJ39" s="786">
        <f t="shared" si="3"/>
        <v>-9195</v>
      </c>
      <c r="BK39" s="787">
        <f>W800_JIG_MTBJC!Z52</f>
        <v>0</v>
      </c>
      <c r="BL39" s="788">
        <f>W800_JIG_MTBJC!AA52</f>
        <v>0</v>
      </c>
      <c r="BM39" s="786">
        <f t="shared" si="56"/>
        <v>0</v>
      </c>
      <c r="BN39" s="787">
        <f t="shared" si="67"/>
        <v>39779</v>
      </c>
      <c r="BO39" s="788">
        <f t="shared" si="67"/>
        <v>30584</v>
      </c>
      <c r="BP39" s="786">
        <f t="shared" si="4"/>
        <v>-9195</v>
      </c>
      <c r="BQ39" s="787">
        <f>W800_JIG_MTBJC!AB52</f>
        <v>4977</v>
      </c>
      <c r="BR39" s="788">
        <f>W800_JIG_MTBJC!AC52</f>
        <v>0</v>
      </c>
      <c r="BS39" s="786">
        <f t="shared" si="57"/>
        <v>-4977</v>
      </c>
      <c r="BT39" s="787">
        <f t="shared" si="68"/>
        <v>44756</v>
      </c>
      <c r="BU39" s="788">
        <f t="shared" si="68"/>
        <v>30584</v>
      </c>
      <c r="BV39" s="786">
        <f t="shared" si="5"/>
        <v>-14172</v>
      </c>
      <c r="BW39" s="789" t="s">
        <v>89</v>
      </c>
    </row>
    <row r="40" spans="2:75" ht="15.75" hidden="1" customHeight="1" outlineLevel="1" thickBot="1">
      <c r="B40" s="2523"/>
      <c r="C40" s="2480"/>
      <c r="D40" s="2473"/>
      <c r="E40" s="736" t="s">
        <v>218</v>
      </c>
      <c r="F40" s="790">
        <f>F39/6300*1000</f>
        <v>2522.063492063492</v>
      </c>
      <c r="G40" s="791">
        <f t="shared" ref="G40" si="436">G39/6300*1000</f>
        <v>2221.1111111111109</v>
      </c>
      <c r="H40" s="792">
        <f t="shared" ref="H40:H41" si="437">G40-F40</f>
        <v>-300.95238095238119</v>
      </c>
      <c r="I40" s="790">
        <f t="shared" ref="I40:J40" si="438">I39/6300*1000</f>
        <v>0</v>
      </c>
      <c r="J40" s="791">
        <f t="shared" si="438"/>
        <v>620.15873015873012</v>
      </c>
      <c r="K40" s="792">
        <f t="shared" ref="K40:K47" si="439">J40-I40</f>
        <v>620.15873015873012</v>
      </c>
      <c r="L40" s="790">
        <f t="shared" ref="L40:L41" si="440">SUM(F40,I40)</f>
        <v>2522.063492063492</v>
      </c>
      <c r="M40" s="791">
        <f t="shared" ref="M40:M41" si="441">SUM(G40,J40)</f>
        <v>2841.269841269841</v>
      </c>
      <c r="N40" s="792">
        <f t="shared" ref="N40:N48" si="442">M40-L40</f>
        <v>319.20634920634893</v>
      </c>
      <c r="O40" s="790">
        <f t="shared" ref="O40:P40" si="443">O39/6300*1000</f>
        <v>2489.0476190476193</v>
      </c>
      <c r="P40" s="791">
        <f t="shared" si="443"/>
        <v>935.39682539682542</v>
      </c>
      <c r="Q40" s="792">
        <f t="shared" ref="Q40:Q47" si="444">P40-O40</f>
        <v>-1553.6507936507937</v>
      </c>
      <c r="R40" s="790">
        <f t="shared" ref="R40:R41" si="445">SUM(L40,O40)</f>
        <v>5011.1111111111113</v>
      </c>
      <c r="S40" s="791">
        <f t="shared" ref="S40:S41" si="446">SUM(M40,P40)</f>
        <v>3776.6666666666665</v>
      </c>
      <c r="T40" s="792">
        <f t="shared" ref="T40:T48" si="447">S40-R40</f>
        <v>-1234.4444444444448</v>
      </c>
      <c r="U40" s="790">
        <f t="shared" ref="U40:V40" si="448">U39/6300*1000</f>
        <v>0</v>
      </c>
      <c r="V40" s="791">
        <f t="shared" si="448"/>
        <v>33.968253968253968</v>
      </c>
      <c r="W40" s="792">
        <f t="shared" ref="W40:W47" si="449">V40-U40</f>
        <v>33.968253968253968</v>
      </c>
      <c r="X40" s="790">
        <f t="shared" ref="X40:X41" si="450">SUM(R40,U40)</f>
        <v>5011.1111111111113</v>
      </c>
      <c r="Y40" s="791">
        <f t="shared" ref="Y40:Y41" si="451">SUM(S40,V40)</f>
        <v>3810.6349206349205</v>
      </c>
      <c r="Z40" s="792">
        <f t="shared" ref="Z40:Z48" si="452">Y40-X40</f>
        <v>-1200.4761904761908</v>
      </c>
      <c r="AA40" s="790">
        <f t="shared" ref="AA40:AB40" si="453">AA39/6300*1000</f>
        <v>0</v>
      </c>
      <c r="AB40" s="791">
        <f t="shared" si="453"/>
        <v>40.952380952380956</v>
      </c>
      <c r="AC40" s="792">
        <f t="shared" ref="AC40:AC47" si="454">AB40-AA40</f>
        <v>40.952380952380956</v>
      </c>
      <c r="AD40" s="790">
        <f t="shared" ref="AD40:AD41" si="455">SUM(X40,AA40)</f>
        <v>5011.1111111111113</v>
      </c>
      <c r="AE40" s="791">
        <f t="shared" ref="AE40:AE41" si="456">SUM(Y40,AB40)</f>
        <v>3851.5873015873012</v>
      </c>
      <c r="AF40" s="792">
        <f t="shared" ref="AF40:AF48" si="457">AE40-AD40</f>
        <v>-1159.5238095238101</v>
      </c>
      <c r="AG40" s="790">
        <f t="shared" ref="AG40:AH40" si="458">AG39/6300*1000</f>
        <v>726.03174603174602</v>
      </c>
      <c r="AH40" s="791">
        <f t="shared" si="458"/>
        <v>805.23809523809518</v>
      </c>
      <c r="AI40" s="792">
        <f t="shared" ref="AI40:AI47" si="459">AH40-AG40</f>
        <v>79.206349206349159</v>
      </c>
      <c r="AJ40" s="790">
        <f t="shared" ref="AJ40:AJ41" si="460">SUM(AD40,AG40)</f>
        <v>5737.1428571428569</v>
      </c>
      <c r="AK40" s="791">
        <f t="shared" ref="AK40:AK41" si="461">SUM(AE40,AH40)</f>
        <v>4656.8253968253966</v>
      </c>
      <c r="AL40" s="792">
        <f t="shared" ref="AL40:AL48" si="462">AK40-AJ40</f>
        <v>-1080.3174603174602</v>
      </c>
      <c r="AM40" s="790">
        <f t="shared" ref="AM40:AN40" si="463">AM39/6300*1000</f>
        <v>0</v>
      </c>
      <c r="AN40" s="791">
        <f t="shared" si="463"/>
        <v>9.5238095238095255</v>
      </c>
      <c r="AO40" s="792">
        <f t="shared" ref="AO40:AO47" si="464">AN40-AM40</f>
        <v>9.5238095238095255</v>
      </c>
      <c r="AP40" s="790">
        <f t="shared" ref="AP40:AP41" si="465">SUM(AJ40,AM40)</f>
        <v>5737.1428571428569</v>
      </c>
      <c r="AQ40" s="791">
        <f t="shared" ref="AQ40:AQ41" si="466">SUM(AK40,AN40)</f>
        <v>4666.3492063492058</v>
      </c>
      <c r="AR40" s="792">
        <f t="shared" ref="AR40:AR48" si="467">AQ40-AP40</f>
        <v>-1070.7936507936511</v>
      </c>
      <c r="AS40" s="790">
        <f t="shared" ref="AS40:AT40" si="468">AS39/6300*1000</f>
        <v>194.92063492063491</v>
      </c>
      <c r="AT40" s="791">
        <f t="shared" si="468"/>
        <v>0</v>
      </c>
      <c r="AU40" s="792">
        <f t="shared" ref="AU40:AU47" si="469">AT40-AS40</f>
        <v>-194.92063492063491</v>
      </c>
      <c r="AV40" s="790">
        <f t="shared" ref="AV40:AV41" si="470">SUM(AP40,AS40)</f>
        <v>5932.063492063492</v>
      </c>
      <c r="AW40" s="791">
        <f t="shared" ref="AW40:AW41" si="471">SUM(AQ40,AT40)</f>
        <v>4666.3492063492058</v>
      </c>
      <c r="AX40" s="792">
        <f t="shared" ref="AX40:AX48" si="472">AW40-AV40</f>
        <v>-1265.7142857142862</v>
      </c>
      <c r="AY40" s="790">
        <f t="shared" ref="AY40:AZ40" si="473">AY39/6300*1000</f>
        <v>0</v>
      </c>
      <c r="AZ40" s="791">
        <f t="shared" si="473"/>
        <v>0</v>
      </c>
      <c r="BA40" s="792">
        <f t="shared" ref="BA40:BA47" si="474">AZ40-AY40</f>
        <v>0</v>
      </c>
      <c r="BB40" s="790">
        <f t="shared" ref="BB40:BB41" si="475">SUM(AV40,AY40)</f>
        <v>5932.063492063492</v>
      </c>
      <c r="BC40" s="791">
        <f t="shared" ref="BC40:BC41" si="476">SUM(AW40,AZ40)</f>
        <v>4666.3492063492058</v>
      </c>
      <c r="BD40" s="792">
        <f t="shared" ref="BD40:BD48" si="477">BC40-BB40</f>
        <v>-1265.7142857142862</v>
      </c>
      <c r="BE40" s="790">
        <f t="shared" ref="BE40:BF40" si="478">BE39/6300*1000</f>
        <v>382.06349206349205</v>
      </c>
      <c r="BF40" s="791">
        <f t="shared" si="478"/>
        <v>188.25396825396825</v>
      </c>
      <c r="BG40" s="792">
        <f t="shared" ref="BG40:BG47" si="479">BF40-BE40</f>
        <v>-193.8095238095238</v>
      </c>
      <c r="BH40" s="790">
        <f t="shared" ref="BH40:BH41" si="480">SUM(BB40,BE40)</f>
        <v>6314.1269841269841</v>
      </c>
      <c r="BI40" s="791">
        <f t="shared" ref="BI40:BI41" si="481">SUM(BC40,BF40)</f>
        <v>4854.603174603174</v>
      </c>
      <c r="BJ40" s="792">
        <f t="shared" ref="BJ40:BJ48" si="482">BI40-BH40</f>
        <v>-1459.5238095238101</v>
      </c>
      <c r="BK40" s="790">
        <f t="shared" ref="BK40:BL40" si="483">BK39/6300*1000</f>
        <v>0</v>
      </c>
      <c r="BL40" s="791">
        <f t="shared" si="483"/>
        <v>0</v>
      </c>
      <c r="BM40" s="792">
        <f t="shared" ref="BM40:BM47" si="484">BL40-BK40</f>
        <v>0</v>
      </c>
      <c r="BN40" s="790">
        <f t="shared" ref="BN40:BN41" si="485">SUM(BH40,BK40)</f>
        <v>6314.1269841269841</v>
      </c>
      <c r="BO40" s="791">
        <f t="shared" ref="BO40:BO41" si="486">SUM(BI40,BL40)</f>
        <v>4854.603174603174</v>
      </c>
      <c r="BP40" s="792">
        <f t="shared" ref="BP40:BP48" si="487">BO40-BN40</f>
        <v>-1459.5238095238101</v>
      </c>
      <c r="BQ40" s="790">
        <f t="shared" ref="BQ40:BR40" si="488">BQ39/6300*1000</f>
        <v>790</v>
      </c>
      <c r="BR40" s="791">
        <f t="shared" si="488"/>
        <v>0</v>
      </c>
      <c r="BS40" s="792">
        <f t="shared" ref="BS40:BS47" si="489">BR40-BQ40</f>
        <v>-790</v>
      </c>
      <c r="BT40" s="790">
        <f t="shared" ref="BT40:BT41" si="490">SUM(BN40,BQ40)</f>
        <v>7104.1269841269841</v>
      </c>
      <c r="BU40" s="791">
        <f t="shared" ref="BU40:BU41" si="491">SUM(BO40,BR40)</f>
        <v>4854.603174603174</v>
      </c>
      <c r="BV40" s="792">
        <f t="shared" ref="BV40:BV48" si="492">BU40-BT40</f>
        <v>-2249.5238095238101</v>
      </c>
      <c r="BW40" s="793" t="s">
        <v>90</v>
      </c>
    </row>
    <row r="41" spans="2:75" ht="15.75" hidden="1" customHeight="1" outlineLevel="1" thickTop="1">
      <c r="B41" s="2523"/>
      <c r="C41" s="2480"/>
      <c r="D41" s="2473"/>
      <c r="E41" s="737" t="s">
        <v>219</v>
      </c>
      <c r="F41" s="794">
        <f>F37-F38-F39</f>
        <v>6072</v>
      </c>
      <c r="G41" s="795">
        <f t="shared" ref="G41" si="493">G37-G38-G39</f>
        <v>10295</v>
      </c>
      <c r="H41" s="796">
        <f t="shared" si="437"/>
        <v>4223</v>
      </c>
      <c r="I41" s="794">
        <f t="shared" ref="I41:J41" si="494">I37-I38-I39</f>
        <v>0</v>
      </c>
      <c r="J41" s="795">
        <f t="shared" si="494"/>
        <v>1702</v>
      </c>
      <c r="K41" s="796">
        <f t="shared" si="439"/>
        <v>1702</v>
      </c>
      <c r="L41" s="794">
        <f t="shared" si="440"/>
        <v>6072</v>
      </c>
      <c r="M41" s="795">
        <f t="shared" si="441"/>
        <v>11997</v>
      </c>
      <c r="N41" s="796">
        <f t="shared" si="442"/>
        <v>5925</v>
      </c>
      <c r="O41" s="794">
        <f t="shared" ref="O41:P41" si="495">O37-O38-O39</f>
        <v>8928</v>
      </c>
      <c r="P41" s="795">
        <f t="shared" si="495"/>
        <v>10778</v>
      </c>
      <c r="Q41" s="796">
        <f t="shared" si="444"/>
        <v>1850</v>
      </c>
      <c r="R41" s="794">
        <f t="shared" si="445"/>
        <v>15000</v>
      </c>
      <c r="S41" s="795">
        <f t="shared" si="446"/>
        <v>22775</v>
      </c>
      <c r="T41" s="796">
        <f t="shared" si="447"/>
        <v>7775</v>
      </c>
      <c r="U41" s="794">
        <f t="shared" ref="U41:V41" si="496">U37-U38-U39</f>
        <v>0</v>
      </c>
      <c r="V41" s="795">
        <f t="shared" si="496"/>
        <v>116</v>
      </c>
      <c r="W41" s="796">
        <f t="shared" si="449"/>
        <v>116</v>
      </c>
      <c r="X41" s="794">
        <f t="shared" si="450"/>
        <v>15000</v>
      </c>
      <c r="Y41" s="795">
        <f t="shared" si="451"/>
        <v>22891</v>
      </c>
      <c r="Z41" s="796">
        <f t="shared" si="452"/>
        <v>7891</v>
      </c>
      <c r="AA41" s="794">
        <f t="shared" ref="AA41:AB41" si="497">AA37-AA38-AA39</f>
        <v>0</v>
      </c>
      <c r="AB41" s="795">
        <f t="shared" si="497"/>
        <v>105</v>
      </c>
      <c r="AC41" s="796">
        <f t="shared" si="454"/>
        <v>105</v>
      </c>
      <c r="AD41" s="794">
        <f t="shared" si="455"/>
        <v>15000</v>
      </c>
      <c r="AE41" s="795">
        <f t="shared" si="456"/>
        <v>22996</v>
      </c>
      <c r="AF41" s="796">
        <f t="shared" si="457"/>
        <v>7996</v>
      </c>
      <c r="AG41" s="794">
        <f t="shared" ref="AG41:AH41" si="498">AG37-AG38-AG39</f>
        <v>2729</v>
      </c>
      <c r="AH41" s="795">
        <f t="shared" si="498"/>
        <v>5601</v>
      </c>
      <c r="AI41" s="796">
        <f t="shared" si="459"/>
        <v>2872</v>
      </c>
      <c r="AJ41" s="794">
        <f t="shared" si="460"/>
        <v>17729</v>
      </c>
      <c r="AK41" s="795">
        <f t="shared" si="461"/>
        <v>28597</v>
      </c>
      <c r="AL41" s="796">
        <f t="shared" si="462"/>
        <v>10868</v>
      </c>
      <c r="AM41" s="794">
        <f t="shared" ref="AM41:AN41" si="499">AM37-AM38-AM39</f>
        <v>0</v>
      </c>
      <c r="AN41" s="795">
        <f t="shared" si="499"/>
        <v>4205</v>
      </c>
      <c r="AO41" s="796">
        <f t="shared" si="464"/>
        <v>4205</v>
      </c>
      <c r="AP41" s="794">
        <f t="shared" si="465"/>
        <v>17729</v>
      </c>
      <c r="AQ41" s="795">
        <f t="shared" si="466"/>
        <v>32802</v>
      </c>
      <c r="AR41" s="796">
        <f t="shared" si="467"/>
        <v>15073</v>
      </c>
      <c r="AS41" s="794">
        <f t="shared" ref="AS41:AT41" si="500">AS37-AS38-AS39</f>
        <v>542</v>
      </c>
      <c r="AT41" s="795">
        <f t="shared" si="500"/>
        <v>0</v>
      </c>
      <c r="AU41" s="796">
        <f t="shared" si="469"/>
        <v>-542</v>
      </c>
      <c r="AV41" s="794">
        <f t="shared" si="470"/>
        <v>18271</v>
      </c>
      <c r="AW41" s="795">
        <f t="shared" si="471"/>
        <v>32802</v>
      </c>
      <c r="AX41" s="796">
        <f t="shared" si="472"/>
        <v>14531</v>
      </c>
      <c r="AY41" s="794">
        <f t="shared" ref="AY41:AZ41" si="501">AY37-AY38-AY39</f>
        <v>0</v>
      </c>
      <c r="AZ41" s="795">
        <f t="shared" si="501"/>
        <v>1116</v>
      </c>
      <c r="BA41" s="796">
        <f t="shared" si="474"/>
        <v>1116</v>
      </c>
      <c r="BB41" s="794">
        <f t="shared" si="475"/>
        <v>18271</v>
      </c>
      <c r="BC41" s="795">
        <f t="shared" si="476"/>
        <v>33918</v>
      </c>
      <c r="BD41" s="796">
        <f t="shared" si="477"/>
        <v>15647</v>
      </c>
      <c r="BE41" s="794">
        <f t="shared" ref="BE41:BF41" si="502">BE37-BE38-BE39</f>
        <v>743</v>
      </c>
      <c r="BF41" s="795">
        <f t="shared" si="502"/>
        <v>1958</v>
      </c>
      <c r="BG41" s="796">
        <f t="shared" si="479"/>
        <v>1215</v>
      </c>
      <c r="BH41" s="794">
        <f t="shared" si="480"/>
        <v>19014</v>
      </c>
      <c r="BI41" s="795">
        <f t="shared" si="481"/>
        <v>35876</v>
      </c>
      <c r="BJ41" s="796">
        <f t="shared" si="482"/>
        <v>16862</v>
      </c>
      <c r="BK41" s="794">
        <f t="shared" ref="BK41:BL41" si="503">BK37-BK38-BK39</f>
        <v>0</v>
      </c>
      <c r="BL41" s="795">
        <f t="shared" si="503"/>
        <v>0</v>
      </c>
      <c r="BM41" s="796">
        <f t="shared" si="484"/>
        <v>0</v>
      </c>
      <c r="BN41" s="794">
        <f t="shared" si="485"/>
        <v>19014</v>
      </c>
      <c r="BO41" s="795">
        <f t="shared" si="486"/>
        <v>35876</v>
      </c>
      <c r="BP41" s="796">
        <f t="shared" si="487"/>
        <v>16862</v>
      </c>
      <c r="BQ41" s="794">
        <f t="shared" ref="BQ41:BR41" si="504">BQ37-BQ38-BQ39</f>
        <v>3219</v>
      </c>
      <c r="BR41" s="795">
        <f t="shared" si="504"/>
        <v>0</v>
      </c>
      <c r="BS41" s="796">
        <f t="shared" si="489"/>
        <v>-3219</v>
      </c>
      <c r="BT41" s="794">
        <f t="shared" si="490"/>
        <v>22233</v>
      </c>
      <c r="BU41" s="795">
        <f t="shared" si="491"/>
        <v>35876</v>
      </c>
      <c r="BV41" s="796">
        <f t="shared" si="492"/>
        <v>13643</v>
      </c>
      <c r="BW41" s="797" t="s">
        <v>89</v>
      </c>
    </row>
    <row r="42" spans="2:75" ht="15.75" hidden="1" customHeight="1" outlineLevel="1" thickBot="1">
      <c r="B42" s="2523"/>
      <c r="C42" s="2480"/>
      <c r="D42" s="2474"/>
      <c r="E42" s="738" t="s">
        <v>220</v>
      </c>
      <c r="F42" s="798">
        <f>F41/F37</f>
        <v>0.15991572293916251</v>
      </c>
      <c r="G42" s="799">
        <f t="shared" ref="G42" si="505">G41/G37</f>
        <v>0.27046553173602356</v>
      </c>
      <c r="H42" s="800">
        <f>G42-F42</f>
        <v>0.11054980879686105</v>
      </c>
      <c r="I42" s="798" t="e">
        <f t="shared" ref="I42" si="506">I41/I37</f>
        <v>#DIV/0!</v>
      </c>
      <c r="J42" s="799">
        <f t="shared" ref="J42" si="507">J41/J37</f>
        <v>0.26739984289080909</v>
      </c>
      <c r="K42" s="800" t="e">
        <f t="shared" si="439"/>
        <v>#DIV/0!</v>
      </c>
      <c r="L42" s="798">
        <f t="shared" ref="L42" si="508">L41/L37</f>
        <v>0.15991572293916251</v>
      </c>
      <c r="M42" s="799">
        <f t="shared" ref="M42" si="509">M41/M37</f>
        <v>0.27002633415111749</v>
      </c>
      <c r="N42" s="800">
        <f t="shared" si="442"/>
        <v>0.11011061121195498</v>
      </c>
      <c r="O42" s="798">
        <f t="shared" ref="O42" si="510">O41/O37</f>
        <v>0.17015437392795885</v>
      </c>
      <c r="P42" s="799">
        <f t="shared" ref="P42" si="511">P41/P37</f>
        <v>0.19205274411974341</v>
      </c>
      <c r="Q42" s="800">
        <f t="shared" si="444"/>
        <v>2.1898370191784561E-2</v>
      </c>
      <c r="R42" s="798">
        <f t="shared" ref="R42" si="512">R41/R37</f>
        <v>0.16585581601061478</v>
      </c>
      <c r="S42" s="799">
        <f t="shared" ref="S42" si="513">S41/S37</f>
        <v>0.22650647942794061</v>
      </c>
      <c r="T42" s="800">
        <f t="shared" si="447"/>
        <v>6.0650663417325834E-2</v>
      </c>
      <c r="U42" s="798" t="e">
        <f t="shared" ref="U42" si="514">U41/U37</f>
        <v>#DIV/0!</v>
      </c>
      <c r="V42" s="799">
        <f t="shared" ref="V42" si="515">V41/V37</f>
        <v>0.3515151515151515</v>
      </c>
      <c r="W42" s="800" t="e">
        <f t="shared" si="449"/>
        <v>#DIV/0!</v>
      </c>
      <c r="X42" s="798">
        <f t="shared" ref="X42" si="516">X41/X37</f>
        <v>0.16585581601061478</v>
      </c>
      <c r="Y42" s="799">
        <f t="shared" ref="Y42" si="517">Y41/Y37</f>
        <v>0.22691541351520139</v>
      </c>
      <c r="Z42" s="800">
        <f t="shared" si="452"/>
        <v>6.1059597504586616E-2</v>
      </c>
      <c r="AA42" s="798" t="e">
        <f t="shared" ref="AA42" si="518">AA41/AA37</f>
        <v>#DIV/0!</v>
      </c>
      <c r="AB42" s="799">
        <f t="shared" ref="AB42" si="519">AB41/AB37</f>
        <v>0.28925619834710742</v>
      </c>
      <c r="AC42" s="800" t="e">
        <f t="shared" si="454"/>
        <v>#DIV/0!</v>
      </c>
      <c r="AD42" s="798">
        <f t="shared" ref="AD42" si="520">AD41/AD37</f>
        <v>0.16585581601061478</v>
      </c>
      <c r="AE42" s="799">
        <f t="shared" ref="AE42" si="521">AE41/AE37</f>
        <v>0.22713893443432567</v>
      </c>
      <c r="AF42" s="800">
        <f t="shared" si="457"/>
        <v>6.1283118423710897E-2</v>
      </c>
      <c r="AG42" s="798">
        <f t="shared" ref="AG42" si="522">AG41/AG37</f>
        <v>0.14370721432332806</v>
      </c>
      <c r="AH42" s="799">
        <f t="shared" ref="AH42" si="523">AH41/AH37</f>
        <v>0.24863497136769211</v>
      </c>
      <c r="AI42" s="800">
        <f t="shared" si="459"/>
        <v>0.10492775704436405</v>
      </c>
      <c r="AJ42" s="798">
        <f t="shared" ref="AJ42" si="524">AJ41/AJ37</f>
        <v>0.16201224527094946</v>
      </c>
      <c r="AK42" s="799">
        <f t="shared" ref="AK42" si="525">AK41/AK37</f>
        <v>0.23105139412938619</v>
      </c>
      <c r="AL42" s="800">
        <f t="shared" si="462"/>
        <v>6.9039148858436733E-2</v>
      </c>
      <c r="AM42" s="798" t="e">
        <f t="shared" ref="AM42" si="526">AM41/AM37</f>
        <v>#DIV/0!</v>
      </c>
      <c r="AN42" s="799">
        <f t="shared" ref="AN42" si="527">AN41/AN37</f>
        <v>0.98593200468933173</v>
      </c>
      <c r="AO42" s="800" t="e">
        <f t="shared" si="464"/>
        <v>#DIV/0!</v>
      </c>
      <c r="AP42" s="798">
        <f t="shared" ref="AP42" si="528">AP41/AP37</f>
        <v>0.16201224527094946</v>
      </c>
      <c r="AQ42" s="799">
        <f t="shared" ref="AQ42" si="529">AQ41/AQ37</f>
        <v>0.25619757251979941</v>
      </c>
      <c r="AR42" s="800">
        <f t="shared" si="467"/>
        <v>9.4185327248849954E-2</v>
      </c>
      <c r="AS42" s="798">
        <f t="shared" ref="AS42" si="530">AS41/AS37</f>
        <v>0.16276276276276277</v>
      </c>
      <c r="AT42" s="799" t="e">
        <f t="shared" ref="AT42" si="531">AT41/AT37</f>
        <v>#DIV/0!</v>
      </c>
      <c r="AU42" s="800" t="e">
        <f t="shared" si="469"/>
        <v>#DIV/0!</v>
      </c>
      <c r="AV42" s="798">
        <f t="shared" ref="AV42" si="532">AV41/AV37</f>
        <v>0.16203440936502306</v>
      </c>
      <c r="AW42" s="799">
        <f t="shared" ref="AW42" si="533">AW41/AW37</f>
        <v>0.25619757251979941</v>
      </c>
      <c r="AX42" s="800">
        <f t="shared" si="472"/>
        <v>9.4163163154776353E-2</v>
      </c>
      <c r="AY42" s="798" t="e">
        <f t="shared" ref="AY42" si="534">AY41/AY37</f>
        <v>#DIV/0!</v>
      </c>
      <c r="AZ42" s="799">
        <f t="shared" ref="AZ42" si="535">AZ41/AZ37</f>
        <v>1</v>
      </c>
      <c r="BA42" s="800" t="e">
        <f t="shared" si="474"/>
        <v>#DIV/0!</v>
      </c>
      <c r="BB42" s="798">
        <f t="shared" ref="BB42" si="536">BB41/BB37</f>
        <v>0.16203440936502306</v>
      </c>
      <c r="BC42" s="799">
        <f t="shared" ref="BC42" si="537">BC41/BC37</f>
        <v>0.26262485481997677</v>
      </c>
      <c r="BD42" s="800">
        <f t="shared" si="477"/>
        <v>0.10059044545495371</v>
      </c>
      <c r="BE42" s="798">
        <f t="shared" ref="BE42" si="538">BE41/BE37</f>
        <v>0.23587301587301587</v>
      </c>
      <c r="BF42" s="799">
        <f t="shared" ref="BF42" si="539">BF41/BF37</f>
        <v>0.62158730158730158</v>
      </c>
      <c r="BG42" s="800">
        <f t="shared" si="479"/>
        <v>0.38571428571428568</v>
      </c>
      <c r="BH42" s="798">
        <f t="shared" ref="BH42" si="540">BH41/BH37</f>
        <v>0.16404106634457769</v>
      </c>
      <c r="BI42" s="799">
        <f t="shared" ref="BI42" si="541">BI41/BI37</f>
        <v>0.27117157974300832</v>
      </c>
      <c r="BJ42" s="800">
        <f t="shared" si="482"/>
        <v>0.10713051339843063</v>
      </c>
      <c r="BK42" s="798" t="e">
        <f t="shared" ref="BK42" si="542">BK41/BK37</f>
        <v>#DIV/0!</v>
      </c>
      <c r="BL42" s="799" t="e">
        <f t="shared" ref="BL42" si="543">BL41/BL37</f>
        <v>#DIV/0!</v>
      </c>
      <c r="BM42" s="800" t="e">
        <f t="shared" si="484"/>
        <v>#DIV/0!</v>
      </c>
      <c r="BN42" s="798">
        <f t="shared" ref="BN42" si="544">BN41/BN37</f>
        <v>0.16404106634457769</v>
      </c>
      <c r="BO42" s="799">
        <f t="shared" ref="BO42" si="545">BO41/BO37</f>
        <v>0.27117157974300832</v>
      </c>
      <c r="BP42" s="800">
        <f t="shared" si="487"/>
        <v>0.10713051339843063</v>
      </c>
      <c r="BQ42" s="798">
        <f t="shared" ref="BQ42" si="546">BQ41/BQ37</f>
        <v>0.32613981762917932</v>
      </c>
      <c r="BR42" s="799" t="e">
        <f t="shared" ref="BR42" si="547">BR41/BR37</f>
        <v>#DIV/0!</v>
      </c>
      <c r="BS42" s="800" t="e">
        <f t="shared" si="489"/>
        <v>#DIV/0!</v>
      </c>
      <c r="BT42" s="798">
        <f t="shared" ref="BT42" si="548">BT41/BT37</f>
        <v>0.17676101128955318</v>
      </c>
      <c r="BU42" s="799">
        <f t="shared" ref="BU42" si="549">BU41/BU37</f>
        <v>0.27117157974300832</v>
      </c>
      <c r="BV42" s="800">
        <f t="shared" si="492"/>
        <v>9.4410568453455135E-2</v>
      </c>
      <c r="BW42" s="801" t="s">
        <v>153</v>
      </c>
    </row>
    <row r="43" spans="2:75" ht="15.75" hidden="1" customHeight="1" outlineLevel="1">
      <c r="B43" s="2523"/>
      <c r="C43" s="2480"/>
      <c r="D43" s="2473" t="s">
        <v>115</v>
      </c>
      <c r="E43" s="734" t="s">
        <v>216</v>
      </c>
      <c r="F43" s="1648"/>
      <c r="G43" s="783">
        <f>W800_JIG_MTBJC!D3</f>
        <v>0</v>
      </c>
      <c r="H43" s="781">
        <f t="shared" ref="H43:H47" si="550">G43-F43</f>
        <v>0</v>
      </c>
      <c r="I43" s="1648"/>
      <c r="J43" s="783">
        <f>W800_JIG_MTBJC!E3</f>
        <v>0</v>
      </c>
      <c r="K43" s="781">
        <f t="shared" si="439"/>
        <v>0</v>
      </c>
      <c r="L43" s="782">
        <f t="shared" ref="L43:M47" si="551">SUM(F43,I43)</f>
        <v>0</v>
      </c>
      <c r="M43" s="783">
        <f t="shared" si="551"/>
        <v>0</v>
      </c>
      <c r="N43" s="781">
        <f t="shared" si="442"/>
        <v>0</v>
      </c>
      <c r="O43" s="1648"/>
      <c r="P43" s="783">
        <f>W800_JIG_MTBJC!F3</f>
        <v>0</v>
      </c>
      <c r="Q43" s="781">
        <f t="shared" si="444"/>
        <v>0</v>
      </c>
      <c r="R43" s="782">
        <f t="shared" ref="R43:S47" si="552">SUM(L43,O43)</f>
        <v>0</v>
      </c>
      <c r="S43" s="783">
        <f t="shared" si="552"/>
        <v>0</v>
      </c>
      <c r="T43" s="781">
        <f t="shared" si="447"/>
        <v>0</v>
      </c>
      <c r="U43" s="1648"/>
      <c r="V43" s="783">
        <f>W800_JIG_MTBJC!G3</f>
        <v>0</v>
      </c>
      <c r="W43" s="781">
        <f t="shared" si="449"/>
        <v>0</v>
      </c>
      <c r="X43" s="782">
        <f t="shared" ref="X43:Y47" si="553">SUM(R43,U43)</f>
        <v>0</v>
      </c>
      <c r="Y43" s="783">
        <f t="shared" si="553"/>
        <v>0</v>
      </c>
      <c r="Z43" s="781">
        <f t="shared" si="452"/>
        <v>0</v>
      </c>
      <c r="AA43" s="1648"/>
      <c r="AB43" s="783">
        <f>W800_JIG_MTBJC!H3</f>
        <v>0</v>
      </c>
      <c r="AC43" s="781">
        <f t="shared" si="454"/>
        <v>0</v>
      </c>
      <c r="AD43" s="782">
        <f t="shared" ref="AD43:AE47" si="554">SUM(X43,AA43)</f>
        <v>0</v>
      </c>
      <c r="AE43" s="783">
        <f t="shared" si="554"/>
        <v>0</v>
      </c>
      <c r="AF43" s="781">
        <f t="shared" si="457"/>
        <v>0</v>
      </c>
      <c r="AG43" s="1648"/>
      <c r="AH43" s="783">
        <f>W800_JIG_MTBJC!I3</f>
        <v>0</v>
      </c>
      <c r="AI43" s="781">
        <f t="shared" si="459"/>
        <v>0</v>
      </c>
      <c r="AJ43" s="782">
        <f t="shared" ref="AJ43:AK47" si="555">SUM(AD43,AG43)</f>
        <v>0</v>
      </c>
      <c r="AK43" s="783">
        <f t="shared" si="555"/>
        <v>0</v>
      </c>
      <c r="AL43" s="781">
        <f t="shared" si="462"/>
        <v>0</v>
      </c>
      <c r="AM43" s="1648"/>
      <c r="AN43" s="783">
        <f>W800_JIG_MTBJC!J3</f>
        <v>0</v>
      </c>
      <c r="AO43" s="781">
        <f t="shared" si="464"/>
        <v>0</v>
      </c>
      <c r="AP43" s="782">
        <f t="shared" ref="AP43:AQ47" si="556">SUM(AJ43,AM43)</f>
        <v>0</v>
      </c>
      <c r="AQ43" s="783">
        <f t="shared" si="556"/>
        <v>0</v>
      </c>
      <c r="AR43" s="781">
        <f t="shared" si="467"/>
        <v>0</v>
      </c>
      <c r="AS43" s="1648"/>
      <c r="AT43" s="783">
        <f>W800_JIG_MTBJC!K3</f>
        <v>144</v>
      </c>
      <c r="AU43" s="781">
        <f t="shared" si="469"/>
        <v>144</v>
      </c>
      <c r="AV43" s="782">
        <f t="shared" ref="AV43:AW47" si="557">SUM(AP43,AS43)</f>
        <v>0</v>
      </c>
      <c r="AW43" s="783">
        <f t="shared" si="557"/>
        <v>144</v>
      </c>
      <c r="AX43" s="781">
        <f t="shared" si="472"/>
        <v>144</v>
      </c>
      <c r="AY43" s="1648"/>
      <c r="AZ43" s="783">
        <f>W800_JIG_MTBJC!L3</f>
        <v>0</v>
      </c>
      <c r="BA43" s="781">
        <f t="shared" si="474"/>
        <v>0</v>
      </c>
      <c r="BB43" s="782">
        <f t="shared" ref="BB43:BC47" si="558">SUM(AV43,AY43)</f>
        <v>0</v>
      </c>
      <c r="BC43" s="783">
        <f t="shared" si="558"/>
        <v>144</v>
      </c>
      <c r="BD43" s="781">
        <f t="shared" si="477"/>
        <v>144</v>
      </c>
      <c r="BE43" s="1648"/>
      <c r="BF43" s="783">
        <f>W800_JIG_MTBJC!M3</f>
        <v>0</v>
      </c>
      <c r="BG43" s="781">
        <f t="shared" si="479"/>
        <v>0</v>
      </c>
      <c r="BH43" s="782">
        <f t="shared" ref="BH43:BI47" si="559">SUM(BB43,BE43)</f>
        <v>0</v>
      </c>
      <c r="BI43" s="783">
        <f t="shared" si="559"/>
        <v>144</v>
      </c>
      <c r="BJ43" s="781">
        <f t="shared" si="482"/>
        <v>144</v>
      </c>
      <c r="BK43" s="1648"/>
      <c r="BL43" s="783">
        <f>W800_JIG_MTBJC!N3</f>
        <v>0</v>
      </c>
      <c r="BM43" s="781">
        <f t="shared" si="484"/>
        <v>0</v>
      </c>
      <c r="BN43" s="782">
        <f t="shared" ref="BN43:BO47" si="560">SUM(BH43,BK43)</f>
        <v>0</v>
      </c>
      <c r="BO43" s="783">
        <f t="shared" si="560"/>
        <v>144</v>
      </c>
      <c r="BP43" s="781">
        <f t="shared" si="487"/>
        <v>144</v>
      </c>
      <c r="BQ43" s="1648"/>
      <c r="BR43" s="783">
        <f>W800_JIG_MTBJC!O3</f>
        <v>0</v>
      </c>
      <c r="BS43" s="781">
        <f t="shared" si="489"/>
        <v>0</v>
      </c>
      <c r="BT43" s="782">
        <f t="shared" ref="BT43:BU47" si="561">SUM(BN43,BQ43)</f>
        <v>0</v>
      </c>
      <c r="BU43" s="783">
        <f t="shared" si="561"/>
        <v>144</v>
      </c>
      <c r="BV43" s="781">
        <f t="shared" si="492"/>
        <v>144</v>
      </c>
      <c r="BW43" s="784" t="s">
        <v>89</v>
      </c>
    </row>
    <row r="44" spans="2:75" ht="15.75" hidden="1" customHeight="1" outlineLevel="1">
      <c r="B44" s="2523"/>
      <c r="C44" s="2480"/>
      <c r="D44" s="2473"/>
      <c r="E44" s="735" t="s">
        <v>71</v>
      </c>
      <c r="F44" s="1649"/>
      <c r="G44" s="1647">
        <f>W800_JIG_MTBJC!D4</f>
        <v>0</v>
      </c>
      <c r="H44" s="786">
        <f t="shared" si="550"/>
        <v>0</v>
      </c>
      <c r="I44" s="1649"/>
      <c r="J44" s="1647">
        <f>W800_JIG_MTBJC!E4</f>
        <v>0</v>
      </c>
      <c r="K44" s="786">
        <f t="shared" si="439"/>
        <v>0</v>
      </c>
      <c r="L44" s="787">
        <f t="shared" si="551"/>
        <v>0</v>
      </c>
      <c r="M44" s="788">
        <f t="shared" si="551"/>
        <v>0</v>
      </c>
      <c r="N44" s="786">
        <f t="shared" si="442"/>
        <v>0</v>
      </c>
      <c r="O44" s="1649"/>
      <c r="P44" s="1647">
        <f>W800_JIG_MTBJC!F4</f>
        <v>0</v>
      </c>
      <c r="Q44" s="786">
        <f t="shared" si="444"/>
        <v>0</v>
      </c>
      <c r="R44" s="787">
        <f t="shared" si="552"/>
        <v>0</v>
      </c>
      <c r="S44" s="788">
        <f t="shared" si="552"/>
        <v>0</v>
      </c>
      <c r="T44" s="786">
        <f t="shared" si="447"/>
        <v>0</v>
      </c>
      <c r="U44" s="1649"/>
      <c r="V44" s="1647">
        <f>W800_JIG_MTBJC!G4</f>
        <v>0</v>
      </c>
      <c r="W44" s="786">
        <f t="shared" si="449"/>
        <v>0</v>
      </c>
      <c r="X44" s="787">
        <f t="shared" si="553"/>
        <v>0</v>
      </c>
      <c r="Y44" s="788">
        <f t="shared" si="553"/>
        <v>0</v>
      </c>
      <c r="Z44" s="786">
        <f t="shared" si="452"/>
        <v>0</v>
      </c>
      <c r="AA44" s="1649"/>
      <c r="AB44" s="1647">
        <f>W800_JIG_MTBJC!H4</f>
        <v>0</v>
      </c>
      <c r="AC44" s="786">
        <f t="shared" si="454"/>
        <v>0</v>
      </c>
      <c r="AD44" s="787">
        <f t="shared" si="554"/>
        <v>0</v>
      </c>
      <c r="AE44" s="788">
        <f t="shared" si="554"/>
        <v>0</v>
      </c>
      <c r="AF44" s="786">
        <f t="shared" si="457"/>
        <v>0</v>
      </c>
      <c r="AG44" s="1649"/>
      <c r="AH44" s="1647">
        <f>W800_JIG_MTBJC!I4</f>
        <v>0</v>
      </c>
      <c r="AI44" s="786">
        <f t="shared" si="459"/>
        <v>0</v>
      </c>
      <c r="AJ44" s="787">
        <f t="shared" si="555"/>
        <v>0</v>
      </c>
      <c r="AK44" s="788">
        <f t="shared" si="555"/>
        <v>0</v>
      </c>
      <c r="AL44" s="786">
        <f t="shared" si="462"/>
        <v>0</v>
      </c>
      <c r="AM44" s="1649"/>
      <c r="AN44" s="1647">
        <f>W800_JIG_MTBJC!J4</f>
        <v>0</v>
      </c>
      <c r="AO44" s="786">
        <f t="shared" si="464"/>
        <v>0</v>
      </c>
      <c r="AP44" s="787">
        <f t="shared" si="556"/>
        <v>0</v>
      </c>
      <c r="AQ44" s="788">
        <f t="shared" si="556"/>
        <v>0</v>
      </c>
      <c r="AR44" s="786">
        <f t="shared" si="467"/>
        <v>0</v>
      </c>
      <c r="AS44" s="1649"/>
      <c r="AT44" s="1647">
        <f>W800_JIG_MTBJC!K4</f>
        <v>101</v>
      </c>
      <c r="AU44" s="786">
        <f t="shared" si="469"/>
        <v>101</v>
      </c>
      <c r="AV44" s="787">
        <f t="shared" si="557"/>
        <v>0</v>
      </c>
      <c r="AW44" s="788">
        <f t="shared" si="557"/>
        <v>101</v>
      </c>
      <c r="AX44" s="786">
        <f t="shared" si="472"/>
        <v>101</v>
      </c>
      <c r="AY44" s="1649"/>
      <c r="AZ44" s="1647">
        <f>W800_JIG_MTBJC!L4</f>
        <v>0</v>
      </c>
      <c r="BA44" s="786">
        <f t="shared" si="474"/>
        <v>0</v>
      </c>
      <c r="BB44" s="787">
        <f t="shared" si="558"/>
        <v>0</v>
      </c>
      <c r="BC44" s="788">
        <f t="shared" si="558"/>
        <v>101</v>
      </c>
      <c r="BD44" s="786">
        <f t="shared" si="477"/>
        <v>101</v>
      </c>
      <c r="BE44" s="1649"/>
      <c r="BF44" s="1647">
        <f>W800_JIG_MTBJC!M4</f>
        <v>0</v>
      </c>
      <c r="BG44" s="786">
        <f t="shared" si="479"/>
        <v>0</v>
      </c>
      <c r="BH44" s="787">
        <f t="shared" si="559"/>
        <v>0</v>
      </c>
      <c r="BI44" s="788">
        <f t="shared" si="559"/>
        <v>101</v>
      </c>
      <c r="BJ44" s="786">
        <f t="shared" si="482"/>
        <v>101</v>
      </c>
      <c r="BK44" s="1649"/>
      <c r="BL44" s="1647">
        <f>W800_JIG_MTBJC!N4</f>
        <v>0</v>
      </c>
      <c r="BM44" s="786">
        <f t="shared" si="484"/>
        <v>0</v>
      </c>
      <c r="BN44" s="787">
        <f t="shared" si="560"/>
        <v>0</v>
      </c>
      <c r="BO44" s="788">
        <f t="shared" si="560"/>
        <v>101</v>
      </c>
      <c r="BP44" s="786">
        <f t="shared" si="487"/>
        <v>101</v>
      </c>
      <c r="BQ44" s="1649"/>
      <c r="BR44" s="1647">
        <f>W800_JIG_MTBJC!O4</f>
        <v>0</v>
      </c>
      <c r="BS44" s="786">
        <f t="shared" si="489"/>
        <v>0</v>
      </c>
      <c r="BT44" s="787">
        <f t="shared" si="561"/>
        <v>0</v>
      </c>
      <c r="BU44" s="788">
        <f t="shared" si="561"/>
        <v>101</v>
      </c>
      <c r="BV44" s="786">
        <f t="shared" si="492"/>
        <v>101</v>
      </c>
      <c r="BW44" s="789" t="s">
        <v>89</v>
      </c>
    </row>
    <row r="45" spans="2:75" ht="15.75" hidden="1" customHeight="1" outlineLevel="1">
      <c r="B45" s="2523"/>
      <c r="C45" s="2480"/>
      <c r="D45" s="2473"/>
      <c r="E45" s="735" t="s">
        <v>217</v>
      </c>
      <c r="F45" s="1649"/>
      <c r="G45" s="1647">
        <f>W800_JIG_MTBJC!D5</f>
        <v>0</v>
      </c>
      <c r="H45" s="786">
        <f t="shared" si="550"/>
        <v>0</v>
      </c>
      <c r="I45" s="1649"/>
      <c r="J45" s="1647">
        <f>W800_JIG_MTBJC!E5</f>
        <v>0</v>
      </c>
      <c r="K45" s="786">
        <f t="shared" si="439"/>
        <v>0</v>
      </c>
      <c r="L45" s="787">
        <f t="shared" si="551"/>
        <v>0</v>
      </c>
      <c r="M45" s="788">
        <f t="shared" si="551"/>
        <v>0</v>
      </c>
      <c r="N45" s="786">
        <f t="shared" si="442"/>
        <v>0</v>
      </c>
      <c r="O45" s="1649"/>
      <c r="P45" s="1647">
        <f>W800_JIG_MTBJC!F5</f>
        <v>0</v>
      </c>
      <c r="Q45" s="786">
        <f t="shared" si="444"/>
        <v>0</v>
      </c>
      <c r="R45" s="787">
        <f t="shared" si="552"/>
        <v>0</v>
      </c>
      <c r="S45" s="788">
        <f t="shared" si="552"/>
        <v>0</v>
      </c>
      <c r="T45" s="786">
        <f t="shared" si="447"/>
        <v>0</v>
      </c>
      <c r="U45" s="1649"/>
      <c r="V45" s="1647">
        <f>W800_JIG_MTBJC!G5</f>
        <v>0</v>
      </c>
      <c r="W45" s="786">
        <f t="shared" si="449"/>
        <v>0</v>
      </c>
      <c r="X45" s="787">
        <f t="shared" si="553"/>
        <v>0</v>
      </c>
      <c r="Y45" s="788">
        <f t="shared" si="553"/>
        <v>0</v>
      </c>
      <c r="Z45" s="786">
        <f t="shared" si="452"/>
        <v>0</v>
      </c>
      <c r="AA45" s="1649"/>
      <c r="AB45" s="1647">
        <f>W800_JIG_MTBJC!H5</f>
        <v>0</v>
      </c>
      <c r="AC45" s="786">
        <f t="shared" si="454"/>
        <v>0</v>
      </c>
      <c r="AD45" s="787">
        <f t="shared" si="554"/>
        <v>0</v>
      </c>
      <c r="AE45" s="788">
        <f t="shared" si="554"/>
        <v>0</v>
      </c>
      <c r="AF45" s="786">
        <f t="shared" si="457"/>
        <v>0</v>
      </c>
      <c r="AG45" s="1649"/>
      <c r="AH45" s="1647">
        <f>W800_JIG_MTBJC!I5</f>
        <v>0</v>
      </c>
      <c r="AI45" s="786">
        <f t="shared" si="459"/>
        <v>0</v>
      </c>
      <c r="AJ45" s="787">
        <f t="shared" si="555"/>
        <v>0</v>
      </c>
      <c r="AK45" s="788">
        <f t="shared" si="555"/>
        <v>0</v>
      </c>
      <c r="AL45" s="786">
        <f t="shared" si="462"/>
        <v>0</v>
      </c>
      <c r="AM45" s="1649"/>
      <c r="AN45" s="1647">
        <f>W800_JIG_MTBJC!J5</f>
        <v>0</v>
      </c>
      <c r="AO45" s="786">
        <f t="shared" si="464"/>
        <v>0</v>
      </c>
      <c r="AP45" s="787">
        <f t="shared" si="556"/>
        <v>0</v>
      </c>
      <c r="AQ45" s="788">
        <f t="shared" si="556"/>
        <v>0</v>
      </c>
      <c r="AR45" s="786">
        <f t="shared" si="467"/>
        <v>0</v>
      </c>
      <c r="AS45" s="1649"/>
      <c r="AT45" s="1647">
        <f>W800_JIG_MTBJC!K5</f>
        <v>29</v>
      </c>
      <c r="AU45" s="786">
        <f t="shared" si="469"/>
        <v>29</v>
      </c>
      <c r="AV45" s="787">
        <f t="shared" si="557"/>
        <v>0</v>
      </c>
      <c r="AW45" s="788">
        <f t="shared" si="557"/>
        <v>29</v>
      </c>
      <c r="AX45" s="786">
        <f t="shared" si="472"/>
        <v>29</v>
      </c>
      <c r="AY45" s="1649"/>
      <c r="AZ45" s="1647">
        <f>W800_JIG_MTBJC!L5</f>
        <v>0</v>
      </c>
      <c r="BA45" s="786">
        <f t="shared" si="474"/>
        <v>0</v>
      </c>
      <c r="BB45" s="787">
        <f t="shared" si="558"/>
        <v>0</v>
      </c>
      <c r="BC45" s="788">
        <f t="shared" si="558"/>
        <v>29</v>
      </c>
      <c r="BD45" s="786">
        <f t="shared" si="477"/>
        <v>29</v>
      </c>
      <c r="BE45" s="1649"/>
      <c r="BF45" s="1647">
        <f>W800_JIG_MTBJC!M5</f>
        <v>0</v>
      </c>
      <c r="BG45" s="786">
        <f t="shared" si="479"/>
        <v>0</v>
      </c>
      <c r="BH45" s="787">
        <f t="shared" si="559"/>
        <v>0</v>
      </c>
      <c r="BI45" s="788">
        <f t="shared" si="559"/>
        <v>29</v>
      </c>
      <c r="BJ45" s="786">
        <f t="shared" si="482"/>
        <v>29</v>
      </c>
      <c r="BK45" s="1649"/>
      <c r="BL45" s="1647">
        <f>W800_JIG_MTBJC!N5</f>
        <v>0</v>
      </c>
      <c r="BM45" s="786">
        <f t="shared" si="484"/>
        <v>0</v>
      </c>
      <c r="BN45" s="787">
        <f t="shared" si="560"/>
        <v>0</v>
      </c>
      <c r="BO45" s="788">
        <f t="shared" si="560"/>
        <v>29</v>
      </c>
      <c r="BP45" s="786">
        <f t="shared" si="487"/>
        <v>29</v>
      </c>
      <c r="BQ45" s="1649"/>
      <c r="BR45" s="1647">
        <f>W800_JIG_MTBJC!O5</f>
        <v>0</v>
      </c>
      <c r="BS45" s="786">
        <f t="shared" si="489"/>
        <v>0</v>
      </c>
      <c r="BT45" s="787">
        <f t="shared" si="561"/>
        <v>0</v>
      </c>
      <c r="BU45" s="788">
        <f t="shared" si="561"/>
        <v>29</v>
      </c>
      <c r="BV45" s="786">
        <f t="shared" si="492"/>
        <v>29</v>
      </c>
      <c r="BW45" s="789" t="s">
        <v>89</v>
      </c>
    </row>
    <row r="46" spans="2:75" ht="15.75" hidden="1" customHeight="1" outlineLevel="1" thickBot="1">
      <c r="B46" s="2523"/>
      <c r="C46" s="2480"/>
      <c r="D46" s="2473"/>
      <c r="E46" s="736" t="s">
        <v>218</v>
      </c>
      <c r="F46" s="790">
        <f>F45/6300*1000</f>
        <v>0</v>
      </c>
      <c r="G46" s="791">
        <f t="shared" ref="G46" si="562">G45/6300*1000</f>
        <v>0</v>
      </c>
      <c r="H46" s="792">
        <f t="shared" si="550"/>
        <v>0</v>
      </c>
      <c r="I46" s="790">
        <f>I45/6300*1000</f>
        <v>0</v>
      </c>
      <c r="J46" s="791">
        <f t="shared" ref="J46" si="563">J45/6300*1000</f>
        <v>0</v>
      </c>
      <c r="K46" s="792">
        <f t="shared" si="439"/>
        <v>0</v>
      </c>
      <c r="L46" s="790">
        <f t="shared" si="551"/>
        <v>0</v>
      </c>
      <c r="M46" s="791">
        <f t="shared" si="551"/>
        <v>0</v>
      </c>
      <c r="N46" s="792">
        <f t="shared" si="442"/>
        <v>0</v>
      </c>
      <c r="O46" s="790">
        <f>O45/6300*1000</f>
        <v>0</v>
      </c>
      <c r="P46" s="791">
        <f t="shared" ref="P46" si="564">P45/6300*1000</f>
        <v>0</v>
      </c>
      <c r="Q46" s="792">
        <f t="shared" si="444"/>
        <v>0</v>
      </c>
      <c r="R46" s="790">
        <f t="shared" si="552"/>
        <v>0</v>
      </c>
      <c r="S46" s="791">
        <f t="shared" si="552"/>
        <v>0</v>
      </c>
      <c r="T46" s="792">
        <f t="shared" si="447"/>
        <v>0</v>
      </c>
      <c r="U46" s="790">
        <f>U45/6300*1000</f>
        <v>0</v>
      </c>
      <c r="V46" s="791">
        <f t="shared" ref="V46" si="565">V45/6300*1000</f>
        <v>0</v>
      </c>
      <c r="W46" s="792">
        <f t="shared" si="449"/>
        <v>0</v>
      </c>
      <c r="X46" s="790">
        <f t="shared" si="553"/>
        <v>0</v>
      </c>
      <c r="Y46" s="791">
        <f t="shared" si="553"/>
        <v>0</v>
      </c>
      <c r="Z46" s="792">
        <f t="shared" si="452"/>
        <v>0</v>
      </c>
      <c r="AA46" s="790">
        <f>AA45/6300*1000</f>
        <v>0</v>
      </c>
      <c r="AB46" s="791">
        <f t="shared" ref="AB46" si="566">AB45/6300*1000</f>
        <v>0</v>
      </c>
      <c r="AC46" s="792">
        <f t="shared" si="454"/>
        <v>0</v>
      </c>
      <c r="AD46" s="790">
        <f t="shared" si="554"/>
        <v>0</v>
      </c>
      <c r="AE46" s="791">
        <f t="shared" si="554"/>
        <v>0</v>
      </c>
      <c r="AF46" s="792">
        <f t="shared" si="457"/>
        <v>0</v>
      </c>
      <c r="AG46" s="790">
        <f>AG45/6300*1000</f>
        <v>0</v>
      </c>
      <c r="AH46" s="791">
        <f t="shared" ref="AH46" si="567">AH45/6300*1000</f>
        <v>0</v>
      </c>
      <c r="AI46" s="792">
        <f t="shared" si="459"/>
        <v>0</v>
      </c>
      <c r="AJ46" s="790">
        <f t="shared" si="555"/>
        <v>0</v>
      </c>
      <c r="AK46" s="791">
        <f t="shared" si="555"/>
        <v>0</v>
      </c>
      <c r="AL46" s="792">
        <f t="shared" si="462"/>
        <v>0</v>
      </c>
      <c r="AM46" s="790">
        <f>AM45/6300*1000</f>
        <v>0</v>
      </c>
      <c r="AN46" s="791">
        <f t="shared" ref="AN46" si="568">AN45/6300*1000</f>
        <v>0</v>
      </c>
      <c r="AO46" s="792">
        <f t="shared" si="464"/>
        <v>0</v>
      </c>
      <c r="AP46" s="790">
        <f t="shared" si="556"/>
        <v>0</v>
      </c>
      <c r="AQ46" s="791">
        <f t="shared" si="556"/>
        <v>0</v>
      </c>
      <c r="AR46" s="792">
        <f t="shared" si="467"/>
        <v>0</v>
      </c>
      <c r="AS46" s="790">
        <f>AS45/6300*1000</f>
        <v>0</v>
      </c>
      <c r="AT46" s="791">
        <f t="shared" ref="AT46" si="569">AT45/6300*1000</f>
        <v>4.6031746031746028</v>
      </c>
      <c r="AU46" s="792">
        <f t="shared" si="469"/>
        <v>4.6031746031746028</v>
      </c>
      <c r="AV46" s="790">
        <f t="shared" si="557"/>
        <v>0</v>
      </c>
      <c r="AW46" s="791">
        <f t="shared" si="557"/>
        <v>4.6031746031746028</v>
      </c>
      <c r="AX46" s="792">
        <f t="shared" si="472"/>
        <v>4.6031746031746028</v>
      </c>
      <c r="AY46" s="790">
        <f>AY45/6300*1000</f>
        <v>0</v>
      </c>
      <c r="AZ46" s="791">
        <f t="shared" ref="AZ46" si="570">AZ45/6300*1000</f>
        <v>0</v>
      </c>
      <c r="BA46" s="792">
        <f t="shared" si="474"/>
        <v>0</v>
      </c>
      <c r="BB46" s="790">
        <f t="shared" si="558"/>
        <v>0</v>
      </c>
      <c r="BC46" s="791">
        <f t="shared" si="558"/>
        <v>4.6031746031746028</v>
      </c>
      <c r="BD46" s="792">
        <f t="shared" si="477"/>
        <v>4.6031746031746028</v>
      </c>
      <c r="BE46" s="790">
        <f>BE45/6300*1000</f>
        <v>0</v>
      </c>
      <c r="BF46" s="791">
        <f t="shared" ref="BF46" si="571">BF45/6300*1000</f>
        <v>0</v>
      </c>
      <c r="BG46" s="792">
        <f t="shared" si="479"/>
        <v>0</v>
      </c>
      <c r="BH46" s="790">
        <f t="shared" si="559"/>
        <v>0</v>
      </c>
      <c r="BI46" s="791">
        <f t="shared" si="559"/>
        <v>4.6031746031746028</v>
      </c>
      <c r="BJ46" s="792">
        <f t="shared" si="482"/>
        <v>4.6031746031746028</v>
      </c>
      <c r="BK46" s="790">
        <f>BK45/6300*1000</f>
        <v>0</v>
      </c>
      <c r="BL46" s="791">
        <f t="shared" ref="BL46" si="572">BL45/6300*1000</f>
        <v>0</v>
      </c>
      <c r="BM46" s="792">
        <f t="shared" si="484"/>
        <v>0</v>
      </c>
      <c r="BN46" s="790">
        <f t="shared" si="560"/>
        <v>0</v>
      </c>
      <c r="BO46" s="791">
        <f t="shared" si="560"/>
        <v>4.6031746031746028</v>
      </c>
      <c r="BP46" s="792">
        <f t="shared" si="487"/>
        <v>4.6031746031746028</v>
      </c>
      <c r="BQ46" s="790">
        <f>BQ45/6300*1000</f>
        <v>0</v>
      </c>
      <c r="BR46" s="791">
        <f t="shared" ref="BR46" si="573">BR45/6300*1000</f>
        <v>0</v>
      </c>
      <c r="BS46" s="792">
        <f t="shared" si="489"/>
        <v>0</v>
      </c>
      <c r="BT46" s="790">
        <f t="shared" si="561"/>
        <v>0</v>
      </c>
      <c r="BU46" s="791">
        <f t="shared" si="561"/>
        <v>4.6031746031746028</v>
      </c>
      <c r="BV46" s="792">
        <f t="shared" si="492"/>
        <v>4.6031746031746028</v>
      </c>
      <c r="BW46" s="793" t="s">
        <v>90</v>
      </c>
    </row>
    <row r="47" spans="2:75" ht="15.75" hidden="1" customHeight="1" outlineLevel="1" thickTop="1">
      <c r="B47" s="2523"/>
      <c r="C47" s="2480"/>
      <c r="D47" s="2473"/>
      <c r="E47" s="737" t="s">
        <v>219</v>
      </c>
      <c r="F47" s="794">
        <f>F43-F44-F45</f>
        <v>0</v>
      </c>
      <c r="G47" s="795">
        <f t="shared" ref="G47" si="574">G43-G44-G45</f>
        <v>0</v>
      </c>
      <c r="H47" s="796">
        <f t="shared" si="550"/>
        <v>0</v>
      </c>
      <c r="I47" s="794">
        <f>I43-I44-I45</f>
        <v>0</v>
      </c>
      <c r="J47" s="795">
        <f t="shared" ref="J47" si="575">J43-J44-J45</f>
        <v>0</v>
      </c>
      <c r="K47" s="796">
        <f t="shared" si="439"/>
        <v>0</v>
      </c>
      <c r="L47" s="794">
        <f t="shared" si="551"/>
        <v>0</v>
      </c>
      <c r="M47" s="795">
        <f t="shared" si="551"/>
        <v>0</v>
      </c>
      <c r="N47" s="796">
        <f t="shared" si="442"/>
        <v>0</v>
      </c>
      <c r="O47" s="794">
        <f>O43-O44-O45</f>
        <v>0</v>
      </c>
      <c r="P47" s="795">
        <f t="shared" ref="P47" si="576">P43-P44-P45</f>
        <v>0</v>
      </c>
      <c r="Q47" s="796">
        <f t="shared" si="444"/>
        <v>0</v>
      </c>
      <c r="R47" s="794">
        <f t="shared" si="552"/>
        <v>0</v>
      </c>
      <c r="S47" s="795">
        <f t="shared" si="552"/>
        <v>0</v>
      </c>
      <c r="T47" s="796">
        <f t="shared" si="447"/>
        <v>0</v>
      </c>
      <c r="U47" s="794">
        <f>U43-U44-U45</f>
        <v>0</v>
      </c>
      <c r="V47" s="795">
        <f t="shared" ref="V47" si="577">V43-V44-V45</f>
        <v>0</v>
      </c>
      <c r="W47" s="796">
        <f t="shared" si="449"/>
        <v>0</v>
      </c>
      <c r="X47" s="794">
        <f t="shared" si="553"/>
        <v>0</v>
      </c>
      <c r="Y47" s="795">
        <f t="shared" si="553"/>
        <v>0</v>
      </c>
      <c r="Z47" s="796">
        <f t="shared" si="452"/>
        <v>0</v>
      </c>
      <c r="AA47" s="794">
        <f>AA43-AA44-AA45</f>
        <v>0</v>
      </c>
      <c r="AB47" s="795">
        <f t="shared" ref="AB47" si="578">AB43-AB44-AB45</f>
        <v>0</v>
      </c>
      <c r="AC47" s="796">
        <f t="shared" si="454"/>
        <v>0</v>
      </c>
      <c r="AD47" s="794">
        <f t="shared" si="554"/>
        <v>0</v>
      </c>
      <c r="AE47" s="795">
        <f t="shared" si="554"/>
        <v>0</v>
      </c>
      <c r="AF47" s="796">
        <f t="shared" si="457"/>
        <v>0</v>
      </c>
      <c r="AG47" s="794">
        <f>AG43-AG44-AG45</f>
        <v>0</v>
      </c>
      <c r="AH47" s="795">
        <f t="shared" ref="AH47" si="579">AH43-AH44-AH45</f>
        <v>0</v>
      </c>
      <c r="AI47" s="796">
        <f t="shared" si="459"/>
        <v>0</v>
      </c>
      <c r="AJ47" s="794">
        <f t="shared" si="555"/>
        <v>0</v>
      </c>
      <c r="AK47" s="795">
        <f t="shared" si="555"/>
        <v>0</v>
      </c>
      <c r="AL47" s="796">
        <f t="shared" si="462"/>
        <v>0</v>
      </c>
      <c r="AM47" s="794">
        <f>AM43-AM44-AM45</f>
        <v>0</v>
      </c>
      <c r="AN47" s="795">
        <f t="shared" ref="AN47" si="580">AN43-AN44-AN45</f>
        <v>0</v>
      </c>
      <c r="AO47" s="796">
        <f t="shared" si="464"/>
        <v>0</v>
      </c>
      <c r="AP47" s="794">
        <f t="shared" si="556"/>
        <v>0</v>
      </c>
      <c r="AQ47" s="795">
        <f t="shared" si="556"/>
        <v>0</v>
      </c>
      <c r="AR47" s="796">
        <f t="shared" si="467"/>
        <v>0</v>
      </c>
      <c r="AS47" s="794">
        <f>AS43-AS44-AS45</f>
        <v>0</v>
      </c>
      <c r="AT47" s="795">
        <f t="shared" ref="AT47" si="581">AT43-AT44-AT45</f>
        <v>14</v>
      </c>
      <c r="AU47" s="796">
        <f t="shared" si="469"/>
        <v>14</v>
      </c>
      <c r="AV47" s="794">
        <f t="shared" si="557"/>
        <v>0</v>
      </c>
      <c r="AW47" s="795">
        <f t="shared" si="557"/>
        <v>14</v>
      </c>
      <c r="AX47" s="796">
        <f t="shared" si="472"/>
        <v>14</v>
      </c>
      <c r="AY47" s="794">
        <f>AY43-AY44-AY45</f>
        <v>0</v>
      </c>
      <c r="AZ47" s="795">
        <f t="shared" ref="AZ47" si="582">AZ43-AZ44-AZ45</f>
        <v>0</v>
      </c>
      <c r="BA47" s="796">
        <f t="shared" si="474"/>
        <v>0</v>
      </c>
      <c r="BB47" s="794">
        <f t="shared" si="558"/>
        <v>0</v>
      </c>
      <c r="BC47" s="795">
        <f t="shared" si="558"/>
        <v>14</v>
      </c>
      <c r="BD47" s="796">
        <f t="shared" si="477"/>
        <v>14</v>
      </c>
      <c r="BE47" s="794">
        <f>BE43-BE44-BE45</f>
        <v>0</v>
      </c>
      <c r="BF47" s="795">
        <f t="shared" ref="BF47" si="583">BF43-BF44-BF45</f>
        <v>0</v>
      </c>
      <c r="BG47" s="796">
        <f t="shared" si="479"/>
        <v>0</v>
      </c>
      <c r="BH47" s="794">
        <f t="shared" si="559"/>
        <v>0</v>
      </c>
      <c r="BI47" s="795">
        <f t="shared" si="559"/>
        <v>14</v>
      </c>
      <c r="BJ47" s="796">
        <f t="shared" si="482"/>
        <v>14</v>
      </c>
      <c r="BK47" s="794">
        <f>BK43-BK44-BK45</f>
        <v>0</v>
      </c>
      <c r="BL47" s="795">
        <f t="shared" ref="BL47" si="584">BL43-BL44-BL45</f>
        <v>0</v>
      </c>
      <c r="BM47" s="796">
        <f t="shared" si="484"/>
        <v>0</v>
      </c>
      <c r="BN47" s="794">
        <f t="shared" si="560"/>
        <v>0</v>
      </c>
      <c r="BO47" s="795">
        <f t="shared" si="560"/>
        <v>14</v>
      </c>
      <c r="BP47" s="796">
        <f t="shared" si="487"/>
        <v>14</v>
      </c>
      <c r="BQ47" s="794">
        <f>BQ43-BQ44-BQ45</f>
        <v>0</v>
      </c>
      <c r="BR47" s="795">
        <f t="shared" ref="BR47" si="585">BR43-BR44-BR45</f>
        <v>0</v>
      </c>
      <c r="BS47" s="796">
        <f t="shared" si="489"/>
        <v>0</v>
      </c>
      <c r="BT47" s="794">
        <f t="shared" si="561"/>
        <v>0</v>
      </c>
      <c r="BU47" s="795">
        <f t="shared" si="561"/>
        <v>14</v>
      </c>
      <c r="BV47" s="796">
        <f t="shared" si="492"/>
        <v>14</v>
      </c>
      <c r="BW47" s="797" t="s">
        <v>89</v>
      </c>
    </row>
    <row r="48" spans="2:75" ht="15.75" hidden="1" customHeight="1" outlineLevel="1" thickBot="1">
      <c r="B48" s="2523"/>
      <c r="C48" s="2481"/>
      <c r="D48" s="2478"/>
      <c r="E48" s="738" t="s">
        <v>220</v>
      </c>
      <c r="F48" s="798" t="e">
        <f>F47/F43</f>
        <v>#DIV/0!</v>
      </c>
      <c r="G48" s="799" t="e">
        <f t="shared" ref="G48" si="586">G47/G43</f>
        <v>#DIV/0!</v>
      </c>
      <c r="H48" s="800" t="e">
        <f>G48-F48</f>
        <v>#DIV/0!</v>
      </c>
      <c r="I48" s="798" t="e">
        <f>I47/I43</f>
        <v>#DIV/0!</v>
      </c>
      <c r="J48" s="799" t="e">
        <f t="shared" ref="J48" si="587">J47/J43</f>
        <v>#DIV/0!</v>
      </c>
      <c r="K48" s="800" t="e">
        <f>J48-I48</f>
        <v>#DIV/0!</v>
      </c>
      <c r="L48" s="798" t="e">
        <f t="shared" ref="L48:M48" si="588">L47/L43</f>
        <v>#DIV/0!</v>
      </c>
      <c r="M48" s="799" t="e">
        <f t="shared" si="588"/>
        <v>#DIV/0!</v>
      </c>
      <c r="N48" s="800" t="e">
        <f t="shared" si="442"/>
        <v>#DIV/0!</v>
      </c>
      <c r="O48" s="798" t="e">
        <f>O47/O43</f>
        <v>#DIV/0!</v>
      </c>
      <c r="P48" s="799" t="e">
        <f t="shared" ref="P48" si="589">P47/P43</f>
        <v>#DIV/0!</v>
      </c>
      <c r="Q48" s="800" t="e">
        <f>P48-O48</f>
        <v>#DIV/0!</v>
      </c>
      <c r="R48" s="798" t="e">
        <f t="shared" ref="R48:S48" si="590">R47/R43</f>
        <v>#DIV/0!</v>
      </c>
      <c r="S48" s="799" t="e">
        <f t="shared" si="590"/>
        <v>#DIV/0!</v>
      </c>
      <c r="T48" s="800" t="e">
        <f t="shared" si="447"/>
        <v>#DIV/0!</v>
      </c>
      <c r="U48" s="798" t="e">
        <f>U47/U43</f>
        <v>#DIV/0!</v>
      </c>
      <c r="V48" s="799" t="e">
        <f t="shared" ref="V48" si="591">V47/V43</f>
        <v>#DIV/0!</v>
      </c>
      <c r="W48" s="800" t="e">
        <f>V48-U48</f>
        <v>#DIV/0!</v>
      </c>
      <c r="X48" s="798" t="e">
        <f t="shared" ref="X48:Y48" si="592">X47/X43</f>
        <v>#DIV/0!</v>
      </c>
      <c r="Y48" s="799" t="e">
        <f t="shared" si="592"/>
        <v>#DIV/0!</v>
      </c>
      <c r="Z48" s="800" t="e">
        <f t="shared" si="452"/>
        <v>#DIV/0!</v>
      </c>
      <c r="AA48" s="798" t="e">
        <f>AA47/AA43</f>
        <v>#DIV/0!</v>
      </c>
      <c r="AB48" s="799" t="e">
        <f t="shared" ref="AB48" si="593">AB47/AB43</f>
        <v>#DIV/0!</v>
      </c>
      <c r="AC48" s="800" t="e">
        <f>AB48-AA48</f>
        <v>#DIV/0!</v>
      </c>
      <c r="AD48" s="798" t="e">
        <f t="shared" ref="AD48:AE48" si="594">AD47/AD43</f>
        <v>#DIV/0!</v>
      </c>
      <c r="AE48" s="799" t="e">
        <f t="shared" si="594"/>
        <v>#DIV/0!</v>
      </c>
      <c r="AF48" s="800" t="e">
        <f t="shared" si="457"/>
        <v>#DIV/0!</v>
      </c>
      <c r="AG48" s="798" t="e">
        <f>AG47/AG43</f>
        <v>#DIV/0!</v>
      </c>
      <c r="AH48" s="799" t="e">
        <f t="shared" ref="AH48" si="595">AH47/AH43</f>
        <v>#DIV/0!</v>
      </c>
      <c r="AI48" s="800" t="e">
        <f>AH48-AG48</f>
        <v>#DIV/0!</v>
      </c>
      <c r="AJ48" s="798" t="e">
        <f t="shared" ref="AJ48:AK48" si="596">AJ47/AJ43</f>
        <v>#DIV/0!</v>
      </c>
      <c r="AK48" s="799" t="e">
        <f t="shared" si="596"/>
        <v>#DIV/0!</v>
      </c>
      <c r="AL48" s="800" t="e">
        <f t="shared" si="462"/>
        <v>#DIV/0!</v>
      </c>
      <c r="AM48" s="798" t="e">
        <f>AM47/AM43</f>
        <v>#DIV/0!</v>
      </c>
      <c r="AN48" s="799" t="e">
        <f t="shared" ref="AN48" si="597">AN47/AN43</f>
        <v>#DIV/0!</v>
      </c>
      <c r="AO48" s="800" t="e">
        <f>AN48-AM48</f>
        <v>#DIV/0!</v>
      </c>
      <c r="AP48" s="798" t="e">
        <f t="shared" ref="AP48:AQ48" si="598">AP47/AP43</f>
        <v>#DIV/0!</v>
      </c>
      <c r="AQ48" s="799" t="e">
        <f t="shared" si="598"/>
        <v>#DIV/0!</v>
      </c>
      <c r="AR48" s="800" t="e">
        <f t="shared" si="467"/>
        <v>#DIV/0!</v>
      </c>
      <c r="AS48" s="798" t="e">
        <f>AS47/AS43</f>
        <v>#DIV/0!</v>
      </c>
      <c r="AT48" s="799">
        <f t="shared" ref="AT48" si="599">AT47/AT43</f>
        <v>9.7222222222222224E-2</v>
      </c>
      <c r="AU48" s="800" t="e">
        <f>AT48-AS48</f>
        <v>#DIV/0!</v>
      </c>
      <c r="AV48" s="798" t="e">
        <f t="shared" ref="AV48:AW48" si="600">AV47/AV43</f>
        <v>#DIV/0!</v>
      </c>
      <c r="AW48" s="799">
        <f t="shared" si="600"/>
        <v>9.7222222222222224E-2</v>
      </c>
      <c r="AX48" s="800" t="e">
        <f t="shared" si="472"/>
        <v>#DIV/0!</v>
      </c>
      <c r="AY48" s="798" t="e">
        <f>AY47/AY43</f>
        <v>#DIV/0!</v>
      </c>
      <c r="AZ48" s="799" t="e">
        <f t="shared" ref="AZ48" si="601">AZ47/AZ43</f>
        <v>#DIV/0!</v>
      </c>
      <c r="BA48" s="800" t="e">
        <f>AZ48-AY48</f>
        <v>#DIV/0!</v>
      </c>
      <c r="BB48" s="798" t="e">
        <f t="shared" ref="BB48:BC48" si="602">BB47/BB43</f>
        <v>#DIV/0!</v>
      </c>
      <c r="BC48" s="799">
        <f t="shared" si="602"/>
        <v>9.7222222222222224E-2</v>
      </c>
      <c r="BD48" s="800" t="e">
        <f t="shared" si="477"/>
        <v>#DIV/0!</v>
      </c>
      <c r="BE48" s="798" t="e">
        <f>BE47/BE43</f>
        <v>#DIV/0!</v>
      </c>
      <c r="BF48" s="799" t="e">
        <f t="shared" ref="BF48" si="603">BF47/BF43</f>
        <v>#DIV/0!</v>
      </c>
      <c r="BG48" s="800" t="e">
        <f>BF48-BE48</f>
        <v>#DIV/0!</v>
      </c>
      <c r="BH48" s="798" t="e">
        <f t="shared" ref="BH48:BI48" si="604">BH47/BH43</f>
        <v>#DIV/0!</v>
      </c>
      <c r="BI48" s="799">
        <f t="shared" si="604"/>
        <v>9.7222222222222224E-2</v>
      </c>
      <c r="BJ48" s="800" t="e">
        <f t="shared" si="482"/>
        <v>#DIV/0!</v>
      </c>
      <c r="BK48" s="798" t="e">
        <f>BK47/BK43</f>
        <v>#DIV/0!</v>
      </c>
      <c r="BL48" s="799" t="e">
        <f t="shared" ref="BL48" si="605">BL47/BL43</f>
        <v>#DIV/0!</v>
      </c>
      <c r="BM48" s="800" t="e">
        <f>BL48-BK48</f>
        <v>#DIV/0!</v>
      </c>
      <c r="BN48" s="798" t="e">
        <f t="shared" ref="BN48:BO48" si="606">BN47/BN43</f>
        <v>#DIV/0!</v>
      </c>
      <c r="BO48" s="799">
        <f t="shared" si="606"/>
        <v>9.7222222222222224E-2</v>
      </c>
      <c r="BP48" s="800" t="e">
        <f t="shared" si="487"/>
        <v>#DIV/0!</v>
      </c>
      <c r="BQ48" s="798" t="e">
        <f>BQ47/BQ43</f>
        <v>#DIV/0!</v>
      </c>
      <c r="BR48" s="799" t="e">
        <f t="shared" ref="BR48" si="607">BR47/BR43</f>
        <v>#DIV/0!</v>
      </c>
      <c r="BS48" s="800" t="e">
        <f>BR48-BQ48</f>
        <v>#DIV/0!</v>
      </c>
      <c r="BT48" s="798" t="e">
        <f t="shared" ref="BT48:BU48" si="608">BT47/BT43</f>
        <v>#DIV/0!</v>
      </c>
      <c r="BU48" s="799">
        <f t="shared" si="608"/>
        <v>9.7222222222222224E-2</v>
      </c>
      <c r="BV48" s="800" t="e">
        <f t="shared" si="492"/>
        <v>#DIV/0!</v>
      </c>
      <c r="BW48" s="801" t="s">
        <v>153</v>
      </c>
    </row>
    <row r="49" spans="2:75" ht="15.75" customHeight="1" collapsed="1" thickTop="1" thickBot="1">
      <c r="B49" s="2523"/>
      <c r="C49" s="2535" t="s">
        <v>226</v>
      </c>
      <c r="D49" s="2515"/>
      <c r="E49" s="2516"/>
      <c r="F49" s="802">
        <f>SUM(F13,F19,F25,F31,F37,F43)</f>
        <v>40213</v>
      </c>
      <c r="G49" s="803">
        <f>SUM(G13,G19,G25,G31,G37,G43)</f>
        <v>40400</v>
      </c>
      <c r="H49" s="804">
        <f>G49-F49</f>
        <v>187</v>
      </c>
      <c r="I49" s="802">
        <f t="shared" ref="I49:J51" si="609">SUM(I13,I19,I25,I31,I37,I43)</f>
        <v>3455</v>
      </c>
      <c r="J49" s="803">
        <f t="shared" si="609"/>
        <v>10327</v>
      </c>
      <c r="K49" s="804">
        <f t="shared" ref="K49:K54" si="610">J49-I49</f>
        <v>6872</v>
      </c>
      <c r="L49" s="802">
        <f t="shared" si="58"/>
        <v>43668</v>
      </c>
      <c r="M49" s="803">
        <f t="shared" si="58"/>
        <v>50727</v>
      </c>
      <c r="N49" s="804">
        <f t="shared" si="10"/>
        <v>7059</v>
      </c>
      <c r="O49" s="802">
        <f t="shared" ref="O49:P51" si="611">SUM(O13,O19,O25,O31,O37,O43)</f>
        <v>55494</v>
      </c>
      <c r="P49" s="803">
        <f t="shared" si="611"/>
        <v>62564</v>
      </c>
      <c r="Q49" s="804">
        <f t="shared" ref="Q49:Q54" si="612">P49-O49</f>
        <v>7070</v>
      </c>
      <c r="R49" s="802">
        <f t="shared" si="59"/>
        <v>99162</v>
      </c>
      <c r="S49" s="803">
        <f t="shared" si="59"/>
        <v>113291</v>
      </c>
      <c r="T49" s="804">
        <f t="shared" si="14"/>
        <v>14129</v>
      </c>
      <c r="U49" s="802">
        <f t="shared" ref="U49:V51" si="613">SUM(U13,U19,U25,U31,U37,U43)</f>
        <v>18366</v>
      </c>
      <c r="V49" s="803">
        <f t="shared" si="613"/>
        <v>4209</v>
      </c>
      <c r="W49" s="804">
        <f t="shared" ref="W49:W54" si="614">V49-U49</f>
        <v>-14157</v>
      </c>
      <c r="X49" s="802">
        <f t="shared" si="60"/>
        <v>117528</v>
      </c>
      <c r="Y49" s="803">
        <f t="shared" si="60"/>
        <v>117500</v>
      </c>
      <c r="Z49" s="804">
        <f t="shared" si="18"/>
        <v>-28</v>
      </c>
      <c r="AA49" s="802">
        <f t="shared" ref="AA49:AB51" si="615">SUM(AA13,AA19,AA25,AA31,AA37,AA43)</f>
        <v>4518</v>
      </c>
      <c r="AB49" s="803">
        <f t="shared" si="615"/>
        <v>6049</v>
      </c>
      <c r="AC49" s="804">
        <f t="shared" ref="AC49:AC54" si="616">AB49-AA49</f>
        <v>1531</v>
      </c>
      <c r="AD49" s="802">
        <f t="shared" si="61"/>
        <v>122046</v>
      </c>
      <c r="AE49" s="803">
        <f t="shared" si="61"/>
        <v>123549</v>
      </c>
      <c r="AF49" s="804">
        <f t="shared" si="22"/>
        <v>1503</v>
      </c>
      <c r="AG49" s="802">
        <f t="shared" ref="AG49:AH51" si="617">SUM(AG13,AG19,AG25,AG31,AG37,AG43)</f>
        <v>85714</v>
      </c>
      <c r="AH49" s="803">
        <f t="shared" si="617"/>
        <v>112196</v>
      </c>
      <c r="AI49" s="804">
        <f t="shared" ref="AI49:AI54" si="618">AH49-AG49</f>
        <v>26482</v>
      </c>
      <c r="AJ49" s="802">
        <f t="shared" si="62"/>
        <v>207760</v>
      </c>
      <c r="AK49" s="803">
        <f t="shared" si="62"/>
        <v>235745</v>
      </c>
      <c r="AL49" s="804">
        <f t="shared" si="26"/>
        <v>27985</v>
      </c>
      <c r="AM49" s="802">
        <f t="shared" ref="AM49:AN51" si="619">SUM(AM13,AM19,AM25,AM31,AM37,AM43)</f>
        <v>85681</v>
      </c>
      <c r="AN49" s="803">
        <f t="shared" si="619"/>
        <v>94914</v>
      </c>
      <c r="AO49" s="804">
        <f t="shared" ref="AO49:AO54" si="620">AN49-AM49</f>
        <v>9233</v>
      </c>
      <c r="AP49" s="802">
        <f t="shared" si="63"/>
        <v>293441</v>
      </c>
      <c r="AQ49" s="803">
        <f t="shared" si="63"/>
        <v>330659</v>
      </c>
      <c r="AR49" s="804">
        <f t="shared" si="0"/>
        <v>37218</v>
      </c>
      <c r="AS49" s="802">
        <f t="shared" ref="AS49:AT51" si="621">SUM(AS13,AS19,AS25,AS31,AS37,AS43)</f>
        <v>5730</v>
      </c>
      <c r="AT49" s="803">
        <f t="shared" si="621"/>
        <v>8314</v>
      </c>
      <c r="AU49" s="804">
        <f t="shared" ref="AU49:AU54" si="622">AT49-AS49</f>
        <v>2584</v>
      </c>
      <c r="AV49" s="802">
        <f t="shared" si="64"/>
        <v>299171</v>
      </c>
      <c r="AW49" s="803">
        <f t="shared" si="64"/>
        <v>338973</v>
      </c>
      <c r="AX49" s="804">
        <f t="shared" si="1"/>
        <v>39802</v>
      </c>
      <c r="AY49" s="802">
        <f t="shared" ref="AY49:AZ51" si="623">SUM(AY13,AY19,AY25,AY31,AY37,AY43)</f>
        <v>8400</v>
      </c>
      <c r="AZ49" s="803">
        <f t="shared" si="623"/>
        <v>12092</v>
      </c>
      <c r="BA49" s="804">
        <f t="shared" ref="BA49:BA54" si="624">AZ49-AY49</f>
        <v>3692</v>
      </c>
      <c r="BB49" s="802">
        <f t="shared" si="65"/>
        <v>307571</v>
      </c>
      <c r="BC49" s="803">
        <f t="shared" si="65"/>
        <v>351065</v>
      </c>
      <c r="BD49" s="804">
        <f t="shared" si="2"/>
        <v>43494</v>
      </c>
      <c r="BE49" s="802">
        <f t="shared" ref="BE49:BF51" si="625">SUM(BE13,BE19,BE25,BE31,BE37,BE43)</f>
        <v>75880</v>
      </c>
      <c r="BF49" s="803">
        <f t="shared" si="625"/>
        <v>46647</v>
      </c>
      <c r="BG49" s="804">
        <f t="shared" ref="BG49:BG54" si="626">BF49-BE49</f>
        <v>-29233</v>
      </c>
      <c r="BH49" s="802">
        <f t="shared" si="66"/>
        <v>383451</v>
      </c>
      <c r="BI49" s="803">
        <f t="shared" si="66"/>
        <v>397712</v>
      </c>
      <c r="BJ49" s="804">
        <f t="shared" si="3"/>
        <v>14261</v>
      </c>
      <c r="BK49" s="802">
        <f t="shared" ref="BK49:BL51" si="627">SUM(BK13,BK19,BK25,BK31,BK37,BK43)</f>
        <v>8998</v>
      </c>
      <c r="BL49" s="803">
        <f t="shared" si="627"/>
        <v>2528</v>
      </c>
      <c r="BM49" s="804">
        <f t="shared" ref="BM49:BM54" si="628">BL49-BK49</f>
        <v>-6470</v>
      </c>
      <c r="BN49" s="802">
        <f t="shared" si="67"/>
        <v>392449</v>
      </c>
      <c r="BO49" s="803">
        <f t="shared" si="67"/>
        <v>400240</v>
      </c>
      <c r="BP49" s="804">
        <f t="shared" si="4"/>
        <v>7791</v>
      </c>
      <c r="BQ49" s="802">
        <f t="shared" ref="BQ49:BR51" si="629">SUM(BQ13,BQ19,BQ25,BQ31,BQ37,BQ43)</f>
        <v>61078</v>
      </c>
      <c r="BR49" s="803">
        <f t="shared" si="629"/>
        <v>59027</v>
      </c>
      <c r="BS49" s="804">
        <f t="shared" ref="BS49:BS54" si="630">BR49-BQ49</f>
        <v>-2051</v>
      </c>
      <c r="BT49" s="802">
        <f t="shared" si="68"/>
        <v>453527</v>
      </c>
      <c r="BU49" s="803">
        <f t="shared" si="68"/>
        <v>459267</v>
      </c>
      <c r="BV49" s="804">
        <f t="shared" si="5"/>
        <v>5740</v>
      </c>
      <c r="BW49" s="805" t="s">
        <v>89</v>
      </c>
    </row>
    <row r="50" spans="2:75" ht="15.75" customHeight="1" thickTop="1">
      <c r="B50" s="2523"/>
      <c r="C50" s="2475" t="s">
        <v>227</v>
      </c>
      <c r="D50" s="2476"/>
      <c r="E50" s="2477"/>
      <c r="F50" s="794">
        <f t="shared" ref="F50:G51" si="631">SUM(F14,F20,F26,F32,F38,F44)</f>
        <v>16009</v>
      </c>
      <c r="G50" s="795">
        <f t="shared" si="631"/>
        <v>13777</v>
      </c>
      <c r="H50" s="796">
        <f t="shared" ref="H50:H53" si="632">G50-F50</f>
        <v>-2232</v>
      </c>
      <c r="I50" s="794">
        <f t="shared" si="609"/>
        <v>0</v>
      </c>
      <c r="J50" s="795">
        <f t="shared" si="609"/>
        <v>759</v>
      </c>
      <c r="K50" s="796">
        <f t="shared" si="610"/>
        <v>759</v>
      </c>
      <c r="L50" s="794">
        <f t="shared" si="58"/>
        <v>16009</v>
      </c>
      <c r="M50" s="795">
        <f t="shared" si="58"/>
        <v>14536</v>
      </c>
      <c r="N50" s="796">
        <f t="shared" si="10"/>
        <v>-1473</v>
      </c>
      <c r="O50" s="794">
        <f t="shared" si="611"/>
        <v>27861</v>
      </c>
      <c r="P50" s="795">
        <f t="shared" si="611"/>
        <v>40872</v>
      </c>
      <c r="Q50" s="796">
        <f t="shared" si="612"/>
        <v>13011</v>
      </c>
      <c r="R50" s="794">
        <f t="shared" si="59"/>
        <v>43870</v>
      </c>
      <c r="S50" s="795">
        <f t="shared" si="59"/>
        <v>55408</v>
      </c>
      <c r="T50" s="796">
        <f t="shared" si="14"/>
        <v>11538</v>
      </c>
      <c r="U50" s="794">
        <f t="shared" si="613"/>
        <v>4266</v>
      </c>
      <c r="V50" s="795">
        <f t="shared" si="613"/>
        <v>98</v>
      </c>
      <c r="W50" s="796">
        <f t="shared" si="614"/>
        <v>-4168</v>
      </c>
      <c r="X50" s="794">
        <f t="shared" si="60"/>
        <v>48136</v>
      </c>
      <c r="Y50" s="795">
        <f t="shared" si="60"/>
        <v>55506</v>
      </c>
      <c r="Z50" s="796">
        <f t="shared" si="18"/>
        <v>7370</v>
      </c>
      <c r="AA50" s="794">
        <f t="shared" si="615"/>
        <v>848</v>
      </c>
      <c r="AB50" s="795">
        <f t="shared" si="615"/>
        <v>1047</v>
      </c>
      <c r="AC50" s="796">
        <f t="shared" si="616"/>
        <v>199</v>
      </c>
      <c r="AD50" s="794">
        <f t="shared" si="61"/>
        <v>48984</v>
      </c>
      <c r="AE50" s="795">
        <f t="shared" si="61"/>
        <v>56553</v>
      </c>
      <c r="AF50" s="796">
        <f t="shared" si="22"/>
        <v>7569</v>
      </c>
      <c r="AG50" s="794">
        <f t="shared" si="617"/>
        <v>56614</v>
      </c>
      <c r="AH50" s="795">
        <f t="shared" si="617"/>
        <v>71868</v>
      </c>
      <c r="AI50" s="796">
        <f t="shared" si="618"/>
        <v>15254</v>
      </c>
      <c r="AJ50" s="794">
        <f t="shared" si="62"/>
        <v>105598</v>
      </c>
      <c r="AK50" s="795">
        <f t="shared" si="62"/>
        <v>128421</v>
      </c>
      <c r="AL50" s="796">
        <f t="shared" si="26"/>
        <v>22823</v>
      </c>
      <c r="AM50" s="794">
        <f t="shared" si="619"/>
        <v>40560</v>
      </c>
      <c r="AN50" s="795">
        <f t="shared" si="619"/>
        <v>35709</v>
      </c>
      <c r="AO50" s="796">
        <f t="shared" si="620"/>
        <v>-4851</v>
      </c>
      <c r="AP50" s="794">
        <f t="shared" si="63"/>
        <v>146158</v>
      </c>
      <c r="AQ50" s="795">
        <f t="shared" si="63"/>
        <v>164130</v>
      </c>
      <c r="AR50" s="796">
        <f t="shared" si="0"/>
        <v>17972</v>
      </c>
      <c r="AS50" s="794">
        <f t="shared" si="621"/>
        <v>1560</v>
      </c>
      <c r="AT50" s="795">
        <f t="shared" si="621"/>
        <v>101</v>
      </c>
      <c r="AU50" s="796">
        <f t="shared" si="622"/>
        <v>-1459</v>
      </c>
      <c r="AV50" s="794">
        <f t="shared" si="64"/>
        <v>147718</v>
      </c>
      <c r="AW50" s="795">
        <f t="shared" si="64"/>
        <v>164231</v>
      </c>
      <c r="AX50" s="796">
        <f t="shared" si="1"/>
        <v>16513</v>
      </c>
      <c r="AY50" s="794">
        <f t="shared" si="623"/>
        <v>3000</v>
      </c>
      <c r="AZ50" s="795">
        <f t="shared" si="623"/>
        <v>3400</v>
      </c>
      <c r="BA50" s="796">
        <f t="shared" si="624"/>
        <v>400</v>
      </c>
      <c r="BB50" s="794">
        <f t="shared" si="65"/>
        <v>150718</v>
      </c>
      <c r="BC50" s="795">
        <f t="shared" si="65"/>
        <v>167631</v>
      </c>
      <c r="BD50" s="796">
        <f t="shared" si="2"/>
        <v>16913</v>
      </c>
      <c r="BE50" s="794">
        <f t="shared" si="625"/>
        <v>48570</v>
      </c>
      <c r="BF50" s="795">
        <f t="shared" si="625"/>
        <v>8681</v>
      </c>
      <c r="BG50" s="796">
        <f t="shared" si="626"/>
        <v>-39889</v>
      </c>
      <c r="BH50" s="794">
        <f t="shared" si="66"/>
        <v>199288</v>
      </c>
      <c r="BI50" s="795">
        <f t="shared" si="66"/>
        <v>176312</v>
      </c>
      <c r="BJ50" s="796">
        <f t="shared" si="3"/>
        <v>-22976</v>
      </c>
      <c r="BK50" s="794">
        <f t="shared" si="627"/>
        <v>5040</v>
      </c>
      <c r="BL50" s="795">
        <f t="shared" si="627"/>
        <v>0</v>
      </c>
      <c r="BM50" s="796">
        <f t="shared" si="628"/>
        <v>-5040</v>
      </c>
      <c r="BN50" s="794">
        <f t="shared" si="67"/>
        <v>204328</v>
      </c>
      <c r="BO50" s="795">
        <f t="shared" si="67"/>
        <v>176312</v>
      </c>
      <c r="BP50" s="796">
        <f t="shared" si="4"/>
        <v>-28016</v>
      </c>
      <c r="BQ50" s="794">
        <f t="shared" si="629"/>
        <v>15244</v>
      </c>
      <c r="BR50" s="795">
        <f t="shared" si="629"/>
        <v>22296</v>
      </c>
      <c r="BS50" s="796">
        <f t="shared" si="630"/>
        <v>7052</v>
      </c>
      <c r="BT50" s="794">
        <f t="shared" si="68"/>
        <v>219572</v>
      </c>
      <c r="BU50" s="795">
        <f t="shared" si="68"/>
        <v>198608</v>
      </c>
      <c r="BV50" s="796">
        <f t="shared" si="5"/>
        <v>-20964</v>
      </c>
      <c r="BW50" s="797" t="s">
        <v>89</v>
      </c>
    </row>
    <row r="51" spans="2:75" ht="15.75" customHeight="1">
      <c r="B51" s="2523"/>
      <c r="C51" s="2539" t="s">
        <v>228</v>
      </c>
      <c r="D51" s="2540"/>
      <c r="E51" s="2541"/>
      <c r="F51" s="806">
        <f t="shared" si="631"/>
        <v>17728</v>
      </c>
      <c r="G51" s="807">
        <f t="shared" si="631"/>
        <v>16634</v>
      </c>
      <c r="H51" s="808">
        <f t="shared" si="632"/>
        <v>-1094</v>
      </c>
      <c r="I51" s="806">
        <f t="shared" si="609"/>
        <v>2787</v>
      </c>
      <c r="J51" s="807">
        <f t="shared" si="609"/>
        <v>6751</v>
      </c>
      <c r="K51" s="808">
        <f t="shared" si="610"/>
        <v>3964</v>
      </c>
      <c r="L51" s="806">
        <f t="shared" si="58"/>
        <v>20515</v>
      </c>
      <c r="M51" s="807">
        <f t="shared" si="58"/>
        <v>23385</v>
      </c>
      <c r="N51" s="808">
        <f t="shared" si="10"/>
        <v>2870</v>
      </c>
      <c r="O51" s="806">
        <f t="shared" si="611"/>
        <v>18030</v>
      </c>
      <c r="P51" s="807">
        <f t="shared" si="611"/>
        <v>11950</v>
      </c>
      <c r="Q51" s="808">
        <f t="shared" si="612"/>
        <v>-6080</v>
      </c>
      <c r="R51" s="806">
        <f t="shared" si="59"/>
        <v>38545</v>
      </c>
      <c r="S51" s="807">
        <f t="shared" si="59"/>
        <v>35335</v>
      </c>
      <c r="T51" s="808">
        <f t="shared" si="14"/>
        <v>-3210</v>
      </c>
      <c r="U51" s="806">
        <f t="shared" si="613"/>
        <v>10652</v>
      </c>
      <c r="V51" s="807">
        <f t="shared" si="613"/>
        <v>3869</v>
      </c>
      <c r="W51" s="808">
        <f t="shared" si="614"/>
        <v>-6783</v>
      </c>
      <c r="X51" s="806">
        <f t="shared" si="60"/>
        <v>49197</v>
      </c>
      <c r="Y51" s="807">
        <f t="shared" si="60"/>
        <v>39204</v>
      </c>
      <c r="Z51" s="808">
        <f t="shared" si="18"/>
        <v>-9993</v>
      </c>
      <c r="AA51" s="806">
        <f t="shared" si="615"/>
        <v>2778</v>
      </c>
      <c r="AB51" s="807">
        <f t="shared" si="615"/>
        <v>3660</v>
      </c>
      <c r="AC51" s="808">
        <f t="shared" si="616"/>
        <v>882</v>
      </c>
      <c r="AD51" s="806">
        <f t="shared" si="61"/>
        <v>51975</v>
      </c>
      <c r="AE51" s="807">
        <f t="shared" si="61"/>
        <v>42864</v>
      </c>
      <c r="AF51" s="808">
        <f t="shared" si="22"/>
        <v>-9111</v>
      </c>
      <c r="AG51" s="806">
        <f t="shared" si="617"/>
        <v>17532</v>
      </c>
      <c r="AH51" s="807">
        <f t="shared" si="617"/>
        <v>17219</v>
      </c>
      <c r="AI51" s="808">
        <f t="shared" si="618"/>
        <v>-313</v>
      </c>
      <c r="AJ51" s="806">
        <f t="shared" si="62"/>
        <v>69507</v>
      </c>
      <c r="AK51" s="807">
        <f t="shared" si="62"/>
        <v>60083</v>
      </c>
      <c r="AL51" s="808">
        <f t="shared" si="26"/>
        <v>-9424</v>
      </c>
      <c r="AM51" s="806">
        <f t="shared" si="619"/>
        <v>26699</v>
      </c>
      <c r="AN51" s="807">
        <f t="shared" si="619"/>
        <v>10112</v>
      </c>
      <c r="AO51" s="808">
        <f t="shared" si="620"/>
        <v>-16587</v>
      </c>
      <c r="AP51" s="806">
        <f t="shared" si="63"/>
        <v>96206</v>
      </c>
      <c r="AQ51" s="807">
        <f t="shared" si="63"/>
        <v>70195</v>
      </c>
      <c r="AR51" s="808">
        <f t="shared" si="0"/>
        <v>-26011</v>
      </c>
      <c r="AS51" s="806">
        <f t="shared" si="621"/>
        <v>3131</v>
      </c>
      <c r="AT51" s="807">
        <f t="shared" si="621"/>
        <v>29</v>
      </c>
      <c r="AU51" s="808">
        <f t="shared" si="622"/>
        <v>-3102</v>
      </c>
      <c r="AV51" s="806">
        <f t="shared" si="64"/>
        <v>99337</v>
      </c>
      <c r="AW51" s="807">
        <f t="shared" si="64"/>
        <v>70224</v>
      </c>
      <c r="AX51" s="808">
        <f t="shared" si="1"/>
        <v>-29113</v>
      </c>
      <c r="AY51" s="806">
        <f t="shared" si="623"/>
        <v>3982</v>
      </c>
      <c r="AZ51" s="807">
        <f t="shared" si="623"/>
        <v>186</v>
      </c>
      <c r="BA51" s="808">
        <f t="shared" si="624"/>
        <v>-3796</v>
      </c>
      <c r="BB51" s="806">
        <f t="shared" si="65"/>
        <v>103319</v>
      </c>
      <c r="BC51" s="807">
        <f t="shared" si="65"/>
        <v>70410</v>
      </c>
      <c r="BD51" s="808">
        <f t="shared" si="2"/>
        <v>-32909</v>
      </c>
      <c r="BE51" s="806">
        <f t="shared" si="625"/>
        <v>16834</v>
      </c>
      <c r="BF51" s="807">
        <f t="shared" si="625"/>
        <v>1977</v>
      </c>
      <c r="BG51" s="808">
        <f t="shared" si="626"/>
        <v>-14857</v>
      </c>
      <c r="BH51" s="806">
        <f t="shared" si="66"/>
        <v>120153</v>
      </c>
      <c r="BI51" s="807">
        <f t="shared" si="66"/>
        <v>72387</v>
      </c>
      <c r="BJ51" s="808">
        <f t="shared" si="3"/>
        <v>-47766</v>
      </c>
      <c r="BK51" s="806">
        <f t="shared" si="627"/>
        <v>2666</v>
      </c>
      <c r="BL51" s="807">
        <f t="shared" si="627"/>
        <v>0</v>
      </c>
      <c r="BM51" s="808">
        <f t="shared" si="628"/>
        <v>-2666</v>
      </c>
      <c r="BN51" s="806">
        <f t="shared" si="67"/>
        <v>122819</v>
      </c>
      <c r="BO51" s="807">
        <f t="shared" si="67"/>
        <v>72387</v>
      </c>
      <c r="BP51" s="808">
        <f t="shared" si="4"/>
        <v>-50432</v>
      </c>
      <c r="BQ51" s="806">
        <f t="shared" si="629"/>
        <v>25428</v>
      </c>
      <c r="BR51" s="807">
        <f t="shared" si="629"/>
        <v>9</v>
      </c>
      <c r="BS51" s="808">
        <f t="shared" si="630"/>
        <v>-25419</v>
      </c>
      <c r="BT51" s="806">
        <f t="shared" si="68"/>
        <v>148247</v>
      </c>
      <c r="BU51" s="807">
        <f t="shared" si="68"/>
        <v>72396</v>
      </c>
      <c r="BV51" s="808">
        <f t="shared" si="5"/>
        <v>-75851</v>
      </c>
      <c r="BW51" s="789" t="s">
        <v>89</v>
      </c>
    </row>
    <row r="52" spans="2:75" ht="15.75" customHeight="1" thickBot="1">
      <c r="B52" s="2523"/>
      <c r="C52" s="2542" t="s">
        <v>229</v>
      </c>
      <c r="D52" s="2543"/>
      <c r="E52" s="2544"/>
      <c r="F52" s="790">
        <f>F51/6300*1000</f>
        <v>2813.968253968254</v>
      </c>
      <c r="G52" s="791">
        <f t="shared" ref="G52" si="633">G51/6300*1000</f>
        <v>2640.3174603174602</v>
      </c>
      <c r="H52" s="792">
        <f t="shared" si="632"/>
        <v>-173.65079365079373</v>
      </c>
      <c r="I52" s="790">
        <f t="shared" ref="I52:J52" si="634">I51/6300*1000</f>
        <v>442.38095238095235</v>
      </c>
      <c r="J52" s="791">
        <f t="shared" si="634"/>
        <v>1071.5873015873017</v>
      </c>
      <c r="K52" s="792">
        <f t="shared" si="610"/>
        <v>629.20634920634939</v>
      </c>
      <c r="L52" s="790">
        <f t="shared" ref="L52:L53" si="635">SUM(F52,I52)</f>
        <v>3256.3492063492063</v>
      </c>
      <c r="M52" s="791">
        <f t="shared" ref="M52:M53" si="636">SUM(G52,J52)</f>
        <v>3711.9047619047619</v>
      </c>
      <c r="N52" s="792">
        <f t="shared" ref="N52:N54" si="637">M52-L52</f>
        <v>455.55555555555566</v>
      </c>
      <c r="O52" s="790">
        <f t="shared" ref="O52:P52" si="638">O51/6300*1000</f>
        <v>2861.9047619047619</v>
      </c>
      <c r="P52" s="791">
        <f t="shared" si="638"/>
        <v>1896.8253968253966</v>
      </c>
      <c r="Q52" s="792">
        <f t="shared" si="612"/>
        <v>-965.07936507936529</v>
      </c>
      <c r="R52" s="790">
        <f t="shared" ref="R52:R53" si="639">SUM(L52,O52)</f>
        <v>6118.2539682539682</v>
      </c>
      <c r="S52" s="791">
        <f t="shared" ref="S52:S53" si="640">SUM(M52,P52)</f>
        <v>5608.730158730159</v>
      </c>
      <c r="T52" s="792">
        <f t="shared" ref="T52:T54" si="641">S52-R52</f>
        <v>-509.52380952380918</v>
      </c>
      <c r="U52" s="790">
        <f t="shared" ref="U52:V52" si="642">U51/6300*1000</f>
        <v>1690.7936507936508</v>
      </c>
      <c r="V52" s="791">
        <f t="shared" si="642"/>
        <v>614.1269841269841</v>
      </c>
      <c r="W52" s="792">
        <f t="shared" si="614"/>
        <v>-1076.6666666666667</v>
      </c>
      <c r="X52" s="790">
        <f t="shared" ref="X52:X53" si="643">SUM(R52,U52)</f>
        <v>7809.0476190476193</v>
      </c>
      <c r="Y52" s="791">
        <f t="shared" ref="Y52:Y53" si="644">SUM(S52,V52)</f>
        <v>6222.8571428571431</v>
      </c>
      <c r="Z52" s="792">
        <f t="shared" ref="Z52:Z54" si="645">Y52-X52</f>
        <v>-1586.1904761904761</v>
      </c>
      <c r="AA52" s="790">
        <f t="shared" ref="AA52:AB52" si="646">AA51/6300*1000</f>
        <v>440.95238095238091</v>
      </c>
      <c r="AB52" s="791">
        <f t="shared" si="646"/>
        <v>580.95238095238096</v>
      </c>
      <c r="AC52" s="792">
        <f t="shared" si="616"/>
        <v>140.00000000000006</v>
      </c>
      <c r="AD52" s="790">
        <f t="shared" ref="AD52:AD53" si="647">SUM(X52,AA52)</f>
        <v>8250</v>
      </c>
      <c r="AE52" s="791">
        <f t="shared" ref="AE52:AE53" si="648">SUM(Y52,AB52)</f>
        <v>6803.8095238095239</v>
      </c>
      <c r="AF52" s="792">
        <f t="shared" ref="AF52:AF54" si="649">AE52-AD52</f>
        <v>-1446.1904761904761</v>
      </c>
      <c r="AG52" s="790">
        <f t="shared" ref="AG52:AH52" si="650">AG51/6300*1000</f>
        <v>2782.8571428571431</v>
      </c>
      <c r="AH52" s="791">
        <f t="shared" si="650"/>
        <v>2733.1746031746034</v>
      </c>
      <c r="AI52" s="792">
        <f t="shared" si="618"/>
        <v>-49.682539682539755</v>
      </c>
      <c r="AJ52" s="790">
        <f t="shared" ref="AJ52:AJ53" si="651">SUM(AD52,AG52)</f>
        <v>11032.857142857143</v>
      </c>
      <c r="AK52" s="791">
        <f t="shared" ref="AK52:AK53" si="652">SUM(AE52,AH52)</f>
        <v>9536.9841269841272</v>
      </c>
      <c r="AL52" s="792">
        <f t="shared" ref="AL52:AL54" si="653">AK52-AJ52</f>
        <v>-1495.8730158730159</v>
      </c>
      <c r="AM52" s="790">
        <f t="shared" ref="AM52:AN52" si="654">AM51/6300*1000</f>
        <v>4237.936507936508</v>
      </c>
      <c r="AN52" s="791">
        <f t="shared" si="654"/>
        <v>1605.0793650793651</v>
      </c>
      <c r="AO52" s="792">
        <f t="shared" si="620"/>
        <v>-2632.8571428571431</v>
      </c>
      <c r="AP52" s="790">
        <f t="shared" ref="AP52:AP53" si="655">SUM(AJ52,AM52)</f>
        <v>15270.79365079365</v>
      </c>
      <c r="AQ52" s="791">
        <f t="shared" ref="AQ52:AQ53" si="656">SUM(AK52,AN52)</f>
        <v>11142.063492063493</v>
      </c>
      <c r="AR52" s="792">
        <f t="shared" ref="AR52:AR54" si="657">AQ52-AP52</f>
        <v>-4128.7301587301572</v>
      </c>
      <c r="AS52" s="790">
        <f t="shared" ref="AS52:AT52" si="658">AS51/6300*1000</f>
        <v>496.98412698412699</v>
      </c>
      <c r="AT52" s="791">
        <f t="shared" si="658"/>
        <v>4.6031746031746028</v>
      </c>
      <c r="AU52" s="792">
        <f t="shared" si="622"/>
        <v>-492.38095238095241</v>
      </c>
      <c r="AV52" s="790">
        <f t="shared" ref="AV52:AV53" si="659">SUM(AP52,AS52)</f>
        <v>15767.777777777777</v>
      </c>
      <c r="AW52" s="791">
        <f t="shared" ref="AW52:AW53" si="660">SUM(AQ52,AT52)</f>
        <v>11146.666666666668</v>
      </c>
      <c r="AX52" s="792">
        <f t="shared" ref="AX52:AX54" si="661">AW52-AV52</f>
        <v>-4621.1111111111095</v>
      </c>
      <c r="AY52" s="790">
        <f t="shared" ref="AY52:AZ52" si="662">AY51/6300*1000</f>
        <v>632.06349206349205</v>
      </c>
      <c r="AZ52" s="791">
        <f t="shared" si="662"/>
        <v>29.523809523809526</v>
      </c>
      <c r="BA52" s="792">
        <f t="shared" si="624"/>
        <v>-602.53968253968253</v>
      </c>
      <c r="BB52" s="790">
        <f t="shared" ref="BB52:BB53" si="663">SUM(AV52,AY52)</f>
        <v>16399.841269841269</v>
      </c>
      <c r="BC52" s="791">
        <f t="shared" ref="BC52:BC53" si="664">SUM(AW52,AZ52)</f>
        <v>11176.190476190477</v>
      </c>
      <c r="BD52" s="792">
        <f t="shared" ref="BD52:BD54" si="665">BC52-BB52</f>
        <v>-5223.6507936507915</v>
      </c>
      <c r="BE52" s="790">
        <f t="shared" ref="BE52:BF52" si="666">BE51/6300*1000</f>
        <v>2672.063492063492</v>
      </c>
      <c r="BF52" s="791">
        <f t="shared" si="666"/>
        <v>313.8095238095238</v>
      </c>
      <c r="BG52" s="792">
        <f t="shared" si="626"/>
        <v>-2358.2539682539682</v>
      </c>
      <c r="BH52" s="790">
        <f t="shared" ref="BH52:BH53" si="667">SUM(BB52,BE52)</f>
        <v>19071.90476190476</v>
      </c>
      <c r="BI52" s="791">
        <f t="shared" ref="BI52:BI53" si="668">SUM(BC52,BF52)</f>
        <v>11490</v>
      </c>
      <c r="BJ52" s="792">
        <f t="shared" ref="BJ52:BJ54" si="669">BI52-BH52</f>
        <v>-7581.9047619047597</v>
      </c>
      <c r="BK52" s="790">
        <f t="shared" ref="BK52:BL52" si="670">BK51/6300*1000</f>
        <v>423.17460317460313</v>
      </c>
      <c r="BL52" s="791">
        <f t="shared" si="670"/>
        <v>0</v>
      </c>
      <c r="BM52" s="792">
        <f t="shared" si="628"/>
        <v>-423.17460317460313</v>
      </c>
      <c r="BN52" s="790">
        <f t="shared" ref="BN52:BN53" si="671">SUM(BH52,BK52)</f>
        <v>19495.079365079364</v>
      </c>
      <c r="BO52" s="791">
        <f t="shared" ref="BO52:BO53" si="672">SUM(BI52,BL52)</f>
        <v>11490</v>
      </c>
      <c r="BP52" s="792">
        <f t="shared" ref="BP52:BP54" si="673">BO52-BN52</f>
        <v>-8005.0793650793639</v>
      </c>
      <c r="BQ52" s="790">
        <f t="shared" ref="BQ52:BR52" si="674">BQ51/6300*1000</f>
        <v>4036.1904761904757</v>
      </c>
      <c r="BR52" s="791">
        <f t="shared" si="674"/>
        <v>1.4285714285714286</v>
      </c>
      <c r="BS52" s="792">
        <f t="shared" si="630"/>
        <v>-4034.7619047619041</v>
      </c>
      <c r="BT52" s="790">
        <f t="shared" ref="BT52:BT53" si="675">SUM(BN52,BQ52)</f>
        <v>23531.269841269841</v>
      </c>
      <c r="BU52" s="791">
        <f t="shared" ref="BU52:BU53" si="676">SUM(BO52,BR52)</f>
        <v>11491.428571428571</v>
      </c>
      <c r="BV52" s="792">
        <f t="shared" ref="BV52:BV54" si="677">BU52-BT52</f>
        <v>-12039.84126984127</v>
      </c>
      <c r="BW52" s="793" t="s">
        <v>90</v>
      </c>
    </row>
    <row r="53" spans="2:75" ht="15.75" customHeight="1" thickTop="1">
      <c r="B53" s="2523"/>
      <c r="C53" s="2533" t="s">
        <v>230</v>
      </c>
      <c r="D53" s="2545"/>
      <c r="E53" s="2534"/>
      <c r="F53" s="794">
        <f>F49-F50-F51</f>
        <v>6476</v>
      </c>
      <c r="G53" s="795">
        <f t="shared" ref="G53" si="678">G49-G50-G51</f>
        <v>9989</v>
      </c>
      <c r="H53" s="796">
        <f t="shared" si="632"/>
        <v>3513</v>
      </c>
      <c r="I53" s="794">
        <f t="shared" ref="I53:J53" si="679">I49-I50-I51</f>
        <v>668</v>
      </c>
      <c r="J53" s="795">
        <f t="shared" si="679"/>
        <v>2817</v>
      </c>
      <c r="K53" s="796">
        <f t="shared" si="610"/>
        <v>2149</v>
      </c>
      <c r="L53" s="794">
        <f t="shared" si="635"/>
        <v>7144</v>
      </c>
      <c r="M53" s="795">
        <f t="shared" si="636"/>
        <v>12806</v>
      </c>
      <c r="N53" s="796">
        <f t="shared" si="637"/>
        <v>5662</v>
      </c>
      <c r="O53" s="794">
        <f t="shared" ref="O53:P53" si="680">O49-O50-O51</f>
        <v>9603</v>
      </c>
      <c r="P53" s="795">
        <f t="shared" si="680"/>
        <v>9742</v>
      </c>
      <c r="Q53" s="796">
        <f t="shared" si="612"/>
        <v>139</v>
      </c>
      <c r="R53" s="794">
        <f t="shared" si="639"/>
        <v>16747</v>
      </c>
      <c r="S53" s="795">
        <f t="shared" si="640"/>
        <v>22548</v>
      </c>
      <c r="T53" s="796">
        <f t="shared" si="641"/>
        <v>5801</v>
      </c>
      <c r="U53" s="794">
        <f t="shared" ref="U53:V53" si="681">U49-U50-U51</f>
        <v>3448</v>
      </c>
      <c r="V53" s="795">
        <f t="shared" si="681"/>
        <v>242</v>
      </c>
      <c r="W53" s="796">
        <f t="shared" si="614"/>
        <v>-3206</v>
      </c>
      <c r="X53" s="794">
        <f t="shared" si="643"/>
        <v>20195</v>
      </c>
      <c r="Y53" s="795">
        <f t="shared" si="644"/>
        <v>22790</v>
      </c>
      <c r="Z53" s="796">
        <f t="shared" si="645"/>
        <v>2595</v>
      </c>
      <c r="AA53" s="794">
        <f t="shared" ref="AA53:AB53" si="682">AA49-AA50-AA51</f>
        <v>892</v>
      </c>
      <c r="AB53" s="795">
        <f t="shared" si="682"/>
        <v>1342</v>
      </c>
      <c r="AC53" s="796">
        <f t="shared" si="616"/>
        <v>450</v>
      </c>
      <c r="AD53" s="794">
        <f t="shared" si="647"/>
        <v>21087</v>
      </c>
      <c r="AE53" s="795">
        <f t="shared" si="648"/>
        <v>24132</v>
      </c>
      <c r="AF53" s="796">
        <f t="shared" si="649"/>
        <v>3045</v>
      </c>
      <c r="AG53" s="794">
        <f t="shared" ref="AG53:AH53" si="683">AG49-AG50-AG51</f>
        <v>11568</v>
      </c>
      <c r="AH53" s="795">
        <f t="shared" si="683"/>
        <v>23109</v>
      </c>
      <c r="AI53" s="796">
        <f t="shared" si="618"/>
        <v>11541</v>
      </c>
      <c r="AJ53" s="794">
        <f t="shared" si="651"/>
        <v>32655</v>
      </c>
      <c r="AK53" s="795">
        <f t="shared" si="652"/>
        <v>47241</v>
      </c>
      <c r="AL53" s="796">
        <f t="shared" si="653"/>
        <v>14586</v>
      </c>
      <c r="AM53" s="794">
        <f t="shared" ref="AM53:AN53" si="684">AM49-AM50-AM51</f>
        <v>18422</v>
      </c>
      <c r="AN53" s="795">
        <f t="shared" si="684"/>
        <v>49093</v>
      </c>
      <c r="AO53" s="796">
        <f t="shared" si="620"/>
        <v>30671</v>
      </c>
      <c r="AP53" s="794">
        <f t="shared" si="655"/>
        <v>51077</v>
      </c>
      <c r="AQ53" s="795">
        <f t="shared" si="656"/>
        <v>96334</v>
      </c>
      <c r="AR53" s="796">
        <f t="shared" si="657"/>
        <v>45257</v>
      </c>
      <c r="AS53" s="794">
        <f t="shared" ref="AS53:AT53" si="685">AS49-AS50-AS51</f>
        <v>1039</v>
      </c>
      <c r="AT53" s="795">
        <f t="shared" si="685"/>
        <v>8184</v>
      </c>
      <c r="AU53" s="796">
        <f t="shared" si="622"/>
        <v>7145</v>
      </c>
      <c r="AV53" s="794">
        <f t="shared" si="659"/>
        <v>52116</v>
      </c>
      <c r="AW53" s="795">
        <f t="shared" si="660"/>
        <v>104518</v>
      </c>
      <c r="AX53" s="796">
        <f t="shared" si="661"/>
        <v>52402</v>
      </c>
      <c r="AY53" s="794">
        <f t="shared" ref="AY53:AZ53" si="686">AY49-AY50-AY51</f>
        <v>1418</v>
      </c>
      <c r="AZ53" s="795">
        <f t="shared" si="686"/>
        <v>8506</v>
      </c>
      <c r="BA53" s="796">
        <f t="shared" si="624"/>
        <v>7088</v>
      </c>
      <c r="BB53" s="794">
        <f t="shared" si="663"/>
        <v>53534</v>
      </c>
      <c r="BC53" s="795">
        <f t="shared" si="664"/>
        <v>113024</v>
      </c>
      <c r="BD53" s="796">
        <f t="shared" si="665"/>
        <v>59490</v>
      </c>
      <c r="BE53" s="794">
        <f t="shared" ref="BE53:BF53" si="687">BE49-BE50-BE51</f>
        <v>10476</v>
      </c>
      <c r="BF53" s="795">
        <f t="shared" si="687"/>
        <v>35989</v>
      </c>
      <c r="BG53" s="796">
        <f t="shared" si="626"/>
        <v>25513</v>
      </c>
      <c r="BH53" s="794">
        <f t="shared" si="667"/>
        <v>64010</v>
      </c>
      <c r="BI53" s="795">
        <f t="shared" si="668"/>
        <v>149013</v>
      </c>
      <c r="BJ53" s="796">
        <f t="shared" si="669"/>
        <v>85003</v>
      </c>
      <c r="BK53" s="794">
        <f t="shared" ref="BK53:BL53" si="688">BK49-BK50-BK51</f>
        <v>1292</v>
      </c>
      <c r="BL53" s="795">
        <f t="shared" si="688"/>
        <v>2528</v>
      </c>
      <c r="BM53" s="796">
        <f t="shared" si="628"/>
        <v>1236</v>
      </c>
      <c r="BN53" s="794">
        <f t="shared" si="671"/>
        <v>65302</v>
      </c>
      <c r="BO53" s="795">
        <f t="shared" si="672"/>
        <v>151541</v>
      </c>
      <c r="BP53" s="796">
        <f t="shared" si="673"/>
        <v>86239</v>
      </c>
      <c r="BQ53" s="794">
        <f t="shared" ref="BQ53:BR53" si="689">BQ49-BQ50-BQ51</f>
        <v>20406</v>
      </c>
      <c r="BR53" s="795">
        <f t="shared" si="689"/>
        <v>36722</v>
      </c>
      <c r="BS53" s="796">
        <f t="shared" si="630"/>
        <v>16316</v>
      </c>
      <c r="BT53" s="794">
        <f t="shared" si="675"/>
        <v>85708</v>
      </c>
      <c r="BU53" s="795">
        <f t="shared" si="676"/>
        <v>188263</v>
      </c>
      <c r="BV53" s="796">
        <f t="shared" si="677"/>
        <v>102555</v>
      </c>
      <c r="BW53" s="797" t="s">
        <v>89</v>
      </c>
    </row>
    <row r="54" spans="2:75" ht="15.75" customHeight="1" thickBot="1">
      <c r="B54" s="2524"/>
      <c r="C54" s="2546" t="s">
        <v>231</v>
      </c>
      <c r="D54" s="2547"/>
      <c r="E54" s="2548"/>
      <c r="F54" s="798">
        <f>F53/F49</f>
        <v>0.16104244895929176</v>
      </c>
      <c r="G54" s="799">
        <f t="shared" ref="G54" si="690">G53/G49</f>
        <v>0.24725247524752475</v>
      </c>
      <c r="H54" s="800">
        <f>G54-F54</f>
        <v>8.6210026288232988E-2</v>
      </c>
      <c r="I54" s="798">
        <f t="shared" ref="I54" si="691">I53/I49</f>
        <v>0.19334298118668597</v>
      </c>
      <c r="J54" s="799">
        <f t="shared" ref="J54" si="692">J53/J49</f>
        <v>0.27278009102353057</v>
      </c>
      <c r="K54" s="800">
        <f t="shared" si="610"/>
        <v>7.9437109836844599E-2</v>
      </c>
      <c r="L54" s="798">
        <f t="shared" ref="L54" si="693">L53/L49</f>
        <v>0.1635980580745626</v>
      </c>
      <c r="M54" s="799">
        <f t="shared" ref="M54" si="694">M53/M49</f>
        <v>0.25244938592859817</v>
      </c>
      <c r="N54" s="800">
        <f t="shared" si="637"/>
        <v>8.8851327854035572E-2</v>
      </c>
      <c r="O54" s="798">
        <f t="shared" ref="O54" si="695">O53/O49</f>
        <v>0.17304573467401882</v>
      </c>
      <c r="P54" s="799">
        <f t="shared" ref="P54" si="696">P53/P49</f>
        <v>0.1557125503484432</v>
      </c>
      <c r="Q54" s="800">
        <f t="shared" si="612"/>
        <v>-1.7333184325575623E-2</v>
      </c>
      <c r="R54" s="798">
        <f t="shared" ref="R54" si="697">R53/R49</f>
        <v>0.16888525846594463</v>
      </c>
      <c r="S54" s="799">
        <f t="shared" ref="S54" si="698">S53/S49</f>
        <v>0.1990272837206839</v>
      </c>
      <c r="T54" s="800">
        <f t="shared" si="641"/>
        <v>3.0142025254739274E-2</v>
      </c>
      <c r="U54" s="798">
        <f t="shared" ref="U54" si="699">U53/U49</f>
        <v>0.18773821191331808</v>
      </c>
      <c r="V54" s="799">
        <f t="shared" ref="V54" si="700">V53/V49</f>
        <v>5.7495842242813018E-2</v>
      </c>
      <c r="W54" s="800">
        <f t="shared" si="614"/>
        <v>-0.13024236967050506</v>
      </c>
      <c r="X54" s="798">
        <f t="shared" ref="X54" si="701">X53/X49</f>
        <v>0.17183139337009054</v>
      </c>
      <c r="Y54" s="799">
        <f t="shared" ref="Y54" si="702">Y53/Y49</f>
        <v>0.19395744680851063</v>
      </c>
      <c r="Z54" s="800">
        <f t="shared" si="645"/>
        <v>2.2126053438420085E-2</v>
      </c>
      <c r="AA54" s="798">
        <f t="shared" ref="AA54" si="703">AA53/AA49</f>
        <v>0.19743249225320939</v>
      </c>
      <c r="AB54" s="799">
        <f t="shared" ref="AB54" si="704">AB53/AB49</f>
        <v>0.22185485204165978</v>
      </c>
      <c r="AC54" s="800">
        <f t="shared" si="616"/>
        <v>2.4422359788450393E-2</v>
      </c>
      <c r="AD54" s="798">
        <f t="shared" ref="AD54" si="705">AD53/AD49</f>
        <v>0.17277911607098961</v>
      </c>
      <c r="AE54" s="799">
        <f t="shared" ref="AE54" si="706">AE53/AE49</f>
        <v>0.19532331301750722</v>
      </c>
      <c r="AF54" s="800">
        <f t="shared" si="649"/>
        <v>2.2544196946517603E-2</v>
      </c>
      <c r="AG54" s="798">
        <f t="shared" ref="AG54" si="707">AG53/AG49</f>
        <v>0.13496044986816622</v>
      </c>
      <c r="AH54" s="799">
        <f t="shared" ref="AH54" si="708">AH53/AH49</f>
        <v>0.2059699098007059</v>
      </c>
      <c r="AI54" s="800">
        <f t="shared" si="618"/>
        <v>7.1009459932539681E-2</v>
      </c>
      <c r="AJ54" s="798">
        <f t="shared" ref="AJ54" si="709">AJ53/AJ49</f>
        <v>0.15717654986522911</v>
      </c>
      <c r="AK54" s="799">
        <f t="shared" ref="AK54" si="710">AK53/AK49</f>
        <v>0.20039025217926149</v>
      </c>
      <c r="AL54" s="800">
        <f t="shared" si="653"/>
        <v>4.3213702314032376E-2</v>
      </c>
      <c r="AM54" s="798">
        <f t="shared" ref="AM54" si="711">AM53/AM49</f>
        <v>0.21500682765140464</v>
      </c>
      <c r="AN54" s="799">
        <f t="shared" ref="AN54" si="712">AN53/AN49</f>
        <v>0.51723665634153027</v>
      </c>
      <c r="AO54" s="800">
        <f t="shared" si="620"/>
        <v>0.3022298286901256</v>
      </c>
      <c r="AP54" s="798">
        <f t="shared" ref="AP54" si="713">AP53/AP49</f>
        <v>0.1740622476068443</v>
      </c>
      <c r="AQ54" s="799">
        <f t="shared" ref="AQ54" si="714">AQ53/AQ49</f>
        <v>0.29133941613565639</v>
      </c>
      <c r="AR54" s="800">
        <f t="shared" si="657"/>
        <v>0.11727716852881209</v>
      </c>
      <c r="AS54" s="798">
        <f t="shared" ref="AS54" si="715">AS53/AS49</f>
        <v>0.18132635253054102</v>
      </c>
      <c r="AT54" s="799">
        <f t="shared" ref="AT54" si="716">AT53/AT49</f>
        <v>0.98436372383930715</v>
      </c>
      <c r="AU54" s="800">
        <f t="shared" si="622"/>
        <v>0.80303737130876618</v>
      </c>
      <c r="AV54" s="798">
        <f t="shared" ref="AV54" si="717">AV53/AV49</f>
        <v>0.17420137647031297</v>
      </c>
      <c r="AW54" s="799">
        <f t="shared" ref="AW54" si="718">AW53/AW49</f>
        <v>0.3083372421992312</v>
      </c>
      <c r="AX54" s="800">
        <f t="shared" si="661"/>
        <v>0.13413586572891822</v>
      </c>
      <c r="AY54" s="798">
        <f t="shared" ref="AY54" si="719">AY53/AY49</f>
        <v>0.1688095238095238</v>
      </c>
      <c r="AZ54" s="799">
        <f t="shared" ref="AZ54" si="720">AZ53/AZ49</f>
        <v>0.7034402911015547</v>
      </c>
      <c r="BA54" s="800">
        <f t="shared" si="624"/>
        <v>0.53463076729203096</v>
      </c>
      <c r="BB54" s="798">
        <f t="shared" ref="BB54" si="721">BB53/BB49</f>
        <v>0.17405412083714003</v>
      </c>
      <c r="BC54" s="799">
        <f t="shared" ref="BC54" si="722">BC53/BC49</f>
        <v>0.32194607836155698</v>
      </c>
      <c r="BD54" s="800">
        <f t="shared" si="665"/>
        <v>0.14789195752441694</v>
      </c>
      <c r="BE54" s="798">
        <f t="shared" ref="BE54" si="723">BE53/BE49</f>
        <v>0.13806009488666315</v>
      </c>
      <c r="BF54" s="799">
        <f t="shared" ref="BF54" si="724">BF53/BF49</f>
        <v>0.77151799687010958</v>
      </c>
      <c r="BG54" s="800">
        <f t="shared" si="626"/>
        <v>0.63345790198344643</v>
      </c>
      <c r="BH54" s="798">
        <f t="shared" ref="BH54" si="725">BH53/BH49</f>
        <v>0.16693136802355452</v>
      </c>
      <c r="BI54" s="799">
        <f t="shared" ref="BI54" si="726">BI53/BI49</f>
        <v>0.37467564468761316</v>
      </c>
      <c r="BJ54" s="800">
        <f t="shared" si="669"/>
        <v>0.20774427666405865</v>
      </c>
      <c r="BK54" s="798">
        <f t="shared" ref="BK54" si="727">BK53/BK49</f>
        <v>0.14358746388086241</v>
      </c>
      <c r="BL54" s="799">
        <f t="shared" ref="BL54" si="728">BL53/BL49</f>
        <v>1</v>
      </c>
      <c r="BM54" s="800">
        <f t="shared" si="628"/>
        <v>0.85641253611913759</v>
      </c>
      <c r="BN54" s="798">
        <f t="shared" ref="BN54" si="729">BN53/BN49</f>
        <v>0.16639614319312829</v>
      </c>
      <c r="BO54" s="799">
        <f t="shared" ref="BO54" si="730">BO53/BO49</f>
        <v>0.3786253248051169</v>
      </c>
      <c r="BP54" s="800">
        <f t="shared" si="673"/>
        <v>0.21222918161198862</v>
      </c>
      <c r="BQ54" s="798">
        <f t="shared" ref="BQ54" si="731">BQ53/BQ49</f>
        <v>0.33409738367333575</v>
      </c>
      <c r="BR54" s="799">
        <f t="shared" ref="BR54" si="732">BR53/BR49</f>
        <v>0.62212207972622702</v>
      </c>
      <c r="BS54" s="800">
        <f t="shared" si="630"/>
        <v>0.28802469605289127</v>
      </c>
      <c r="BT54" s="798">
        <f t="shared" ref="BT54" si="733">BT53/BT49</f>
        <v>0.18898103089782967</v>
      </c>
      <c r="BU54" s="799">
        <f t="shared" ref="BU54" si="734">BU53/BU49</f>
        <v>0.4099205908545574</v>
      </c>
      <c r="BV54" s="800">
        <f t="shared" si="677"/>
        <v>0.22093955995672773</v>
      </c>
      <c r="BW54" s="809" t="s">
        <v>153</v>
      </c>
    </row>
    <row r="55" spans="2:75" ht="15.75" customHeight="1">
      <c r="B55" s="2549" t="s">
        <v>232</v>
      </c>
      <c r="C55" s="2552" t="s">
        <v>233</v>
      </c>
      <c r="D55" s="739" t="s">
        <v>234</v>
      </c>
      <c r="E55" s="740" t="s">
        <v>235</v>
      </c>
      <c r="F55" s="782">
        <f>W800_JIG_MTBJC!F53</f>
        <v>8938</v>
      </c>
      <c r="G55" s="783">
        <f>W800_JIG_MTBJC!G53</f>
        <v>8146</v>
      </c>
      <c r="H55" s="781">
        <f t="shared" si="46"/>
        <v>-792</v>
      </c>
      <c r="I55" s="782">
        <f>W800_JIG_MTBJC!H53</f>
        <v>9010</v>
      </c>
      <c r="J55" s="783">
        <f>W800_JIG_MTBJC!I53</f>
        <v>8578</v>
      </c>
      <c r="K55" s="781">
        <f t="shared" si="47"/>
        <v>-432</v>
      </c>
      <c r="L55" s="782">
        <f t="shared" si="58"/>
        <v>17948</v>
      </c>
      <c r="M55" s="783">
        <f t="shared" si="58"/>
        <v>16724</v>
      </c>
      <c r="N55" s="781">
        <f t="shared" si="10"/>
        <v>-1224</v>
      </c>
      <c r="O55" s="782">
        <f>W800_JIG_MTBJC!J53</f>
        <v>8938</v>
      </c>
      <c r="P55" s="783">
        <f>W800_JIG_MTBJC!K53</f>
        <v>7354</v>
      </c>
      <c r="Q55" s="781">
        <f t="shared" si="48"/>
        <v>-1584</v>
      </c>
      <c r="R55" s="782">
        <f t="shared" si="59"/>
        <v>26886</v>
      </c>
      <c r="S55" s="783">
        <f t="shared" si="59"/>
        <v>24078</v>
      </c>
      <c r="T55" s="781">
        <f t="shared" si="14"/>
        <v>-2808</v>
      </c>
      <c r="U55" s="782">
        <f>W800_JIG_MTBJC!L53</f>
        <v>9010</v>
      </c>
      <c r="V55" s="783">
        <f>W800_JIG_MTBJC!M53</f>
        <v>7638</v>
      </c>
      <c r="W55" s="781">
        <f t="shared" si="49"/>
        <v>-1372</v>
      </c>
      <c r="X55" s="782">
        <f t="shared" si="60"/>
        <v>35896</v>
      </c>
      <c r="Y55" s="783">
        <f t="shared" si="60"/>
        <v>31716</v>
      </c>
      <c r="Z55" s="781">
        <f t="shared" si="18"/>
        <v>-4180</v>
      </c>
      <c r="AA55" s="782">
        <f>W800_JIG_MTBJC!N53</f>
        <v>8938</v>
      </c>
      <c r="AB55" s="783">
        <f>W800_JIG_MTBJC!O53</f>
        <v>8218</v>
      </c>
      <c r="AC55" s="781">
        <f t="shared" si="50"/>
        <v>-720</v>
      </c>
      <c r="AD55" s="782">
        <f t="shared" si="61"/>
        <v>44834</v>
      </c>
      <c r="AE55" s="783">
        <f t="shared" si="61"/>
        <v>39934</v>
      </c>
      <c r="AF55" s="781">
        <f t="shared" si="22"/>
        <v>-4900</v>
      </c>
      <c r="AG55" s="782">
        <f>W800_JIG_MTBJC!P53</f>
        <v>9010</v>
      </c>
      <c r="AH55" s="783">
        <f>W800_JIG_MTBJC!Q53</f>
        <v>9010</v>
      </c>
      <c r="AI55" s="781">
        <f t="shared" si="51"/>
        <v>0</v>
      </c>
      <c r="AJ55" s="782">
        <f t="shared" si="62"/>
        <v>53844</v>
      </c>
      <c r="AK55" s="783">
        <f t="shared" si="62"/>
        <v>48944</v>
      </c>
      <c r="AL55" s="781">
        <f t="shared" si="26"/>
        <v>-4900</v>
      </c>
      <c r="AM55" s="782">
        <f>W800_JIG_MTBJC!R53</f>
        <v>9658</v>
      </c>
      <c r="AN55" s="783">
        <f>W800_JIG_MTBJC!S53</f>
        <v>9658</v>
      </c>
      <c r="AO55" s="781">
        <f t="shared" si="52"/>
        <v>0</v>
      </c>
      <c r="AP55" s="782">
        <f t="shared" si="63"/>
        <v>63502</v>
      </c>
      <c r="AQ55" s="783">
        <f t="shared" si="63"/>
        <v>58602</v>
      </c>
      <c r="AR55" s="781">
        <f t="shared" si="0"/>
        <v>-4900</v>
      </c>
      <c r="AS55" s="782">
        <f>W800_JIG_MTBJC!T53</f>
        <v>9730</v>
      </c>
      <c r="AT55" s="783">
        <f>W800_JIG_MTBJC!U53</f>
        <v>9730</v>
      </c>
      <c r="AU55" s="781">
        <f t="shared" si="53"/>
        <v>0</v>
      </c>
      <c r="AV55" s="782">
        <f t="shared" si="64"/>
        <v>73232</v>
      </c>
      <c r="AW55" s="783">
        <f t="shared" si="64"/>
        <v>68332</v>
      </c>
      <c r="AX55" s="781">
        <f t="shared" si="1"/>
        <v>-4900</v>
      </c>
      <c r="AY55" s="782">
        <f>W800_JIG_MTBJC!V53</f>
        <v>9658</v>
      </c>
      <c r="AZ55" s="783">
        <f>W800_JIG_MTBJC!W53</f>
        <v>9658</v>
      </c>
      <c r="BA55" s="781">
        <f t="shared" si="54"/>
        <v>0</v>
      </c>
      <c r="BB55" s="782">
        <f t="shared" si="65"/>
        <v>82890</v>
      </c>
      <c r="BC55" s="783">
        <f t="shared" si="65"/>
        <v>77990</v>
      </c>
      <c r="BD55" s="781">
        <f t="shared" si="2"/>
        <v>-4900</v>
      </c>
      <c r="BE55" s="782">
        <f>W800_JIG_MTBJC!X53</f>
        <v>9730</v>
      </c>
      <c r="BF55" s="783">
        <f>W800_JIG_MTBJC!Y53</f>
        <v>9730</v>
      </c>
      <c r="BG55" s="781">
        <f t="shared" si="55"/>
        <v>0</v>
      </c>
      <c r="BH55" s="782">
        <f t="shared" si="66"/>
        <v>92620</v>
      </c>
      <c r="BI55" s="783">
        <f t="shared" si="66"/>
        <v>87720</v>
      </c>
      <c r="BJ55" s="781">
        <f t="shared" si="3"/>
        <v>-4900</v>
      </c>
      <c r="BK55" s="782">
        <f>W800_JIG_MTBJC!Z53</f>
        <v>9658</v>
      </c>
      <c r="BL55" s="783">
        <f>W800_JIG_MTBJC!AA53</f>
        <v>9658</v>
      </c>
      <c r="BM55" s="781">
        <f t="shared" si="56"/>
        <v>0</v>
      </c>
      <c r="BN55" s="782">
        <f t="shared" si="67"/>
        <v>102278</v>
      </c>
      <c r="BO55" s="783">
        <f t="shared" si="67"/>
        <v>97378</v>
      </c>
      <c r="BP55" s="781">
        <f t="shared" si="4"/>
        <v>-4900</v>
      </c>
      <c r="BQ55" s="782">
        <f>W800_JIG_MTBJC!AB53</f>
        <v>9730</v>
      </c>
      <c r="BR55" s="783">
        <f>W800_JIG_MTBJC!AC53</f>
        <v>9730</v>
      </c>
      <c r="BS55" s="781">
        <f t="shared" si="57"/>
        <v>0</v>
      </c>
      <c r="BT55" s="782">
        <f t="shared" si="68"/>
        <v>112008</v>
      </c>
      <c r="BU55" s="783">
        <f t="shared" si="68"/>
        <v>107108</v>
      </c>
      <c r="BV55" s="781">
        <f t="shared" si="5"/>
        <v>-4900</v>
      </c>
      <c r="BW55" s="908" t="s">
        <v>89</v>
      </c>
    </row>
    <row r="56" spans="2:75" ht="15.75" customHeight="1">
      <c r="B56" s="2550"/>
      <c r="C56" s="2553"/>
      <c r="D56" s="741" t="s">
        <v>236</v>
      </c>
      <c r="E56" s="742" t="s">
        <v>237</v>
      </c>
      <c r="F56" s="865">
        <f>W800_JIG_MTBJC!F54</f>
        <v>536</v>
      </c>
      <c r="G56" s="866">
        <f>W800_JIG_MTBJC!G54</f>
        <v>784</v>
      </c>
      <c r="H56" s="867">
        <f t="shared" si="46"/>
        <v>248</v>
      </c>
      <c r="I56" s="865">
        <f>W800_JIG_MTBJC!H54</f>
        <v>536</v>
      </c>
      <c r="J56" s="866">
        <f>W800_JIG_MTBJC!I54</f>
        <v>384</v>
      </c>
      <c r="K56" s="867">
        <f t="shared" si="47"/>
        <v>-152</v>
      </c>
      <c r="L56" s="865">
        <f t="shared" si="58"/>
        <v>1072</v>
      </c>
      <c r="M56" s="866">
        <f t="shared" si="58"/>
        <v>1168</v>
      </c>
      <c r="N56" s="867">
        <f t="shared" si="10"/>
        <v>96</v>
      </c>
      <c r="O56" s="865">
        <f>W800_JIG_MTBJC!J54</f>
        <v>536</v>
      </c>
      <c r="P56" s="866">
        <f>W800_JIG_MTBJC!K54</f>
        <v>135</v>
      </c>
      <c r="Q56" s="867">
        <f t="shared" si="48"/>
        <v>-401</v>
      </c>
      <c r="R56" s="865">
        <f t="shared" si="59"/>
        <v>1608</v>
      </c>
      <c r="S56" s="866">
        <f t="shared" si="59"/>
        <v>1303</v>
      </c>
      <c r="T56" s="867">
        <f t="shared" si="14"/>
        <v>-305</v>
      </c>
      <c r="U56" s="865">
        <f>W800_JIG_MTBJC!L54</f>
        <v>536</v>
      </c>
      <c r="V56" s="866">
        <f>W800_JIG_MTBJC!M54</f>
        <v>237</v>
      </c>
      <c r="W56" s="867">
        <f t="shared" si="49"/>
        <v>-299</v>
      </c>
      <c r="X56" s="865">
        <f t="shared" si="60"/>
        <v>2144</v>
      </c>
      <c r="Y56" s="866">
        <f t="shared" si="60"/>
        <v>1540</v>
      </c>
      <c r="Z56" s="867">
        <f t="shared" si="18"/>
        <v>-604</v>
      </c>
      <c r="AA56" s="865">
        <f>W800_JIG_MTBJC!N54</f>
        <v>536</v>
      </c>
      <c r="AB56" s="866">
        <f>W800_JIG_MTBJC!O54</f>
        <v>595</v>
      </c>
      <c r="AC56" s="867">
        <f t="shared" si="50"/>
        <v>59</v>
      </c>
      <c r="AD56" s="865">
        <f t="shared" si="61"/>
        <v>2680</v>
      </c>
      <c r="AE56" s="866">
        <f t="shared" si="61"/>
        <v>2135</v>
      </c>
      <c r="AF56" s="867">
        <f t="shared" si="22"/>
        <v>-545</v>
      </c>
      <c r="AG56" s="865">
        <f>W800_JIG_MTBJC!P54</f>
        <v>536</v>
      </c>
      <c r="AH56" s="866">
        <f>W800_JIG_MTBJC!Q54</f>
        <v>536</v>
      </c>
      <c r="AI56" s="867">
        <f t="shared" si="51"/>
        <v>0</v>
      </c>
      <c r="AJ56" s="865">
        <f t="shared" si="62"/>
        <v>3216</v>
      </c>
      <c r="AK56" s="866">
        <f t="shared" si="62"/>
        <v>2671</v>
      </c>
      <c r="AL56" s="867">
        <f t="shared" si="26"/>
        <v>-545</v>
      </c>
      <c r="AM56" s="865">
        <f>W800_JIG_MTBJC!R54</f>
        <v>536</v>
      </c>
      <c r="AN56" s="866">
        <f>W800_JIG_MTBJC!S54</f>
        <v>536</v>
      </c>
      <c r="AO56" s="867">
        <f t="shared" si="52"/>
        <v>0</v>
      </c>
      <c r="AP56" s="865">
        <f t="shared" si="63"/>
        <v>3752</v>
      </c>
      <c r="AQ56" s="866">
        <f t="shared" si="63"/>
        <v>3207</v>
      </c>
      <c r="AR56" s="867">
        <f t="shared" si="0"/>
        <v>-545</v>
      </c>
      <c r="AS56" s="865">
        <f>W800_JIG_MTBJC!T54</f>
        <v>507</v>
      </c>
      <c r="AT56" s="866">
        <f>W800_JIG_MTBJC!U54</f>
        <v>507</v>
      </c>
      <c r="AU56" s="867">
        <f t="shared" si="53"/>
        <v>0</v>
      </c>
      <c r="AV56" s="865">
        <f t="shared" si="64"/>
        <v>4259</v>
      </c>
      <c r="AW56" s="866">
        <f t="shared" si="64"/>
        <v>3714</v>
      </c>
      <c r="AX56" s="867">
        <f t="shared" si="1"/>
        <v>-545</v>
      </c>
      <c r="AY56" s="865">
        <f>W800_JIG_MTBJC!V54</f>
        <v>507</v>
      </c>
      <c r="AZ56" s="866">
        <f>W800_JIG_MTBJC!W54</f>
        <v>507</v>
      </c>
      <c r="BA56" s="867">
        <f t="shared" si="54"/>
        <v>0</v>
      </c>
      <c r="BB56" s="865">
        <f t="shared" si="65"/>
        <v>4766</v>
      </c>
      <c r="BC56" s="866">
        <f t="shared" si="65"/>
        <v>4221</v>
      </c>
      <c r="BD56" s="867">
        <f t="shared" si="2"/>
        <v>-545</v>
      </c>
      <c r="BE56" s="865">
        <f>W800_JIG_MTBJC!X54</f>
        <v>507</v>
      </c>
      <c r="BF56" s="866">
        <f>W800_JIG_MTBJC!Y54</f>
        <v>507</v>
      </c>
      <c r="BG56" s="867">
        <f t="shared" si="55"/>
        <v>0</v>
      </c>
      <c r="BH56" s="865">
        <f t="shared" si="66"/>
        <v>5273</v>
      </c>
      <c r="BI56" s="866">
        <f t="shared" si="66"/>
        <v>4728</v>
      </c>
      <c r="BJ56" s="867">
        <f t="shared" si="3"/>
        <v>-545</v>
      </c>
      <c r="BK56" s="865">
        <f>W800_JIG_MTBJC!Z54</f>
        <v>507</v>
      </c>
      <c r="BL56" s="866">
        <f>W800_JIG_MTBJC!AA54</f>
        <v>507</v>
      </c>
      <c r="BM56" s="867">
        <f t="shared" si="56"/>
        <v>0</v>
      </c>
      <c r="BN56" s="865">
        <f t="shared" si="67"/>
        <v>5780</v>
      </c>
      <c r="BO56" s="866">
        <f t="shared" si="67"/>
        <v>5235</v>
      </c>
      <c r="BP56" s="867">
        <f t="shared" si="4"/>
        <v>-545</v>
      </c>
      <c r="BQ56" s="865">
        <f>W800_JIG_MTBJC!AB54</f>
        <v>504</v>
      </c>
      <c r="BR56" s="866">
        <f>W800_JIG_MTBJC!AC54</f>
        <v>504</v>
      </c>
      <c r="BS56" s="867">
        <f t="shared" si="57"/>
        <v>0</v>
      </c>
      <c r="BT56" s="865">
        <f t="shared" si="68"/>
        <v>6284</v>
      </c>
      <c r="BU56" s="866">
        <f t="shared" si="68"/>
        <v>5739</v>
      </c>
      <c r="BV56" s="867">
        <f t="shared" si="5"/>
        <v>-545</v>
      </c>
      <c r="BW56" s="909" t="s">
        <v>89</v>
      </c>
    </row>
    <row r="57" spans="2:75" ht="15.75" customHeight="1">
      <c r="B57" s="2550"/>
      <c r="C57" s="2553"/>
      <c r="D57" s="741" t="s">
        <v>238</v>
      </c>
      <c r="E57" s="743" t="s">
        <v>239</v>
      </c>
      <c r="F57" s="787">
        <f>W800_JIG_MTBJC!F55</f>
        <v>2366</v>
      </c>
      <c r="G57" s="788">
        <f>W800_JIG_MTBJC!G55</f>
        <v>2366</v>
      </c>
      <c r="H57" s="786">
        <f t="shared" si="46"/>
        <v>0</v>
      </c>
      <c r="I57" s="787">
        <f>W800_JIG_MTBJC!H55</f>
        <v>2366</v>
      </c>
      <c r="J57" s="788">
        <f>W800_JIG_MTBJC!I55</f>
        <v>2366</v>
      </c>
      <c r="K57" s="786">
        <f t="shared" si="47"/>
        <v>0</v>
      </c>
      <c r="L57" s="787">
        <f t="shared" si="58"/>
        <v>4732</v>
      </c>
      <c r="M57" s="788">
        <f t="shared" si="58"/>
        <v>4732</v>
      </c>
      <c r="N57" s="786">
        <f t="shared" si="10"/>
        <v>0</v>
      </c>
      <c r="O57" s="787">
        <f>W800_JIG_MTBJC!J55</f>
        <v>2366</v>
      </c>
      <c r="P57" s="788">
        <f>W800_JIG_MTBJC!K55</f>
        <v>2366</v>
      </c>
      <c r="Q57" s="786">
        <f t="shared" si="48"/>
        <v>0</v>
      </c>
      <c r="R57" s="787">
        <f t="shared" si="59"/>
        <v>7098</v>
      </c>
      <c r="S57" s="788">
        <f t="shared" si="59"/>
        <v>7098</v>
      </c>
      <c r="T57" s="786">
        <f t="shared" si="14"/>
        <v>0</v>
      </c>
      <c r="U57" s="787">
        <f>W800_JIG_MTBJC!L55</f>
        <v>2366</v>
      </c>
      <c r="V57" s="788">
        <f>W800_JIG_MTBJC!M55</f>
        <v>2366</v>
      </c>
      <c r="W57" s="786">
        <f t="shared" si="49"/>
        <v>0</v>
      </c>
      <c r="X57" s="787">
        <f t="shared" si="60"/>
        <v>9464</v>
      </c>
      <c r="Y57" s="788">
        <f t="shared" si="60"/>
        <v>9464</v>
      </c>
      <c r="Z57" s="786">
        <f t="shared" si="18"/>
        <v>0</v>
      </c>
      <c r="AA57" s="787">
        <f>W800_JIG_MTBJC!N55</f>
        <v>2366</v>
      </c>
      <c r="AB57" s="788">
        <f>W800_JIG_MTBJC!O55</f>
        <v>2366</v>
      </c>
      <c r="AC57" s="786">
        <f t="shared" si="50"/>
        <v>0</v>
      </c>
      <c r="AD57" s="787">
        <f t="shared" si="61"/>
        <v>11830</v>
      </c>
      <c r="AE57" s="788">
        <f t="shared" si="61"/>
        <v>11830</v>
      </c>
      <c r="AF57" s="786">
        <f t="shared" si="22"/>
        <v>0</v>
      </c>
      <c r="AG57" s="787">
        <f>W800_JIG_MTBJC!P55</f>
        <v>2366</v>
      </c>
      <c r="AH57" s="788">
        <f>W800_JIG_MTBJC!Q55</f>
        <v>2366</v>
      </c>
      <c r="AI57" s="786">
        <f t="shared" si="51"/>
        <v>0</v>
      </c>
      <c r="AJ57" s="787">
        <f t="shared" si="62"/>
        <v>14196</v>
      </c>
      <c r="AK57" s="788">
        <f t="shared" si="62"/>
        <v>14196</v>
      </c>
      <c r="AL57" s="786">
        <f t="shared" si="26"/>
        <v>0</v>
      </c>
      <c r="AM57" s="787">
        <f>W800_JIG_MTBJC!R55</f>
        <v>2366</v>
      </c>
      <c r="AN57" s="788">
        <f>W800_JIG_MTBJC!S55</f>
        <v>2366</v>
      </c>
      <c r="AO57" s="786">
        <f t="shared" si="52"/>
        <v>0</v>
      </c>
      <c r="AP57" s="787">
        <f t="shared" si="63"/>
        <v>16562</v>
      </c>
      <c r="AQ57" s="788">
        <f t="shared" si="63"/>
        <v>16562</v>
      </c>
      <c r="AR57" s="786">
        <f t="shared" si="0"/>
        <v>0</v>
      </c>
      <c r="AS57" s="787">
        <f>W800_JIG_MTBJC!T55</f>
        <v>2366</v>
      </c>
      <c r="AT57" s="788">
        <f>W800_JIG_MTBJC!U55</f>
        <v>2366</v>
      </c>
      <c r="AU57" s="786">
        <f t="shared" si="53"/>
        <v>0</v>
      </c>
      <c r="AV57" s="787">
        <f t="shared" si="64"/>
        <v>18928</v>
      </c>
      <c r="AW57" s="788">
        <f t="shared" si="64"/>
        <v>18928</v>
      </c>
      <c r="AX57" s="786">
        <f t="shared" si="1"/>
        <v>0</v>
      </c>
      <c r="AY57" s="787">
        <f>W800_JIG_MTBJC!V55</f>
        <v>2366</v>
      </c>
      <c r="AZ57" s="788">
        <f>W800_JIG_MTBJC!W55</f>
        <v>2366</v>
      </c>
      <c r="BA57" s="786">
        <f t="shared" si="54"/>
        <v>0</v>
      </c>
      <c r="BB57" s="787">
        <f t="shared" si="65"/>
        <v>21294</v>
      </c>
      <c r="BC57" s="788">
        <f t="shared" si="65"/>
        <v>21294</v>
      </c>
      <c r="BD57" s="786">
        <f t="shared" si="2"/>
        <v>0</v>
      </c>
      <c r="BE57" s="787">
        <f>W800_JIG_MTBJC!X55</f>
        <v>2366</v>
      </c>
      <c r="BF57" s="788">
        <f>W800_JIG_MTBJC!Y55</f>
        <v>2366</v>
      </c>
      <c r="BG57" s="786">
        <f t="shared" si="55"/>
        <v>0</v>
      </c>
      <c r="BH57" s="787">
        <f t="shared" si="66"/>
        <v>23660</v>
      </c>
      <c r="BI57" s="788">
        <f t="shared" si="66"/>
        <v>23660</v>
      </c>
      <c r="BJ57" s="786">
        <f t="shared" si="3"/>
        <v>0</v>
      </c>
      <c r="BK57" s="787">
        <f>W800_JIG_MTBJC!Z55</f>
        <v>2366</v>
      </c>
      <c r="BL57" s="788">
        <f>W800_JIG_MTBJC!AA55</f>
        <v>2366</v>
      </c>
      <c r="BM57" s="786">
        <f t="shared" si="56"/>
        <v>0</v>
      </c>
      <c r="BN57" s="787">
        <f t="shared" si="67"/>
        <v>26026</v>
      </c>
      <c r="BO57" s="788">
        <f t="shared" si="67"/>
        <v>26026</v>
      </c>
      <c r="BP57" s="786">
        <f t="shared" si="4"/>
        <v>0</v>
      </c>
      <c r="BQ57" s="787">
        <f>W800_JIG_MTBJC!AB55</f>
        <v>2366</v>
      </c>
      <c r="BR57" s="788">
        <f>W800_JIG_MTBJC!AC55</f>
        <v>2366</v>
      </c>
      <c r="BS57" s="786">
        <f t="shared" si="57"/>
        <v>0</v>
      </c>
      <c r="BT57" s="787">
        <f t="shared" si="68"/>
        <v>28392</v>
      </c>
      <c r="BU57" s="788">
        <f t="shared" si="68"/>
        <v>28392</v>
      </c>
      <c r="BV57" s="786">
        <f t="shared" si="5"/>
        <v>0</v>
      </c>
      <c r="BW57" s="909" t="s">
        <v>89</v>
      </c>
    </row>
    <row r="58" spans="2:75" ht="15.75" customHeight="1" thickBot="1">
      <c r="B58" s="2550"/>
      <c r="C58" s="2553"/>
      <c r="D58" s="744" t="s">
        <v>240</v>
      </c>
      <c r="E58" s="745" t="s">
        <v>241</v>
      </c>
      <c r="F58" s="865">
        <f>W800_JIG_MTBJC!F56</f>
        <v>4908</v>
      </c>
      <c r="G58" s="866">
        <f>W800_JIG_MTBJC!G56</f>
        <v>3051</v>
      </c>
      <c r="H58" s="867">
        <f t="shared" si="46"/>
        <v>-1857</v>
      </c>
      <c r="I58" s="865">
        <f>W800_JIG_MTBJC!H56</f>
        <v>-5880</v>
      </c>
      <c r="J58" s="866">
        <f>W800_JIG_MTBJC!I56</f>
        <v>-1653</v>
      </c>
      <c r="K58" s="867">
        <f t="shared" si="47"/>
        <v>4227</v>
      </c>
      <c r="L58" s="865">
        <f t="shared" si="58"/>
        <v>-972</v>
      </c>
      <c r="M58" s="866">
        <f t="shared" si="58"/>
        <v>1398</v>
      </c>
      <c r="N58" s="867">
        <f t="shared" si="10"/>
        <v>2370</v>
      </c>
      <c r="O58" s="865">
        <f>W800_JIG_MTBJC!J56</f>
        <v>5616</v>
      </c>
      <c r="P58" s="866">
        <f>W800_JIG_MTBJC!K56</f>
        <v>184</v>
      </c>
      <c r="Q58" s="867">
        <f t="shared" si="48"/>
        <v>-5432</v>
      </c>
      <c r="R58" s="865">
        <f t="shared" si="59"/>
        <v>4644</v>
      </c>
      <c r="S58" s="866">
        <f t="shared" si="59"/>
        <v>1582</v>
      </c>
      <c r="T58" s="867">
        <f t="shared" si="14"/>
        <v>-3062</v>
      </c>
      <c r="U58" s="865">
        <f>W800_JIG_MTBJC!L56</f>
        <v>-1986</v>
      </c>
      <c r="V58" s="866">
        <f>W800_JIG_MTBJC!M56</f>
        <v>-6820</v>
      </c>
      <c r="W58" s="867">
        <f t="shared" si="49"/>
        <v>-4834</v>
      </c>
      <c r="X58" s="865">
        <f t="shared" si="60"/>
        <v>2658</v>
      </c>
      <c r="Y58" s="866">
        <f t="shared" si="60"/>
        <v>-5238</v>
      </c>
      <c r="Z58" s="867">
        <f t="shared" si="18"/>
        <v>-7896</v>
      </c>
      <c r="AA58" s="865">
        <f>W800_JIG_MTBJC!N56</f>
        <v>-5430</v>
      </c>
      <c r="AB58" s="866">
        <f>W800_JIG_MTBJC!O56</f>
        <v>-5512</v>
      </c>
      <c r="AC58" s="867">
        <f t="shared" si="50"/>
        <v>-82</v>
      </c>
      <c r="AD58" s="865">
        <f t="shared" si="61"/>
        <v>-2772</v>
      </c>
      <c r="AE58" s="866">
        <f t="shared" si="61"/>
        <v>-10750</v>
      </c>
      <c r="AF58" s="867">
        <f t="shared" si="22"/>
        <v>-7978</v>
      </c>
      <c r="AG58" s="865">
        <f>W800_JIG_MTBJC!P56</f>
        <v>4476</v>
      </c>
      <c r="AH58" s="866">
        <f>W800_JIG_MTBJC!Q56</f>
        <v>4972</v>
      </c>
      <c r="AI58" s="867">
        <f t="shared" si="51"/>
        <v>496</v>
      </c>
      <c r="AJ58" s="865">
        <f t="shared" si="62"/>
        <v>1704</v>
      </c>
      <c r="AK58" s="866">
        <f t="shared" si="62"/>
        <v>-5778</v>
      </c>
      <c r="AL58" s="867">
        <f t="shared" si="26"/>
        <v>-7482</v>
      </c>
      <c r="AM58" s="865">
        <f>W800_JIG_MTBJC!R56</f>
        <v>14874</v>
      </c>
      <c r="AN58" s="866">
        <f>W800_JIG_MTBJC!S56</f>
        <v>10580</v>
      </c>
      <c r="AO58" s="867">
        <f t="shared" si="52"/>
        <v>-4294</v>
      </c>
      <c r="AP58" s="865">
        <f t="shared" si="63"/>
        <v>16578</v>
      </c>
      <c r="AQ58" s="866">
        <f t="shared" si="63"/>
        <v>4802</v>
      </c>
      <c r="AR58" s="867">
        <f t="shared" si="0"/>
        <v>-11776</v>
      </c>
      <c r="AS58" s="865">
        <f>W800_JIG_MTBJC!T56</f>
        <v>-8898</v>
      </c>
      <c r="AT58" s="866">
        <f>W800_JIG_MTBJC!U56</f>
        <v>0</v>
      </c>
      <c r="AU58" s="867">
        <f t="shared" si="53"/>
        <v>8898</v>
      </c>
      <c r="AV58" s="865">
        <f t="shared" si="64"/>
        <v>7680</v>
      </c>
      <c r="AW58" s="866">
        <f t="shared" si="64"/>
        <v>4802</v>
      </c>
      <c r="AX58" s="867">
        <f t="shared" si="1"/>
        <v>-2878</v>
      </c>
      <c r="AY58" s="865">
        <f>W800_JIG_MTBJC!V56</f>
        <v>-6624</v>
      </c>
      <c r="AZ58" s="866">
        <f>W800_JIG_MTBJC!W56</f>
        <v>177</v>
      </c>
      <c r="BA58" s="867">
        <f t="shared" si="54"/>
        <v>6801</v>
      </c>
      <c r="BB58" s="865">
        <f t="shared" si="65"/>
        <v>1056</v>
      </c>
      <c r="BC58" s="866">
        <f t="shared" si="65"/>
        <v>4979</v>
      </c>
      <c r="BD58" s="867">
        <f t="shared" si="2"/>
        <v>3923</v>
      </c>
      <c r="BE58" s="865">
        <f>W800_JIG_MTBJC!X56</f>
        <v>5616</v>
      </c>
      <c r="BF58" s="866">
        <f>W800_JIG_MTBJC!Y56</f>
        <v>1883</v>
      </c>
      <c r="BG58" s="867">
        <f t="shared" si="55"/>
        <v>-3733</v>
      </c>
      <c r="BH58" s="865">
        <f t="shared" si="66"/>
        <v>6672</v>
      </c>
      <c r="BI58" s="866">
        <f t="shared" si="66"/>
        <v>6862</v>
      </c>
      <c r="BJ58" s="867">
        <f t="shared" si="3"/>
        <v>190</v>
      </c>
      <c r="BK58" s="865">
        <f>W800_JIG_MTBJC!Z56</f>
        <v>-9612</v>
      </c>
      <c r="BL58" s="866">
        <f>W800_JIG_MTBJC!AA56</f>
        <v>0</v>
      </c>
      <c r="BM58" s="867">
        <f t="shared" si="56"/>
        <v>9612</v>
      </c>
      <c r="BN58" s="865">
        <f t="shared" si="67"/>
        <v>-2940</v>
      </c>
      <c r="BO58" s="866">
        <f t="shared" si="67"/>
        <v>6862</v>
      </c>
      <c r="BP58" s="867">
        <f t="shared" si="4"/>
        <v>9802</v>
      </c>
      <c r="BQ58" s="865">
        <f>W800_JIG_MTBJC!AB56</f>
        <v>11460</v>
      </c>
      <c r="BR58" s="866">
        <f>W800_JIG_MTBJC!AC56</f>
        <v>234</v>
      </c>
      <c r="BS58" s="867">
        <f t="shared" si="57"/>
        <v>-11226</v>
      </c>
      <c r="BT58" s="865">
        <f t="shared" si="68"/>
        <v>8520</v>
      </c>
      <c r="BU58" s="866">
        <f t="shared" si="68"/>
        <v>7096</v>
      </c>
      <c r="BV58" s="867">
        <f t="shared" si="5"/>
        <v>-1424</v>
      </c>
      <c r="BW58" s="909" t="s">
        <v>89</v>
      </c>
    </row>
    <row r="59" spans="2:75" ht="15.75" customHeight="1" thickTop="1" thickBot="1">
      <c r="B59" s="2550"/>
      <c r="C59" s="2554"/>
      <c r="D59" s="746" t="s">
        <v>242</v>
      </c>
      <c r="E59" s="747" t="s">
        <v>243</v>
      </c>
      <c r="F59" s="868">
        <f>SUM(F55:F58)</f>
        <v>16748</v>
      </c>
      <c r="G59" s="869">
        <f>SUM(G55:G58)</f>
        <v>14347</v>
      </c>
      <c r="H59" s="870">
        <f t="shared" si="46"/>
        <v>-2401</v>
      </c>
      <c r="I59" s="868">
        <f>SUM(I55:I58)</f>
        <v>6032</v>
      </c>
      <c r="J59" s="869">
        <f>SUM(J55:J58)</f>
        <v>9675</v>
      </c>
      <c r="K59" s="870">
        <f t="shared" si="47"/>
        <v>3643</v>
      </c>
      <c r="L59" s="868">
        <f t="shared" si="58"/>
        <v>22780</v>
      </c>
      <c r="M59" s="869">
        <f t="shared" si="58"/>
        <v>24022</v>
      </c>
      <c r="N59" s="870">
        <f t="shared" si="10"/>
        <v>1242</v>
      </c>
      <c r="O59" s="868">
        <f>SUM(O55:O58)</f>
        <v>17456</v>
      </c>
      <c r="P59" s="869">
        <f>SUM(P55:P58)</f>
        <v>10039</v>
      </c>
      <c r="Q59" s="870">
        <f t="shared" si="48"/>
        <v>-7417</v>
      </c>
      <c r="R59" s="868">
        <f t="shared" si="59"/>
        <v>40236</v>
      </c>
      <c r="S59" s="869">
        <f t="shared" si="59"/>
        <v>34061</v>
      </c>
      <c r="T59" s="870">
        <f t="shared" si="14"/>
        <v>-6175</v>
      </c>
      <c r="U59" s="868">
        <f>SUM(U55:U58)</f>
        <v>9926</v>
      </c>
      <c r="V59" s="869">
        <f>SUM(V55:V58)</f>
        <v>3421</v>
      </c>
      <c r="W59" s="870">
        <f t="shared" si="49"/>
        <v>-6505</v>
      </c>
      <c r="X59" s="868">
        <f t="shared" si="60"/>
        <v>50162</v>
      </c>
      <c r="Y59" s="869">
        <f t="shared" si="60"/>
        <v>37482</v>
      </c>
      <c r="Z59" s="870">
        <f t="shared" si="18"/>
        <v>-12680</v>
      </c>
      <c r="AA59" s="868">
        <f>SUM(AA55:AA58)</f>
        <v>6410</v>
      </c>
      <c r="AB59" s="869">
        <f>SUM(AB55:AB58)</f>
        <v>5667</v>
      </c>
      <c r="AC59" s="870">
        <f t="shared" si="50"/>
        <v>-743</v>
      </c>
      <c r="AD59" s="868">
        <f t="shared" si="61"/>
        <v>56572</v>
      </c>
      <c r="AE59" s="869">
        <f t="shared" si="61"/>
        <v>43149</v>
      </c>
      <c r="AF59" s="870">
        <f t="shared" si="22"/>
        <v>-13423</v>
      </c>
      <c r="AG59" s="868">
        <f>SUM(AG55:AG58)</f>
        <v>16388</v>
      </c>
      <c r="AH59" s="869">
        <f>SUM(AH55:AH58)</f>
        <v>16884</v>
      </c>
      <c r="AI59" s="870">
        <f t="shared" si="51"/>
        <v>496</v>
      </c>
      <c r="AJ59" s="868">
        <f t="shared" si="62"/>
        <v>72960</v>
      </c>
      <c r="AK59" s="869">
        <f t="shared" si="62"/>
        <v>60033</v>
      </c>
      <c r="AL59" s="870">
        <f t="shared" si="26"/>
        <v>-12927</v>
      </c>
      <c r="AM59" s="868">
        <f>SUM(AM55:AM58)</f>
        <v>27434</v>
      </c>
      <c r="AN59" s="869">
        <f>SUM(AN55:AN58)</f>
        <v>23140</v>
      </c>
      <c r="AO59" s="870">
        <f t="shared" si="52"/>
        <v>-4294</v>
      </c>
      <c r="AP59" s="868">
        <f t="shared" si="63"/>
        <v>100394</v>
      </c>
      <c r="AQ59" s="869">
        <f t="shared" si="63"/>
        <v>83173</v>
      </c>
      <c r="AR59" s="870">
        <f t="shared" si="0"/>
        <v>-17221</v>
      </c>
      <c r="AS59" s="868">
        <f>SUM(AS55:AS58)</f>
        <v>3705</v>
      </c>
      <c r="AT59" s="869">
        <f>SUM(AT55:AT58)</f>
        <v>12603</v>
      </c>
      <c r="AU59" s="870">
        <f t="shared" si="53"/>
        <v>8898</v>
      </c>
      <c r="AV59" s="868">
        <f t="shared" si="64"/>
        <v>104099</v>
      </c>
      <c r="AW59" s="869">
        <f t="shared" si="64"/>
        <v>95776</v>
      </c>
      <c r="AX59" s="870">
        <f t="shared" si="1"/>
        <v>-8323</v>
      </c>
      <c r="AY59" s="868">
        <f>SUM(AY55:AY58)</f>
        <v>5907</v>
      </c>
      <c r="AZ59" s="869">
        <f>SUM(AZ55:AZ58)</f>
        <v>12708</v>
      </c>
      <c r="BA59" s="870">
        <f t="shared" si="54"/>
        <v>6801</v>
      </c>
      <c r="BB59" s="868">
        <f t="shared" si="65"/>
        <v>110006</v>
      </c>
      <c r="BC59" s="869">
        <f t="shared" si="65"/>
        <v>108484</v>
      </c>
      <c r="BD59" s="870">
        <f t="shared" si="2"/>
        <v>-1522</v>
      </c>
      <c r="BE59" s="868">
        <f>SUM(BE55:BE58)</f>
        <v>18219</v>
      </c>
      <c r="BF59" s="869">
        <f>SUM(BF55:BF58)</f>
        <v>14486</v>
      </c>
      <c r="BG59" s="870">
        <f t="shared" si="55"/>
        <v>-3733</v>
      </c>
      <c r="BH59" s="868">
        <f t="shared" si="66"/>
        <v>128225</v>
      </c>
      <c r="BI59" s="869">
        <f t="shared" si="66"/>
        <v>122970</v>
      </c>
      <c r="BJ59" s="870">
        <f t="shared" si="3"/>
        <v>-5255</v>
      </c>
      <c r="BK59" s="868">
        <f>SUM(BK55:BK58)</f>
        <v>2919</v>
      </c>
      <c r="BL59" s="869">
        <f>SUM(BL55:BL58)</f>
        <v>12531</v>
      </c>
      <c r="BM59" s="870">
        <f t="shared" si="56"/>
        <v>9612</v>
      </c>
      <c r="BN59" s="868">
        <f t="shared" si="67"/>
        <v>131144</v>
      </c>
      <c r="BO59" s="869">
        <f t="shared" si="67"/>
        <v>135501</v>
      </c>
      <c r="BP59" s="870">
        <f t="shared" si="4"/>
        <v>4357</v>
      </c>
      <c r="BQ59" s="868">
        <f>SUM(BQ55:BQ58)</f>
        <v>24060</v>
      </c>
      <c r="BR59" s="869">
        <f>SUM(BR55:BR58)</f>
        <v>12834</v>
      </c>
      <c r="BS59" s="870">
        <f t="shared" si="57"/>
        <v>-11226</v>
      </c>
      <c r="BT59" s="868">
        <f t="shared" si="68"/>
        <v>155204</v>
      </c>
      <c r="BU59" s="869">
        <f t="shared" si="68"/>
        <v>148335</v>
      </c>
      <c r="BV59" s="870">
        <f t="shared" si="5"/>
        <v>-6869</v>
      </c>
      <c r="BW59" s="910" t="s">
        <v>89</v>
      </c>
    </row>
    <row r="60" spans="2:75" s="921" customFormat="1" ht="15.75" customHeight="1">
      <c r="B60" s="2550"/>
      <c r="C60" s="2552" t="s">
        <v>244</v>
      </c>
      <c r="D60" s="739" t="s">
        <v>245</v>
      </c>
      <c r="E60" s="748" t="s">
        <v>239</v>
      </c>
      <c r="F60" s="928"/>
      <c r="G60" s="929"/>
      <c r="H60" s="929"/>
      <c r="I60" s="928"/>
      <c r="J60" s="929"/>
      <c r="K60" s="929"/>
      <c r="L60" s="928"/>
      <c r="M60" s="929"/>
      <c r="N60" s="929"/>
      <c r="O60" s="928"/>
      <c r="P60" s="929"/>
      <c r="Q60" s="929"/>
      <c r="R60" s="928"/>
      <c r="S60" s="929"/>
      <c r="T60" s="929"/>
      <c r="U60" s="928"/>
      <c r="V60" s="929"/>
      <c r="W60" s="929"/>
      <c r="X60" s="928"/>
      <c r="Y60" s="929"/>
      <c r="Z60" s="929"/>
      <c r="AA60" s="928"/>
      <c r="AB60" s="929"/>
      <c r="AC60" s="929"/>
      <c r="AD60" s="928"/>
      <c r="AE60" s="929"/>
      <c r="AF60" s="929"/>
      <c r="AG60" s="928"/>
      <c r="AH60" s="929"/>
      <c r="AI60" s="929"/>
      <c r="AJ60" s="928"/>
      <c r="AK60" s="929"/>
      <c r="AL60" s="929"/>
      <c r="AM60" s="928"/>
      <c r="AN60" s="929"/>
      <c r="AO60" s="929"/>
      <c r="AP60" s="928"/>
      <c r="AQ60" s="929"/>
      <c r="AR60" s="929"/>
      <c r="AS60" s="928"/>
      <c r="AT60" s="929"/>
      <c r="AU60" s="929"/>
      <c r="AV60" s="928"/>
      <c r="AW60" s="929"/>
      <c r="AX60" s="929"/>
      <c r="AY60" s="928"/>
      <c r="AZ60" s="929"/>
      <c r="BA60" s="929"/>
      <c r="BB60" s="928"/>
      <c r="BC60" s="929"/>
      <c r="BD60" s="929"/>
      <c r="BE60" s="928"/>
      <c r="BF60" s="929"/>
      <c r="BG60" s="929"/>
      <c r="BH60" s="928"/>
      <c r="BI60" s="929"/>
      <c r="BJ60" s="929"/>
      <c r="BK60" s="928"/>
      <c r="BL60" s="929"/>
      <c r="BM60" s="929"/>
      <c r="BN60" s="928"/>
      <c r="BO60" s="929"/>
      <c r="BP60" s="929"/>
      <c r="BQ60" s="928"/>
      <c r="BR60" s="929"/>
      <c r="BS60" s="929"/>
      <c r="BT60" s="928"/>
      <c r="BU60" s="929"/>
      <c r="BV60" s="929"/>
      <c r="BW60" s="908" t="s">
        <v>89</v>
      </c>
    </row>
    <row r="61" spans="2:75" s="921" customFormat="1" ht="15.75" customHeight="1">
      <c r="B61" s="2550"/>
      <c r="C61" s="2553"/>
      <c r="D61" s="741" t="s">
        <v>246</v>
      </c>
      <c r="E61" s="743" t="s">
        <v>239</v>
      </c>
      <c r="F61" s="930"/>
      <c r="G61" s="931"/>
      <c r="H61" s="931"/>
      <c r="I61" s="930"/>
      <c r="J61" s="931"/>
      <c r="K61" s="931"/>
      <c r="L61" s="930"/>
      <c r="M61" s="931"/>
      <c r="N61" s="931"/>
      <c r="O61" s="930"/>
      <c r="P61" s="931"/>
      <c r="Q61" s="931"/>
      <c r="R61" s="930"/>
      <c r="S61" s="931"/>
      <c r="T61" s="931"/>
      <c r="U61" s="930"/>
      <c r="V61" s="931"/>
      <c r="W61" s="931"/>
      <c r="X61" s="930"/>
      <c r="Y61" s="931"/>
      <c r="Z61" s="931"/>
      <c r="AA61" s="930"/>
      <c r="AB61" s="931"/>
      <c r="AC61" s="931"/>
      <c r="AD61" s="930"/>
      <c r="AE61" s="931"/>
      <c r="AF61" s="931"/>
      <c r="AG61" s="930"/>
      <c r="AH61" s="931"/>
      <c r="AI61" s="931"/>
      <c r="AJ61" s="930"/>
      <c r="AK61" s="931"/>
      <c r="AL61" s="931"/>
      <c r="AM61" s="930"/>
      <c r="AN61" s="931"/>
      <c r="AO61" s="931"/>
      <c r="AP61" s="930"/>
      <c r="AQ61" s="931"/>
      <c r="AR61" s="931"/>
      <c r="AS61" s="930"/>
      <c r="AT61" s="931"/>
      <c r="AU61" s="931"/>
      <c r="AV61" s="930"/>
      <c r="AW61" s="931"/>
      <c r="AX61" s="931"/>
      <c r="AY61" s="930"/>
      <c r="AZ61" s="931"/>
      <c r="BA61" s="931"/>
      <c r="BB61" s="930"/>
      <c r="BC61" s="931"/>
      <c r="BD61" s="931"/>
      <c r="BE61" s="930"/>
      <c r="BF61" s="931"/>
      <c r="BG61" s="931"/>
      <c r="BH61" s="930"/>
      <c r="BI61" s="931"/>
      <c r="BJ61" s="931"/>
      <c r="BK61" s="930"/>
      <c r="BL61" s="931"/>
      <c r="BM61" s="931"/>
      <c r="BN61" s="930"/>
      <c r="BO61" s="931"/>
      <c r="BP61" s="931"/>
      <c r="BQ61" s="930"/>
      <c r="BR61" s="931"/>
      <c r="BS61" s="931"/>
      <c r="BT61" s="930"/>
      <c r="BU61" s="931"/>
      <c r="BV61" s="931"/>
      <c r="BW61" s="909" t="s">
        <v>89</v>
      </c>
    </row>
    <row r="62" spans="2:75" s="921" customFormat="1" ht="15.75" customHeight="1">
      <c r="B62" s="2550"/>
      <c r="C62" s="2553"/>
      <c r="D62" s="776" t="s">
        <v>275</v>
      </c>
      <c r="E62" s="743" t="s">
        <v>239</v>
      </c>
      <c r="F62" s="930"/>
      <c r="G62" s="931"/>
      <c r="H62" s="931"/>
      <c r="I62" s="930"/>
      <c r="J62" s="931"/>
      <c r="K62" s="931"/>
      <c r="L62" s="930"/>
      <c r="M62" s="931"/>
      <c r="N62" s="931"/>
      <c r="O62" s="930"/>
      <c r="P62" s="931"/>
      <c r="Q62" s="931"/>
      <c r="R62" s="930"/>
      <c r="S62" s="931"/>
      <c r="T62" s="931"/>
      <c r="U62" s="930"/>
      <c r="V62" s="931"/>
      <c r="W62" s="931"/>
      <c r="X62" s="930"/>
      <c r="Y62" s="931"/>
      <c r="Z62" s="931"/>
      <c r="AA62" s="930"/>
      <c r="AB62" s="931"/>
      <c r="AC62" s="931"/>
      <c r="AD62" s="930"/>
      <c r="AE62" s="931"/>
      <c r="AF62" s="931"/>
      <c r="AG62" s="930"/>
      <c r="AH62" s="931"/>
      <c r="AI62" s="931"/>
      <c r="AJ62" s="930"/>
      <c r="AK62" s="931"/>
      <c r="AL62" s="931"/>
      <c r="AM62" s="930"/>
      <c r="AN62" s="931"/>
      <c r="AO62" s="931"/>
      <c r="AP62" s="930"/>
      <c r="AQ62" s="931"/>
      <c r="AR62" s="931"/>
      <c r="AS62" s="930"/>
      <c r="AT62" s="931"/>
      <c r="AU62" s="931"/>
      <c r="AV62" s="930"/>
      <c r="AW62" s="931"/>
      <c r="AX62" s="931"/>
      <c r="AY62" s="930"/>
      <c r="AZ62" s="931"/>
      <c r="BA62" s="931"/>
      <c r="BB62" s="930"/>
      <c r="BC62" s="931"/>
      <c r="BD62" s="931"/>
      <c r="BE62" s="930"/>
      <c r="BF62" s="931"/>
      <c r="BG62" s="931"/>
      <c r="BH62" s="930"/>
      <c r="BI62" s="931"/>
      <c r="BJ62" s="931"/>
      <c r="BK62" s="930"/>
      <c r="BL62" s="931"/>
      <c r="BM62" s="931"/>
      <c r="BN62" s="930"/>
      <c r="BO62" s="931"/>
      <c r="BP62" s="931"/>
      <c r="BQ62" s="930"/>
      <c r="BR62" s="931"/>
      <c r="BS62" s="931"/>
      <c r="BT62" s="930"/>
      <c r="BU62" s="931"/>
      <c r="BV62" s="931"/>
      <c r="BW62" s="909" t="s">
        <v>89</v>
      </c>
    </row>
    <row r="63" spans="2:75" s="921" customFormat="1" ht="15.75" customHeight="1">
      <c r="B63" s="2550"/>
      <c r="C63" s="2553"/>
      <c r="D63" s="776" t="s">
        <v>291</v>
      </c>
      <c r="E63" s="934"/>
      <c r="F63" s="930"/>
      <c r="G63" s="931"/>
      <c r="H63" s="931"/>
      <c r="I63" s="930"/>
      <c r="J63" s="931"/>
      <c r="K63" s="931"/>
      <c r="L63" s="930"/>
      <c r="M63" s="931"/>
      <c r="N63" s="931"/>
      <c r="O63" s="930"/>
      <c r="P63" s="931"/>
      <c r="Q63" s="931"/>
      <c r="R63" s="930"/>
      <c r="S63" s="931"/>
      <c r="T63" s="931"/>
      <c r="U63" s="930"/>
      <c r="V63" s="931"/>
      <c r="W63" s="931"/>
      <c r="X63" s="930"/>
      <c r="Y63" s="931"/>
      <c r="Z63" s="931"/>
      <c r="AA63" s="930"/>
      <c r="AB63" s="931"/>
      <c r="AC63" s="931"/>
      <c r="AD63" s="930"/>
      <c r="AE63" s="931"/>
      <c r="AF63" s="931"/>
      <c r="AG63" s="930"/>
      <c r="AH63" s="931"/>
      <c r="AI63" s="931"/>
      <c r="AJ63" s="930"/>
      <c r="AK63" s="931"/>
      <c r="AL63" s="931"/>
      <c r="AM63" s="930"/>
      <c r="AN63" s="931"/>
      <c r="AO63" s="931"/>
      <c r="AP63" s="930"/>
      <c r="AQ63" s="931"/>
      <c r="AR63" s="931"/>
      <c r="AS63" s="930"/>
      <c r="AT63" s="931"/>
      <c r="AU63" s="931"/>
      <c r="AV63" s="930"/>
      <c r="AW63" s="931"/>
      <c r="AX63" s="931"/>
      <c r="AY63" s="930"/>
      <c r="AZ63" s="931"/>
      <c r="BA63" s="931"/>
      <c r="BB63" s="930"/>
      <c r="BC63" s="931"/>
      <c r="BD63" s="931"/>
      <c r="BE63" s="930"/>
      <c r="BF63" s="931"/>
      <c r="BG63" s="931"/>
      <c r="BH63" s="930"/>
      <c r="BI63" s="931"/>
      <c r="BJ63" s="931"/>
      <c r="BK63" s="930"/>
      <c r="BL63" s="931"/>
      <c r="BM63" s="931"/>
      <c r="BN63" s="930"/>
      <c r="BO63" s="931"/>
      <c r="BP63" s="931"/>
      <c r="BQ63" s="930"/>
      <c r="BR63" s="931"/>
      <c r="BS63" s="931"/>
      <c r="BT63" s="930"/>
      <c r="BU63" s="931"/>
      <c r="BV63" s="931"/>
      <c r="BW63" s="935"/>
    </row>
    <row r="64" spans="2:75" s="921" customFormat="1" ht="15.75" customHeight="1" thickBot="1">
      <c r="B64" s="2550"/>
      <c r="C64" s="2553"/>
      <c r="D64" s="749" t="s">
        <v>292</v>
      </c>
      <c r="E64" s="750" t="s">
        <v>239</v>
      </c>
      <c r="F64" s="932"/>
      <c r="G64" s="933"/>
      <c r="H64" s="933"/>
      <c r="I64" s="932"/>
      <c r="J64" s="933"/>
      <c r="K64" s="933"/>
      <c r="L64" s="932"/>
      <c r="M64" s="933"/>
      <c r="N64" s="933"/>
      <c r="O64" s="932"/>
      <c r="P64" s="933"/>
      <c r="Q64" s="933"/>
      <c r="R64" s="932"/>
      <c r="S64" s="933"/>
      <c r="T64" s="933"/>
      <c r="U64" s="932"/>
      <c r="V64" s="933"/>
      <c r="W64" s="933"/>
      <c r="X64" s="932"/>
      <c r="Y64" s="933"/>
      <c r="Z64" s="933"/>
      <c r="AA64" s="932"/>
      <c r="AB64" s="933"/>
      <c r="AC64" s="933"/>
      <c r="AD64" s="932"/>
      <c r="AE64" s="933"/>
      <c r="AF64" s="933"/>
      <c r="AG64" s="932"/>
      <c r="AH64" s="933"/>
      <c r="AI64" s="933"/>
      <c r="AJ64" s="932"/>
      <c r="AK64" s="933"/>
      <c r="AL64" s="933"/>
      <c r="AM64" s="932"/>
      <c r="AN64" s="933"/>
      <c r="AO64" s="933"/>
      <c r="AP64" s="932"/>
      <c r="AQ64" s="933"/>
      <c r="AR64" s="933"/>
      <c r="AS64" s="932"/>
      <c r="AT64" s="933"/>
      <c r="AU64" s="933"/>
      <c r="AV64" s="932"/>
      <c r="AW64" s="933"/>
      <c r="AX64" s="933"/>
      <c r="AY64" s="932"/>
      <c r="AZ64" s="933"/>
      <c r="BA64" s="933"/>
      <c r="BB64" s="932"/>
      <c r="BC64" s="933"/>
      <c r="BD64" s="933"/>
      <c r="BE64" s="932"/>
      <c r="BF64" s="933"/>
      <c r="BG64" s="933"/>
      <c r="BH64" s="932"/>
      <c r="BI64" s="933"/>
      <c r="BJ64" s="933"/>
      <c r="BK64" s="932"/>
      <c r="BL64" s="933"/>
      <c r="BM64" s="933"/>
      <c r="BN64" s="932"/>
      <c r="BO64" s="933"/>
      <c r="BP64" s="933"/>
      <c r="BQ64" s="932"/>
      <c r="BR64" s="933"/>
      <c r="BS64" s="933"/>
      <c r="BT64" s="932"/>
      <c r="BU64" s="933"/>
      <c r="BV64" s="933"/>
      <c r="BW64" s="911" t="s">
        <v>89</v>
      </c>
    </row>
    <row r="65" spans="2:75" s="921" customFormat="1" ht="15.75" customHeight="1" thickTop="1" thickBot="1">
      <c r="B65" s="2550"/>
      <c r="C65" s="2554"/>
      <c r="D65" s="746" t="s">
        <v>293</v>
      </c>
      <c r="E65" s="747" t="s">
        <v>294</v>
      </c>
      <c r="F65" s="868">
        <f>SUM(F60:F64)</f>
        <v>0</v>
      </c>
      <c r="G65" s="869">
        <f t="shared" ref="G65:BR65" si="735">SUM(G60:G64)</f>
        <v>0</v>
      </c>
      <c r="H65" s="870">
        <f t="shared" si="46"/>
        <v>0</v>
      </c>
      <c r="I65" s="868">
        <f t="shared" si="735"/>
        <v>0</v>
      </c>
      <c r="J65" s="869">
        <f t="shared" si="735"/>
        <v>0</v>
      </c>
      <c r="K65" s="870">
        <f t="shared" si="47"/>
        <v>0</v>
      </c>
      <c r="L65" s="868">
        <f t="shared" si="58"/>
        <v>0</v>
      </c>
      <c r="M65" s="869">
        <f t="shared" si="58"/>
        <v>0</v>
      </c>
      <c r="N65" s="870">
        <f t="shared" si="10"/>
        <v>0</v>
      </c>
      <c r="O65" s="868">
        <f t="shared" si="735"/>
        <v>0</v>
      </c>
      <c r="P65" s="869">
        <f t="shared" si="735"/>
        <v>0</v>
      </c>
      <c r="Q65" s="870">
        <f t="shared" si="48"/>
        <v>0</v>
      </c>
      <c r="R65" s="868">
        <f t="shared" si="59"/>
        <v>0</v>
      </c>
      <c r="S65" s="869">
        <f t="shared" si="59"/>
        <v>0</v>
      </c>
      <c r="T65" s="870">
        <f t="shared" si="14"/>
        <v>0</v>
      </c>
      <c r="U65" s="868">
        <f t="shared" si="735"/>
        <v>0</v>
      </c>
      <c r="V65" s="869">
        <f t="shared" si="735"/>
        <v>0</v>
      </c>
      <c r="W65" s="870">
        <f t="shared" si="49"/>
        <v>0</v>
      </c>
      <c r="X65" s="868">
        <f t="shared" si="60"/>
        <v>0</v>
      </c>
      <c r="Y65" s="869">
        <f t="shared" si="60"/>
        <v>0</v>
      </c>
      <c r="Z65" s="870">
        <f t="shared" si="18"/>
        <v>0</v>
      </c>
      <c r="AA65" s="868">
        <f t="shared" si="735"/>
        <v>0</v>
      </c>
      <c r="AB65" s="869">
        <f t="shared" si="735"/>
        <v>0</v>
      </c>
      <c r="AC65" s="870">
        <f t="shared" si="50"/>
        <v>0</v>
      </c>
      <c r="AD65" s="868">
        <f t="shared" si="61"/>
        <v>0</v>
      </c>
      <c r="AE65" s="869">
        <f t="shared" si="61"/>
        <v>0</v>
      </c>
      <c r="AF65" s="870">
        <f t="shared" si="22"/>
        <v>0</v>
      </c>
      <c r="AG65" s="868">
        <f t="shared" si="735"/>
        <v>0</v>
      </c>
      <c r="AH65" s="869">
        <f t="shared" si="735"/>
        <v>0</v>
      </c>
      <c r="AI65" s="870">
        <f t="shared" si="51"/>
        <v>0</v>
      </c>
      <c r="AJ65" s="868">
        <f t="shared" si="62"/>
        <v>0</v>
      </c>
      <c r="AK65" s="869">
        <f t="shared" si="62"/>
        <v>0</v>
      </c>
      <c r="AL65" s="870">
        <f t="shared" si="26"/>
        <v>0</v>
      </c>
      <c r="AM65" s="868">
        <f t="shared" si="735"/>
        <v>0</v>
      </c>
      <c r="AN65" s="869">
        <f t="shared" si="735"/>
        <v>0</v>
      </c>
      <c r="AO65" s="870">
        <f t="shared" si="52"/>
        <v>0</v>
      </c>
      <c r="AP65" s="868">
        <f t="shared" si="63"/>
        <v>0</v>
      </c>
      <c r="AQ65" s="869">
        <f t="shared" si="63"/>
        <v>0</v>
      </c>
      <c r="AR65" s="870">
        <f t="shared" si="0"/>
        <v>0</v>
      </c>
      <c r="AS65" s="868">
        <f t="shared" si="735"/>
        <v>0</v>
      </c>
      <c r="AT65" s="869">
        <f t="shared" si="735"/>
        <v>0</v>
      </c>
      <c r="AU65" s="870">
        <f t="shared" si="53"/>
        <v>0</v>
      </c>
      <c r="AV65" s="868">
        <f t="shared" si="64"/>
        <v>0</v>
      </c>
      <c r="AW65" s="869">
        <f t="shared" si="64"/>
        <v>0</v>
      </c>
      <c r="AX65" s="870">
        <f t="shared" si="1"/>
        <v>0</v>
      </c>
      <c r="AY65" s="868">
        <f t="shared" si="735"/>
        <v>0</v>
      </c>
      <c r="AZ65" s="869">
        <f t="shared" si="735"/>
        <v>0</v>
      </c>
      <c r="BA65" s="870">
        <f t="shared" si="54"/>
        <v>0</v>
      </c>
      <c r="BB65" s="868">
        <f t="shared" si="65"/>
        <v>0</v>
      </c>
      <c r="BC65" s="869">
        <f t="shared" si="65"/>
        <v>0</v>
      </c>
      <c r="BD65" s="870">
        <f t="shared" si="2"/>
        <v>0</v>
      </c>
      <c r="BE65" s="868">
        <f t="shared" si="735"/>
        <v>0</v>
      </c>
      <c r="BF65" s="869">
        <f t="shared" si="735"/>
        <v>0</v>
      </c>
      <c r="BG65" s="870">
        <f t="shared" si="55"/>
        <v>0</v>
      </c>
      <c r="BH65" s="868">
        <f t="shared" si="66"/>
        <v>0</v>
      </c>
      <c r="BI65" s="869">
        <f t="shared" si="66"/>
        <v>0</v>
      </c>
      <c r="BJ65" s="870">
        <f t="shared" si="3"/>
        <v>0</v>
      </c>
      <c r="BK65" s="868">
        <f t="shared" si="735"/>
        <v>0</v>
      </c>
      <c r="BL65" s="869">
        <f t="shared" si="735"/>
        <v>0</v>
      </c>
      <c r="BM65" s="870">
        <f t="shared" si="56"/>
        <v>0</v>
      </c>
      <c r="BN65" s="868">
        <f t="shared" si="67"/>
        <v>0</v>
      </c>
      <c r="BO65" s="869">
        <f t="shared" si="67"/>
        <v>0</v>
      </c>
      <c r="BP65" s="870">
        <f t="shared" si="4"/>
        <v>0</v>
      </c>
      <c r="BQ65" s="868">
        <f t="shared" si="735"/>
        <v>0</v>
      </c>
      <c r="BR65" s="869">
        <f t="shared" si="735"/>
        <v>0</v>
      </c>
      <c r="BS65" s="870">
        <f t="shared" si="57"/>
        <v>0</v>
      </c>
      <c r="BT65" s="868">
        <f t="shared" si="68"/>
        <v>0</v>
      </c>
      <c r="BU65" s="869">
        <f t="shared" si="68"/>
        <v>0</v>
      </c>
      <c r="BV65" s="870">
        <f t="shared" si="5"/>
        <v>0</v>
      </c>
      <c r="BW65" s="910" t="s">
        <v>89</v>
      </c>
    </row>
    <row r="66" spans="2:75" ht="15.75" customHeight="1" thickBot="1">
      <c r="B66" s="2550"/>
      <c r="C66" s="2555" t="s">
        <v>295</v>
      </c>
      <c r="D66" s="2556"/>
      <c r="E66" s="751"/>
      <c r="F66" s="873">
        <f>SUM(F59,F65)</f>
        <v>16748</v>
      </c>
      <c r="G66" s="874">
        <f>SUM(G59,G65)</f>
        <v>14347</v>
      </c>
      <c r="H66" s="875">
        <f t="shared" si="46"/>
        <v>-2401</v>
      </c>
      <c r="I66" s="873">
        <f t="shared" ref="I66:BR66" si="736">SUM(I59,I65)</f>
        <v>6032</v>
      </c>
      <c r="J66" s="874">
        <f t="shared" si="736"/>
        <v>9675</v>
      </c>
      <c r="K66" s="875">
        <f t="shared" si="47"/>
        <v>3643</v>
      </c>
      <c r="L66" s="873">
        <f t="shared" si="58"/>
        <v>22780</v>
      </c>
      <c r="M66" s="874">
        <f t="shared" si="58"/>
        <v>24022</v>
      </c>
      <c r="N66" s="875">
        <f t="shared" si="10"/>
        <v>1242</v>
      </c>
      <c r="O66" s="873">
        <f t="shared" si="736"/>
        <v>17456</v>
      </c>
      <c r="P66" s="874">
        <f t="shared" si="736"/>
        <v>10039</v>
      </c>
      <c r="Q66" s="875">
        <f t="shared" si="48"/>
        <v>-7417</v>
      </c>
      <c r="R66" s="873">
        <f t="shared" si="59"/>
        <v>40236</v>
      </c>
      <c r="S66" s="874">
        <f t="shared" si="59"/>
        <v>34061</v>
      </c>
      <c r="T66" s="875">
        <f t="shared" si="14"/>
        <v>-6175</v>
      </c>
      <c r="U66" s="873">
        <f t="shared" si="736"/>
        <v>9926</v>
      </c>
      <c r="V66" s="874">
        <f t="shared" si="736"/>
        <v>3421</v>
      </c>
      <c r="W66" s="875">
        <f t="shared" si="49"/>
        <v>-6505</v>
      </c>
      <c r="X66" s="873">
        <f t="shared" si="60"/>
        <v>50162</v>
      </c>
      <c r="Y66" s="874">
        <f t="shared" si="60"/>
        <v>37482</v>
      </c>
      <c r="Z66" s="875">
        <f t="shared" si="18"/>
        <v>-12680</v>
      </c>
      <c r="AA66" s="873">
        <f t="shared" si="736"/>
        <v>6410</v>
      </c>
      <c r="AB66" s="874">
        <f t="shared" si="736"/>
        <v>5667</v>
      </c>
      <c r="AC66" s="875">
        <f t="shared" si="50"/>
        <v>-743</v>
      </c>
      <c r="AD66" s="873">
        <f t="shared" si="61"/>
        <v>56572</v>
      </c>
      <c r="AE66" s="874">
        <f t="shared" si="61"/>
        <v>43149</v>
      </c>
      <c r="AF66" s="875">
        <f t="shared" si="22"/>
        <v>-13423</v>
      </c>
      <c r="AG66" s="873">
        <f t="shared" si="736"/>
        <v>16388</v>
      </c>
      <c r="AH66" s="874">
        <f t="shared" si="736"/>
        <v>16884</v>
      </c>
      <c r="AI66" s="875">
        <f t="shared" si="51"/>
        <v>496</v>
      </c>
      <c r="AJ66" s="873">
        <f t="shared" si="62"/>
        <v>72960</v>
      </c>
      <c r="AK66" s="874">
        <f t="shared" si="62"/>
        <v>60033</v>
      </c>
      <c r="AL66" s="875">
        <f t="shared" si="26"/>
        <v>-12927</v>
      </c>
      <c r="AM66" s="873">
        <f t="shared" si="736"/>
        <v>27434</v>
      </c>
      <c r="AN66" s="874">
        <f t="shared" si="736"/>
        <v>23140</v>
      </c>
      <c r="AO66" s="875">
        <f t="shared" si="52"/>
        <v>-4294</v>
      </c>
      <c r="AP66" s="873">
        <f t="shared" si="63"/>
        <v>100394</v>
      </c>
      <c r="AQ66" s="874">
        <f t="shared" si="63"/>
        <v>83173</v>
      </c>
      <c r="AR66" s="875">
        <f t="shared" si="0"/>
        <v>-17221</v>
      </c>
      <c r="AS66" s="873">
        <f t="shared" si="736"/>
        <v>3705</v>
      </c>
      <c r="AT66" s="874">
        <f t="shared" si="736"/>
        <v>12603</v>
      </c>
      <c r="AU66" s="875">
        <f t="shared" si="53"/>
        <v>8898</v>
      </c>
      <c r="AV66" s="873">
        <f t="shared" si="64"/>
        <v>104099</v>
      </c>
      <c r="AW66" s="874">
        <f t="shared" si="64"/>
        <v>95776</v>
      </c>
      <c r="AX66" s="875">
        <f t="shared" si="1"/>
        <v>-8323</v>
      </c>
      <c r="AY66" s="873">
        <f t="shared" si="736"/>
        <v>5907</v>
      </c>
      <c r="AZ66" s="874">
        <f t="shared" si="736"/>
        <v>12708</v>
      </c>
      <c r="BA66" s="875">
        <f t="shared" si="54"/>
        <v>6801</v>
      </c>
      <c r="BB66" s="873">
        <f t="shared" si="65"/>
        <v>110006</v>
      </c>
      <c r="BC66" s="874">
        <f t="shared" si="65"/>
        <v>108484</v>
      </c>
      <c r="BD66" s="875">
        <f t="shared" si="2"/>
        <v>-1522</v>
      </c>
      <c r="BE66" s="873">
        <f t="shared" si="736"/>
        <v>18219</v>
      </c>
      <c r="BF66" s="874">
        <f t="shared" si="736"/>
        <v>14486</v>
      </c>
      <c r="BG66" s="875">
        <f t="shared" si="55"/>
        <v>-3733</v>
      </c>
      <c r="BH66" s="873">
        <f t="shared" si="66"/>
        <v>128225</v>
      </c>
      <c r="BI66" s="874">
        <f t="shared" si="66"/>
        <v>122970</v>
      </c>
      <c r="BJ66" s="875">
        <f t="shared" si="3"/>
        <v>-5255</v>
      </c>
      <c r="BK66" s="873">
        <f t="shared" si="736"/>
        <v>2919</v>
      </c>
      <c r="BL66" s="874">
        <f t="shared" si="736"/>
        <v>12531</v>
      </c>
      <c r="BM66" s="875">
        <f t="shared" si="56"/>
        <v>9612</v>
      </c>
      <c r="BN66" s="873">
        <f t="shared" si="67"/>
        <v>131144</v>
      </c>
      <c r="BO66" s="874">
        <f t="shared" si="67"/>
        <v>135501</v>
      </c>
      <c r="BP66" s="875">
        <f t="shared" si="4"/>
        <v>4357</v>
      </c>
      <c r="BQ66" s="873">
        <f t="shared" si="736"/>
        <v>24060</v>
      </c>
      <c r="BR66" s="874">
        <f t="shared" si="736"/>
        <v>12834</v>
      </c>
      <c r="BS66" s="875">
        <f t="shared" si="57"/>
        <v>-11226</v>
      </c>
      <c r="BT66" s="873">
        <f t="shared" si="68"/>
        <v>155204</v>
      </c>
      <c r="BU66" s="874">
        <f t="shared" si="68"/>
        <v>148335</v>
      </c>
      <c r="BV66" s="875">
        <f t="shared" si="5"/>
        <v>-6869</v>
      </c>
      <c r="BW66" s="912" t="s">
        <v>89</v>
      </c>
    </row>
    <row r="67" spans="2:75" ht="15.75" customHeight="1" thickTop="1" thickBot="1">
      <c r="B67" s="2551"/>
      <c r="C67" s="2557" t="s">
        <v>296</v>
      </c>
      <c r="D67" s="2558"/>
      <c r="E67" s="752"/>
      <c r="F67" s="876">
        <f>F51-F66</f>
        <v>980</v>
      </c>
      <c r="G67" s="877">
        <f>G51-G66</f>
        <v>2287</v>
      </c>
      <c r="H67" s="878">
        <f t="shared" si="46"/>
        <v>1307</v>
      </c>
      <c r="I67" s="876">
        <f>I51-I66</f>
        <v>-3245</v>
      </c>
      <c r="J67" s="877">
        <f>J51-J66</f>
        <v>-2924</v>
      </c>
      <c r="K67" s="878">
        <f t="shared" si="47"/>
        <v>321</v>
      </c>
      <c r="L67" s="876">
        <f t="shared" si="58"/>
        <v>-2265</v>
      </c>
      <c r="M67" s="877">
        <f t="shared" si="58"/>
        <v>-637</v>
      </c>
      <c r="N67" s="878">
        <f t="shared" si="10"/>
        <v>1628</v>
      </c>
      <c r="O67" s="876">
        <f>O51-O66</f>
        <v>574</v>
      </c>
      <c r="P67" s="877">
        <f>P51-P66</f>
        <v>1911</v>
      </c>
      <c r="Q67" s="878">
        <f t="shared" si="48"/>
        <v>1337</v>
      </c>
      <c r="R67" s="876">
        <f t="shared" si="59"/>
        <v>-1691</v>
      </c>
      <c r="S67" s="877">
        <f t="shared" si="59"/>
        <v>1274</v>
      </c>
      <c r="T67" s="878">
        <f t="shared" si="14"/>
        <v>2965</v>
      </c>
      <c r="U67" s="876">
        <f>U51-U66</f>
        <v>726</v>
      </c>
      <c r="V67" s="877">
        <f>V51-V66</f>
        <v>448</v>
      </c>
      <c r="W67" s="878">
        <f t="shared" si="49"/>
        <v>-278</v>
      </c>
      <c r="X67" s="876">
        <f t="shared" si="60"/>
        <v>-965</v>
      </c>
      <c r="Y67" s="877">
        <f t="shared" si="60"/>
        <v>1722</v>
      </c>
      <c r="Z67" s="878">
        <f t="shared" si="18"/>
        <v>2687</v>
      </c>
      <c r="AA67" s="876">
        <f>AA51-AA66</f>
        <v>-3632</v>
      </c>
      <c r="AB67" s="877">
        <f>AB51-AB66</f>
        <v>-2007</v>
      </c>
      <c r="AC67" s="878">
        <f t="shared" si="50"/>
        <v>1625</v>
      </c>
      <c r="AD67" s="876">
        <f t="shared" si="61"/>
        <v>-4597</v>
      </c>
      <c r="AE67" s="877">
        <f t="shared" si="61"/>
        <v>-285</v>
      </c>
      <c r="AF67" s="878">
        <f t="shared" si="22"/>
        <v>4312</v>
      </c>
      <c r="AG67" s="876">
        <f>AG51-AG66</f>
        <v>1144</v>
      </c>
      <c r="AH67" s="877">
        <f>AH51-AH66</f>
        <v>335</v>
      </c>
      <c r="AI67" s="878">
        <f t="shared" si="51"/>
        <v>-809</v>
      </c>
      <c r="AJ67" s="876">
        <f t="shared" si="62"/>
        <v>-3453</v>
      </c>
      <c r="AK67" s="877">
        <f t="shared" si="62"/>
        <v>50</v>
      </c>
      <c r="AL67" s="878">
        <f t="shared" si="26"/>
        <v>3503</v>
      </c>
      <c r="AM67" s="876">
        <f>AM51-AM66</f>
        <v>-735</v>
      </c>
      <c r="AN67" s="877">
        <f>AN51-AN66</f>
        <v>-13028</v>
      </c>
      <c r="AO67" s="878">
        <f t="shared" si="52"/>
        <v>-12293</v>
      </c>
      <c r="AP67" s="876">
        <f t="shared" si="63"/>
        <v>-4188</v>
      </c>
      <c r="AQ67" s="877">
        <f t="shared" si="63"/>
        <v>-12978</v>
      </c>
      <c r="AR67" s="878">
        <f t="shared" si="0"/>
        <v>-8790</v>
      </c>
      <c r="AS67" s="876">
        <f>AS51-AS66</f>
        <v>-574</v>
      </c>
      <c r="AT67" s="877">
        <f>AT51-AT66</f>
        <v>-12574</v>
      </c>
      <c r="AU67" s="878">
        <f t="shared" si="53"/>
        <v>-12000</v>
      </c>
      <c r="AV67" s="876">
        <f t="shared" si="64"/>
        <v>-4762</v>
      </c>
      <c r="AW67" s="877">
        <f t="shared" si="64"/>
        <v>-25552</v>
      </c>
      <c r="AX67" s="878">
        <f t="shared" si="1"/>
        <v>-20790</v>
      </c>
      <c r="AY67" s="876">
        <f>AY51-AY66</f>
        <v>-1925</v>
      </c>
      <c r="AZ67" s="877">
        <f>AZ51-AZ66</f>
        <v>-12522</v>
      </c>
      <c r="BA67" s="878">
        <f t="shared" si="54"/>
        <v>-10597</v>
      </c>
      <c r="BB67" s="876">
        <f t="shared" si="65"/>
        <v>-6687</v>
      </c>
      <c r="BC67" s="877">
        <f t="shared" si="65"/>
        <v>-38074</v>
      </c>
      <c r="BD67" s="878">
        <f t="shared" si="2"/>
        <v>-31387</v>
      </c>
      <c r="BE67" s="876">
        <f>BE51-BE66</f>
        <v>-1385</v>
      </c>
      <c r="BF67" s="877">
        <f>BF51-BF66</f>
        <v>-12509</v>
      </c>
      <c r="BG67" s="878">
        <f t="shared" si="55"/>
        <v>-11124</v>
      </c>
      <c r="BH67" s="876">
        <f t="shared" si="66"/>
        <v>-8072</v>
      </c>
      <c r="BI67" s="877">
        <f t="shared" si="66"/>
        <v>-50583</v>
      </c>
      <c r="BJ67" s="878">
        <f t="shared" si="3"/>
        <v>-42511</v>
      </c>
      <c r="BK67" s="876">
        <f>BK51-BK66</f>
        <v>-253</v>
      </c>
      <c r="BL67" s="877">
        <f>BL51-BL66</f>
        <v>-12531</v>
      </c>
      <c r="BM67" s="878">
        <f t="shared" si="56"/>
        <v>-12278</v>
      </c>
      <c r="BN67" s="876">
        <f t="shared" si="67"/>
        <v>-8325</v>
      </c>
      <c r="BO67" s="877">
        <f t="shared" si="67"/>
        <v>-63114</v>
      </c>
      <c r="BP67" s="878">
        <f t="shared" si="4"/>
        <v>-54789</v>
      </c>
      <c r="BQ67" s="876">
        <f>BQ51-BQ66</f>
        <v>1368</v>
      </c>
      <c r="BR67" s="877">
        <f>BR51-BR66</f>
        <v>-12825</v>
      </c>
      <c r="BS67" s="878">
        <f t="shared" si="57"/>
        <v>-14193</v>
      </c>
      <c r="BT67" s="876">
        <f t="shared" si="68"/>
        <v>-6957</v>
      </c>
      <c r="BU67" s="877">
        <f t="shared" si="68"/>
        <v>-75939</v>
      </c>
      <c r="BV67" s="878">
        <f t="shared" si="5"/>
        <v>-68982</v>
      </c>
      <c r="BW67" s="913" t="s">
        <v>89</v>
      </c>
    </row>
    <row r="68" spans="2:75" ht="15.75" customHeight="1" thickTop="1" thickBot="1">
      <c r="B68" s="2494" t="s">
        <v>247</v>
      </c>
      <c r="C68" s="2496" t="s">
        <v>248</v>
      </c>
      <c r="D68" s="2497"/>
      <c r="E68" s="2498"/>
      <c r="F68" s="879">
        <f>SUM(F53,F67)</f>
        <v>7456</v>
      </c>
      <c r="G68" s="880">
        <f>SUM(G53,G67)</f>
        <v>12276</v>
      </c>
      <c r="H68" s="881">
        <f t="shared" si="46"/>
        <v>4820</v>
      </c>
      <c r="I68" s="879">
        <f>SUM(I53,I67)</f>
        <v>-2577</v>
      </c>
      <c r="J68" s="880">
        <f>SUM(J53,J67)</f>
        <v>-107</v>
      </c>
      <c r="K68" s="881">
        <f t="shared" si="47"/>
        <v>2470</v>
      </c>
      <c r="L68" s="879">
        <f t="shared" si="58"/>
        <v>4879</v>
      </c>
      <c r="M68" s="880">
        <f t="shared" si="58"/>
        <v>12169</v>
      </c>
      <c r="N68" s="881">
        <f t="shared" si="10"/>
        <v>7290</v>
      </c>
      <c r="O68" s="879">
        <f>SUM(O53,O67)</f>
        <v>10177</v>
      </c>
      <c r="P68" s="880">
        <f>SUM(P53,P67)</f>
        <v>11653</v>
      </c>
      <c r="Q68" s="881">
        <f t="shared" si="48"/>
        <v>1476</v>
      </c>
      <c r="R68" s="879">
        <f t="shared" si="59"/>
        <v>15056</v>
      </c>
      <c r="S68" s="880">
        <f t="shared" si="59"/>
        <v>23822</v>
      </c>
      <c r="T68" s="881">
        <f t="shared" si="14"/>
        <v>8766</v>
      </c>
      <c r="U68" s="879">
        <f>SUM(U53,U67)</f>
        <v>4174</v>
      </c>
      <c r="V68" s="880">
        <f>SUM(V53,V67)</f>
        <v>690</v>
      </c>
      <c r="W68" s="881">
        <f t="shared" si="49"/>
        <v>-3484</v>
      </c>
      <c r="X68" s="879">
        <f t="shared" si="60"/>
        <v>19230</v>
      </c>
      <c r="Y68" s="880">
        <f t="shared" si="60"/>
        <v>24512</v>
      </c>
      <c r="Z68" s="881">
        <f t="shared" si="18"/>
        <v>5282</v>
      </c>
      <c r="AA68" s="879">
        <f>SUM(AA53,AA67)</f>
        <v>-2740</v>
      </c>
      <c r="AB68" s="880">
        <f>SUM(AB53,AB67)</f>
        <v>-665</v>
      </c>
      <c r="AC68" s="881">
        <f t="shared" si="50"/>
        <v>2075</v>
      </c>
      <c r="AD68" s="879">
        <f t="shared" si="61"/>
        <v>16490</v>
      </c>
      <c r="AE68" s="880">
        <f t="shared" si="61"/>
        <v>23847</v>
      </c>
      <c r="AF68" s="881">
        <f t="shared" si="22"/>
        <v>7357</v>
      </c>
      <c r="AG68" s="879">
        <f>SUM(AG53,AG67)</f>
        <v>12712</v>
      </c>
      <c r="AH68" s="880">
        <f>SUM(AH53,AH67)</f>
        <v>23444</v>
      </c>
      <c r="AI68" s="881">
        <f t="shared" si="51"/>
        <v>10732</v>
      </c>
      <c r="AJ68" s="879">
        <f t="shared" si="62"/>
        <v>29202</v>
      </c>
      <c r="AK68" s="880">
        <f t="shared" si="62"/>
        <v>47291</v>
      </c>
      <c r="AL68" s="881">
        <f t="shared" si="26"/>
        <v>18089</v>
      </c>
      <c r="AM68" s="879">
        <f>SUM(AM53,AM67)</f>
        <v>17687</v>
      </c>
      <c r="AN68" s="880">
        <f>SUM(AN53,AN67)</f>
        <v>36065</v>
      </c>
      <c r="AO68" s="881">
        <f t="shared" si="52"/>
        <v>18378</v>
      </c>
      <c r="AP68" s="879">
        <f t="shared" si="63"/>
        <v>46889</v>
      </c>
      <c r="AQ68" s="880">
        <f t="shared" si="63"/>
        <v>83356</v>
      </c>
      <c r="AR68" s="881">
        <f t="shared" si="0"/>
        <v>36467</v>
      </c>
      <c r="AS68" s="879">
        <f>SUM(AS53,AS67)</f>
        <v>465</v>
      </c>
      <c r="AT68" s="880">
        <f>SUM(AT53,AT67)</f>
        <v>-4390</v>
      </c>
      <c r="AU68" s="881">
        <f t="shared" si="53"/>
        <v>-4855</v>
      </c>
      <c r="AV68" s="879">
        <f t="shared" si="64"/>
        <v>47354</v>
      </c>
      <c r="AW68" s="880">
        <f t="shared" si="64"/>
        <v>78966</v>
      </c>
      <c r="AX68" s="881">
        <f t="shared" si="1"/>
        <v>31612</v>
      </c>
      <c r="AY68" s="879">
        <f>SUM(AY53,AY67)</f>
        <v>-507</v>
      </c>
      <c r="AZ68" s="880">
        <f>SUM(AZ53,AZ67)</f>
        <v>-4016</v>
      </c>
      <c r="BA68" s="881">
        <f t="shared" si="54"/>
        <v>-3509</v>
      </c>
      <c r="BB68" s="879">
        <f t="shared" si="65"/>
        <v>46847</v>
      </c>
      <c r="BC68" s="880">
        <f t="shared" si="65"/>
        <v>74950</v>
      </c>
      <c r="BD68" s="881">
        <f t="shared" si="2"/>
        <v>28103</v>
      </c>
      <c r="BE68" s="879">
        <f>SUM(BE53,BE67)</f>
        <v>9091</v>
      </c>
      <c r="BF68" s="880">
        <f>SUM(BF53,BF67)</f>
        <v>23480</v>
      </c>
      <c r="BG68" s="881">
        <f t="shared" si="55"/>
        <v>14389</v>
      </c>
      <c r="BH68" s="879">
        <f t="shared" si="66"/>
        <v>55938</v>
      </c>
      <c r="BI68" s="880">
        <f t="shared" si="66"/>
        <v>98430</v>
      </c>
      <c r="BJ68" s="881">
        <f t="shared" si="3"/>
        <v>42492</v>
      </c>
      <c r="BK68" s="879">
        <f>SUM(BK53,BK67)</f>
        <v>1039</v>
      </c>
      <c r="BL68" s="880">
        <f>SUM(BL53,BL67)</f>
        <v>-10003</v>
      </c>
      <c r="BM68" s="881">
        <f t="shared" si="56"/>
        <v>-11042</v>
      </c>
      <c r="BN68" s="879">
        <f t="shared" si="67"/>
        <v>56977</v>
      </c>
      <c r="BO68" s="880">
        <f t="shared" si="67"/>
        <v>88427</v>
      </c>
      <c r="BP68" s="881">
        <f t="shared" si="4"/>
        <v>31450</v>
      </c>
      <c r="BQ68" s="879">
        <f>SUM(BQ53,BQ67)</f>
        <v>21774</v>
      </c>
      <c r="BR68" s="880">
        <f>SUM(BR53,BR67)</f>
        <v>23897</v>
      </c>
      <c r="BS68" s="881">
        <f t="shared" si="57"/>
        <v>2123</v>
      </c>
      <c r="BT68" s="879">
        <f t="shared" si="68"/>
        <v>78751</v>
      </c>
      <c r="BU68" s="880">
        <f t="shared" si="68"/>
        <v>112324</v>
      </c>
      <c r="BV68" s="881">
        <f t="shared" si="5"/>
        <v>33573</v>
      </c>
      <c r="BW68" s="914" t="s">
        <v>89</v>
      </c>
    </row>
    <row r="69" spans="2:75" ht="15.75" customHeight="1" thickTop="1" thickBot="1">
      <c r="B69" s="2495"/>
      <c r="C69" s="2499" t="s">
        <v>249</v>
      </c>
      <c r="D69" s="2500"/>
      <c r="E69" s="2501"/>
      <c r="F69" s="882">
        <f t="shared" ref="F69:BQ69" si="737">F68/F49</f>
        <v>0.18541267749235321</v>
      </c>
      <c r="G69" s="883">
        <f t="shared" si="737"/>
        <v>0.30386138613861385</v>
      </c>
      <c r="H69" s="884">
        <f t="shared" si="46"/>
        <v>0.11844870864626064</v>
      </c>
      <c r="I69" s="882">
        <f t="shared" si="737"/>
        <v>-0.74587554269175105</v>
      </c>
      <c r="J69" s="883">
        <f t="shared" si="737"/>
        <v>-1.036118911590975E-2</v>
      </c>
      <c r="K69" s="884">
        <f t="shared" si="47"/>
        <v>0.73551435357584127</v>
      </c>
      <c r="L69" s="882">
        <f t="shared" si="737"/>
        <v>0.11172941284235596</v>
      </c>
      <c r="M69" s="883">
        <f t="shared" si="737"/>
        <v>0.23989197074536242</v>
      </c>
      <c r="N69" s="884">
        <f t="shared" si="10"/>
        <v>0.12816255790300646</v>
      </c>
      <c r="O69" s="882">
        <f t="shared" si="737"/>
        <v>0.18338919522831298</v>
      </c>
      <c r="P69" s="883">
        <f t="shared" si="737"/>
        <v>0.18625727255290583</v>
      </c>
      <c r="Q69" s="884">
        <f t="shared" si="48"/>
        <v>2.8680773245928493E-3</v>
      </c>
      <c r="R69" s="882">
        <f t="shared" si="737"/>
        <v>0.15183235513604001</v>
      </c>
      <c r="S69" s="883">
        <f t="shared" si="737"/>
        <v>0.2102726606703092</v>
      </c>
      <c r="T69" s="884">
        <f t="shared" si="14"/>
        <v>5.8440305534269182E-2</v>
      </c>
      <c r="U69" s="882">
        <f t="shared" si="737"/>
        <v>0.22726777741478821</v>
      </c>
      <c r="V69" s="883">
        <f t="shared" si="737"/>
        <v>0.16393442622950818</v>
      </c>
      <c r="W69" s="884">
        <f t="shared" si="49"/>
        <v>-6.3333351185280023E-2</v>
      </c>
      <c r="X69" s="882">
        <f t="shared" si="737"/>
        <v>0.16362058403103941</v>
      </c>
      <c r="Y69" s="883">
        <f t="shared" si="737"/>
        <v>0.20861276595744682</v>
      </c>
      <c r="Z69" s="884">
        <f t="shared" si="18"/>
        <v>4.4992181926407415E-2</v>
      </c>
      <c r="AA69" s="882">
        <f t="shared" si="737"/>
        <v>-0.60646303674192126</v>
      </c>
      <c r="AB69" s="883">
        <f t="shared" si="737"/>
        <v>-0.10993552653331129</v>
      </c>
      <c r="AC69" s="884">
        <f t="shared" si="50"/>
        <v>0.49652751020860997</v>
      </c>
      <c r="AD69" s="882">
        <f t="shared" si="737"/>
        <v>0.13511299018402897</v>
      </c>
      <c r="AE69" s="883">
        <f t="shared" si="737"/>
        <v>0.19301653594929946</v>
      </c>
      <c r="AF69" s="884">
        <f t="shared" si="22"/>
        <v>5.7903545765270487E-2</v>
      </c>
      <c r="AG69" s="882">
        <f t="shared" si="737"/>
        <v>0.14830716102387009</v>
      </c>
      <c r="AH69" s="883">
        <f t="shared" si="737"/>
        <v>0.2089557559984313</v>
      </c>
      <c r="AI69" s="884">
        <f t="shared" si="51"/>
        <v>6.064859497456121E-2</v>
      </c>
      <c r="AJ69" s="882">
        <f t="shared" si="737"/>
        <v>0.14055641124374277</v>
      </c>
      <c r="AK69" s="883">
        <f t="shared" si="737"/>
        <v>0.20060234575494709</v>
      </c>
      <c r="AL69" s="884">
        <f t="shared" si="26"/>
        <v>6.0045934511204324E-2</v>
      </c>
      <c r="AM69" s="882">
        <f t="shared" si="737"/>
        <v>0.20642849639943511</v>
      </c>
      <c r="AN69" s="883">
        <f t="shared" si="737"/>
        <v>0.37997555681985795</v>
      </c>
      <c r="AO69" s="884">
        <f t="shared" si="52"/>
        <v>0.17354706042042284</v>
      </c>
      <c r="AP69" s="882">
        <f t="shared" si="737"/>
        <v>0.15979021336486721</v>
      </c>
      <c r="AQ69" s="883">
        <f t="shared" si="737"/>
        <v>0.25209052226009271</v>
      </c>
      <c r="AR69" s="884">
        <f t="shared" si="0"/>
        <v>9.2300308895225502E-2</v>
      </c>
      <c r="AS69" s="882">
        <f t="shared" si="737"/>
        <v>8.1151832460732987E-2</v>
      </c>
      <c r="AT69" s="883">
        <f t="shared" si="737"/>
        <v>-0.52802501804185709</v>
      </c>
      <c r="AU69" s="884">
        <f t="shared" si="53"/>
        <v>-0.60917685050259007</v>
      </c>
      <c r="AV69" s="882">
        <f t="shared" si="737"/>
        <v>0.15828405828104997</v>
      </c>
      <c r="AW69" s="883">
        <f t="shared" si="737"/>
        <v>0.23295660716340238</v>
      </c>
      <c r="AX69" s="884">
        <f t="shared" si="1"/>
        <v>7.4672548882352419E-2</v>
      </c>
      <c r="AY69" s="882">
        <f t="shared" si="737"/>
        <v>-6.0357142857142859E-2</v>
      </c>
      <c r="AZ69" s="883">
        <f t="shared" si="737"/>
        <v>-0.33212041018855443</v>
      </c>
      <c r="BA69" s="884">
        <f t="shared" si="54"/>
        <v>-0.27176326733141154</v>
      </c>
      <c r="BB69" s="882">
        <f t="shared" si="737"/>
        <v>0.15231279932113237</v>
      </c>
      <c r="BC69" s="883">
        <f t="shared" si="737"/>
        <v>0.21349322774984689</v>
      </c>
      <c r="BD69" s="884">
        <f t="shared" si="2"/>
        <v>6.1180428428714517E-2</v>
      </c>
      <c r="BE69" s="882">
        <f t="shared" si="737"/>
        <v>0.11980759093305218</v>
      </c>
      <c r="BF69" s="883">
        <f t="shared" si="737"/>
        <v>0.50335498531524003</v>
      </c>
      <c r="BG69" s="884">
        <f t="shared" si="55"/>
        <v>0.38354739438218788</v>
      </c>
      <c r="BH69" s="882">
        <f t="shared" si="737"/>
        <v>0.14588043843933124</v>
      </c>
      <c r="BI69" s="883">
        <f t="shared" si="737"/>
        <v>0.24749064649796837</v>
      </c>
      <c r="BJ69" s="884">
        <f t="shared" si="3"/>
        <v>0.10161020805863713</v>
      </c>
      <c r="BK69" s="882">
        <f t="shared" si="737"/>
        <v>0.11547010446765948</v>
      </c>
      <c r="BL69" s="883">
        <f t="shared" si="737"/>
        <v>-3.9568829113924049</v>
      </c>
      <c r="BM69" s="884">
        <f t="shared" si="56"/>
        <v>-4.072353015860064</v>
      </c>
      <c r="BN69" s="882">
        <f t="shared" si="737"/>
        <v>0.14518319577830496</v>
      </c>
      <c r="BO69" s="883">
        <f t="shared" si="737"/>
        <v>0.22093493903657804</v>
      </c>
      <c r="BP69" s="884">
        <f t="shared" si="4"/>
        <v>7.575174325827308E-2</v>
      </c>
      <c r="BQ69" s="882">
        <f t="shared" si="737"/>
        <v>0.35649497364026328</v>
      </c>
      <c r="BR69" s="883">
        <f t="shared" ref="BR69:BU69" si="738">BR68/BR49</f>
        <v>0.40484862859369442</v>
      </c>
      <c r="BS69" s="884">
        <f t="shared" si="57"/>
        <v>4.8353654953431136E-2</v>
      </c>
      <c r="BT69" s="882">
        <f t="shared" si="738"/>
        <v>0.17364126060851945</v>
      </c>
      <c r="BU69" s="883">
        <f t="shared" si="738"/>
        <v>0.24457232938573858</v>
      </c>
      <c r="BV69" s="884">
        <f t="shared" si="5"/>
        <v>7.0931068777219136E-2</v>
      </c>
      <c r="BW69" s="915" t="s">
        <v>153</v>
      </c>
    </row>
    <row r="70" spans="2:75" ht="15.75" customHeight="1">
      <c r="B70" s="2502" t="s">
        <v>250</v>
      </c>
      <c r="C70" s="778" t="s">
        <v>251</v>
      </c>
      <c r="D70" s="779"/>
      <c r="E70" s="753" t="s">
        <v>252</v>
      </c>
      <c r="F70" s="885">
        <f>F49</f>
        <v>40213</v>
      </c>
      <c r="G70" s="886">
        <f>G49</f>
        <v>40400</v>
      </c>
      <c r="H70" s="887">
        <f t="shared" si="46"/>
        <v>187</v>
      </c>
      <c r="I70" s="885">
        <f>I49</f>
        <v>3455</v>
      </c>
      <c r="J70" s="886">
        <f>J49</f>
        <v>10327</v>
      </c>
      <c r="K70" s="887">
        <f t="shared" si="47"/>
        <v>6872</v>
      </c>
      <c r="L70" s="885">
        <f t="shared" si="58"/>
        <v>43668</v>
      </c>
      <c r="M70" s="886">
        <f t="shared" si="58"/>
        <v>50727</v>
      </c>
      <c r="N70" s="887">
        <f t="shared" si="10"/>
        <v>7059</v>
      </c>
      <c r="O70" s="885">
        <f>O49</f>
        <v>55494</v>
      </c>
      <c r="P70" s="886">
        <f>P49</f>
        <v>62564</v>
      </c>
      <c r="Q70" s="887">
        <f t="shared" si="48"/>
        <v>7070</v>
      </c>
      <c r="R70" s="885">
        <f t="shared" si="59"/>
        <v>99162</v>
      </c>
      <c r="S70" s="886">
        <f t="shared" si="59"/>
        <v>113291</v>
      </c>
      <c r="T70" s="887">
        <f t="shared" si="14"/>
        <v>14129</v>
      </c>
      <c r="U70" s="885">
        <f>U49</f>
        <v>18366</v>
      </c>
      <c r="V70" s="886">
        <f>V49</f>
        <v>4209</v>
      </c>
      <c r="W70" s="887">
        <f t="shared" si="49"/>
        <v>-14157</v>
      </c>
      <c r="X70" s="885">
        <f t="shared" si="60"/>
        <v>117528</v>
      </c>
      <c r="Y70" s="886">
        <f t="shared" si="60"/>
        <v>117500</v>
      </c>
      <c r="Z70" s="887">
        <f t="shared" si="18"/>
        <v>-28</v>
      </c>
      <c r="AA70" s="885">
        <f>AA49</f>
        <v>4518</v>
      </c>
      <c r="AB70" s="886">
        <f>AB49</f>
        <v>6049</v>
      </c>
      <c r="AC70" s="887">
        <f t="shared" si="50"/>
        <v>1531</v>
      </c>
      <c r="AD70" s="885">
        <f t="shared" si="61"/>
        <v>122046</v>
      </c>
      <c r="AE70" s="886">
        <f t="shared" si="61"/>
        <v>123549</v>
      </c>
      <c r="AF70" s="887">
        <f t="shared" si="22"/>
        <v>1503</v>
      </c>
      <c r="AG70" s="885">
        <f>AG49</f>
        <v>85714</v>
      </c>
      <c r="AH70" s="886">
        <f>AH49</f>
        <v>112196</v>
      </c>
      <c r="AI70" s="887">
        <f t="shared" si="51"/>
        <v>26482</v>
      </c>
      <c r="AJ70" s="885">
        <f t="shared" si="62"/>
        <v>207760</v>
      </c>
      <c r="AK70" s="886">
        <f t="shared" si="62"/>
        <v>235745</v>
      </c>
      <c r="AL70" s="887">
        <f t="shared" si="26"/>
        <v>27985</v>
      </c>
      <c r="AM70" s="885">
        <f>AM49</f>
        <v>85681</v>
      </c>
      <c r="AN70" s="886">
        <f>AN49</f>
        <v>94914</v>
      </c>
      <c r="AO70" s="887">
        <f t="shared" si="52"/>
        <v>9233</v>
      </c>
      <c r="AP70" s="885">
        <f t="shared" si="63"/>
        <v>293441</v>
      </c>
      <c r="AQ70" s="886">
        <f t="shared" si="63"/>
        <v>330659</v>
      </c>
      <c r="AR70" s="887">
        <f t="shared" si="0"/>
        <v>37218</v>
      </c>
      <c r="AS70" s="885">
        <f>AS49</f>
        <v>5730</v>
      </c>
      <c r="AT70" s="886">
        <f>AT49</f>
        <v>8314</v>
      </c>
      <c r="AU70" s="887">
        <f t="shared" si="53"/>
        <v>2584</v>
      </c>
      <c r="AV70" s="885">
        <f t="shared" si="64"/>
        <v>299171</v>
      </c>
      <c r="AW70" s="886">
        <f t="shared" si="64"/>
        <v>338973</v>
      </c>
      <c r="AX70" s="887">
        <f t="shared" si="1"/>
        <v>39802</v>
      </c>
      <c r="AY70" s="885">
        <f>AY49</f>
        <v>8400</v>
      </c>
      <c r="AZ70" s="886">
        <f>AZ49</f>
        <v>12092</v>
      </c>
      <c r="BA70" s="887">
        <f t="shared" si="54"/>
        <v>3692</v>
      </c>
      <c r="BB70" s="885">
        <f t="shared" si="65"/>
        <v>307571</v>
      </c>
      <c r="BC70" s="886">
        <f t="shared" si="65"/>
        <v>351065</v>
      </c>
      <c r="BD70" s="887">
        <f t="shared" si="2"/>
        <v>43494</v>
      </c>
      <c r="BE70" s="885">
        <f>BE49</f>
        <v>75880</v>
      </c>
      <c r="BF70" s="886">
        <f>BF49</f>
        <v>46647</v>
      </c>
      <c r="BG70" s="887">
        <f t="shared" si="55"/>
        <v>-29233</v>
      </c>
      <c r="BH70" s="885">
        <f t="shared" si="66"/>
        <v>383451</v>
      </c>
      <c r="BI70" s="886">
        <f t="shared" si="66"/>
        <v>397712</v>
      </c>
      <c r="BJ70" s="887">
        <f t="shared" si="3"/>
        <v>14261</v>
      </c>
      <c r="BK70" s="885">
        <f>BK49</f>
        <v>8998</v>
      </c>
      <c r="BL70" s="886">
        <f>BL49</f>
        <v>2528</v>
      </c>
      <c r="BM70" s="887">
        <f t="shared" si="56"/>
        <v>-6470</v>
      </c>
      <c r="BN70" s="885">
        <f t="shared" si="67"/>
        <v>392449</v>
      </c>
      <c r="BO70" s="886">
        <f t="shared" si="67"/>
        <v>400240</v>
      </c>
      <c r="BP70" s="887">
        <f t="shared" si="4"/>
        <v>7791</v>
      </c>
      <c r="BQ70" s="885">
        <f>BQ49</f>
        <v>61078</v>
      </c>
      <c r="BR70" s="886">
        <f>BR49</f>
        <v>59027</v>
      </c>
      <c r="BS70" s="887">
        <f t="shared" si="57"/>
        <v>-2051</v>
      </c>
      <c r="BT70" s="885">
        <f t="shared" si="68"/>
        <v>453527</v>
      </c>
      <c r="BU70" s="886">
        <f t="shared" si="68"/>
        <v>459267</v>
      </c>
      <c r="BV70" s="887">
        <f t="shared" si="5"/>
        <v>5740</v>
      </c>
      <c r="BW70" s="908" t="s">
        <v>89</v>
      </c>
    </row>
    <row r="71" spans="2:75" ht="15.75" customHeight="1" thickBot="1">
      <c r="B71" s="2503"/>
      <c r="C71" s="777" t="s">
        <v>253</v>
      </c>
      <c r="D71" s="754"/>
      <c r="E71" s="755" t="s">
        <v>254</v>
      </c>
      <c r="F71" s="888">
        <f>SUM(F50:F50)</f>
        <v>16009</v>
      </c>
      <c r="G71" s="889">
        <f>SUM(G50:G50)</f>
        <v>13777</v>
      </c>
      <c r="H71" s="890">
        <f t="shared" si="46"/>
        <v>-2232</v>
      </c>
      <c r="I71" s="888">
        <f>SUM(I50:I50)</f>
        <v>0</v>
      </c>
      <c r="J71" s="889">
        <f>SUM(J50:J50)</f>
        <v>759</v>
      </c>
      <c r="K71" s="890">
        <f t="shared" si="47"/>
        <v>759</v>
      </c>
      <c r="L71" s="888">
        <f t="shared" si="58"/>
        <v>16009</v>
      </c>
      <c r="M71" s="889">
        <f t="shared" si="58"/>
        <v>14536</v>
      </c>
      <c r="N71" s="890">
        <f t="shared" si="10"/>
        <v>-1473</v>
      </c>
      <c r="O71" s="888">
        <f>SUM(O50:O50)</f>
        <v>27861</v>
      </c>
      <c r="P71" s="889">
        <f>SUM(P50:P50)</f>
        <v>40872</v>
      </c>
      <c r="Q71" s="890">
        <f t="shared" si="48"/>
        <v>13011</v>
      </c>
      <c r="R71" s="888">
        <f t="shared" si="59"/>
        <v>43870</v>
      </c>
      <c r="S71" s="889">
        <f t="shared" si="59"/>
        <v>55408</v>
      </c>
      <c r="T71" s="890">
        <f t="shared" si="14"/>
        <v>11538</v>
      </c>
      <c r="U71" s="888">
        <f>SUM(U50:U50)</f>
        <v>4266</v>
      </c>
      <c r="V71" s="889">
        <f>SUM(V50:V50)</f>
        <v>98</v>
      </c>
      <c r="W71" s="890">
        <f t="shared" si="49"/>
        <v>-4168</v>
      </c>
      <c r="X71" s="888">
        <f t="shared" si="60"/>
        <v>48136</v>
      </c>
      <c r="Y71" s="889">
        <f t="shared" si="60"/>
        <v>55506</v>
      </c>
      <c r="Z71" s="890">
        <f t="shared" si="18"/>
        <v>7370</v>
      </c>
      <c r="AA71" s="888">
        <f>SUM(AA50:AA50)</f>
        <v>848</v>
      </c>
      <c r="AB71" s="889">
        <f>SUM(AB50:AB50)</f>
        <v>1047</v>
      </c>
      <c r="AC71" s="890">
        <f t="shared" si="50"/>
        <v>199</v>
      </c>
      <c r="AD71" s="888">
        <f t="shared" si="61"/>
        <v>48984</v>
      </c>
      <c r="AE71" s="889">
        <f t="shared" si="61"/>
        <v>56553</v>
      </c>
      <c r="AF71" s="890">
        <f t="shared" si="22"/>
        <v>7569</v>
      </c>
      <c r="AG71" s="888">
        <f>SUM(AG50:AG50)</f>
        <v>56614</v>
      </c>
      <c r="AH71" s="889">
        <f>SUM(AH50:AH50)</f>
        <v>71868</v>
      </c>
      <c r="AI71" s="890">
        <f t="shared" si="51"/>
        <v>15254</v>
      </c>
      <c r="AJ71" s="888">
        <f t="shared" si="62"/>
        <v>105598</v>
      </c>
      <c r="AK71" s="889">
        <f t="shared" si="62"/>
        <v>128421</v>
      </c>
      <c r="AL71" s="890">
        <f t="shared" si="26"/>
        <v>22823</v>
      </c>
      <c r="AM71" s="888">
        <f>SUM(AM50:AM50)</f>
        <v>40560</v>
      </c>
      <c r="AN71" s="889">
        <f>SUM(AN50:AN50)</f>
        <v>35709</v>
      </c>
      <c r="AO71" s="890">
        <f t="shared" si="52"/>
        <v>-4851</v>
      </c>
      <c r="AP71" s="888">
        <f t="shared" si="63"/>
        <v>146158</v>
      </c>
      <c r="AQ71" s="889">
        <f t="shared" si="63"/>
        <v>164130</v>
      </c>
      <c r="AR71" s="890">
        <f t="shared" si="0"/>
        <v>17972</v>
      </c>
      <c r="AS71" s="888">
        <f>SUM(AS50:AS50)</f>
        <v>1560</v>
      </c>
      <c r="AT71" s="889">
        <f>SUM(AT50:AT50)</f>
        <v>101</v>
      </c>
      <c r="AU71" s="890">
        <f t="shared" si="53"/>
        <v>-1459</v>
      </c>
      <c r="AV71" s="888">
        <f t="shared" si="64"/>
        <v>147718</v>
      </c>
      <c r="AW71" s="889">
        <f t="shared" si="64"/>
        <v>164231</v>
      </c>
      <c r="AX71" s="890">
        <f t="shared" si="1"/>
        <v>16513</v>
      </c>
      <c r="AY71" s="888">
        <f>SUM(AY50:AY50)</f>
        <v>3000</v>
      </c>
      <c r="AZ71" s="889">
        <f>SUM(AZ50:AZ50)</f>
        <v>3400</v>
      </c>
      <c r="BA71" s="890">
        <f t="shared" si="54"/>
        <v>400</v>
      </c>
      <c r="BB71" s="888">
        <f t="shared" si="65"/>
        <v>150718</v>
      </c>
      <c r="BC71" s="889">
        <f t="shared" si="65"/>
        <v>167631</v>
      </c>
      <c r="BD71" s="890">
        <f t="shared" si="2"/>
        <v>16913</v>
      </c>
      <c r="BE71" s="888">
        <f>SUM(BE50:BE50)</f>
        <v>48570</v>
      </c>
      <c r="BF71" s="889">
        <f>SUM(BF50:BF50)</f>
        <v>8681</v>
      </c>
      <c r="BG71" s="890">
        <f t="shared" si="55"/>
        <v>-39889</v>
      </c>
      <c r="BH71" s="888">
        <f t="shared" si="66"/>
        <v>199288</v>
      </c>
      <c r="BI71" s="889">
        <f t="shared" si="66"/>
        <v>176312</v>
      </c>
      <c r="BJ71" s="890">
        <f t="shared" si="3"/>
        <v>-22976</v>
      </c>
      <c r="BK71" s="888">
        <f>SUM(BK50:BK50)</f>
        <v>5040</v>
      </c>
      <c r="BL71" s="889">
        <f>SUM(BL50:BL50)</f>
        <v>0</v>
      </c>
      <c r="BM71" s="890">
        <f t="shared" si="56"/>
        <v>-5040</v>
      </c>
      <c r="BN71" s="888">
        <f t="shared" si="67"/>
        <v>204328</v>
      </c>
      <c r="BO71" s="889">
        <f t="shared" si="67"/>
        <v>176312</v>
      </c>
      <c r="BP71" s="890">
        <f t="shared" si="4"/>
        <v>-28016</v>
      </c>
      <c r="BQ71" s="888">
        <f>SUM(BQ50:BQ50)</f>
        <v>15244</v>
      </c>
      <c r="BR71" s="889">
        <f>SUM(BR50:BR50)</f>
        <v>22296</v>
      </c>
      <c r="BS71" s="890">
        <f t="shared" si="57"/>
        <v>7052</v>
      </c>
      <c r="BT71" s="888">
        <f t="shared" si="68"/>
        <v>219572</v>
      </c>
      <c r="BU71" s="889">
        <f t="shared" si="68"/>
        <v>198608</v>
      </c>
      <c r="BV71" s="890">
        <f t="shared" si="5"/>
        <v>-20964</v>
      </c>
      <c r="BW71" s="911" t="s">
        <v>89</v>
      </c>
    </row>
    <row r="72" spans="2:75" ht="15.75" customHeight="1" thickTop="1" thickBot="1">
      <c r="B72" s="2503"/>
      <c r="C72" s="2505" t="s">
        <v>255</v>
      </c>
      <c r="D72" s="2505"/>
      <c r="E72" s="2506"/>
      <c r="F72" s="891">
        <f t="shared" ref="F72:BR72" si="739">F70-F71</f>
        <v>24204</v>
      </c>
      <c r="G72" s="892">
        <f t="shared" si="739"/>
        <v>26623</v>
      </c>
      <c r="H72" s="893">
        <f t="shared" si="46"/>
        <v>2419</v>
      </c>
      <c r="I72" s="891">
        <f t="shared" si="739"/>
        <v>3455</v>
      </c>
      <c r="J72" s="892">
        <f t="shared" si="739"/>
        <v>9568</v>
      </c>
      <c r="K72" s="893">
        <f t="shared" si="47"/>
        <v>6113</v>
      </c>
      <c r="L72" s="891">
        <f t="shared" si="58"/>
        <v>27659</v>
      </c>
      <c r="M72" s="892">
        <f t="shared" si="58"/>
        <v>36191</v>
      </c>
      <c r="N72" s="893">
        <f t="shared" si="10"/>
        <v>8532</v>
      </c>
      <c r="O72" s="891">
        <f t="shared" si="739"/>
        <v>27633</v>
      </c>
      <c r="P72" s="892">
        <f t="shared" si="739"/>
        <v>21692</v>
      </c>
      <c r="Q72" s="893">
        <f t="shared" si="48"/>
        <v>-5941</v>
      </c>
      <c r="R72" s="891">
        <f t="shared" si="59"/>
        <v>55292</v>
      </c>
      <c r="S72" s="892">
        <f t="shared" si="59"/>
        <v>57883</v>
      </c>
      <c r="T72" s="893">
        <f t="shared" si="14"/>
        <v>2591</v>
      </c>
      <c r="U72" s="891">
        <f t="shared" si="739"/>
        <v>14100</v>
      </c>
      <c r="V72" s="892">
        <f t="shared" si="739"/>
        <v>4111</v>
      </c>
      <c r="W72" s="893">
        <f t="shared" si="49"/>
        <v>-9989</v>
      </c>
      <c r="X72" s="891">
        <f t="shared" si="60"/>
        <v>69392</v>
      </c>
      <c r="Y72" s="892">
        <f t="shared" si="60"/>
        <v>61994</v>
      </c>
      <c r="Z72" s="893">
        <f t="shared" si="18"/>
        <v>-7398</v>
      </c>
      <c r="AA72" s="891">
        <f t="shared" si="739"/>
        <v>3670</v>
      </c>
      <c r="AB72" s="892">
        <f t="shared" si="739"/>
        <v>5002</v>
      </c>
      <c r="AC72" s="893">
        <f t="shared" si="50"/>
        <v>1332</v>
      </c>
      <c r="AD72" s="891">
        <f t="shared" si="61"/>
        <v>73062</v>
      </c>
      <c r="AE72" s="892">
        <f t="shared" si="61"/>
        <v>66996</v>
      </c>
      <c r="AF72" s="893">
        <f t="shared" si="22"/>
        <v>-6066</v>
      </c>
      <c r="AG72" s="891">
        <f t="shared" si="739"/>
        <v>29100</v>
      </c>
      <c r="AH72" s="892">
        <f t="shared" si="739"/>
        <v>40328</v>
      </c>
      <c r="AI72" s="893">
        <f t="shared" si="51"/>
        <v>11228</v>
      </c>
      <c r="AJ72" s="891">
        <f t="shared" si="62"/>
        <v>102162</v>
      </c>
      <c r="AK72" s="892">
        <f t="shared" si="62"/>
        <v>107324</v>
      </c>
      <c r="AL72" s="893">
        <f t="shared" si="26"/>
        <v>5162</v>
      </c>
      <c r="AM72" s="891">
        <f t="shared" si="739"/>
        <v>45121</v>
      </c>
      <c r="AN72" s="892">
        <f t="shared" si="739"/>
        <v>59205</v>
      </c>
      <c r="AO72" s="893">
        <f t="shared" si="52"/>
        <v>14084</v>
      </c>
      <c r="AP72" s="891">
        <f t="shared" si="63"/>
        <v>147283</v>
      </c>
      <c r="AQ72" s="892">
        <f t="shared" si="63"/>
        <v>166529</v>
      </c>
      <c r="AR72" s="893">
        <f t="shared" ref="AR72:AR88" si="740">AQ72-AP72</f>
        <v>19246</v>
      </c>
      <c r="AS72" s="891">
        <f t="shared" si="739"/>
        <v>4170</v>
      </c>
      <c r="AT72" s="892">
        <f t="shared" si="739"/>
        <v>8213</v>
      </c>
      <c r="AU72" s="893">
        <f t="shared" si="53"/>
        <v>4043</v>
      </c>
      <c r="AV72" s="891">
        <f t="shared" si="64"/>
        <v>151453</v>
      </c>
      <c r="AW72" s="892">
        <f t="shared" si="64"/>
        <v>174742</v>
      </c>
      <c r="AX72" s="893">
        <f t="shared" ref="AX72:AX88" si="741">AW72-AV72</f>
        <v>23289</v>
      </c>
      <c r="AY72" s="891">
        <f t="shared" si="739"/>
        <v>5400</v>
      </c>
      <c r="AZ72" s="892">
        <f t="shared" si="739"/>
        <v>8692</v>
      </c>
      <c r="BA72" s="893">
        <f t="shared" si="54"/>
        <v>3292</v>
      </c>
      <c r="BB72" s="891">
        <f t="shared" si="65"/>
        <v>156853</v>
      </c>
      <c r="BC72" s="892">
        <f t="shared" si="65"/>
        <v>183434</v>
      </c>
      <c r="BD72" s="893">
        <f t="shared" ref="BD72:BD88" si="742">BC72-BB72</f>
        <v>26581</v>
      </c>
      <c r="BE72" s="891">
        <f t="shared" si="739"/>
        <v>27310</v>
      </c>
      <c r="BF72" s="892">
        <f t="shared" si="739"/>
        <v>37966</v>
      </c>
      <c r="BG72" s="893">
        <f t="shared" si="55"/>
        <v>10656</v>
      </c>
      <c r="BH72" s="891">
        <f t="shared" si="66"/>
        <v>184163</v>
      </c>
      <c r="BI72" s="892">
        <f t="shared" si="66"/>
        <v>221400</v>
      </c>
      <c r="BJ72" s="893">
        <f t="shared" ref="BJ72:BJ88" si="743">BI72-BH72</f>
        <v>37237</v>
      </c>
      <c r="BK72" s="891">
        <f t="shared" si="739"/>
        <v>3958</v>
      </c>
      <c r="BL72" s="892">
        <f t="shared" si="739"/>
        <v>2528</v>
      </c>
      <c r="BM72" s="893">
        <f t="shared" si="56"/>
        <v>-1430</v>
      </c>
      <c r="BN72" s="891">
        <f t="shared" si="67"/>
        <v>188121</v>
      </c>
      <c r="BO72" s="892">
        <f t="shared" si="67"/>
        <v>223928</v>
      </c>
      <c r="BP72" s="893">
        <f t="shared" ref="BP72:BP88" si="744">BO72-BN72</f>
        <v>35807</v>
      </c>
      <c r="BQ72" s="891">
        <f t="shared" si="739"/>
        <v>45834</v>
      </c>
      <c r="BR72" s="892">
        <f t="shared" si="739"/>
        <v>36731</v>
      </c>
      <c r="BS72" s="893">
        <f t="shared" si="57"/>
        <v>-9103</v>
      </c>
      <c r="BT72" s="891">
        <f t="shared" si="68"/>
        <v>233955</v>
      </c>
      <c r="BU72" s="892">
        <f t="shared" si="68"/>
        <v>260659</v>
      </c>
      <c r="BV72" s="893">
        <f t="shared" ref="BV72:BV88" si="745">BU72-BT72</f>
        <v>26704</v>
      </c>
      <c r="BW72" s="916" t="s">
        <v>89</v>
      </c>
    </row>
    <row r="73" spans="2:75" ht="15.75" customHeight="1">
      <c r="B73" s="2503"/>
      <c r="C73" s="2507" t="s">
        <v>256</v>
      </c>
      <c r="D73" s="2508"/>
      <c r="E73" s="756" t="s">
        <v>257</v>
      </c>
      <c r="F73" s="894">
        <f>F52</f>
        <v>2813.968253968254</v>
      </c>
      <c r="G73" s="895">
        <f>G52</f>
        <v>2640.3174603174602</v>
      </c>
      <c r="H73" s="896">
        <f t="shared" si="46"/>
        <v>-173.65079365079373</v>
      </c>
      <c r="I73" s="894">
        <f>I52</f>
        <v>442.38095238095235</v>
      </c>
      <c r="J73" s="895">
        <f>J52</f>
        <v>1071.5873015873017</v>
      </c>
      <c r="K73" s="896">
        <f t="shared" si="47"/>
        <v>629.20634920634939</v>
      </c>
      <c r="L73" s="894">
        <f t="shared" si="58"/>
        <v>3256.3492063492063</v>
      </c>
      <c r="M73" s="895">
        <f t="shared" si="58"/>
        <v>3711.9047619047619</v>
      </c>
      <c r="N73" s="896">
        <f t="shared" ref="N73:N88" si="746">M73-L73</f>
        <v>455.55555555555566</v>
      </c>
      <c r="O73" s="894">
        <f>O52</f>
        <v>2861.9047619047619</v>
      </c>
      <c r="P73" s="895">
        <f>P52</f>
        <v>1896.8253968253966</v>
      </c>
      <c r="Q73" s="896">
        <f t="shared" si="48"/>
        <v>-965.07936507936529</v>
      </c>
      <c r="R73" s="894">
        <f t="shared" si="59"/>
        <v>6118.2539682539682</v>
      </c>
      <c r="S73" s="895">
        <f t="shared" si="59"/>
        <v>5608.730158730159</v>
      </c>
      <c r="T73" s="896">
        <f t="shared" ref="T73:T88" si="747">S73-R73</f>
        <v>-509.52380952380918</v>
      </c>
      <c r="U73" s="894">
        <f>U52</f>
        <v>1690.7936507936508</v>
      </c>
      <c r="V73" s="895">
        <f>V52</f>
        <v>614.1269841269841</v>
      </c>
      <c r="W73" s="896">
        <f t="shared" si="49"/>
        <v>-1076.6666666666667</v>
      </c>
      <c r="X73" s="894">
        <f t="shared" si="60"/>
        <v>7809.0476190476193</v>
      </c>
      <c r="Y73" s="895">
        <f t="shared" si="60"/>
        <v>6222.8571428571431</v>
      </c>
      <c r="Z73" s="896">
        <f t="shared" ref="Z73:Z88" si="748">Y73-X73</f>
        <v>-1586.1904761904761</v>
      </c>
      <c r="AA73" s="894">
        <f>AA52</f>
        <v>440.95238095238091</v>
      </c>
      <c r="AB73" s="895">
        <f>AB52</f>
        <v>580.95238095238096</v>
      </c>
      <c r="AC73" s="896">
        <f t="shared" si="50"/>
        <v>140.00000000000006</v>
      </c>
      <c r="AD73" s="894">
        <f t="shared" si="61"/>
        <v>8250</v>
      </c>
      <c r="AE73" s="895">
        <f t="shared" si="61"/>
        <v>6803.8095238095239</v>
      </c>
      <c r="AF73" s="896">
        <f t="shared" ref="AF73:AF88" si="749">AE73-AD73</f>
        <v>-1446.1904761904761</v>
      </c>
      <c r="AG73" s="894">
        <f>AG52</f>
        <v>2782.8571428571431</v>
      </c>
      <c r="AH73" s="895">
        <f>AH52</f>
        <v>2733.1746031746034</v>
      </c>
      <c r="AI73" s="896">
        <f t="shared" si="51"/>
        <v>-49.682539682539755</v>
      </c>
      <c r="AJ73" s="894">
        <f t="shared" si="62"/>
        <v>11032.857142857143</v>
      </c>
      <c r="AK73" s="895">
        <f t="shared" si="62"/>
        <v>9536.9841269841272</v>
      </c>
      <c r="AL73" s="896">
        <f t="shared" ref="AL73:AL88" si="750">AK73-AJ73</f>
        <v>-1495.8730158730159</v>
      </c>
      <c r="AM73" s="894">
        <f>AM52</f>
        <v>4237.936507936508</v>
      </c>
      <c r="AN73" s="895">
        <f>AN52</f>
        <v>1605.0793650793651</v>
      </c>
      <c r="AO73" s="896">
        <f t="shared" si="52"/>
        <v>-2632.8571428571431</v>
      </c>
      <c r="AP73" s="894">
        <f t="shared" si="63"/>
        <v>15270.79365079365</v>
      </c>
      <c r="AQ73" s="895">
        <f t="shared" si="63"/>
        <v>11142.063492063493</v>
      </c>
      <c r="AR73" s="896">
        <f t="shared" si="740"/>
        <v>-4128.7301587301572</v>
      </c>
      <c r="AS73" s="894">
        <f>AS52</f>
        <v>496.98412698412699</v>
      </c>
      <c r="AT73" s="895">
        <f>AT52</f>
        <v>4.6031746031746028</v>
      </c>
      <c r="AU73" s="896">
        <f t="shared" si="53"/>
        <v>-492.38095238095241</v>
      </c>
      <c r="AV73" s="894">
        <f t="shared" si="64"/>
        <v>15767.777777777777</v>
      </c>
      <c r="AW73" s="895">
        <f t="shared" si="64"/>
        <v>11146.666666666668</v>
      </c>
      <c r="AX73" s="896">
        <f t="shared" si="741"/>
        <v>-4621.1111111111095</v>
      </c>
      <c r="AY73" s="894">
        <f>AY52</f>
        <v>632.06349206349205</v>
      </c>
      <c r="AZ73" s="895">
        <f>AZ52</f>
        <v>29.523809523809526</v>
      </c>
      <c r="BA73" s="896">
        <f t="shared" si="54"/>
        <v>-602.53968253968253</v>
      </c>
      <c r="BB73" s="894">
        <f t="shared" si="65"/>
        <v>16399.841269841269</v>
      </c>
      <c r="BC73" s="895">
        <f t="shared" si="65"/>
        <v>11176.190476190477</v>
      </c>
      <c r="BD73" s="896">
        <f t="shared" si="742"/>
        <v>-5223.6507936507915</v>
      </c>
      <c r="BE73" s="894">
        <f>BE52</f>
        <v>2672.063492063492</v>
      </c>
      <c r="BF73" s="895">
        <f>BF52</f>
        <v>313.8095238095238</v>
      </c>
      <c r="BG73" s="896">
        <f t="shared" si="55"/>
        <v>-2358.2539682539682</v>
      </c>
      <c r="BH73" s="894">
        <f t="shared" si="66"/>
        <v>19071.90476190476</v>
      </c>
      <c r="BI73" s="895">
        <f t="shared" si="66"/>
        <v>11490</v>
      </c>
      <c r="BJ73" s="896">
        <f t="shared" si="743"/>
        <v>-7581.9047619047597</v>
      </c>
      <c r="BK73" s="894">
        <f>BK52</f>
        <v>423.17460317460313</v>
      </c>
      <c r="BL73" s="895">
        <f>BL52</f>
        <v>0</v>
      </c>
      <c r="BM73" s="896">
        <f t="shared" si="56"/>
        <v>-423.17460317460313</v>
      </c>
      <c r="BN73" s="894">
        <f t="shared" si="67"/>
        <v>19495.079365079364</v>
      </c>
      <c r="BO73" s="895">
        <f t="shared" si="67"/>
        <v>11490</v>
      </c>
      <c r="BP73" s="896">
        <f t="shared" si="744"/>
        <v>-8005.0793650793639</v>
      </c>
      <c r="BQ73" s="894">
        <f>BQ52</f>
        <v>4036.1904761904757</v>
      </c>
      <c r="BR73" s="895">
        <f>BR52</f>
        <v>1.4285714285714286</v>
      </c>
      <c r="BS73" s="896">
        <f t="shared" si="57"/>
        <v>-4034.7619047619041</v>
      </c>
      <c r="BT73" s="894">
        <f t="shared" si="68"/>
        <v>23531.269841269841</v>
      </c>
      <c r="BU73" s="895">
        <f t="shared" si="68"/>
        <v>11491.428571428571</v>
      </c>
      <c r="BV73" s="896">
        <f t="shared" si="745"/>
        <v>-12039.84126984127</v>
      </c>
      <c r="BW73" s="917" t="s">
        <v>90</v>
      </c>
    </row>
    <row r="74" spans="2:75" ht="15.75" customHeight="1">
      <c r="B74" s="2503"/>
      <c r="C74" s="2509" t="s">
        <v>258</v>
      </c>
      <c r="D74" s="2510"/>
      <c r="E74" s="757" t="s">
        <v>259</v>
      </c>
      <c r="F74" s="815">
        <f>W800_JIG_MTBJC!F58</f>
        <v>648</v>
      </c>
      <c r="G74" s="816">
        <f>W800_JIG_MTBJC!G58</f>
        <v>574</v>
      </c>
      <c r="H74" s="817">
        <f t="shared" si="46"/>
        <v>-74</v>
      </c>
      <c r="I74" s="815">
        <f>W800_JIG_MTBJC!H58</f>
        <v>550</v>
      </c>
      <c r="J74" s="816">
        <f>W800_JIG_MTBJC!I58</f>
        <v>580.5</v>
      </c>
      <c r="K74" s="817">
        <f t="shared" si="47"/>
        <v>30.5</v>
      </c>
      <c r="L74" s="815">
        <f t="shared" si="58"/>
        <v>1198</v>
      </c>
      <c r="M74" s="816">
        <f t="shared" si="58"/>
        <v>1154.5</v>
      </c>
      <c r="N74" s="817">
        <f t="shared" si="746"/>
        <v>-43.5</v>
      </c>
      <c r="O74" s="815">
        <f>W800_JIG_MTBJC!J58</f>
        <v>718</v>
      </c>
      <c r="P74" s="816">
        <f>W800_JIG_MTBJC!K58</f>
        <v>712.75</v>
      </c>
      <c r="Q74" s="817">
        <f t="shared" si="48"/>
        <v>-5.25</v>
      </c>
      <c r="R74" s="815">
        <f t="shared" si="59"/>
        <v>1916</v>
      </c>
      <c r="S74" s="816">
        <f t="shared" si="59"/>
        <v>1867.25</v>
      </c>
      <c r="T74" s="817">
        <f t="shared" si="747"/>
        <v>-48.75</v>
      </c>
      <c r="U74" s="815">
        <f>W800_JIG_MTBJC!L58</f>
        <v>734</v>
      </c>
      <c r="V74" s="816">
        <f>W800_JIG_MTBJC!M58</f>
        <v>885.35</v>
      </c>
      <c r="W74" s="817">
        <f t="shared" si="49"/>
        <v>151.35000000000002</v>
      </c>
      <c r="X74" s="815">
        <f t="shared" si="60"/>
        <v>2650</v>
      </c>
      <c r="Y74" s="816">
        <f t="shared" si="60"/>
        <v>2752.6</v>
      </c>
      <c r="Z74" s="817">
        <f t="shared" si="748"/>
        <v>102.59999999999991</v>
      </c>
      <c r="AA74" s="815">
        <f>W800_JIG_MTBJC!N58</f>
        <v>626</v>
      </c>
      <c r="AB74" s="816">
        <f>W800_JIG_MTBJC!O58</f>
        <v>509.5</v>
      </c>
      <c r="AC74" s="817">
        <f t="shared" si="50"/>
        <v>-116.5</v>
      </c>
      <c r="AD74" s="815">
        <f t="shared" si="61"/>
        <v>3276</v>
      </c>
      <c r="AE74" s="816">
        <f t="shared" si="61"/>
        <v>3262.1</v>
      </c>
      <c r="AF74" s="817">
        <f t="shared" si="749"/>
        <v>-13.900000000000091</v>
      </c>
      <c r="AG74" s="815">
        <f>W800_JIG_MTBJC!P58</f>
        <v>607</v>
      </c>
      <c r="AH74" s="816">
        <f>W800_JIG_MTBJC!Q58</f>
        <v>426.25</v>
      </c>
      <c r="AI74" s="817">
        <f t="shared" si="51"/>
        <v>-180.75</v>
      </c>
      <c r="AJ74" s="815">
        <f t="shared" si="62"/>
        <v>3883</v>
      </c>
      <c r="AK74" s="816">
        <f t="shared" si="62"/>
        <v>3688.35</v>
      </c>
      <c r="AL74" s="817">
        <f t="shared" si="750"/>
        <v>-194.65000000000009</v>
      </c>
      <c r="AM74" s="815">
        <f>W800_JIG_MTBJC!R58</f>
        <v>885</v>
      </c>
      <c r="AN74" s="816">
        <f>W800_JIG_MTBJC!S58</f>
        <v>20.5</v>
      </c>
      <c r="AO74" s="817">
        <f t="shared" si="52"/>
        <v>-864.5</v>
      </c>
      <c r="AP74" s="815">
        <f t="shared" si="63"/>
        <v>4768</v>
      </c>
      <c r="AQ74" s="816">
        <f t="shared" si="63"/>
        <v>3708.85</v>
      </c>
      <c r="AR74" s="817">
        <f t="shared" si="740"/>
        <v>-1059.1500000000001</v>
      </c>
      <c r="AS74" s="815">
        <f>W800_JIG_MTBJC!T58</f>
        <v>542</v>
      </c>
      <c r="AT74" s="816">
        <f>W800_JIG_MTBJC!U58</f>
        <v>0</v>
      </c>
      <c r="AU74" s="817">
        <f t="shared" si="53"/>
        <v>-542</v>
      </c>
      <c r="AV74" s="815">
        <f t="shared" si="64"/>
        <v>5310</v>
      </c>
      <c r="AW74" s="816">
        <f t="shared" si="64"/>
        <v>3708.85</v>
      </c>
      <c r="AX74" s="817">
        <f t="shared" si="741"/>
        <v>-1601.15</v>
      </c>
      <c r="AY74" s="815">
        <f>W800_JIG_MTBJC!V58</f>
        <v>562</v>
      </c>
      <c r="AZ74" s="816">
        <f>W800_JIG_MTBJC!W58</f>
        <v>0</v>
      </c>
      <c r="BA74" s="817">
        <f t="shared" si="54"/>
        <v>-562</v>
      </c>
      <c r="BB74" s="815">
        <f t="shared" si="65"/>
        <v>5872</v>
      </c>
      <c r="BC74" s="816">
        <f t="shared" si="65"/>
        <v>3708.85</v>
      </c>
      <c r="BD74" s="817">
        <f t="shared" si="742"/>
        <v>-2163.15</v>
      </c>
      <c r="BE74" s="815">
        <f>W800_JIG_MTBJC!X58</f>
        <v>450</v>
      </c>
      <c r="BF74" s="816">
        <f>W800_JIG_MTBJC!Y58</f>
        <v>0</v>
      </c>
      <c r="BG74" s="817">
        <f t="shared" si="55"/>
        <v>-450</v>
      </c>
      <c r="BH74" s="815">
        <f t="shared" si="66"/>
        <v>6322</v>
      </c>
      <c r="BI74" s="816">
        <f t="shared" si="66"/>
        <v>3708.85</v>
      </c>
      <c r="BJ74" s="817">
        <f t="shared" si="743"/>
        <v>-2613.15</v>
      </c>
      <c r="BK74" s="815">
        <f>W800_JIG_MTBJC!Z58</f>
        <v>385</v>
      </c>
      <c r="BL74" s="816">
        <f>W800_JIG_MTBJC!AA58</f>
        <v>0</v>
      </c>
      <c r="BM74" s="817">
        <f t="shared" si="56"/>
        <v>-385</v>
      </c>
      <c r="BN74" s="815">
        <f t="shared" si="67"/>
        <v>6707</v>
      </c>
      <c r="BO74" s="816">
        <f t="shared" si="67"/>
        <v>3708.85</v>
      </c>
      <c r="BP74" s="817">
        <f t="shared" si="744"/>
        <v>-2998.15</v>
      </c>
      <c r="BQ74" s="815">
        <f>W800_JIG_MTBJC!AB58</f>
        <v>619</v>
      </c>
      <c r="BR74" s="816">
        <f>W800_JIG_MTBJC!AC58</f>
        <v>0</v>
      </c>
      <c r="BS74" s="817">
        <f t="shared" si="57"/>
        <v>-619</v>
      </c>
      <c r="BT74" s="815">
        <f t="shared" si="68"/>
        <v>7326</v>
      </c>
      <c r="BU74" s="816">
        <f t="shared" si="68"/>
        <v>3708.85</v>
      </c>
      <c r="BV74" s="817">
        <f t="shared" si="745"/>
        <v>-3617.15</v>
      </c>
      <c r="BW74" s="918" t="s">
        <v>90</v>
      </c>
    </row>
    <row r="75" spans="2:75" ht="15.75" customHeight="1" thickBot="1">
      <c r="B75" s="2503"/>
      <c r="C75" s="2511" t="s">
        <v>260</v>
      </c>
      <c r="D75" s="2512"/>
      <c r="E75" s="758" t="s">
        <v>261</v>
      </c>
      <c r="F75" s="824">
        <f>W800_JIG_MTBJC!F59</f>
        <v>-176</v>
      </c>
      <c r="G75" s="825">
        <f>W800_JIG_MTBJC!G59</f>
        <v>-352</v>
      </c>
      <c r="H75" s="826">
        <f t="shared" si="46"/>
        <v>-176</v>
      </c>
      <c r="I75" s="824">
        <f>W800_JIG_MTBJC!H59</f>
        <v>-160</v>
      </c>
      <c r="J75" s="825">
        <f>W800_JIG_MTBJC!I59</f>
        <v>-256</v>
      </c>
      <c r="K75" s="826">
        <f t="shared" si="47"/>
        <v>-96</v>
      </c>
      <c r="L75" s="824">
        <f t="shared" si="58"/>
        <v>-336</v>
      </c>
      <c r="M75" s="825">
        <f t="shared" si="58"/>
        <v>-608</v>
      </c>
      <c r="N75" s="826">
        <f t="shared" si="746"/>
        <v>-272</v>
      </c>
      <c r="O75" s="824">
        <f>W800_JIG_MTBJC!J59</f>
        <v>-176</v>
      </c>
      <c r="P75" s="825">
        <f>W800_JIG_MTBJC!K59</f>
        <v>-528</v>
      </c>
      <c r="Q75" s="826">
        <f t="shared" si="48"/>
        <v>-352</v>
      </c>
      <c r="R75" s="824">
        <f t="shared" si="59"/>
        <v>-512</v>
      </c>
      <c r="S75" s="825">
        <f t="shared" si="59"/>
        <v>-1136</v>
      </c>
      <c r="T75" s="826">
        <f t="shared" si="747"/>
        <v>-624</v>
      </c>
      <c r="U75" s="824">
        <f>W800_JIG_MTBJC!L59</f>
        <v>-160</v>
      </c>
      <c r="V75" s="825">
        <f>W800_JIG_MTBJC!M59</f>
        <v>-465</v>
      </c>
      <c r="W75" s="826">
        <f t="shared" si="49"/>
        <v>-305</v>
      </c>
      <c r="X75" s="824">
        <f t="shared" si="60"/>
        <v>-672</v>
      </c>
      <c r="Y75" s="825">
        <f t="shared" si="60"/>
        <v>-1601</v>
      </c>
      <c r="Z75" s="826">
        <f t="shared" si="748"/>
        <v>-929</v>
      </c>
      <c r="AA75" s="824">
        <f>W800_JIG_MTBJC!N59</f>
        <v>-176</v>
      </c>
      <c r="AB75" s="825">
        <f>W800_JIG_MTBJC!O59</f>
        <v>-256</v>
      </c>
      <c r="AC75" s="826">
        <f t="shared" si="50"/>
        <v>-80</v>
      </c>
      <c r="AD75" s="824">
        <f t="shared" si="61"/>
        <v>-848</v>
      </c>
      <c r="AE75" s="825">
        <f t="shared" si="61"/>
        <v>-1857</v>
      </c>
      <c r="AF75" s="826">
        <f t="shared" si="749"/>
        <v>-1009</v>
      </c>
      <c r="AG75" s="824">
        <f>W800_JIG_MTBJC!P59</f>
        <v>-160</v>
      </c>
      <c r="AH75" s="825">
        <f>W800_JIG_MTBJC!Q59</f>
        <v>0</v>
      </c>
      <c r="AI75" s="826">
        <f t="shared" si="51"/>
        <v>160</v>
      </c>
      <c r="AJ75" s="824">
        <f t="shared" si="62"/>
        <v>-1008</v>
      </c>
      <c r="AK75" s="825">
        <f t="shared" si="62"/>
        <v>-1857</v>
      </c>
      <c r="AL75" s="826">
        <f t="shared" si="750"/>
        <v>-849</v>
      </c>
      <c r="AM75" s="824">
        <f>W800_JIG_MTBJC!R59</f>
        <v>-16</v>
      </c>
      <c r="AN75" s="825">
        <f>W800_JIG_MTBJC!S59</f>
        <v>0</v>
      </c>
      <c r="AO75" s="826">
        <f t="shared" si="52"/>
        <v>16</v>
      </c>
      <c r="AP75" s="824">
        <f t="shared" si="63"/>
        <v>-1024</v>
      </c>
      <c r="AQ75" s="825">
        <f t="shared" si="63"/>
        <v>-1857</v>
      </c>
      <c r="AR75" s="826">
        <f t="shared" si="740"/>
        <v>-833</v>
      </c>
      <c r="AS75" s="824">
        <f>W800_JIG_MTBJC!T59</f>
        <v>0</v>
      </c>
      <c r="AT75" s="825">
        <f>W800_JIG_MTBJC!U59</f>
        <v>0</v>
      </c>
      <c r="AU75" s="826">
        <f t="shared" si="53"/>
        <v>0</v>
      </c>
      <c r="AV75" s="824">
        <f t="shared" si="64"/>
        <v>-1024</v>
      </c>
      <c r="AW75" s="825">
        <f t="shared" si="64"/>
        <v>-1857</v>
      </c>
      <c r="AX75" s="826">
        <f t="shared" si="741"/>
        <v>-833</v>
      </c>
      <c r="AY75" s="824">
        <f>W800_JIG_MTBJC!V59</f>
        <v>-16</v>
      </c>
      <c r="AZ75" s="825">
        <f>W800_JIG_MTBJC!W59</f>
        <v>0</v>
      </c>
      <c r="BA75" s="826">
        <f t="shared" si="54"/>
        <v>16</v>
      </c>
      <c r="BB75" s="824">
        <f t="shared" si="65"/>
        <v>-1040</v>
      </c>
      <c r="BC75" s="825">
        <f t="shared" si="65"/>
        <v>-1857</v>
      </c>
      <c r="BD75" s="826">
        <f t="shared" si="742"/>
        <v>-817</v>
      </c>
      <c r="BE75" s="824">
        <f>W800_JIG_MTBJC!X59</f>
        <v>0</v>
      </c>
      <c r="BF75" s="825">
        <f>W800_JIG_MTBJC!Y59</f>
        <v>0</v>
      </c>
      <c r="BG75" s="826">
        <f t="shared" si="55"/>
        <v>0</v>
      </c>
      <c r="BH75" s="824">
        <f t="shared" si="66"/>
        <v>-1040</v>
      </c>
      <c r="BI75" s="825">
        <f t="shared" si="66"/>
        <v>-1857</v>
      </c>
      <c r="BJ75" s="826">
        <f t="shared" si="743"/>
        <v>-817</v>
      </c>
      <c r="BK75" s="824">
        <f>W800_JIG_MTBJC!Z59</f>
        <v>-16</v>
      </c>
      <c r="BL75" s="825">
        <f>W800_JIG_MTBJC!AA59</f>
        <v>0</v>
      </c>
      <c r="BM75" s="826">
        <f t="shared" si="56"/>
        <v>16</v>
      </c>
      <c r="BN75" s="824">
        <f t="shared" si="67"/>
        <v>-1056</v>
      </c>
      <c r="BO75" s="825">
        <f t="shared" si="67"/>
        <v>-1857</v>
      </c>
      <c r="BP75" s="826">
        <f t="shared" si="744"/>
        <v>-801</v>
      </c>
      <c r="BQ75" s="824">
        <f>W800_JIG_MTBJC!AB59</f>
        <v>0</v>
      </c>
      <c r="BR75" s="825">
        <f>W800_JIG_MTBJC!AC59</f>
        <v>0</v>
      </c>
      <c r="BS75" s="826">
        <f t="shared" si="57"/>
        <v>0</v>
      </c>
      <c r="BT75" s="824">
        <f t="shared" si="68"/>
        <v>-1056</v>
      </c>
      <c r="BU75" s="825">
        <f t="shared" si="68"/>
        <v>-1857</v>
      </c>
      <c r="BV75" s="826">
        <f t="shared" si="745"/>
        <v>-801</v>
      </c>
      <c r="BW75" s="793" t="s">
        <v>90</v>
      </c>
    </row>
    <row r="76" spans="2:75" ht="15.75" customHeight="1" thickTop="1" thickBot="1">
      <c r="B76" s="2503"/>
      <c r="C76" s="2513" t="s">
        <v>262</v>
      </c>
      <c r="D76" s="2513"/>
      <c r="E76" s="2514"/>
      <c r="F76" s="897">
        <f t="shared" ref="F76:BR76" si="751">SUM(F73:F75)</f>
        <v>3285.968253968254</v>
      </c>
      <c r="G76" s="898">
        <f t="shared" si="751"/>
        <v>2862.3174603174602</v>
      </c>
      <c r="H76" s="899">
        <f t="shared" si="46"/>
        <v>-423.65079365079373</v>
      </c>
      <c r="I76" s="897">
        <f t="shared" si="751"/>
        <v>832.38095238095229</v>
      </c>
      <c r="J76" s="898">
        <f t="shared" si="751"/>
        <v>1396.0873015873017</v>
      </c>
      <c r="K76" s="899">
        <f t="shared" si="47"/>
        <v>563.70634920634939</v>
      </c>
      <c r="L76" s="897">
        <f t="shared" si="58"/>
        <v>4118.3492063492067</v>
      </c>
      <c r="M76" s="898">
        <f t="shared" si="58"/>
        <v>4258.4047619047615</v>
      </c>
      <c r="N76" s="899">
        <f t="shared" si="746"/>
        <v>140.05555555555475</v>
      </c>
      <c r="O76" s="897">
        <f t="shared" si="751"/>
        <v>3403.9047619047619</v>
      </c>
      <c r="P76" s="898">
        <f t="shared" si="751"/>
        <v>2081.5753968253966</v>
      </c>
      <c r="Q76" s="899">
        <f t="shared" si="48"/>
        <v>-1322.3293650793653</v>
      </c>
      <c r="R76" s="897">
        <f t="shared" si="59"/>
        <v>7522.2539682539682</v>
      </c>
      <c r="S76" s="898">
        <f t="shared" si="59"/>
        <v>6339.9801587301581</v>
      </c>
      <c r="T76" s="899">
        <f t="shared" si="747"/>
        <v>-1182.2738095238101</v>
      </c>
      <c r="U76" s="897">
        <f t="shared" si="751"/>
        <v>2264.7936507936511</v>
      </c>
      <c r="V76" s="898">
        <f t="shared" si="751"/>
        <v>1034.476984126984</v>
      </c>
      <c r="W76" s="899">
        <f t="shared" si="49"/>
        <v>-1230.3166666666671</v>
      </c>
      <c r="X76" s="897">
        <f t="shared" si="60"/>
        <v>9787.0476190476184</v>
      </c>
      <c r="Y76" s="898">
        <f t="shared" si="60"/>
        <v>7374.4571428571417</v>
      </c>
      <c r="Z76" s="899">
        <f t="shared" si="748"/>
        <v>-2412.5904761904767</v>
      </c>
      <c r="AA76" s="897">
        <f t="shared" si="751"/>
        <v>890.95238095238096</v>
      </c>
      <c r="AB76" s="898">
        <f t="shared" si="751"/>
        <v>834.45238095238096</v>
      </c>
      <c r="AC76" s="899">
        <f t="shared" si="50"/>
        <v>-56.5</v>
      </c>
      <c r="AD76" s="897">
        <f t="shared" si="61"/>
        <v>10678</v>
      </c>
      <c r="AE76" s="898">
        <f t="shared" si="61"/>
        <v>8208.9095238095233</v>
      </c>
      <c r="AF76" s="899">
        <f t="shared" si="749"/>
        <v>-2469.0904761904767</v>
      </c>
      <c r="AG76" s="897">
        <f t="shared" si="751"/>
        <v>3229.8571428571431</v>
      </c>
      <c r="AH76" s="898">
        <f t="shared" si="751"/>
        <v>3159.4246031746034</v>
      </c>
      <c r="AI76" s="899">
        <f t="shared" si="51"/>
        <v>-70.432539682539755</v>
      </c>
      <c r="AJ76" s="897">
        <f t="shared" si="62"/>
        <v>13907.857142857143</v>
      </c>
      <c r="AK76" s="898">
        <f t="shared" si="62"/>
        <v>11368.334126984126</v>
      </c>
      <c r="AL76" s="899">
        <f t="shared" si="750"/>
        <v>-2539.5230158730174</v>
      </c>
      <c r="AM76" s="897">
        <f t="shared" si="751"/>
        <v>5106.936507936508</v>
      </c>
      <c r="AN76" s="898">
        <f t="shared" si="751"/>
        <v>1625.5793650793651</v>
      </c>
      <c r="AO76" s="899">
        <f t="shared" si="52"/>
        <v>-3481.3571428571431</v>
      </c>
      <c r="AP76" s="897">
        <f t="shared" si="63"/>
        <v>19014.79365079365</v>
      </c>
      <c r="AQ76" s="898">
        <f t="shared" si="63"/>
        <v>12993.913492063492</v>
      </c>
      <c r="AR76" s="899">
        <f t="shared" si="740"/>
        <v>-6020.8801587301587</v>
      </c>
      <c r="AS76" s="897">
        <f t="shared" si="751"/>
        <v>1038.984126984127</v>
      </c>
      <c r="AT76" s="898">
        <f t="shared" si="751"/>
        <v>4.6031746031746028</v>
      </c>
      <c r="AU76" s="899">
        <f t="shared" si="53"/>
        <v>-1034.3809523809523</v>
      </c>
      <c r="AV76" s="897">
        <f t="shared" si="64"/>
        <v>20053.777777777777</v>
      </c>
      <c r="AW76" s="898">
        <f t="shared" si="64"/>
        <v>12998.516666666666</v>
      </c>
      <c r="AX76" s="899">
        <f t="shared" si="741"/>
        <v>-7055.2611111111109</v>
      </c>
      <c r="AY76" s="897">
        <f t="shared" si="751"/>
        <v>1178.063492063492</v>
      </c>
      <c r="AZ76" s="898">
        <f t="shared" si="751"/>
        <v>29.523809523809526</v>
      </c>
      <c r="BA76" s="899">
        <f t="shared" si="54"/>
        <v>-1148.5396825396824</v>
      </c>
      <c r="BB76" s="897">
        <f t="shared" si="65"/>
        <v>21231.841269841269</v>
      </c>
      <c r="BC76" s="898">
        <f t="shared" si="65"/>
        <v>13028.040476190476</v>
      </c>
      <c r="BD76" s="899">
        <f t="shared" si="742"/>
        <v>-8203.8007936507929</v>
      </c>
      <c r="BE76" s="897">
        <f t="shared" si="751"/>
        <v>3122.063492063492</v>
      </c>
      <c r="BF76" s="898">
        <f t="shared" si="751"/>
        <v>313.8095238095238</v>
      </c>
      <c r="BG76" s="899">
        <f t="shared" si="55"/>
        <v>-2808.2539682539682</v>
      </c>
      <c r="BH76" s="897">
        <f t="shared" si="66"/>
        <v>24353.90476190476</v>
      </c>
      <c r="BI76" s="898">
        <f t="shared" si="66"/>
        <v>13341.849999999999</v>
      </c>
      <c r="BJ76" s="899">
        <f t="shared" si="743"/>
        <v>-11012.054761904761</v>
      </c>
      <c r="BK76" s="897">
        <f t="shared" si="751"/>
        <v>792.17460317460313</v>
      </c>
      <c r="BL76" s="898">
        <f t="shared" si="751"/>
        <v>0</v>
      </c>
      <c r="BM76" s="899">
        <f t="shared" si="56"/>
        <v>-792.17460317460313</v>
      </c>
      <c r="BN76" s="897">
        <f t="shared" si="67"/>
        <v>25146.079365079364</v>
      </c>
      <c r="BO76" s="898">
        <f t="shared" si="67"/>
        <v>13341.849999999999</v>
      </c>
      <c r="BP76" s="899">
        <f t="shared" si="744"/>
        <v>-11804.229365079365</v>
      </c>
      <c r="BQ76" s="897">
        <f t="shared" si="751"/>
        <v>4655.1904761904752</v>
      </c>
      <c r="BR76" s="898">
        <f t="shared" si="751"/>
        <v>1.4285714285714286</v>
      </c>
      <c r="BS76" s="899">
        <f t="shared" si="57"/>
        <v>-4653.7619047619037</v>
      </c>
      <c r="BT76" s="897">
        <f t="shared" si="68"/>
        <v>29801.269841269837</v>
      </c>
      <c r="BU76" s="898">
        <f t="shared" si="68"/>
        <v>13343.278571428569</v>
      </c>
      <c r="BV76" s="899">
        <f t="shared" si="745"/>
        <v>-16457.991269841266</v>
      </c>
      <c r="BW76" s="907" t="s">
        <v>90</v>
      </c>
    </row>
    <row r="77" spans="2:75" ht="15.75" customHeight="1" thickTop="1" thickBot="1">
      <c r="B77" s="2504"/>
      <c r="C77" s="2515" t="s">
        <v>263</v>
      </c>
      <c r="D77" s="2515"/>
      <c r="E77" s="2516"/>
      <c r="F77" s="900">
        <f t="shared" ref="F77:BR77" si="752">F72/(F76/160)</f>
        <v>1178.5384704563899</v>
      </c>
      <c r="G77" s="901">
        <f t="shared" si="752"/>
        <v>1488.1927176336192</v>
      </c>
      <c r="H77" s="902">
        <f t="shared" si="46"/>
        <v>309.65424717722931</v>
      </c>
      <c r="I77" s="900">
        <f t="shared" si="752"/>
        <v>664.11899313501158</v>
      </c>
      <c r="J77" s="901">
        <f t="shared" si="752"/>
        <v>1096.5503362572267</v>
      </c>
      <c r="K77" s="902">
        <f t="shared" si="47"/>
        <v>432.43134312221514</v>
      </c>
      <c r="L77" s="900">
        <f t="shared" si="752"/>
        <v>1074.566477553034</v>
      </c>
      <c r="M77" s="901">
        <f t="shared" si="752"/>
        <v>1359.7955863194916</v>
      </c>
      <c r="N77" s="902">
        <f t="shared" si="746"/>
        <v>285.22910876645756</v>
      </c>
      <c r="O77" s="900">
        <f t="shared" si="752"/>
        <v>1298.8847542038554</v>
      </c>
      <c r="P77" s="901">
        <f t="shared" si="752"/>
        <v>1667.352527942626</v>
      </c>
      <c r="Q77" s="902">
        <f t="shared" si="48"/>
        <v>368.46777373877057</v>
      </c>
      <c r="R77" s="900">
        <f t="shared" si="752"/>
        <v>1176.0730277567936</v>
      </c>
      <c r="S77" s="901">
        <f t="shared" si="752"/>
        <v>1460.7742876367224</v>
      </c>
      <c r="T77" s="902">
        <f t="shared" si="747"/>
        <v>284.70125987992878</v>
      </c>
      <c r="U77" s="900">
        <f t="shared" si="752"/>
        <v>996.1172397359162</v>
      </c>
      <c r="V77" s="901">
        <f t="shared" si="752"/>
        <v>635.83821592231652</v>
      </c>
      <c r="W77" s="902">
        <f t="shared" si="49"/>
        <v>-360.27902381359968</v>
      </c>
      <c r="X77" s="900">
        <f t="shared" si="752"/>
        <v>1134.4299560157253</v>
      </c>
      <c r="Y77" s="901">
        <f t="shared" si="752"/>
        <v>1345.0535826365913</v>
      </c>
      <c r="Z77" s="902">
        <f t="shared" si="748"/>
        <v>210.62362662086593</v>
      </c>
      <c r="AA77" s="900">
        <f t="shared" si="752"/>
        <v>659.07001603420622</v>
      </c>
      <c r="AB77" s="901">
        <f t="shared" si="752"/>
        <v>959.09607099038431</v>
      </c>
      <c r="AC77" s="902">
        <f t="shared" si="50"/>
        <v>300.02605495617809</v>
      </c>
      <c r="AD77" s="900">
        <f t="shared" si="752"/>
        <v>1094.7668102640944</v>
      </c>
      <c r="AE77" s="901">
        <f t="shared" si="752"/>
        <v>1305.8202150856998</v>
      </c>
      <c r="AF77" s="902">
        <f t="shared" si="749"/>
        <v>211.05340482160545</v>
      </c>
      <c r="AG77" s="900">
        <f t="shared" si="752"/>
        <v>1441.5498252908133</v>
      </c>
      <c r="AH77" s="901">
        <f t="shared" si="752"/>
        <v>2042.2959274028949</v>
      </c>
      <c r="AI77" s="902">
        <f t="shared" si="51"/>
        <v>600.74610211208164</v>
      </c>
      <c r="AJ77" s="900">
        <f t="shared" si="752"/>
        <v>1175.3011144779416</v>
      </c>
      <c r="AK77" s="901">
        <f t="shared" si="752"/>
        <v>1510.4974755483784</v>
      </c>
      <c r="AL77" s="902">
        <f t="shared" si="750"/>
        <v>335.19636107043675</v>
      </c>
      <c r="AM77" s="900">
        <f t="shared" si="752"/>
        <v>1413.6380957117149</v>
      </c>
      <c r="AN77" s="901">
        <f t="shared" si="752"/>
        <v>5827.3377501550112</v>
      </c>
      <c r="AO77" s="902">
        <f t="shared" si="52"/>
        <v>4413.6996544432968</v>
      </c>
      <c r="AP77" s="900">
        <f t="shared" si="752"/>
        <v>1239.3129493159879</v>
      </c>
      <c r="AQ77" s="901">
        <f t="shared" si="752"/>
        <v>2050.547744239962</v>
      </c>
      <c r="AR77" s="902">
        <f t="shared" si="740"/>
        <v>811.23479492397405</v>
      </c>
      <c r="AS77" s="900">
        <f t="shared" si="752"/>
        <v>642.16572965045225</v>
      </c>
      <c r="AT77" s="901">
        <f t="shared" si="752"/>
        <v>285472.55172413797</v>
      </c>
      <c r="AU77" s="902">
        <f t="shared" si="53"/>
        <v>284830.3859944875</v>
      </c>
      <c r="AV77" s="900">
        <f t="shared" si="752"/>
        <v>1208.3748143879791</v>
      </c>
      <c r="AW77" s="901">
        <f t="shared" si="752"/>
        <v>2150.9161942837068</v>
      </c>
      <c r="AX77" s="902">
        <f t="shared" si="741"/>
        <v>942.54137989572769</v>
      </c>
      <c r="AY77" s="900">
        <f t="shared" si="752"/>
        <v>733.4069902180064</v>
      </c>
      <c r="AZ77" s="901">
        <f t="shared" si="752"/>
        <v>47105.032258064515</v>
      </c>
      <c r="BA77" s="902">
        <f t="shared" si="54"/>
        <v>46371.62526784651</v>
      </c>
      <c r="BB77" s="900">
        <f t="shared" si="752"/>
        <v>1182.0208940450327</v>
      </c>
      <c r="BC77" s="901">
        <f t="shared" si="752"/>
        <v>2252.7900533958164</v>
      </c>
      <c r="BD77" s="902">
        <f t="shared" si="742"/>
        <v>1070.7691593507836</v>
      </c>
      <c r="BE77" s="900">
        <f t="shared" si="752"/>
        <v>1399.5871676241802</v>
      </c>
      <c r="BF77" s="901">
        <f t="shared" si="752"/>
        <v>19357.474962063734</v>
      </c>
      <c r="BG77" s="902">
        <f t="shared" si="55"/>
        <v>17957.887794439554</v>
      </c>
      <c r="BH77" s="900">
        <f t="shared" si="752"/>
        <v>1209.9119335512835</v>
      </c>
      <c r="BI77" s="901">
        <f t="shared" si="752"/>
        <v>2655.1040522866019</v>
      </c>
      <c r="BJ77" s="902">
        <f t="shared" si="743"/>
        <v>1445.1921187353184</v>
      </c>
      <c r="BK77" s="900">
        <f t="shared" si="752"/>
        <v>799.41972068046573</v>
      </c>
      <c r="BL77" s="901" t="e">
        <f t="shared" si="752"/>
        <v>#DIV/0!</v>
      </c>
      <c r="BM77" s="902" t="e">
        <f t="shared" si="56"/>
        <v>#DIV/0!</v>
      </c>
      <c r="BN77" s="900">
        <f t="shared" si="752"/>
        <v>1196.9802354874976</v>
      </c>
      <c r="BO77" s="901">
        <f t="shared" si="752"/>
        <v>2685.4206875358368</v>
      </c>
      <c r="BP77" s="902">
        <f t="shared" si="744"/>
        <v>1488.4404520483392</v>
      </c>
      <c r="BQ77" s="900">
        <f t="shared" si="752"/>
        <v>1575.3254431817022</v>
      </c>
      <c r="BR77" s="901">
        <f t="shared" si="752"/>
        <v>4113872</v>
      </c>
      <c r="BS77" s="902">
        <f t="shared" si="57"/>
        <v>4112296.6745568183</v>
      </c>
      <c r="BT77" s="900">
        <f t="shared" ref="BT77:BU77" si="753">BT72/(BT76/160)</f>
        <v>1256.0807039222791</v>
      </c>
      <c r="BU77" s="901">
        <f t="shared" si="753"/>
        <v>3125.5766546988084</v>
      </c>
      <c r="BV77" s="902">
        <f t="shared" si="745"/>
        <v>1869.4959507765293</v>
      </c>
      <c r="BW77" s="919" t="s">
        <v>89</v>
      </c>
    </row>
    <row r="78" spans="2:75" ht="15.75" hidden="1" customHeight="1" outlineLevel="1" thickTop="1">
      <c r="B78" s="2460" t="s">
        <v>277</v>
      </c>
      <c r="C78" s="2463" t="s">
        <v>278</v>
      </c>
      <c r="D78" s="810" t="s">
        <v>279</v>
      </c>
      <c r="E78" s="811" t="s">
        <v>280</v>
      </c>
      <c r="F78" s="812">
        <f>W800_JIG_MTBJC!F57</f>
        <v>2814</v>
      </c>
      <c r="G78" s="813">
        <f>W800_JIG_MTBJC!G57</f>
        <v>2099.9</v>
      </c>
      <c r="H78" s="814">
        <f>G78-F78</f>
        <v>-714.09999999999991</v>
      </c>
      <c r="I78" s="812">
        <f>W800_JIG_MTBJC!H57</f>
        <v>442</v>
      </c>
      <c r="J78" s="813">
        <f>W800_JIG_MTBJC!I57</f>
        <v>1347</v>
      </c>
      <c r="K78" s="814">
        <f>J78-I78</f>
        <v>905</v>
      </c>
      <c r="L78" s="815">
        <f t="shared" ref="L78:M84" si="754">SUM(F78,I78)</f>
        <v>3256</v>
      </c>
      <c r="M78" s="816">
        <f t="shared" si="754"/>
        <v>3446.9</v>
      </c>
      <c r="N78" s="817">
        <f t="shared" si="746"/>
        <v>190.90000000000009</v>
      </c>
      <c r="O78" s="812">
        <f>W800_JIG_MTBJC!J57</f>
        <v>2862</v>
      </c>
      <c r="P78" s="813">
        <f>W800_JIG_MTBJC!K57</f>
        <v>1740.6</v>
      </c>
      <c r="Q78" s="814">
        <f>P78-O78</f>
        <v>-1121.4000000000001</v>
      </c>
      <c r="R78" s="815">
        <f>SUM(L78,O78)</f>
        <v>6118</v>
      </c>
      <c r="S78" s="816">
        <f t="shared" ref="S78:S84" si="755">SUM(M78,P78)</f>
        <v>5187.5</v>
      </c>
      <c r="T78" s="817">
        <f t="shared" si="747"/>
        <v>-930.5</v>
      </c>
      <c r="U78" s="812">
        <f>W800_JIG_MTBJC!L57</f>
        <v>1691</v>
      </c>
      <c r="V78" s="813">
        <f>W800_JIG_MTBJC!M57</f>
        <v>1750.85</v>
      </c>
      <c r="W78" s="814">
        <f>V78-U78</f>
        <v>59.849999999999909</v>
      </c>
      <c r="X78" s="815">
        <f t="shared" ref="X78:Y84" si="756">SUM(R78,U78)</f>
        <v>7809</v>
      </c>
      <c r="Y78" s="816">
        <f t="shared" si="756"/>
        <v>6938.35</v>
      </c>
      <c r="Z78" s="817">
        <f t="shared" si="748"/>
        <v>-870.64999999999964</v>
      </c>
      <c r="AA78" s="812">
        <f>W800_JIG_MTBJC!N57</f>
        <v>441</v>
      </c>
      <c r="AB78" s="813">
        <f>W800_JIG_MTBJC!O57</f>
        <v>1509</v>
      </c>
      <c r="AC78" s="814">
        <f>AB78-AA78</f>
        <v>1068</v>
      </c>
      <c r="AD78" s="815">
        <f t="shared" ref="AD78:AE84" si="757">SUM(X78,AA78)</f>
        <v>8250</v>
      </c>
      <c r="AE78" s="816">
        <f t="shared" si="757"/>
        <v>8447.35</v>
      </c>
      <c r="AF78" s="817">
        <f t="shared" si="749"/>
        <v>197.35000000000036</v>
      </c>
      <c r="AG78" s="812">
        <f>W800_JIG_MTBJC!P57</f>
        <v>2783</v>
      </c>
      <c r="AH78" s="813">
        <f>W800_JIG_MTBJC!Q57</f>
        <v>1826.25</v>
      </c>
      <c r="AI78" s="814">
        <f>AH78-AG78</f>
        <v>-956.75</v>
      </c>
      <c r="AJ78" s="815">
        <f t="shared" ref="AJ78:AK84" si="758">SUM(AD78,AG78)</f>
        <v>11033</v>
      </c>
      <c r="AK78" s="816">
        <f t="shared" si="758"/>
        <v>10273.6</v>
      </c>
      <c r="AL78" s="817">
        <f t="shared" si="750"/>
        <v>-759.39999999999964</v>
      </c>
      <c r="AM78" s="812">
        <f>W800_JIG_MTBJC!R57</f>
        <v>4238</v>
      </c>
      <c r="AN78" s="813">
        <f>W800_JIG_MTBJC!S57</f>
        <v>45.5</v>
      </c>
      <c r="AO78" s="814">
        <f>AN78-AM78</f>
        <v>-4192.5</v>
      </c>
      <c r="AP78" s="815">
        <f t="shared" ref="AP78:AQ84" si="759">SUM(AJ78,AM78)</f>
        <v>15271</v>
      </c>
      <c r="AQ78" s="816">
        <f t="shared" si="759"/>
        <v>10319.1</v>
      </c>
      <c r="AR78" s="817">
        <f t="shared" si="740"/>
        <v>-4951.8999999999996</v>
      </c>
      <c r="AS78" s="812">
        <f>W800_JIG_MTBJC!T57</f>
        <v>497</v>
      </c>
      <c r="AT78" s="813">
        <f>W800_JIG_MTBJC!U57</f>
        <v>0</v>
      </c>
      <c r="AU78" s="814">
        <f>AT78-AS78</f>
        <v>-497</v>
      </c>
      <c r="AV78" s="815">
        <f t="shared" ref="AV78:AW84" si="760">SUM(AP78,AS78)</f>
        <v>15768</v>
      </c>
      <c r="AW78" s="816">
        <f t="shared" si="760"/>
        <v>10319.1</v>
      </c>
      <c r="AX78" s="817">
        <f t="shared" si="741"/>
        <v>-5448.9</v>
      </c>
      <c r="AY78" s="812">
        <f>W800_JIG_MTBJC!V57</f>
        <v>632</v>
      </c>
      <c r="AZ78" s="813">
        <f>W800_JIG_MTBJC!W57</f>
        <v>0</v>
      </c>
      <c r="BA78" s="814">
        <f>AZ78-AY78</f>
        <v>-632</v>
      </c>
      <c r="BB78" s="815">
        <f t="shared" ref="BB78:BC84" si="761">SUM(AV78,AY78)</f>
        <v>16400</v>
      </c>
      <c r="BC78" s="816">
        <f t="shared" si="761"/>
        <v>10319.1</v>
      </c>
      <c r="BD78" s="817">
        <f t="shared" si="742"/>
        <v>-6080.9</v>
      </c>
      <c r="BE78" s="812">
        <f>W800_JIG_MTBJC!X57</f>
        <v>2672</v>
      </c>
      <c r="BF78" s="813">
        <f>W800_JIG_MTBJC!Y57</f>
        <v>0</v>
      </c>
      <c r="BG78" s="814">
        <f>BF78-BE78</f>
        <v>-2672</v>
      </c>
      <c r="BH78" s="815">
        <f t="shared" ref="BH78:BI84" si="762">SUM(BB78,BE78)</f>
        <v>19072</v>
      </c>
      <c r="BI78" s="816">
        <f t="shared" si="762"/>
        <v>10319.1</v>
      </c>
      <c r="BJ78" s="817">
        <f t="shared" si="743"/>
        <v>-8752.9</v>
      </c>
      <c r="BK78" s="812">
        <f>W800_JIG_MTBJC!Z57</f>
        <v>423</v>
      </c>
      <c r="BL78" s="813">
        <f>W800_JIG_MTBJC!AA57</f>
        <v>0</v>
      </c>
      <c r="BM78" s="814">
        <f>BL78-BK78</f>
        <v>-423</v>
      </c>
      <c r="BN78" s="815">
        <f t="shared" ref="BN78:BO84" si="763">SUM(BH78,BK78)</f>
        <v>19495</v>
      </c>
      <c r="BO78" s="816">
        <f t="shared" si="763"/>
        <v>10319.1</v>
      </c>
      <c r="BP78" s="817">
        <f t="shared" si="744"/>
        <v>-9175.9</v>
      </c>
      <c r="BQ78" s="812">
        <f>W800_JIG_MTBJC!AB57</f>
        <v>4036</v>
      </c>
      <c r="BR78" s="813">
        <f>W800_JIG_MTBJC!AC57</f>
        <v>0</v>
      </c>
      <c r="BS78" s="814">
        <f>BR78-BQ78</f>
        <v>-4036</v>
      </c>
      <c r="BT78" s="815">
        <f t="shared" ref="BT78:BU84" si="764">SUM(BN78,BQ78)</f>
        <v>23531</v>
      </c>
      <c r="BU78" s="816">
        <f t="shared" si="764"/>
        <v>10319.1</v>
      </c>
      <c r="BV78" s="817">
        <f t="shared" si="745"/>
        <v>-13211.9</v>
      </c>
      <c r="BW78" s="818" t="s">
        <v>90</v>
      </c>
    </row>
    <row r="79" spans="2:75" ht="15.75" hidden="1" customHeight="1" outlineLevel="1" thickBot="1">
      <c r="B79" s="2461"/>
      <c r="C79" s="2464"/>
      <c r="D79" s="819" t="s">
        <v>281</v>
      </c>
      <c r="E79" s="820" t="s">
        <v>282</v>
      </c>
      <c r="F79" s="821">
        <f>W800_JIG_MTBJC!F58</f>
        <v>648</v>
      </c>
      <c r="G79" s="822">
        <f>W800_JIG_MTBJC!G58</f>
        <v>574</v>
      </c>
      <c r="H79" s="823">
        <f>G79-F79</f>
        <v>-74</v>
      </c>
      <c r="I79" s="821">
        <f>W800_JIG_MTBJC!H58</f>
        <v>550</v>
      </c>
      <c r="J79" s="822">
        <f>W800_JIG_MTBJC!I58</f>
        <v>580.5</v>
      </c>
      <c r="K79" s="823">
        <f>J79-I79</f>
        <v>30.5</v>
      </c>
      <c r="L79" s="824">
        <f t="shared" si="754"/>
        <v>1198</v>
      </c>
      <c r="M79" s="825">
        <f t="shared" si="754"/>
        <v>1154.5</v>
      </c>
      <c r="N79" s="826">
        <f t="shared" si="746"/>
        <v>-43.5</v>
      </c>
      <c r="O79" s="821">
        <f>W800_JIG_MTBJC!J58</f>
        <v>718</v>
      </c>
      <c r="P79" s="822">
        <f>W800_JIG_MTBJC!K58</f>
        <v>712.75</v>
      </c>
      <c r="Q79" s="823">
        <f>P79-O79</f>
        <v>-5.25</v>
      </c>
      <c r="R79" s="824">
        <f t="shared" ref="R79:R84" si="765">SUM(L79,O79)</f>
        <v>1916</v>
      </c>
      <c r="S79" s="825">
        <f t="shared" si="755"/>
        <v>1867.25</v>
      </c>
      <c r="T79" s="826">
        <f t="shared" si="747"/>
        <v>-48.75</v>
      </c>
      <c r="U79" s="821">
        <f>W800_JIG_MTBJC!L58</f>
        <v>734</v>
      </c>
      <c r="V79" s="822">
        <f>W800_JIG_MTBJC!M58</f>
        <v>885.35</v>
      </c>
      <c r="W79" s="823">
        <f>V79-U79</f>
        <v>151.35000000000002</v>
      </c>
      <c r="X79" s="824">
        <f t="shared" si="756"/>
        <v>2650</v>
      </c>
      <c r="Y79" s="825">
        <f t="shared" si="756"/>
        <v>2752.6</v>
      </c>
      <c r="Z79" s="826">
        <f t="shared" si="748"/>
        <v>102.59999999999991</v>
      </c>
      <c r="AA79" s="821">
        <f>W800_JIG_MTBJC!N58</f>
        <v>626</v>
      </c>
      <c r="AB79" s="822">
        <f>W800_JIG_MTBJC!O58</f>
        <v>509.5</v>
      </c>
      <c r="AC79" s="823">
        <f>AB79-AA79</f>
        <v>-116.5</v>
      </c>
      <c r="AD79" s="824">
        <f t="shared" si="757"/>
        <v>3276</v>
      </c>
      <c r="AE79" s="825">
        <f t="shared" si="757"/>
        <v>3262.1</v>
      </c>
      <c r="AF79" s="826">
        <f t="shared" si="749"/>
        <v>-13.900000000000091</v>
      </c>
      <c r="AG79" s="821">
        <f>W800_JIG_MTBJC!P58</f>
        <v>607</v>
      </c>
      <c r="AH79" s="822">
        <f>W800_JIG_MTBJC!Q58</f>
        <v>426.25</v>
      </c>
      <c r="AI79" s="823">
        <f>AH79-AG79</f>
        <v>-180.75</v>
      </c>
      <c r="AJ79" s="824">
        <f t="shared" si="758"/>
        <v>3883</v>
      </c>
      <c r="AK79" s="825">
        <f t="shared" si="758"/>
        <v>3688.35</v>
      </c>
      <c r="AL79" s="826">
        <f t="shared" si="750"/>
        <v>-194.65000000000009</v>
      </c>
      <c r="AM79" s="821">
        <f>W800_JIG_MTBJC!R58</f>
        <v>885</v>
      </c>
      <c r="AN79" s="822">
        <f>W800_JIG_MTBJC!S58</f>
        <v>20.5</v>
      </c>
      <c r="AO79" s="823">
        <f>AN79-AM79</f>
        <v>-864.5</v>
      </c>
      <c r="AP79" s="824">
        <f t="shared" si="759"/>
        <v>4768</v>
      </c>
      <c r="AQ79" s="825">
        <f t="shared" si="759"/>
        <v>3708.85</v>
      </c>
      <c r="AR79" s="826">
        <f t="shared" si="740"/>
        <v>-1059.1500000000001</v>
      </c>
      <c r="AS79" s="821">
        <f>W800_JIG_MTBJC!T58</f>
        <v>542</v>
      </c>
      <c r="AT79" s="822">
        <f>W800_JIG_MTBJC!U58</f>
        <v>0</v>
      </c>
      <c r="AU79" s="823">
        <f>AT79-AS79</f>
        <v>-542</v>
      </c>
      <c r="AV79" s="824">
        <f t="shared" si="760"/>
        <v>5310</v>
      </c>
      <c r="AW79" s="825">
        <f t="shared" si="760"/>
        <v>3708.85</v>
      </c>
      <c r="AX79" s="826">
        <f t="shared" si="741"/>
        <v>-1601.15</v>
      </c>
      <c r="AY79" s="821">
        <f>W800_JIG_MTBJC!V58</f>
        <v>562</v>
      </c>
      <c r="AZ79" s="822">
        <f>W800_JIG_MTBJC!W58</f>
        <v>0</v>
      </c>
      <c r="BA79" s="823">
        <f>AZ79-AY79</f>
        <v>-562</v>
      </c>
      <c r="BB79" s="824">
        <f t="shared" si="761"/>
        <v>5872</v>
      </c>
      <c r="BC79" s="825">
        <f t="shared" si="761"/>
        <v>3708.85</v>
      </c>
      <c r="BD79" s="826">
        <f t="shared" si="742"/>
        <v>-2163.15</v>
      </c>
      <c r="BE79" s="821">
        <f>W800_JIG_MTBJC!X58</f>
        <v>450</v>
      </c>
      <c r="BF79" s="822">
        <f>W800_JIG_MTBJC!Y58</f>
        <v>0</v>
      </c>
      <c r="BG79" s="823">
        <f>BF79-BE79</f>
        <v>-450</v>
      </c>
      <c r="BH79" s="824">
        <f t="shared" si="762"/>
        <v>6322</v>
      </c>
      <c r="BI79" s="825">
        <f t="shared" si="762"/>
        <v>3708.85</v>
      </c>
      <c r="BJ79" s="826">
        <f t="shared" si="743"/>
        <v>-2613.15</v>
      </c>
      <c r="BK79" s="821">
        <f>W800_JIG_MTBJC!Z58</f>
        <v>385</v>
      </c>
      <c r="BL79" s="822">
        <f>W800_JIG_MTBJC!AA58</f>
        <v>0</v>
      </c>
      <c r="BM79" s="823">
        <f>BL79-BK79</f>
        <v>-385</v>
      </c>
      <c r="BN79" s="824">
        <f t="shared" si="763"/>
        <v>6707</v>
      </c>
      <c r="BO79" s="825">
        <f t="shared" si="763"/>
        <v>3708.85</v>
      </c>
      <c r="BP79" s="826">
        <f t="shared" si="744"/>
        <v>-2998.15</v>
      </c>
      <c r="BQ79" s="821">
        <f>W800_JIG_MTBJC!AB58</f>
        <v>619</v>
      </c>
      <c r="BR79" s="822">
        <f>W800_JIG_MTBJC!AC58</f>
        <v>0</v>
      </c>
      <c r="BS79" s="823">
        <f>BR79-BQ79</f>
        <v>-619</v>
      </c>
      <c r="BT79" s="824">
        <f t="shared" si="764"/>
        <v>7326</v>
      </c>
      <c r="BU79" s="825">
        <f t="shared" si="764"/>
        <v>3708.85</v>
      </c>
      <c r="BV79" s="826">
        <f t="shared" si="745"/>
        <v>-3617.15</v>
      </c>
      <c r="BW79" s="793" t="s">
        <v>90</v>
      </c>
    </row>
    <row r="80" spans="2:75" ht="15.75" hidden="1" customHeight="1" outlineLevel="1" thickTop="1">
      <c r="B80" s="2461"/>
      <c r="C80" s="2465"/>
      <c r="D80" s="2533" t="s">
        <v>283</v>
      </c>
      <c r="E80" s="2534"/>
      <c r="F80" s="827">
        <f>SUM(F78:F79)</f>
        <v>3462</v>
      </c>
      <c r="G80" s="828">
        <f t="shared" ref="G80:K80" si="766">SUM(G78:G79)</f>
        <v>2673.9</v>
      </c>
      <c r="H80" s="829">
        <f t="shared" si="766"/>
        <v>-788.09999999999991</v>
      </c>
      <c r="I80" s="827">
        <f t="shared" si="766"/>
        <v>992</v>
      </c>
      <c r="J80" s="828">
        <f t="shared" si="766"/>
        <v>1927.5</v>
      </c>
      <c r="K80" s="829">
        <f t="shared" si="766"/>
        <v>935.5</v>
      </c>
      <c r="L80" s="827">
        <f t="shared" si="754"/>
        <v>4454</v>
      </c>
      <c r="M80" s="828">
        <f t="shared" si="754"/>
        <v>4601.3999999999996</v>
      </c>
      <c r="N80" s="829">
        <f t="shared" si="746"/>
        <v>147.39999999999964</v>
      </c>
      <c r="O80" s="827">
        <f t="shared" ref="O80:BS80" si="767">SUM(O78:O79)</f>
        <v>3580</v>
      </c>
      <c r="P80" s="828">
        <f t="shared" si="767"/>
        <v>2453.35</v>
      </c>
      <c r="Q80" s="829">
        <f t="shared" si="767"/>
        <v>-1126.6500000000001</v>
      </c>
      <c r="R80" s="827">
        <f>SUM(L80,O80)</f>
        <v>8034</v>
      </c>
      <c r="S80" s="828">
        <f t="shared" si="755"/>
        <v>7054.75</v>
      </c>
      <c r="T80" s="829">
        <f t="shared" si="747"/>
        <v>-979.25</v>
      </c>
      <c r="U80" s="827">
        <f t="shared" si="767"/>
        <v>2425</v>
      </c>
      <c r="V80" s="828">
        <f t="shared" si="767"/>
        <v>2636.2</v>
      </c>
      <c r="W80" s="829">
        <f t="shared" si="767"/>
        <v>211.19999999999993</v>
      </c>
      <c r="X80" s="827">
        <f t="shared" si="756"/>
        <v>10459</v>
      </c>
      <c r="Y80" s="828">
        <f t="shared" si="756"/>
        <v>9690.9500000000007</v>
      </c>
      <c r="Z80" s="829">
        <f t="shared" si="748"/>
        <v>-768.04999999999927</v>
      </c>
      <c r="AA80" s="827">
        <f t="shared" si="767"/>
        <v>1067</v>
      </c>
      <c r="AB80" s="828">
        <f t="shared" si="767"/>
        <v>2018.5</v>
      </c>
      <c r="AC80" s="829">
        <f t="shared" si="767"/>
        <v>951.5</v>
      </c>
      <c r="AD80" s="827">
        <f t="shared" si="757"/>
        <v>11526</v>
      </c>
      <c r="AE80" s="828">
        <f t="shared" si="757"/>
        <v>11709.45</v>
      </c>
      <c r="AF80" s="829">
        <f t="shared" si="749"/>
        <v>183.45000000000073</v>
      </c>
      <c r="AG80" s="827">
        <f t="shared" si="767"/>
        <v>3390</v>
      </c>
      <c r="AH80" s="828">
        <f t="shared" si="767"/>
        <v>2252.5</v>
      </c>
      <c r="AI80" s="829">
        <f t="shared" si="767"/>
        <v>-1137.5</v>
      </c>
      <c r="AJ80" s="827">
        <f t="shared" si="758"/>
        <v>14916</v>
      </c>
      <c r="AK80" s="828">
        <f t="shared" si="758"/>
        <v>13961.95</v>
      </c>
      <c r="AL80" s="829">
        <f t="shared" si="750"/>
        <v>-954.04999999999927</v>
      </c>
      <c r="AM80" s="827">
        <f t="shared" si="767"/>
        <v>5123</v>
      </c>
      <c r="AN80" s="828">
        <f t="shared" si="767"/>
        <v>66</v>
      </c>
      <c r="AO80" s="829">
        <f t="shared" si="767"/>
        <v>-5057</v>
      </c>
      <c r="AP80" s="827">
        <f t="shared" si="759"/>
        <v>20039</v>
      </c>
      <c r="AQ80" s="828">
        <f t="shared" si="759"/>
        <v>14027.95</v>
      </c>
      <c r="AR80" s="829">
        <f t="shared" si="740"/>
        <v>-6011.0499999999993</v>
      </c>
      <c r="AS80" s="827">
        <f t="shared" si="767"/>
        <v>1039</v>
      </c>
      <c r="AT80" s="828">
        <f t="shared" si="767"/>
        <v>0</v>
      </c>
      <c r="AU80" s="829">
        <f t="shared" si="767"/>
        <v>-1039</v>
      </c>
      <c r="AV80" s="827">
        <f t="shared" si="760"/>
        <v>21078</v>
      </c>
      <c r="AW80" s="828">
        <f t="shared" si="760"/>
        <v>14027.95</v>
      </c>
      <c r="AX80" s="829">
        <f t="shared" si="741"/>
        <v>-7050.0499999999993</v>
      </c>
      <c r="AY80" s="827">
        <f t="shared" si="767"/>
        <v>1194</v>
      </c>
      <c r="AZ80" s="828">
        <f t="shared" si="767"/>
        <v>0</v>
      </c>
      <c r="BA80" s="829">
        <f t="shared" si="767"/>
        <v>-1194</v>
      </c>
      <c r="BB80" s="827">
        <f t="shared" si="761"/>
        <v>22272</v>
      </c>
      <c r="BC80" s="828">
        <f t="shared" si="761"/>
        <v>14027.95</v>
      </c>
      <c r="BD80" s="829">
        <f t="shared" si="742"/>
        <v>-8244.0499999999993</v>
      </c>
      <c r="BE80" s="827">
        <f t="shared" si="767"/>
        <v>3122</v>
      </c>
      <c r="BF80" s="828">
        <f t="shared" si="767"/>
        <v>0</v>
      </c>
      <c r="BG80" s="829">
        <f t="shared" si="767"/>
        <v>-3122</v>
      </c>
      <c r="BH80" s="827">
        <f t="shared" si="762"/>
        <v>25394</v>
      </c>
      <c r="BI80" s="828">
        <f t="shared" si="762"/>
        <v>14027.95</v>
      </c>
      <c r="BJ80" s="829">
        <f t="shared" si="743"/>
        <v>-11366.05</v>
      </c>
      <c r="BK80" s="827">
        <f t="shared" si="767"/>
        <v>808</v>
      </c>
      <c r="BL80" s="828">
        <f t="shared" si="767"/>
        <v>0</v>
      </c>
      <c r="BM80" s="829">
        <f t="shared" si="767"/>
        <v>-808</v>
      </c>
      <c r="BN80" s="827">
        <f t="shared" si="763"/>
        <v>26202</v>
      </c>
      <c r="BO80" s="828">
        <f t="shared" si="763"/>
        <v>14027.95</v>
      </c>
      <c r="BP80" s="829">
        <f t="shared" si="744"/>
        <v>-12174.05</v>
      </c>
      <c r="BQ80" s="827">
        <f t="shared" si="767"/>
        <v>4655</v>
      </c>
      <c r="BR80" s="828">
        <f t="shared" si="767"/>
        <v>0</v>
      </c>
      <c r="BS80" s="829">
        <f t="shared" si="767"/>
        <v>-4655</v>
      </c>
      <c r="BT80" s="827">
        <f t="shared" si="764"/>
        <v>30857</v>
      </c>
      <c r="BU80" s="828">
        <f t="shared" si="764"/>
        <v>14027.95</v>
      </c>
      <c r="BV80" s="829">
        <f t="shared" si="745"/>
        <v>-16829.05</v>
      </c>
      <c r="BW80" s="830" t="s">
        <v>90</v>
      </c>
    </row>
    <row r="81" spans="2:75" ht="15.75" customHeight="1" collapsed="1">
      <c r="B81" s="2461"/>
      <c r="C81" s="2517" t="s">
        <v>284</v>
      </c>
      <c r="D81" s="831" t="s">
        <v>285</v>
      </c>
      <c r="E81" s="832" t="s">
        <v>286</v>
      </c>
      <c r="F81" s="833">
        <f>F78-F82</f>
        <v>1996</v>
      </c>
      <c r="G81" s="834">
        <f>G78</f>
        <v>2099.9</v>
      </c>
      <c r="H81" s="835">
        <f>G81-F81</f>
        <v>103.90000000000009</v>
      </c>
      <c r="I81" s="833">
        <f>I78-I82</f>
        <v>1422</v>
      </c>
      <c r="J81" s="834">
        <f>J78</f>
        <v>1347</v>
      </c>
      <c r="K81" s="835">
        <f>J81-I81</f>
        <v>-75</v>
      </c>
      <c r="L81" s="833">
        <f t="shared" si="754"/>
        <v>3418</v>
      </c>
      <c r="M81" s="834">
        <f t="shared" si="754"/>
        <v>3446.9</v>
      </c>
      <c r="N81" s="835">
        <f t="shared" si="746"/>
        <v>28.900000000000091</v>
      </c>
      <c r="O81" s="833">
        <f>O78-O82</f>
        <v>1926</v>
      </c>
      <c r="P81" s="834">
        <f>P78</f>
        <v>1740.6</v>
      </c>
      <c r="Q81" s="835">
        <f>P81-O81</f>
        <v>-185.40000000000009</v>
      </c>
      <c r="R81" s="833">
        <f t="shared" si="765"/>
        <v>5344</v>
      </c>
      <c r="S81" s="834">
        <f t="shared" si="755"/>
        <v>5187.5</v>
      </c>
      <c r="T81" s="835">
        <f t="shared" si="747"/>
        <v>-156.5</v>
      </c>
      <c r="U81" s="833">
        <f>U78-U82</f>
        <v>2022</v>
      </c>
      <c r="V81" s="834">
        <f>V78</f>
        <v>1750.85</v>
      </c>
      <c r="W81" s="835">
        <f>V81-U81</f>
        <v>-271.15000000000009</v>
      </c>
      <c r="X81" s="833">
        <f t="shared" si="756"/>
        <v>7366</v>
      </c>
      <c r="Y81" s="834">
        <f t="shared" si="756"/>
        <v>6938.35</v>
      </c>
      <c r="Z81" s="835">
        <f t="shared" si="748"/>
        <v>-427.64999999999964</v>
      </c>
      <c r="AA81" s="833">
        <f>AA78-AA82</f>
        <v>1346</v>
      </c>
      <c r="AB81" s="834">
        <f>AB78</f>
        <v>1509</v>
      </c>
      <c r="AC81" s="835">
        <f>AB81-AA81</f>
        <v>163</v>
      </c>
      <c r="AD81" s="833">
        <f t="shared" si="757"/>
        <v>8712</v>
      </c>
      <c r="AE81" s="834">
        <f t="shared" si="757"/>
        <v>8447.35</v>
      </c>
      <c r="AF81" s="835">
        <f t="shared" si="749"/>
        <v>-264.64999999999964</v>
      </c>
      <c r="AG81" s="833">
        <f>AG78-AG82</f>
        <v>2037</v>
      </c>
      <c r="AH81" s="834">
        <f>AH78</f>
        <v>1826.25</v>
      </c>
      <c r="AI81" s="835">
        <f>AH81-AG81</f>
        <v>-210.75</v>
      </c>
      <c r="AJ81" s="833">
        <f t="shared" si="758"/>
        <v>10749</v>
      </c>
      <c r="AK81" s="834">
        <f t="shared" si="758"/>
        <v>10273.6</v>
      </c>
      <c r="AL81" s="835">
        <f t="shared" si="750"/>
        <v>-475.39999999999964</v>
      </c>
      <c r="AM81" s="833">
        <f>AM78-AM82</f>
        <v>1759</v>
      </c>
      <c r="AN81" s="834">
        <f>AN78</f>
        <v>45.5</v>
      </c>
      <c r="AO81" s="835">
        <f>AN81-AM81</f>
        <v>-1713.5</v>
      </c>
      <c r="AP81" s="833">
        <f t="shared" si="759"/>
        <v>12508</v>
      </c>
      <c r="AQ81" s="834">
        <f t="shared" si="759"/>
        <v>10319.1</v>
      </c>
      <c r="AR81" s="835">
        <f t="shared" si="740"/>
        <v>-2188.8999999999996</v>
      </c>
      <c r="AS81" s="833">
        <f>AS78-AS82</f>
        <v>1980</v>
      </c>
      <c r="AT81" s="834">
        <f>AT78</f>
        <v>0</v>
      </c>
      <c r="AU81" s="835">
        <f>AT81-AS81</f>
        <v>-1980</v>
      </c>
      <c r="AV81" s="833">
        <f t="shared" si="760"/>
        <v>14488</v>
      </c>
      <c r="AW81" s="834">
        <f t="shared" si="760"/>
        <v>10319.1</v>
      </c>
      <c r="AX81" s="835">
        <f t="shared" si="741"/>
        <v>-4168.8999999999996</v>
      </c>
      <c r="AY81" s="833">
        <f>AY78-AY82</f>
        <v>1736</v>
      </c>
      <c r="AZ81" s="834">
        <f>AZ78</f>
        <v>0</v>
      </c>
      <c r="BA81" s="835">
        <f>AZ81-AY81</f>
        <v>-1736</v>
      </c>
      <c r="BB81" s="833">
        <f t="shared" si="761"/>
        <v>16224</v>
      </c>
      <c r="BC81" s="834">
        <f t="shared" si="761"/>
        <v>10319.1</v>
      </c>
      <c r="BD81" s="835">
        <f t="shared" si="742"/>
        <v>-5904.9</v>
      </c>
      <c r="BE81" s="833">
        <f>BE78-BE82</f>
        <v>1736</v>
      </c>
      <c r="BF81" s="834">
        <f>BF78</f>
        <v>0</v>
      </c>
      <c r="BG81" s="835">
        <f>BF81-BE81</f>
        <v>-1736</v>
      </c>
      <c r="BH81" s="833">
        <f t="shared" si="762"/>
        <v>17960</v>
      </c>
      <c r="BI81" s="834">
        <f t="shared" si="762"/>
        <v>10319.1</v>
      </c>
      <c r="BJ81" s="835">
        <f t="shared" si="743"/>
        <v>-7640.9</v>
      </c>
      <c r="BK81" s="833">
        <f>BK78-BK82</f>
        <v>2025</v>
      </c>
      <c r="BL81" s="834">
        <f>BL78</f>
        <v>0</v>
      </c>
      <c r="BM81" s="835">
        <f>BL81-BK81</f>
        <v>-2025</v>
      </c>
      <c r="BN81" s="833">
        <f t="shared" si="763"/>
        <v>19985</v>
      </c>
      <c r="BO81" s="834">
        <f t="shared" si="763"/>
        <v>10319.1</v>
      </c>
      <c r="BP81" s="835">
        <f t="shared" si="744"/>
        <v>-9665.9</v>
      </c>
      <c r="BQ81" s="833">
        <f>BQ78-BQ82</f>
        <v>2126</v>
      </c>
      <c r="BR81" s="834">
        <f>BR78</f>
        <v>0</v>
      </c>
      <c r="BS81" s="835">
        <f>BR81-BQ81</f>
        <v>-2126</v>
      </c>
      <c r="BT81" s="833">
        <f t="shared" si="764"/>
        <v>22111</v>
      </c>
      <c r="BU81" s="834">
        <f t="shared" si="764"/>
        <v>10319.1</v>
      </c>
      <c r="BV81" s="835">
        <f t="shared" si="745"/>
        <v>-11791.9</v>
      </c>
      <c r="BW81" s="836" t="s">
        <v>90</v>
      </c>
    </row>
    <row r="82" spans="2:75" ht="15.75" customHeight="1">
      <c r="B82" s="2461"/>
      <c r="C82" s="2518"/>
      <c r="D82" s="837" t="s">
        <v>287</v>
      </c>
      <c r="E82" s="838"/>
      <c r="F82" s="839">
        <f>F58/6000*1000</f>
        <v>818</v>
      </c>
      <c r="G82" s="840">
        <f>G58/6000*1000</f>
        <v>508.49999999999994</v>
      </c>
      <c r="H82" s="841">
        <f t="shared" ref="H82:H84" si="768">G82-F82</f>
        <v>-309.50000000000006</v>
      </c>
      <c r="I82" s="839">
        <f>I58/6000*1000</f>
        <v>-980</v>
      </c>
      <c r="J82" s="840">
        <f>J58/6000*1000</f>
        <v>-275.5</v>
      </c>
      <c r="K82" s="841">
        <f t="shared" ref="K82:K84" si="769">J82-I82</f>
        <v>704.5</v>
      </c>
      <c r="L82" s="839">
        <f t="shared" si="754"/>
        <v>-162</v>
      </c>
      <c r="M82" s="840">
        <f t="shared" si="754"/>
        <v>232.99999999999994</v>
      </c>
      <c r="N82" s="841">
        <f t="shared" si="746"/>
        <v>394.99999999999994</v>
      </c>
      <c r="O82" s="839">
        <f>O58/6000*1000</f>
        <v>936</v>
      </c>
      <c r="P82" s="840">
        <f>P58/6000*1000</f>
        <v>30.666666666666664</v>
      </c>
      <c r="Q82" s="841">
        <f t="shared" ref="Q82:Q84" si="770">P82-O82</f>
        <v>-905.33333333333337</v>
      </c>
      <c r="R82" s="839">
        <f t="shared" si="765"/>
        <v>774</v>
      </c>
      <c r="S82" s="840">
        <f t="shared" si="755"/>
        <v>263.66666666666663</v>
      </c>
      <c r="T82" s="841">
        <f t="shared" si="747"/>
        <v>-510.33333333333337</v>
      </c>
      <c r="U82" s="839">
        <f>U58/6000*1000</f>
        <v>-331</v>
      </c>
      <c r="V82" s="840">
        <f>V58/6000*1000</f>
        <v>-1136.6666666666667</v>
      </c>
      <c r="W82" s="841">
        <f t="shared" ref="W82:W84" si="771">V82-U82</f>
        <v>-805.66666666666674</v>
      </c>
      <c r="X82" s="839">
        <f t="shared" si="756"/>
        <v>443</v>
      </c>
      <c r="Y82" s="840">
        <f t="shared" si="756"/>
        <v>-873.00000000000011</v>
      </c>
      <c r="Z82" s="841">
        <f t="shared" si="748"/>
        <v>-1316</v>
      </c>
      <c r="AA82" s="839">
        <f>AA58/6000*1000</f>
        <v>-905</v>
      </c>
      <c r="AB82" s="840">
        <f>AB58/6000*1000</f>
        <v>-918.66666666666663</v>
      </c>
      <c r="AC82" s="841">
        <f t="shared" ref="AC82:AC84" si="772">AB82-AA82</f>
        <v>-13.666666666666629</v>
      </c>
      <c r="AD82" s="839">
        <f t="shared" si="757"/>
        <v>-462</v>
      </c>
      <c r="AE82" s="840">
        <f t="shared" si="757"/>
        <v>-1791.6666666666667</v>
      </c>
      <c r="AF82" s="841">
        <f t="shared" si="749"/>
        <v>-1329.6666666666667</v>
      </c>
      <c r="AG82" s="839">
        <f>AG58/6000*1000</f>
        <v>746</v>
      </c>
      <c r="AH82" s="840">
        <f>AH58/6000*1000</f>
        <v>828.66666666666663</v>
      </c>
      <c r="AI82" s="841">
        <f t="shared" ref="AI82:AI84" si="773">AH82-AG82</f>
        <v>82.666666666666629</v>
      </c>
      <c r="AJ82" s="839">
        <f t="shared" si="758"/>
        <v>284</v>
      </c>
      <c r="AK82" s="840">
        <f t="shared" si="758"/>
        <v>-963.00000000000011</v>
      </c>
      <c r="AL82" s="841">
        <f t="shared" si="750"/>
        <v>-1247</v>
      </c>
      <c r="AM82" s="839">
        <f>AM58/6000*1000</f>
        <v>2479</v>
      </c>
      <c r="AN82" s="840">
        <f>AN58/6000*1000</f>
        <v>1763.3333333333335</v>
      </c>
      <c r="AO82" s="841">
        <f t="shared" ref="AO82:AO84" si="774">AN82-AM82</f>
        <v>-715.66666666666652</v>
      </c>
      <c r="AP82" s="839">
        <f t="shared" si="759"/>
        <v>2763</v>
      </c>
      <c r="AQ82" s="840">
        <f t="shared" si="759"/>
        <v>800.33333333333337</v>
      </c>
      <c r="AR82" s="841">
        <f t="shared" si="740"/>
        <v>-1962.6666666666665</v>
      </c>
      <c r="AS82" s="839">
        <f>AS58/6000*1000</f>
        <v>-1483</v>
      </c>
      <c r="AT82" s="840">
        <f>AT58/6000*1000</f>
        <v>0</v>
      </c>
      <c r="AU82" s="841">
        <f t="shared" ref="AU82:AU84" si="775">AT82-AS82</f>
        <v>1483</v>
      </c>
      <c r="AV82" s="839">
        <f t="shared" si="760"/>
        <v>1280</v>
      </c>
      <c r="AW82" s="840">
        <f t="shared" si="760"/>
        <v>800.33333333333337</v>
      </c>
      <c r="AX82" s="841">
        <f t="shared" si="741"/>
        <v>-479.66666666666663</v>
      </c>
      <c r="AY82" s="839">
        <f>AY58/6000*1000</f>
        <v>-1104</v>
      </c>
      <c r="AZ82" s="840">
        <f>AZ58/6000*1000</f>
        <v>29.5</v>
      </c>
      <c r="BA82" s="841">
        <f t="shared" ref="BA82:BA84" si="776">AZ82-AY82</f>
        <v>1133.5</v>
      </c>
      <c r="BB82" s="839">
        <f t="shared" si="761"/>
        <v>176</v>
      </c>
      <c r="BC82" s="840">
        <f t="shared" si="761"/>
        <v>829.83333333333337</v>
      </c>
      <c r="BD82" s="841">
        <f t="shared" si="742"/>
        <v>653.83333333333337</v>
      </c>
      <c r="BE82" s="839">
        <f>BE58/6000*1000</f>
        <v>936</v>
      </c>
      <c r="BF82" s="840">
        <f>BF58/6000*1000</f>
        <v>313.83333333333337</v>
      </c>
      <c r="BG82" s="841">
        <f t="shared" ref="BG82:BG84" si="777">BF82-BE82</f>
        <v>-622.16666666666663</v>
      </c>
      <c r="BH82" s="839">
        <f t="shared" si="762"/>
        <v>1112</v>
      </c>
      <c r="BI82" s="840">
        <f t="shared" si="762"/>
        <v>1143.6666666666667</v>
      </c>
      <c r="BJ82" s="841">
        <f t="shared" si="743"/>
        <v>31.666666666666742</v>
      </c>
      <c r="BK82" s="839">
        <f>BK58/6000*1000</f>
        <v>-1602</v>
      </c>
      <c r="BL82" s="840">
        <f>BL58/6000*1000</f>
        <v>0</v>
      </c>
      <c r="BM82" s="841">
        <f t="shared" ref="BM82:BM84" si="778">BL82-BK82</f>
        <v>1602</v>
      </c>
      <c r="BN82" s="839">
        <f t="shared" si="763"/>
        <v>-490</v>
      </c>
      <c r="BO82" s="840">
        <f t="shared" si="763"/>
        <v>1143.6666666666667</v>
      </c>
      <c r="BP82" s="841">
        <f t="shared" si="744"/>
        <v>1633.6666666666667</v>
      </c>
      <c r="BQ82" s="839">
        <f>BQ58/6000*1000</f>
        <v>1910</v>
      </c>
      <c r="BR82" s="840">
        <f>BR58/6000*1000</f>
        <v>39</v>
      </c>
      <c r="BS82" s="841">
        <f t="shared" ref="BS82:BS84" si="779">BR82-BQ82</f>
        <v>-1871</v>
      </c>
      <c r="BT82" s="839">
        <f t="shared" si="764"/>
        <v>1420</v>
      </c>
      <c r="BU82" s="840">
        <f t="shared" si="764"/>
        <v>1182.6666666666667</v>
      </c>
      <c r="BV82" s="841">
        <f t="shared" si="745"/>
        <v>-237.33333333333326</v>
      </c>
      <c r="BW82" s="842" t="s">
        <v>90</v>
      </c>
    </row>
    <row r="83" spans="2:75" ht="15.75" customHeight="1" thickBot="1">
      <c r="B83" s="2461"/>
      <c r="C83" s="2518"/>
      <c r="D83" s="843" t="s">
        <v>288</v>
      </c>
      <c r="E83" s="777"/>
      <c r="F83" s="844">
        <f>F84-F82-F81</f>
        <v>-3.1746031746024528E-2</v>
      </c>
      <c r="G83" s="845">
        <f>G84-G82-G81</f>
        <v>31.917460317460154</v>
      </c>
      <c r="H83" s="846">
        <f t="shared" si="768"/>
        <v>31.949206349206179</v>
      </c>
      <c r="I83" s="844">
        <f>I84-I82-I81</f>
        <v>0.38095238095229433</v>
      </c>
      <c r="J83" s="845">
        <f>J84-J82-J81</f>
        <v>8.7301587301681138E-2</v>
      </c>
      <c r="K83" s="846">
        <f t="shared" si="769"/>
        <v>-0.2936507936506132</v>
      </c>
      <c r="L83" s="844">
        <f t="shared" si="754"/>
        <v>0.34920634920626981</v>
      </c>
      <c r="M83" s="845">
        <f t="shared" si="754"/>
        <v>32.004761904761835</v>
      </c>
      <c r="N83" s="846">
        <f t="shared" si="746"/>
        <v>31.655555555555566</v>
      </c>
      <c r="O83" s="844">
        <f>O84-O82-O81</f>
        <v>-9.5238095238073583E-2</v>
      </c>
      <c r="P83" s="845">
        <f>P84-P82-P81</f>
        <v>125.55873015872999</v>
      </c>
      <c r="Q83" s="846">
        <f t="shared" si="770"/>
        <v>125.65396825396806</v>
      </c>
      <c r="R83" s="844">
        <f t="shared" si="765"/>
        <v>0.25396825396819622</v>
      </c>
      <c r="S83" s="845">
        <f t="shared" si="755"/>
        <v>157.56349206349182</v>
      </c>
      <c r="T83" s="846">
        <f t="shared" si="747"/>
        <v>157.30952380952363</v>
      </c>
      <c r="U83" s="844">
        <f>U84-U82-U81</f>
        <v>-0.20634920634915943</v>
      </c>
      <c r="V83" s="845">
        <f>V84-V82-V81</f>
        <v>-5.6349206349068481E-2</v>
      </c>
      <c r="W83" s="846">
        <f t="shared" si="771"/>
        <v>0.15000000000009095</v>
      </c>
      <c r="X83" s="844">
        <f t="shared" si="756"/>
        <v>4.7619047619036792E-2</v>
      </c>
      <c r="Y83" s="845">
        <f t="shared" si="756"/>
        <v>157.50714285714275</v>
      </c>
      <c r="Z83" s="846">
        <f t="shared" si="748"/>
        <v>157.45952380952372</v>
      </c>
      <c r="AA83" s="844">
        <f>AA84-AA82-AA81</f>
        <v>-4.7619047619036792E-2</v>
      </c>
      <c r="AB83" s="845">
        <f>AB84-AB82-AB81</f>
        <v>-9.3809523809522943</v>
      </c>
      <c r="AC83" s="846">
        <f t="shared" si="772"/>
        <v>-9.3333333333332575</v>
      </c>
      <c r="AD83" s="844">
        <f t="shared" si="757"/>
        <v>0</v>
      </c>
      <c r="AE83" s="845">
        <f t="shared" si="757"/>
        <v>148.12619047619046</v>
      </c>
      <c r="AF83" s="846">
        <f t="shared" si="749"/>
        <v>148.12619047619046</v>
      </c>
      <c r="AG83" s="844">
        <f>AG84-AG82-AG81</f>
        <v>-0.142857142856883</v>
      </c>
      <c r="AH83" s="845">
        <f>AH84-AH82-AH81</f>
        <v>78.257936507936847</v>
      </c>
      <c r="AI83" s="846">
        <f t="shared" si="773"/>
        <v>78.40079365079373</v>
      </c>
      <c r="AJ83" s="844">
        <f t="shared" si="758"/>
        <v>-0.142857142856883</v>
      </c>
      <c r="AK83" s="845">
        <f t="shared" si="758"/>
        <v>226.38412698412731</v>
      </c>
      <c r="AL83" s="846">
        <f t="shared" si="750"/>
        <v>226.52698412698419</v>
      </c>
      <c r="AM83" s="844">
        <f>AM84-AM82-AM81</f>
        <v>-6.3492063492049056E-2</v>
      </c>
      <c r="AN83" s="845">
        <f>AN84-AN82-AN81</f>
        <v>-203.75396825396842</v>
      </c>
      <c r="AO83" s="846">
        <f t="shared" si="774"/>
        <v>-203.69047619047637</v>
      </c>
      <c r="AP83" s="844">
        <f t="shared" si="759"/>
        <v>-0.20634920634893206</v>
      </c>
      <c r="AQ83" s="845">
        <f t="shared" si="759"/>
        <v>22.630158730158882</v>
      </c>
      <c r="AR83" s="846">
        <f t="shared" si="740"/>
        <v>22.836507936507815</v>
      </c>
      <c r="AS83" s="844">
        <f>AS84-AS82-AS81</f>
        <v>-1.5873015873012264E-2</v>
      </c>
      <c r="AT83" s="845">
        <f>AT84-AT82-AT81</f>
        <v>4.6031746031746028</v>
      </c>
      <c r="AU83" s="846">
        <f t="shared" si="775"/>
        <v>4.6190476190476151</v>
      </c>
      <c r="AV83" s="844">
        <f t="shared" si="760"/>
        <v>-0.22222222222194432</v>
      </c>
      <c r="AW83" s="845">
        <f t="shared" si="760"/>
        <v>27.233333333333483</v>
      </c>
      <c r="AX83" s="846">
        <f t="shared" si="741"/>
        <v>27.455555555555428</v>
      </c>
      <c r="AY83" s="844">
        <f>AY84-AY82-AY81</f>
        <v>6.3492063492049056E-2</v>
      </c>
      <c r="AZ83" s="845">
        <f>AZ84-AZ82-AZ81</f>
        <v>2.3809523809525501E-2</v>
      </c>
      <c r="BA83" s="846">
        <f t="shared" si="776"/>
        <v>-3.9682539682523554E-2</v>
      </c>
      <c r="BB83" s="844">
        <f t="shared" si="761"/>
        <v>-0.15873015872989527</v>
      </c>
      <c r="BC83" s="845">
        <f t="shared" si="761"/>
        <v>27.257142857143009</v>
      </c>
      <c r="BD83" s="846">
        <f t="shared" si="742"/>
        <v>27.415873015872904</v>
      </c>
      <c r="BE83" s="844">
        <f>BE84-BE82-BE81</f>
        <v>6.3492063492049056E-2</v>
      </c>
      <c r="BF83" s="845">
        <f>BF84-BF82-BF81</f>
        <v>-2.3809523809575239E-2</v>
      </c>
      <c r="BG83" s="846">
        <f t="shared" si="777"/>
        <v>-8.7301587301624295E-2</v>
      </c>
      <c r="BH83" s="844">
        <f t="shared" si="762"/>
        <v>-9.523809523784621E-2</v>
      </c>
      <c r="BI83" s="845">
        <f t="shared" si="762"/>
        <v>27.233333333333434</v>
      </c>
      <c r="BJ83" s="846">
        <f t="shared" si="743"/>
        <v>27.32857142857128</v>
      </c>
      <c r="BK83" s="844">
        <f>BK84-BK82-BK81</f>
        <v>0.1746031746031349</v>
      </c>
      <c r="BL83" s="845">
        <f>BL84-BL82-BL81</f>
        <v>0</v>
      </c>
      <c r="BM83" s="846">
        <f t="shared" si="778"/>
        <v>-0.1746031746031349</v>
      </c>
      <c r="BN83" s="844">
        <f t="shared" si="763"/>
        <v>7.9365079365288693E-2</v>
      </c>
      <c r="BO83" s="845">
        <f t="shared" si="763"/>
        <v>27.233333333333434</v>
      </c>
      <c r="BP83" s="846">
        <f t="shared" si="744"/>
        <v>27.153968253968145</v>
      </c>
      <c r="BQ83" s="844">
        <f>BQ84-BQ82-BQ81</f>
        <v>0.19047619047569242</v>
      </c>
      <c r="BR83" s="845">
        <f>BR84-BR82-BR81</f>
        <v>-37.571428571428569</v>
      </c>
      <c r="BS83" s="846">
        <f t="shared" si="779"/>
        <v>-37.761904761904262</v>
      </c>
      <c r="BT83" s="844">
        <f t="shared" si="764"/>
        <v>0.26984126984098111</v>
      </c>
      <c r="BU83" s="845">
        <f t="shared" si="764"/>
        <v>-10.338095238095136</v>
      </c>
      <c r="BV83" s="846">
        <f t="shared" si="745"/>
        <v>-10.607936507936117</v>
      </c>
      <c r="BW83" s="847" t="s">
        <v>90</v>
      </c>
    </row>
    <row r="84" spans="2:75" ht="15.75" customHeight="1" thickTop="1" thickBot="1">
      <c r="B84" s="2462"/>
      <c r="C84" s="2519"/>
      <c r="D84" s="2520" t="s">
        <v>289</v>
      </c>
      <c r="E84" s="2521"/>
      <c r="F84" s="833">
        <f>F52</f>
        <v>2813.968253968254</v>
      </c>
      <c r="G84" s="834">
        <f>G52</f>
        <v>2640.3174603174602</v>
      </c>
      <c r="H84" s="835">
        <f t="shared" si="768"/>
        <v>-173.65079365079373</v>
      </c>
      <c r="I84" s="833">
        <f>I52</f>
        <v>442.38095238095235</v>
      </c>
      <c r="J84" s="834">
        <f>J52</f>
        <v>1071.5873015873017</v>
      </c>
      <c r="K84" s="835">
        <f t="shared" si="769"/>
        <v>629.20634920634939</v>
      </c>
      <c r="L84" s="833">
        <f t="shared" si="754"/>
        <v>3256.3492063492063</v>
      </c>
      <c r="M84" s="834">
        <f t="shared" si="754"/>
        <v>3711.9047619047619</v>
      </c>
      <c r="N84" s="835">
        <f t="shared" si="746"/>
        <v>455.55555555555566</v>
      </c>
      <c r="O84" s="833">
        <f>O52</f>
        <v>2861.9047619047619</v>
      </c>
      <c r="P84" s="834">
        <f>P52</f>
        <v>1896.8253968253966</v>
      </c>
      <c r="Q84" s="835">
        <f t="shared" si="770"/>
        <v>-965.07936507936529</v>
      </c>
      <c r="R84" s="833">
        <f t="shared" si="765"/>
        <v>6118.2539682539682</v>
      </c>
      <c r="S84" s="834">
        <f t="shared" si="755"/>
        <v>5608.730158730159</v>
      </c>
      <c r="T84" s="835">
        <f t="shared" si="747"/>
        <v>-509.52380952380918</v>
      </c>
      <c r="U84" s="833">
        <f>U52</f>
        <v>1690.7936507936508</v>
      </c>
      <c r="V84" s="834">
        <f>V52</f>
        <v>614.1269841269841</v>
      </c>
      <c r="W84" s="835">
        <f t="shared" si="771"/>
        <v>-1076.6666666666667</v>
      </c>
      <c r="X84" s="833">
        <f t="shared" si="756"/>
        <v>7809.0476190476193</v>
      </c>
      <c r="Y84" s="834">
        <f t="shared" si="756"/>
        <v>6222.8571428571431</v>
      </c>
      <c r="Z84" s="835">
        <f t="shared" si="748"/>
        <v>-1586.1904761904761</v>
      </c>
      <c r="AA84" s="833">
        <f>AA52</f>
        <v>440.95238095238091</v>
      </c>
      <c r="AB84" s="834">
        <f>AB52</f>
        <v>580.95238095238096</v>
      </c>
      <c r="AC84" s="835">
        <f t="shared" si="772"/>
        <v>140.00000000000006</v>
      </c>
      <c r="AD84" s="833">
        <f t="shared" si="757"/>
        <v>8250</v>
      </c>
      <c r="AE84" s="834">
        <f t="shared" si="757"/>
        <v>6803.8095238095239</v>
      </c>
      <c r="AF84" s="835">
        <f t="shared" si="749"/>
        <v>-1446.1904761904761</v>
      </c>
      <c r="AG84" s="833">
        <f>AG52</f>
        <v>2782.8571428571431</v>
      </c>
      <c r="AH84" s="834">
        <f>AH52</f>
        <v>2733.1746031746034</v>
      </c>
      <c r="AI84" s="835">
        <f t="shared" si="773"/>
        <v>-49.682539682539755</v>
      </c>
      <c r="AJ84" s="833">
        <f t="shared" si="758"/>
        <v>11032.857142857143</v>
      </c>
      <c r="AK84" s="834">
        <f t="shared" si="758"/>
        <v>9536.9841269841272</v>
      </c>
      <c r="AL84" s="835">
        <f t="shared" si="750"/>
        <v>-1495.8730158730159</v>
      </c>
      <c r="AM84" s="833">
        <f>AM52</f>
        <v>4237.936507936508</v>
      </c>
      <c r="AN84" s="834">
        <f>AN52</f>
        <v>1605.0793650793651</v>
      </c>
      <c r="AO84" s="835">
        <f t="shared" si="774"/>
        <v>-2632.8571428571431</v>
      </c>
      <c r="AP84" s="833">
        <f t="shared" si="759"/>
        <v>15270.79365079365</v>
      </c>
      <c r="AQ84" s="834">
        <f t="shared" si="759"/>
        <v>11142.063492063493</v>
      </c>
      <c r="AR84" s="835">
        <f t="shared" si="740"/>
        <v>-4128.7301587301572</v>
      </c>
      <c r="AS84" s="833">
        <f>AS52</f>
        <v>496.98412698412699</v>
      </c>
      <c r="AT84" s="834">
        <f>AT52</f>
        <v>4.6031746031746028</v>
      </c>
      <c r="AU84" s="835">
        <f t="shared" si="775"/>
        <v>-492.38095238095241</v>
      </c>
      <c r="AV84" s="833">
        <f t="shared" si="760"/>
        <v>15767.777777777777</v>
      </c>
      <c r="AW84" s="834">
        <f t="shared" si="760"/>
        <v>11146.666666666668</v>
      </c>
      <c r="AX84" s="835">
        <f t="shared" si="741"/>
        <v>-4621.1111111111095</v>
      </c>
      <c r="AY84" s="833">
        <f>AY52</f>
        <v>632.06349206349205</v>
      </c>
      <c r="AZ84" s="834">
        <f>AZ52</f>
        <v>29.523809523809526</v>
      </c>
      <c r="BA84" s="835">
        <f t="shared" si="776"/>
        <v>-602.53968253968253</v>
      </c>
      <c r="BB84" s="833">
        <f t="shared" si="761"/>
        <v>16399.841269841269</v>
      </c>
      <c r="BC84" s="834">
        <f t="shared" si="761"/>
        <v>11176.190476190477</v>
      </c>
      <c r="BD84" s="835">
        <f t="shared" si="742"/>
        <v>-5223.6507936507915</v>
      </c>
      <c r="BE84" s="833">
        <f>BE52</f>
        <v>2672.063492063492</v>
      </c>
      <c r="BF84" s="834">
        <f>BF52</f>
        <v>313.8095238095238</v>
      </c>
      <c r="BG84" s="835">
        <f t="shared" si="777"/>
        <v>-2358.2539682539682</v>
      </c>
      <c r="BH84" s="833">
        <f t="shared" si="762"/>
        <v>19071.90476190476</v>
      </c>
      <c r="BI84" s="834">
        <f t="shared" si="762"/>
        <v>11490</v>
      </c>
      <c r="BJ84" s="835">
        <f t="shared" si="743"/>
        <v>-7581.9047619047597</v>
      </c>
      <c r="BK84" s="833">
        <f>BK52</f>
        <v>423.17460317460313</v>
      </c>
      <c r="BL84" s="834">
        <f>BL52</f>
        <v>0</v>
      </c>
      <c r="BM84" s="835">
        <f t="shared" si="778"/>
        <v>-423.17460317460313</v>
      </c>
      <c r="BN84" s="833">
        <f t="shared" si="763"/>
        <v>19495.079365079364</v>
      </c>
      <c r="BO84" s="834">
        <f t="shared" si="763"/>
        <v>11490</v>
      </c>
      <c r="BP84" s="835">
        <f t="shared" si="744"/>
        <v>-8005.0793650793639</v>
      </c>
      <c r="BQ84" s="833">
        <f>BQ52</f>
        <v>4036.1904761904757</v>
      </c>
      <c r="BR84" s="834">
        <f>BR52</f>
        <v>1.4285714285714286</v>
      </c>
      <c r="BS84" s="835">
        <f t="shared" si="779"/>
        <v>-4034.7619047619041</v>
      </c>
      <c r="BT84" s="833">
        <f t="shared" si="764"/>
        <v>23531.269841269841</v>
      </c>
      <c r="BU84" s="834">
        <f t="shared" si="764"/>
        <v>11491.428571428571</v>
      </c>
      <c r="BV84" s="835">
        <f t="shared" si="745"/>
        <v>-12039.84126984127</v>
      </c>
      <c r="BW84" s="836" t="s">
        <v>90</v>
      </c>
    </row>
    <row r="85" spans="2:75" ht="15.75" customHeight="1">
      <c r="B85" s="2487" t="s">
        <v>264</v>
      </c>
      <c r="C85" s="759" t="s">
        <v>265</v>
      </c>
      <c r="D85" s="779"/>
      <c r="E85" s="753"/>
      <c r="F85" s="760">
        <v>20</v>
      </c>
      <c r="G85" s="761">
        <v>20</v>
      </c>
      <c r="H85" s="762">
        <f t="shared" si="46"/>
        <v>0</v>
      </c>
      <c r="I85" s="760">
        <v>20</v>
      </c>
      <c r="J85" s="761">
        <v>20</v>
      </c>
      <c r="K85" s="762">
        <f t="shared" si="47"/>
        <v>0</v>
      </c>
      <c r="L85" s="760">
        <f>SUM(F85,I85)</f>
        <v>40</v>
      </c>
      <c r="M85" s="761">
        <f>SUM(G85,J85)</f>
        <v>40</v>
      </c>
      <c r="N85" s="762">
        <f t="shared" si="746"/>
        <v>0</v>
      </c>
      <c r="O85" s="760">
        <v>20</v>
      </c>
      <c r="P85" s="761">
        <v>20</v>
      </c>
      <c r="Q85" s="762">
        <f t="shared" si="48"/>
        <v>0</v>
      </c>
      <c r="R85" s="760">
        <f>SUM(L85,O85)</f>
        <v>60</v>
      </c>
      <c r="S85" s="761">
        <f>SUM(M85,P85)</f>
        <v>60</v>
      </c>
      <c r="T85" s="762">
        <f t="shared" si="747"/>
        <v>0</v>
      </c>
      <c r="U85" s="760">
        <v>23</v>
      </c>
      <c r="V85" s="761">
        <v>23</v>
      </c>
      <c r="W85" s="762">
        <f t="shared" si="49"/>
        <v>0</v>
      </c>
      <c r="X85" s="760">
        <f>SUM(R85,U85)</f>
        <v>83</v>
      </c>
      <c r="Y85" s="761">
        <f>SUM(S85,V85)</f>
        <v>83</v>
      </c>
      <c r="Z85" s="762">
        <f t="shared" si="748"/>
        <v>0</v>
      </c>
      <c r="AA85" s="760">
        <v>17</v>
      </c>
      <c r="AB85" s="761">
        <v>17</v>
      </c>
      <c r="AC85" s="762">
        <f t="shared" si="50"/>
        <v>0</v>
      </c>
      <c r="AD85" s="760">
        <f>SUM(X85,AA85)</f>
        <v>100</v>
      </c>
      <c r="AE85" s="761">
        <f>SUM(Y85,AB85)</f>
        <v>100</v>
      </c>
      <c r="AF85" s="762">
        <f t="shared" si="749"/>
        <v>0</v>
      </c>
      <c r="AG85" s="760">
        <v>21</v>
      </c>
      <c r="AH85" s="761">
        <v>21</v>
      </c>
      <c r="AI85" s="762">
        <f t="shared" si="51"/>
        <v>0</v>
      </c>
      <c r="AJ85" s="760">
        <f>SUM(AD85,AG85)</f>
        <v>121</v>
      </c>
      <c r="AK85" s="761">
        <f>SUM(AE85,AH85)</f>
        <v>121</v>
      </c>
      <c r="AL85" s="762">
        <f t="shared" si="750"/>
        <v>0</v>
      </c>
      <c r="AM85" s="760">
        <v>21</v>
      </c>
      <c r="AN85" s="761">
        <v>21</v>
      </c>
      <c r="AO85" s="762">
        <f t="shared" si="52"/>
        <v>0</v>
      </c>
      <c r="AP85" s="760">
        <f>SUM(AJ85,AM85)</f>
        <v>142</v>
      </c>
      <c r="AQ85" s="761">
        <f>SUM(AK85,AN85)</f>
        <v>142</v>
      </c>
      <c r="AR85" s="762">
        <f t="shared" si="740"/>
        <v>0</v>
      </c>
      <c r="AS85" s="760">
        <v>21</v>
      </c>
      <c r="AT85" s="761">
        <v>21</v>
      </c>
      <c r="AU85" s="762">
        <f t="shared" si="53"/>
        <v>0</v>
      </c>
      <c r="AV85" s="760">
        <f>SUM(AP85,AS85)</f>
        <v>163</v>
      </c>
      <c r="AW85" s="761">
        <f>SUM(AQ85,AT85)</f>
        <v>163</v>
      </c>
      <c r="AX85" s="762">
        <f t="shared" si="741"/>
        <v>0</v>
      </c>
      <c r="AY85" s="760">
        <v>19</v>
      </c>
      <c r="AZ85" s="761">
        <v>19</v>
      </c>
      <c r="BA85" s="762">
        <f t="shared" si="54"/>
        <v>0</v>
      </c>
      <c r="BB85" s="760">
        <f>SUM(AV85,AY85)</f>
        <v>182</v>
      </c>
      <c r="BC85" s="761">
        <f>SUM(AW85,AZ85)</f>
        <v>182</v>
      </c>
      <c r="BD85" s="762">
        <f t="shared" si="742"/>
        <v>0</v>
      </c>
      <c r="BE85" s="760">
        <v>20</v>
      </c>
      <c r="BF85" s="761">
        <v>20</v>
      </c>
      <c r="BG85" s="762">
        <f t="shared" si="55"/>
        <v>0</v>
      </c>
      <c r="BH85" s="760">
        <f>SUM(BB85,BE85)</f>
        <v>202</v>
      </c>
      <c r="BI85" s="761">
        <f>SUM(BC85,BF85)</f>
        <v>202</v>
      </c>
      <c r="BJ85" s="762">
        <f t="shared" si="743"/>
        <v>0</v>
      </c>
      <c r="BK85" s="760">
        <v>20</v>
      </c>
      <c r="BL85" s="761">
        <v>20</v>
      </c>
      <c r="BM85" s="762">
        <f t="shared" si="56"/>
        <v>0</v>
      </c>
      <c r="BN85" s="760">
        <f>SUM(BH85,BK85)</f>
        <v>222</v>
      </c>
      <c r="BO85" s="761">
        <f>SUM(BI85,BL85)</f>
        <v>222</v>
      </c>
      <c r="BP85" s="762">
        <f t="shared" si="744"/>
        <v>0</v>
      </c>
      <c r="BQ85" s="760">
        <v>22</v>
      </c>
      <c r="BR85" s="761">
        <v>22</v>
      </c>
      <c r="BS85" s="762">
        <f t="shared" si="57"/>
        <v>0</v>
      </c>
      <c r="BT85" s="760">
        <f>SUM(BN85,BQ85)</f>
        <v>244</v>
      </c>
      <c r="BU85" s="761">
        <f>SUM(BO85,BR85)</f>
        <v>244</v>
      </c>
      <c r="BV85" s="762">
        <f t="shared" si="745"/>
        <v>0</v>
      </c>
      <c r="BW85" s="920" t="s">
        <v>266</v>
      </c>
    </row>
    <row r="86" spans="2:75" ht="15.75" customHeight="1">
      <c r="B86" s="2488"/>
      <c r="C86" s="2490" t="s">
        <v>267</v>
      </c>
      <c r="D86" s="2491"/>
      <c r="E86" s="763" t="s">
        <v>268</v>
      </c>
      <c r="F86" s="764">
        <f>SUM(F7:F9)</f>
        <v>14</v>
      </c>
      <c r="G86" s="765">
        <f>SUM(G7:G9)</f>
        <v>13</v>
      </c>
      <c r="H86" s="766">
        <f t="shared" ref="H86:H88" si="780">G86-F86</f>
        <v>-1</v>
      </c>
      <c r="I86" s="764">
        <f>SUM(I7:I9)</f>
        <v>14</v>
      </c>
      <c r="J86" s="765">
        <f>SUM(J7:J9)</f>
        <v>13</v>
      </c>
      <c r="K86" s="766">
        <f t="shared" ref="K86:K88" si="781">J86-I86</f>
        <v>-1</v>
      </c>
      <c r="L86" s="764">
        <f t="shared" ref="L86:M86" si="782">SUM(L7:L9)</f>
        <v>14</v>
      </c>
      <c r="M86" s="765">
        <f t="shared" si="782"/>
        <v>13</v>
      </c>
      <c r="N86" s="766">
        <f t="shared" si="746"/>
        <v>-1</v>
      </c>
      <c r="O86" s="764">
        <f>SUM(O7:O9)</f>
        <v>14</v>
      </c>
      <c r="P86" s="765">
        <f>SUM(P7:P9)</f>
        <v>12</v>
      </c>
      <c r="Q86" s="766">
        <f t="shared" ref="Q86:Q88" si="783">P86-O86</f>
        <v>-2</v>
      </c>
      <c r="R86" s="764">
        <f t="shared" ref="R86:S86" si="784">SUM(R7:R9)</f>
        <v>14</v>
      </c>
      <c r="S86" s="765">
        <f t="shared" si="784"/>
        <v>12.666666666666666</v>
      </c>
      <c r="T86" s="766">
        <f t="shared" si="747"/>
        <v>-1.3333333333333339</v>
      </c>
      <c r="U86" s="764">
        <f>SUM(U7:U9)</f>
        <v>14</v>
      </c>
      <c r="V86" s="765">
        <f>SUM(V7:V9)</f>
        <v>12</v>
      </c>
      <c r="W86" s="766">
        <f t="shared" ref="W86:W88" si="785">V86-U86</f>
        <v>-2</v>
      </c>
      <c r="X86" s="764">
        <f t="shared" ref="X86:Y86" si="786">SUM(X7:X9)</f>
        <v>14</v>
      </c>
      <c r="Y86" s="765">
        <f t="shared" si="786"/>
        <v>12.5</v>
      </c>
      <c r="Z86" s="766">
        <f t="shared" si="748"/>
        <v>-1.5</v>
      </c>
      <c r="AA86" s="764">
        <f>SUM(AA7:AA9)</f>
        <v>14</v>
      </c>
      <c r="AB86" s="765">
        <f>SUM(AB7:AB9)</f>
        <v>12</v>
      </c>
      <c r="AC86" s="766">
        <f t="shared" ref="AC86:AC88" si="787">AB86-AA86</f>
        <v>-2</v>
      </c>
      <c r="AD86" s="764">
        <f t="shared" ref="AD86:AE86" si="788">SUM(AD7:AD9)</f>
        <v>14</v>
      </c>
      <c r="AE86" s="765">
        <f t="shared" si="788"/>
        <v>12.4</v>
      </c>
      <c r="AF86" s="766">
        <f t="shared" si="749"/>
        <v>-1.5999999999999996</v>
      </c>
      <c r="AG86" s="764">
        <f>SUM(AG7:AG9)</f>
        <v>14</v>
      </c>
      <c r="AH86" s="765">
        <f>SUM(AH7:AH9)</f>
        <v>0</v>
      </c>
      <c r="AI86" s="766">
        <f t="shared" ref="AI86:AI88" si="789">AH86-AG86</f>
        <v>-14</v>
      </c>
      <c r="AJ86" s="764">
        <f t="shared" ref="AJ86:AK86" si="790">SUM(AJ7:AJ9)</f>
        <v>14</v>
      </c>
      <c r="AK86" s="765">
        <f t="shared" si="790"/>
        <v>10.333333333333334</v>
      </c>
      <c r="AL86" s="766">
        <f t="shared" si="750"/>
        <v>-3.6666666666666661</v>
      </c>
      <c r="AM86" s="764">
        <f>SUM(AM7:AM9)</f>
        <v>14</v>
      </c>
      <c r="AN86" s="765">
        <f>SUM(AN7:AN9)</f>
        <v>0</v>
      </c>
      <c r="AO86" s="766">
        <f t="shared" ref="AO86:AO88" si="791">AN86-AM86</f>
        <v>-14</v>
      </c>
      <c r="AP86" s="764">
        <f t="shared" ref="AP86:AQ86" si="792">SUM(AP7:AP9)</f>
        <v>14</v>
      </c>
      <c r="AQ86" s="765">
        <f t="shared" si="792"/>
        <v>8.8571428571428559</v>
      </c>
      <c r="AR86" s="766">
        <f t="shared" si="740"/>
        <v>-5.1428571428571441</v>
      </c>
      <c r="AS86" s="764">
        <f>SUM(AS7:AS9)</f>
        <v>14</v>
      </c>
      <c r="AT86" s="765">
        <f>SUM(AT7:AT9)</f>
        <v>0</v>
      </c>
      <c r="AU86" s="766">
        <f t="shared" ref="AU86:AU88" si="793">AT86-AS86</f>
        <v>-14</v>
      </c>
      <c r="AV86" s="764">
        <f t="shared" ref="AV86:AW86" si="794">SUM(AV7:AV9)</f>
        <v>14</v>
      </c>
      <c r="AW86" s="765">
        <f t="shared" si="794"/>
        <v>7.75</v>
      </c>
      <c r="AX86" s="766">
        <f t="shared" si="741"/>
        <v>-6.25</v>
      </c>
      <c r="AY86" s="764">
        <f>SUM(AY7:AY9)</f>
        <v>14</v>
      </c>
      <c r="AZ86" s="765">
        <f>SUM(AZ7:AZ9)</f>
        <v>0</v>
      </c>
      <c r="BA86" s="766">
        <f t="shared" ref="BA86:BA88" si="795">AZ86-AY86</f>
        <v>-14</v>
      </c>
      <c r="BB86" s="764">
        <f t="shared" ref="BB86:BC86" si="796">SUM(BB7:BB9)</f>
        <v>14</v>
      </c>
      <c r="BC86" s="765">
        <f t="shared" si="796"/>
        <v>6.8888888888888884</v>
      </c>
      <c r="BD86" s="766">
        <f t="shared" si="742"/>
        <v>-7.1111111111111116</v>
      </c>
      <c r="BE86" s="764">
        <f>SUM(BE7:BE9)</f>
        <v>14</v>
      </c>
      <c r="BF86" s="765">
        <f>SUM(BF7:BF9)</f>
        <v>0</v>
      </c>
      <c r="BG86" s="766">
        <f t="shared" ref="BG86:BG88" si="797">BF86-BE86</f>
        <v>-14</v>
      </c>
      <c r="BH86" s="764">
        <f t="shared" ref="BH86:BI86" si="798">SUM(BH7:BH9)</f>
        <v>14</v>
      </c>
      <c r="BI86" s="765">
        <f t="shared" si="798"/>
        <v>6.2</v>
      </c>
      <c r="BJ86" s="766">
        <f t="shared" si="743"/>
        <v>-7.8</v>
      </c>
      <c r="BK86" s="764">
        <f>SUM(BK7:BK9)</f>
        <v>14</v>
      </c>
      <c r="BL86" s="765">
        <f>SUM(BL7:BL9)</f>
        <v>0</v>
      </c>
      <c r="BM86" s="766">
        <f t="shared" ref="BM86:BM88" si="799">BL86-BK86</f>
        <v>-14</v>
      </c>
      <c r="BN86" s="764">
        <f t="shared" ref="BN86:BO86" si="800">SUM(BN7:BN9)</f>
        <v>14</v>
      </c>
      <c r="BO86" s="765">
        <f t="shared" si="800"/>
        <v>5.6363636363636358</v>
      </c>
      <c r="BP86" s="766">
        <f t="shared" si="744"/>
        <v>-8.3636363636363633</v>
      </c>
      <c r="BQ86" s="764">
        <f>SUM(BQ7:BQ9)</f>
        <v>14</v>
      </c>
      <c r="BR86" s="765">
        <f>SUM(BR7:BR9)</f>
        <v>0</v>
      </c>
      <c r="BS86" s="766">
        <f t="shared" ref="BS86:BS88" si="801">BR86-BQ86</f>
        <v>-14</v>
      </c>
      <c r="BT86" s="764">
        <f t="shared" ref="BT86:BU86" si="802">SUM(BT7:BT9)</f>
        <v>14</v>
      </c>
      <c r="BU86" s="765">
        <f t="shared" si="802"/>
        <v>5.166666666666667</v>
      </c>
      <c r="BV86" s="766">
        <f t="shared" si="745"/>
        <v>-8.8333333333333321</v>
      </c>
      <c r="BW86" s="767" t="s">
        <v>208</v>
      </c>
    </row>
    <row r="87" spans="2:75" ht="15.75" customHeight="1">
      <c r="B87" s="2488"/>
      <c r="C87" s="2490" t="s">
        <v>269</v>
      </c>
      <c r="D87" s="2491"/>
      <c r="E87" s="768"/>
      <c r="F87" s="769">
        <f>W800_JIG_MTBJC!F60</f>
        <v>180</v>
      </c>
      <c r="G87" s="770">
        <f>W800_JIG_MTBJC!G60</f>
        <v>263</v>
      </c>
      <c r="H87" s="771">
        <f t="shared" si="780"/>
        <v>83</v>
      </c>
      <c r="I87" s="769">
        <f>W800_JIG_MTBJC!H60</f>
        <v>180</v>
      </c>
      <c r="J87" s="770">
        <f>W800_JIG_MTBJC!I60</f>
        <v>129</v>
      </c>
      <c r="K87" s="771">
        <f t="shared" si="781"/>
        <v>-51</v>
      </c>
      <c r="L87" s="769">
        <f>SUM(F87,I87)</f>
        <v>360</v>
      </c>
      <c r="M87" s="770">
        <f t="shared" ref="M87" si="803">SUM(G87,J87)</f>
        <v>392</v>
      </c>
      <c r="N87" s="771">
        <f t="shared" si="746"/>
        <v>32</v>
      </c>
      <c r="O87" s="769">
        <f>W800_JIG_MTBJC!J60</f>
        <v>180</v>
      </c>
      <c r="P87" s="770">
        <f>W800_JIG_MTBJC!K60</f>
        <v>45</v>
      </c>
      <c r="Q87" s="771">
        <f t="shared" si="783"/>
        <v>-135</v>
      </c>
      <c r="R87" s="769">
        <f>SUM(L87,O87)</f>
        <v>540</v>
      </c>
      <c r="S87" s="770">
        <f t="shared" ref="S87" si="804">SUM(M87,P87)</f>
        <v>437</v>
      </c>
      <c r="T87" s="771">
        <f t="shared" si="747"/>
        <v>-103</v>
      </c>
      <c r="U87" s="769">
        <f>W800_JIG_MTBJC!L60</f>
        <v>180</v>
      </c>
      <c r="V87" s="770">
        <f>W800_JIG_MTBJC!M60</f>
        <v>80</v>
      </c>
      <c r="W87" s="771">
        <f t="shared" si="785"/>
        <v>-100</v>
      </c>
      <c r="X87" s="769">
        <f>SUM(R87,U87)</f>
        <v>720</v>
      </c>
      <c r="Y87" s="770">
        <f t="shared" ref="Y87" si="805">SUM(S87,V87)</f>
        <v>517</v>
      </c>
      <c r="Z87" s="771">
        <f t="shared" si="748"/>
        <v>-203</v>
      </c>
      <c r="AA87" s="769">
        <f>W800_JIG_MTBJC!N60</f>
        <v>180</v>
      </c>
      <c r="AB87" s="770">
        <f>W800_JIG_MTBJC!O60</f>
        <v>200</v>
      </c>
      <c r="AC87" s="771">
        <f t="shared" si="787"/>
        <v>20</v>
      </c>
      <c r="AD87" s="769">
        <f>SUM(X87,AA87)</f>
        <v>900</v>
      </c>
      <c r="AE87" s="770">
        <f t="shared" ref="AE87" si="806">SUM(Y87,AB87)</f>
        <v>717</v>
      </c>
      <c r="AF87" s="771">
        <f t="shared" si="749"/>
        <v>-183</v>
      </c>
      <c r="AG87" s="769">
        <f>W800_JIG_MTBJC!P60</f>
        <v>180</v>
      </c>
      <c r="AH87" s="770">
        <f>W800_JIG_MTBJC!Q60</f>
        <v>0</v>
      </c>
      <c r="AI87" s="771">
        <f t="shared" si="789"/>
        <v>-180</v>
      </c>
      <c r="AJ87" s="769">
        <f>SUM(AD87,AG87)</f>
        <v>1080</v>
      </c>
      <c r="AK87" s="770">
        <f t="shared" ref="AK87" si="807">SUM(AE87,AH87)</f>
        <v>717</v>
      </c>
      <c r="AL87" s="771">
        <f t="shared" si="750"/>
        <v>-363</v>
      </c>
      <c r="AM87" s="769">
        <f>W800_JIG_MTBJC!R60</f>
        <v>180</v>
      </c>
      <c r="AN87" s="770">
        <f>W800_JIG_MTBJC!S60</f>
        <v>0</v>
      </c>
      <c r="AO87" s="771">
        <f t="shared" si="791"/>
        <v>-180</v>
      </c>
      <c r="AP87" s="769">
        <f>SUM(AJ87,AM87)</f>
        <v>1260</v>
      </c>
      <c r="AQ87" s="770">
        <f t="shared" ref="AQ87" si="808">SUM(AK87,AN87)</f>
        <v>717</v>
      </c>
      <c r="AR87" s="771">
        <f t="shared" si="740"/>
        <v>-543</v>
      </c>
      <c r="AS87" s="769">
        <f>W800_JIG_MTBJC!T60</f>
        <v>170</v>
      </c>
      <c r="AT87" s="770">
        <f>W800_JIG_MTBJC!U60</f>
        <v>0</v>
      </c>
      <c r="AU87" s="771">
        <f t="shared" si="793"/>
        <v>-170</v>
      </c>
      <c r="AV87" s="769">
        <f>SUM(AP87,AS87)</f>
        <v>1430</v>
      </c>
      <c r="AW87" s="770">
        <f t="shared" ref="AW87" si="809">SUM(AQ87,AT87)</f>
        <v>717</v>
      </c>
      <c r="AX87" s="771">
        <f t="shared" si="741"/>
        <v>-713</v>
      </c>
      <c r="AY87" s="769">
        <f>W800_JIG_MTBJC!V60</f>
        <v>170</v>
      </c>
      <c r="AZ87" s="770">
        <f>W800_JIG_MTBJC!W60</f>
        <v>0</v>
      </c>
      <c r="BA87" s="771">
        <f t="shared" si="795"/>
        <v>-170</v>
      </c>
      <c r="BB87" s="769">
        <f>SUM(AV87,AY87)</f>
        <v>1600</v>
      </c>
      <c r="BC87" s="770">
        <f t="shared" ref="BC87" si="810">SUM(AW87,AZ87)</f>
        <v>717</v>
      </c>
      <c r="BD87" s="771">
        <f t="shared" si="742"/>
        <v>-883</v>
      </c>
      <c r="BE87" s="769">
        <f>W800_JIG_MTBJC!X60</f>
        <v>170</v>
      </c>
      <c r="BF87" s="770">
        <f>W800_JIG_MTBJC!Y60</f>
        <v>0</v>
      </c>
      <c r="BG87" s="771">
        <f t="shared" si="797"/>
        <v>-170</v>
      </c>
      <c r="BH87" s="769">
        <f>SUM(BB87,BE87)</f>
        <v>1770</v>
      </c>
      <c r="BI87" s="770">
        <f t="shared" ref="BI87" si="811">SUM(BC87,BF87)</f>
        <v>717</v>
      </c>
      <c r="BJ87" s="771">
        <f t="shared" si="743"/>
        <v>-1053</v>
      </c>
      <c r="BK87" s="769">
        <f>W800_JIG_MTBJC!Z60</f>
        <v>170</v>
      </c>
      <c r="BL87" s="770">
        <f>W800_JIG_MTBJC!AA60</f>
        <v>0</v>
      </c>
      <c r="BM87" s="771">
        <f t="shared" si="799"/>
        <v>-170</v>
      </c>
      <c r="BN87" s="769">
        <f>SUM(BH87,BK87)</f>
        <v>1940</v>
      </c>
      <c r="BO87" s="770">
        <f t="shared" ref="BO87" si="812">SUM(BI87,BL87)</f>
        <v>717</v>
      </c>
      <c r="BP87" s="771">
        <f t="shared" si="744"/>
        <v>-1223</v>
      </c>
      <c r="BQ87" s="769">
        <f>W800_JIG_MTBJC!AB60</f>
        <v>169</v>
      </c>
      <c r="BR87" s="770">
        <f>W800_JIG_MTBJC!AC60</f>
        <v>0</v>
      </c>
      <c r="BS87" s="771">
        <f t="shared" si="801"/>
        <v>-169</v>
      </c>
      <c r="BT87" s="769">
        <f>SUM(BN87,BQ87)</f>
        <v>2109</v>
      </c>
      <c r="BU87" s="770">
        <f t="shared" ref="BU87" si="813">SUM(BO87,BR87)</f>
        <v>717</v>
      </c>
      <c r="BV87" s="771">
        <f t="shared" si="745"/>
        <v>-1392</v>
      </c>
      <c r="BW87" s="772" t="s">
        <v>270</v>
      </c>
    </row>
    <row r="88" spans="2:75" ht="15.75" customHeight="1" thickBot="1">
      <c r="B88" s="2489"/>
      <c r="C88" s="2492" t="s">
        <v>271</v>
      </c>
      <c r="D88" s="2493"/>
      <c r="E88" s="773" t="s">
        <v>272</v>
      </c>
      <c r="F88" s="903">
        <f>F87/F86/F85</f>
        <v>0.6428571428571429</v>
      </c>
      <c r="G88" s="904">
        <f t="shared" ref="G88:BR88" si="814">G87/G86/G85</f>
        <v>1.0115384615384615</v>
      </c>
      <c r="H88" s="905">
        <f t="shared" si="780"/>
        <v>0.36868131868131859</v>
      </c>
      <c r="I88" s="903">
        <f t="shared" ref="I88" si="815">I87/I86/I85</f>
        <v>0.6428571428571429</v>
      </c>
      <c r="J88" s="904">
        <f t="shared" si="814"/>
        <v>0.49615384615384617</v>
      </c>
      <c r="K88" s="905">
        <f t="shared" si="781"/>
        <v>-0.14670329670329674</v>
      </c>
      <c r="L88" s="903">
        <f t="shared" ref="L88" si="816">L87/L86/L85</f>
        <v>0.6428571428571429</v>
      </c>
      <c r="M88" s="904">
        <f t="shared" si="814"/>
        <v>0.75384615384615383</v>
      </c>
      <c r="N88" s="905">
        <f t="shared" si="746"/>
        <v>0.11098901098901093</v>
      </c>
      <c r="O88" s="903">
        <f t="shared" ref="O88" si="817">O87/O86/O85</f>
        <v>0.6428571428571429</v>
      </c>
      <c r="P88" s="904">
        <f t="shared" si="814"/>
        <v>0.1875</v>
      </c>
      <c r="Q88" s="905">
        <f t="shared" si="783"/>
        <v>-0.4553571428571429</v>
      </c>
      <c r="R88" s="903">
        <f t="shared" ref="R88" si="818">R87/R86/R85</f>
        <v>0.64285714285714279</v>
      </c>
      <c r="S88" s="904">
        <f t="shared" si="814"/>
        <v>0.57499999999999996</v>
      </c>
      <c r="T88" s="905">
        <f t="shared" si="747"/>
        <v>-6.7857142857142838E-2</v>
      </c>
      <c r="U88" s="903">
        <f t="shared" ref="U88" si="819">U87/U86/U85</f>
        <v>0.55900621118012428</v>
      </c>
      <c r="V88" s="904">
        <f t="shared" si="814"/>
        <v>0.28985507246376813</v>
      </c>
      <c r="W88" s="905">
        <f t="shared" si="785"/>
        <v>-0.26915113871635615</v>
      </c>
      <c r="X88" s="903">
        <f t="shared" ref="X88" si="820">X87/X86/X85</f>
        <v>0.61962134251290879</v>
      </c>
      <c r="Y88" s="904">
        <f t="shared" si="814"/>
        <v>0.49831325301204821</v>
      </c>
      <c r="Z88" s="905">
        <f t="shared" si="748"/>
        <v>-0.12130808950086058</v>
      </c>
      <c r="AA88" s="903">
        <f t="shared" ref="AA88" si="821">AA87/AA86/AA85</f>
        <v>0.75630252100840334</v>
      </c>
      <c r="AB88" s="904">
        <f t="shared" si="814"/>
        <v>0.98039215686274517</v>
      </c>
      <c r="AC88" s="905">
        <f t="shared" si="787"/>
        <v>0.22408963585434183</v>
      </c>
      <c r="AD88" s="903">
        <f t="shared" ref="AD88" si="822">AD87/AD86/AD85</f>
        <v>0.6428571428571429</v>
      </c>
      <c r="AE88" s="904">
        <f t="shared" si="814"/>
        <v>0.57822580645161292</v>
      </c>
      <c r="AF88" s="905">
        <f t="shared" si="749"/>
        <v>-6.4631336405529982E-2</v>
      </c>
      <c r="AG88" s="903">
        <f t="shared" ref="AG88" si="823">AG87/AG86/AG85</f>
        <v>0.61224489795918369</v>
      </c>
      <c r="AH88" s="904" t="e">
        <f t="shared" si="814"/>
        <v>#DIV/0!</v>
      </c>
      <c r="AI88" s="905" t="e">
        <f t="shared" si="789"/>
        <v>#DIV/0!</v>
      </c>
      <c r="AJ88" s="903">
        <f t="shared" ref="AJ88" si="824">AJ87/AJ86/AJ85</f>
        <v>0.63754427390791024</v>
      </c>
      <c r="AK88" s="904">
        <f t="shared" si="814"/>
        <v>0.57344708077845896</v>
      </c>
      <c r="AL88" s="905">
        <f t="shared" si="750"/>
        <v>-6.409719312945128E-2</v>
      </c>
      <c r="AM88" s="903">
        <f t="shared" ref="AM88" si="825">AM87/AM86/AM85</f>
        <v>0.61224489795918369</v>
      </c>
      <c r="AN88" s="904" t="e">
        <f t="shared" si="814"/>
        <v>#DIV/0!</v>
      </c>
      <c r="AO88" s="905" t="e">
        <f t="shared" si="791"/>
        <v>#DIV/0!</v>
      </c>
      <c r="AP88" s="903">
        <f t="shared" ref="AP88" si="826">AP87/AP86/AP85</f>
        <v>0.63380281690140849</v>
      </c>
      <c r="AQ88" s="904">
        <f t="shared" si="814"/>
        <v>0.5700817810086326</v>
      </c>
      <c r="AR88" s="905">
        <f t="shared" si="740"/>
        <v>-6.372103589277589E-2</v>
      </c>
      <c r="AS88" s="903">
        <f t="shared" ref="AS88" si="827">AS87/AS86/AS85</f>
        <v>0.57823129251700678</v>
      </c>
      <c r="AT88" s="904" t="e">
        <f t="shared" si="814"/>
        <v>#DIV/0!</v>
      </c>
      <c r="AU88" s="905" t="e">
        <f t="shared" si="793"/>
        <v>#DIV/0!</v>
      </c>
      <c r="AV88" s="903">
        <f t="shared" ref="AV88" si="828">AV87/AV86/AV85</f>
        <v>0.62664329535495178</v>
      </c>
      <c r="AW88" s="904">
        <f t="shared" si="814"/>
        <v>0.56758361369483479</v>
      </c>
      <c r="AX88" s="905">
        <f t="shared" si="741"/>
        <v>-5.9059681660116992E-2</v>
      </c>
      <c r="AY88" s="903">
        <f t="shared" ref="AY88" si="829">AY87/AY86/AY85</f>
        <v>0.63909774436090228</v>
      </c>
      <c r="AZ88" s="904" t="e">
        <f t="shared" si="814"/>
        <v>#DIV/0!</v>
      </c>
      <c r="BA88" s="905" t="e">
        <f t="shared" si="795"/>
        <v>#DIV/0!</v>
      </c>
      <c r="BB88" s="903">
        <f t="shared" ref="BB88" si="830">BB87/BB86/BB85</f>
        <v>0.62794348508634223</v>
      </c>
      <c r="BC88" s="904">
        <f t="shared" si="814"/>
        <v>0.57187167671038641</v>
      </c>
      <c r="BD88" s="905">
        <f t="shared" si="742"/>
        <v>-5.6071808375955823E-2</v>
      </c>
      <c r="BE88" s="903">
        <f t="shared" ref="BE88" si="831">BE87/BE86/BE85</f>
        <v>0.6071428571428571</v>
      </c>
      <c r="BF88" s="904" t="e">
        <f t="shared" si="814"/>
        <v>#DIV/0!</v>
      </c>
      <c r="BG88" s="905" t="e">
        <f t="shared" si="797"/>
        <v>#DIV/0!</v>
      </c>
      <c r="BH88" s="903">
        <f t="shared" ref="BH88" si="832">BH87/BH86/BH85</f>
        <v>0.6258840169731259</v>
      </c>
      <c r="BI88" s="904">
        <f t="shared" si="814"/>
        <v>0.57250079846694346</v>
      </c>
      <c r="BJ88" s="905">
        <f t="shared" si="743"/>
        <v>-5.3383218506182439E-2</v>
      </c>
      <c r="BK88" s="903">
        <f t="shared" ref="BK88" si="833">BK87/BK86/BK85</f>
        <v>0.6071428571428571</v>
      </c>
      <c r="BL88" s="904" t="e">
        <f t="shared" si="814"/>
        <v>#DIV/0!</v>
      </c>
      <c r="BM88" s="905" t="e">
        <f t="shared" si="799"/>
        <v>#DIV/0!</v>
      </c>
      <c r="BN88" s="903">
        <f t="shared" ref="BN88" si="834">BN87/BN86/BN85</f>
        <v>0.62419562419562424</v>
      </c>
      <c r="BO88" s="904">
        <f t="shared" si="814"/>
        <v>0.57301656495204889</v>
      </c>
      <c r="BP88" s="905">
        <f t="shared" si="744"/>
        <v>-5.1179059243575353E-2</v>
      </c>
      <c r="BQ88" s="903">
        <f t="shared" ref="BQ88" si="835">BQ87/BQ86/BQ85</f>
        <v>0.54870129870129869</v>
      </c>
      <c r="BR88" s="904" t="e">
        <f t="shared" si="814"/>
        <v>#DIV/0!</v>
      </c>
      <c r="BS88" s="905" t="e">
        <f t="shared" si="801"/>
        <v>#DIV/0!</v>
      </c>
      <c r="BT88" s="903">
        <f t="shared" ref="BT88:BU88" si="836">BT87/BT86/BT85</f>
        <v>0.61738875878220134</v>
      </c>
      <c r="BU88" s="904">
        <f t="shared" si="836"/>
        <v>0.56874669487043883</v>
      </c>
      <c r="BV88" s="905">
        <f t="shared" si="745"/>
        <v>-4.8642063911762512E-2</v>
      </c>
      <c r="BW88" s="774" t="s">
        <v>270</v>
      </c>
    </row>
  </sheetData>
  <mergeCells count="72">
    <mergeCell ref="BW4:BW6"/>
    <mergeCell ref="AM5:AO5"/>
    <mergeCell ref="AS5:AU5"/>
    <mergeCell ref="AP5:AR5"/>
    <mergeCell ref="B4:E5"/>
    <mergeCell ref="X5:Z5"/>
    <mergeCell ref="AD5:AF5"/>
    <mergeCell ref="AJ5:AL5"/>
    <mergeCell ref="U5:W5"/>
    <mergeCell ref="AA5:AC5"/>
    <mergeCell ref="AG5:AI5"/>
    <mergeCell ref="O5:Q5"/>
    <mergeCell ref="L5:N5"/>
    <mergeCell ref="R5:T5"/>
    <mergeCell ref="I5:K5"/>
    <mergeCell ref="D80:E80"/>
    <mergeCell ref="C49:E49"/>
    <mergeCell ref="B6:E6"/>
    <mergeCell ref="AY5:BA5"/>
    <mergeCell ref="C51:E51"/>
    <mergeCell ref="C52:E52"/>
    <mergeCell ref="C53:E53"/>
    <mergeCell ref="C54:E54"/>
    <mergeCell ref="B55:B67"/>
    <mergeCell ref="C55:C59"/>
    <mergeCell ref="C60:C65"/>
    <mergeCell ref="C66:D66"/>
    <mergeCell ref="C67:D67"/>
    <mergeCell ref="D19:D24"/>
    <mergeCell ref="D25:D30"/>
    <mergeCell ref="F5:H5"/>
    <mergeCell ref="B13:B54"/>
    <mergeCell ref="C13:C24"/>
    <mergeCell ref="D13:D18"/>
    <mergeCell ref="D37:D42"/>
    <mergeCell ref="C8:D8"/>
    <mergeCell ref="C9:D9"/>
    <mergeCell ref="C10:D10"/>
    <mergeCell ref="C11:D11"/>
    <mergeCell ref="C12:E12"/>
    <mergeCell ref="B85:B88"/>
    <mergeCell ref="C86:D86"/>
    <mergeCell ref="C87:D87"/>
    <mergeCell ref="C88:D88"/>
    <mergeCell ref="B68:B69"/>
    <mergeCell ref="C68:E68"/>
    <mergeCell ref="C69:E69"/>
    <mergeCell ref="B70:B77"/>
    <mergeCell ref="C72:E72"/>
    <mergeCell ref="C73:D73"/>
    <mergeCell ref="C74:D74"/>
    <mergeCell ref="C75:D75"/>
    <mergeCell ref="C76:E76"/>
    <mergeCell ref="C77:E77"/>
    <mergeCell ref="C81:C84"/>
    <mergeCell ref="D84:E84"/>
    <mergeCell ref="B78:B84"/>
    <mergeCell ref="C78:C80"/>
    <mergeCell ref="BT5:BV5"/>
    <mergeCell ref="BQ5:BS5"/>
    <mergeCell ref="AV5:AX5"/>
    <mergeCell ref="BB5:BD5"/>
    <mergeCell ref="BH5:BJ5"/>
    <mergeCell ref="BN5:BP5"/>
    <mergeCell ref="D31:D36"/>
    <mergeCell ref="C50:E50"/>
    <mergeCell ref="BE5:BG5"/>
    <mergeCell ref="BK5:BM5"/>
    <mergeCell ref="D43:D48"/>
    <mergeCell ref="C25:C48"/>
    <mergeCell ref="B7:B12"/>
    <mergeCell ref="C7:D7"/>
  </mergeCells>
  <phoneticPr fontId="4"/>
  <pageMargins left="0.7" right="0.7" top="0.75" bottom="0.75" header="0.3" footer="0.3"/>
  <pageSetup paperSize="9" orientation="portrait" copies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99"/>
  </sheetPr>
  <dimension ref="B1:BW88"/>
  <sheetViews>
    <sheetView workbookViewId="0"/>
  </sheetViews>
  <sheetFormatPr defaultColWidth="9" defaultRowHeight="15.75" customHeight="1" outlineLevelRow="1"/>
  <cols>
    <col min="1" max="1" width="0.75" style="780" customWidth="1"/>
    <col min="2" max="2" width="3.875" style="780" customWidth="1"/>
    <col min="3" max="3" width="5" style="780" customWidth="1"/>
    <col min="4" max="4" width="18" style="780" customWidth="1"/>
    <col min="5" max="5" width="18.125" style="780" customWidth="1"/>
    <col min="6" max="74" width="9.375" style="780" customWidth="1"/>
    <col min="75" max="75" width="6.25" style="906" customWidth="1"/>
    <col min="76" max="16384" width="9" style="780"/>
  </cols>
  <sheetData>
    <row r="1" spans="2:75" ht="22.5" customHeight="1">
      <c r="B1" s="947" t="s">
        <v>438</v>
      </c>
    </row>
    <row r="2" spans="2:75" ht="15.75" customHeight="1">
      <c r="B2" s="780" t="s">
        <v>274</v>
      </c>
    </row>
    <row r="3" spans="2:75" ht="15.75" customHeight="1" thickBot="1">
      <c r="B3" s="775" t="s">
        <v>273</v>
      </c>
      <c r="F3" s="922"/>
      <c r="G3" s="921"/>
      <c r="H3" s="921"/>
      <c r="I3" s="921"/>
      <c r="J3" s="921"/>
      <c r="K3" s="921"/>
      <c r="L3" s="848"/>
      <c r="M3" s="848" t="s">
        <v>290</v>
      </c>
      <c r="N3" s="849">
        <v>2</v>
      </c>
      <c r="O3" s="921"/>
      <c r="P3" s="921"/>
      <c r="Q3" s="921"/>
      <c r="R3" s="848"/>
      <c r="S3" s="848" t="s">
        <v>290</v>
      </c>
      <c r="T3" s="849">
        <v>3</v>
      </c>
      <c r="U3" s="921"/>
      <c r="V3" s="921"/>
      <c r="W3" s="921"/>
      <c r="X3" s="848"/>
      <c r="Y3" s="848" t="s">
        <v>290</v>
      </c>
      <c r="Z3" s="849">
        <v>4</v>
      </c>
      <c r="AA3" s="921"/>
      <c r="AB3" s="921"/>
      <c r="AC3" s="921"/>
      <c r="AD3" s="848"/>
      <c r="AE3" s="848" t="s">
        <v>290</v>
      </c>
      <c r="AF3" s="849">
        <v>5</v>
      </c>
      <c r="AG3" s="921"/>
      <c r="AH3" s="921"/>
      <c r="AI3" s="921"/>
      <c r="AJ3" s="848"/>
      <c r="AK3" s="848" t="s">
        <v>290</v>
      </c>
      <c r="AL3" s="849">
        <v>6</v>
      </c>
      <c r="AO3" s="921"/>
      <c r="AP3" s="848"/>
      <c r="AQ3" s="848" t="s">
        <v>290</v>
      </c>
      <c r="AR3" s="849">
        <v>7</v>
      </c>
      <c r="AU3" s="921"/>
      <c r="AV3" s="848"/>
      <c r="AW3" s="848" t="s">
        <v>290</v>
      </c>
      <c r="AX3" s="849">
        <v>8</v>
      </c>
      <c r="BA3" s="921"/>
      <c r="BB3" s="848"/>
      <c r="BC3" s="848" t="s">
        <v>290</v>
      </c>
      <c r="BD3" s="849">
        <v>9</v>
      </c>
      <c r="BG3" s="921"/>
      <c r="BH3" s="848"/>
      <c r="BI3" s="848" t="s">
        <v>290</v>
      </c>
      <c r="BJ3" s="849">
        <v>10</v>
      </c>
      <c r="BM3" s="921"/>
      <c r="BN3" s="848"/>
      <c r="BO3" s="848" t="s">
        <v>290</v>
      </c>
      <c r="BP3" s="849">
        <v>11</v>
      </c>
      <c r="BS3" s="921"/>
      <c r="BT3" s="848"/>
      <c r="BU3" s="848" t="s">
        <v>290</v>
      </c>
      <c r="BV3" s="849">
        <v>12</v>
      </c>
    </row>
    <row r="4" spans="2:75" ht="15.75" customHeight="1" thickBot="1">
      <c r="B4" s="2562" t="s">
        <v>464</v>
      </c>
      <c r="C4" s="2563"/>
      <c r="D4" s="2563"/>
      <c r="E4" s="2564"/>
      <c r="F4" s="1661" t="str">
        <f>"4月度 "&amp;IF([2]W300_JIG_MTB!B2=2,"【確定】","【未確定】")</f>
        <v>4月度 【確定】</v>
      </c>
      <c r="G4" s="1662"/>
      <c r="H4" s="1663"/>
      <c r="I4" s="1661" t="str">
        <f>"5月度 "&amp;IF([2]W300_JIG_MTB!C2=2,"【確定】","【未確定】")</f>
        <v>5月度 【確定】</v>
      </c>
      <c r="J4" s="1662"/>
      <c r="K4" s="1662"/>
      <c r="L4" s="1662"/>
      <c r="M4" s="1662"/>
      <c r="N4" s="1663"/>
      <c r="O4" s="1661" t="str">
        <f>"6月度 "&amp;IF([2]W300_JIG_MTB!C2=2,"【確定】","【未確定】")</f>
        <v>6月度 【確定】</v>
      </c>
      <c r="P4" s="1662"/>
      <c r="Q4" s="1662"/>
      <c r="R4" s="1662"/>
      <c r="S4" s="1662"/>
      <c r="T4" s="1663"/>
      <c r="U4" s="1661" t="str">
        <f>"7月度 "&amp;IF([2]W300_JIG_MTB!D1=2,"【確定】","【未確定】")</f>
        <v>7月度 【未確定】</v>
      </c>
      <c r="V4" s="1662"/>
      <c r="W4" s="1662"/>
      <c r="X4" s="1662"/>
      <c r="Y4" s="1662"/>
      <c r="Z4" s="1663"/>
      <c r="AA4" s="1661" t="str">
        <f>"8月度 "&amp;IF([2]W300_JIG_MTB!E2=2,"【確定】","【未確定】")</f>
        <v>8月度 【確定】</v>
      </c>
      <c r="AB4" s="1662"/>
      <c r="AC4" s="1662"/>
      <c r="AD4" s="1662"/>
      <c r="AE4" s="1662"/>
      <c r="AF4" s="1663"/>
      <c r="AG4" s="1661" t="str">
        <f>"9月度 "&amp;IF([2]W300_JIG_MTB!F2=2,"【確定】","【未確定】")</f>
        <v>9月度 【確定】</v>
      </c>
      <c r="AH4" s="1662"/>
      <c r="AI4" s="1662"/>
      <c r="AJ4" s="1662"/>
      <c r="AK4" s="1662"/>
      <c r="AL4" s="1663"/>
      <c r="AM4" s="1661" t="str">
        <f>"10月度 "&amp;IF([2]W300_JIG_MTB!G2=2,"【確定】","【未確定】")</f>
        <v>10月度 【未確定】</v>
      </c>
      <c r="AN4" s="1662"/>
      <c r="AO4" s="1662"/>
      <c r="AP4" s="1662"/>
      <c r="AQ4" s="1662"/>
      <c r="AR4" s="1663"/>
      <c r="AS4" s="1661" t="str">
        <f>"11月度 "&amp;IF([2]W300_JIG_MTB!H2=2,"【確定】","【未確定】")</f>
        <v>11月度 【未確定】</v>
      </c>
      <c r="AT4" s="1662"/>
      <c r="AU4" s="1662"/>
      <c r="AV4" s="1662"/>
      <c r="AW4" s="1662"/>
      <c r="AX4" s="1663"/>
      <c r="AY4" s="1661" t="str">
        <f>"12月度 "&amp;IF([2]W300_JIG_MTB!I2=2,"【確定】","【未確定】")</f>
        <v>12月度 【未確定】</v>
      </c>
      <c r="AZ4" s="1662"/>
      <c r="BA4" s="1662"/>
      <c r="BB4" s="1662"/>
      <c r="BC4" s="1662"/>
      <c r="BD4" s="1663"/>
      <c r="BE4" s="1661" t="str">
        <f>"1月度 "&amp;IF([2]W300_JIG_MTB!J2=2,"【確定】","【未確定】")</f>
        <v>1月度 【未確定】</v>
      </c>
      <c r="BF4" s="1662"/>
      <c r="BG4" s="1662"/>
      <c r="BH4" s="1662"/>
      <c r="BI4" s="1662"/>
      <c r="BJ4" s="1663"/>
      <c r="BK4" s="1661" t="str">
        <f>"2月度 "&amp;IF([2]W300_JIG_MTB!K2=2,"【確定】","【未確定】")</f>
        <v>2月度 【未確定】</v>
      </c>
      <c r="BL4" s="1662"/>
      <c r="BM4" s="1662"/>
      <c r="BN4" s="1662"/>
      <c r="BO4" s="1662"/>
      <c r="BP4" s="1663"/>
      <c r="BQ4" s="1661" t="str">
        <f>"3月度 "&amp;IF([2]W300_JIG_MTB!L2=2,"【確定】","【未確定】")</f>
        <v>3月度 【未確定】</v>
      </c>
      <c r="BR4" s="1662"/>
      <c r="BS4" s="1662"/>
      <c r="BT4" s="1662"/>
      <c r="BU4" s="1662"/>
      <c r="BV4" s="1663"/>
      <c r="BW4" s="2559" t="s">
        <v>204</v>
      </c>
    </row>
    <row r="5" spans="2:75" s="923" customFormat="1" ht="15.75" customHeight="1" thickBot="1">
      <c r="B5" s="2565"/>
      <c r="C5" s="2566"/>
      <c r="D5" s="2566"/>
      <c r="E5" s="2567"/>
      <c r="F5" s="2469" t="s">
        <v>161</v>
      </c>
      <c r="G5" s="2470"/>
      <c r="H5" s="2471"/>
      <c r="I5" s="2469" t="s">
        <v>161</v>
      </c>
      <c r="J5" s="2470"/>
      <c r="K5" s="2471"/>
      <c r="L5" s="2466" t="s">
        <v>162</v>
      </c>
      <c r="M5" s="2467"/>
      <c r="N5" s="2468"/>
      <c r="O5" s="2469" t="s">
        <v>161</v>
      </c>
      <c r="P5" s="2470"/>
      <c r="Q5" s="2471"/>
      <c r="R5" s="2466" t="s">
        <v>162</v>
      </c>
      <c r="S5" s="2467"/>
      <c r="T5" s="2468"/>
      <c r="U5" s="2469" t="s">
        <v>161</v>
      </c>
      <c r="V5" s="2470"/>
      <c r="W5" s="2471"/>
      <c r="X5" s="2466" t="s">
        <v>162</v>
      </c>
      <c r="Y5" s="2467"/>
      <c r="Z5" s="2468"/>
      <c r="AA5" s="2469" t="s">
        <v>161</v>
      </c>
      <c r="AB5" s="2470"/>
      <c r="AC5" s="2471"/>
      <c r="AD5" s="2466" t="s">
        <v>162</v>
      </c>
      <c r="AE5" s="2467"/>
      <c r="AF5" s="2468"/>
      <c r="AG5" s="2469" t="s">
        <v>161</v>
      </c>
      <c r="AH5" s="2470"/>
      <c r="AI5" s="2471"/>
      <c r="AJ5" s="2466" t="s">
        <v>162</v>
      </c>
      <c r="AK5" s="2467"/>
      <c r="AL5" s="2468"/>
      <c r="AM5" s="2469" t="s">
        <v>161</v>
      </c>
      <c r="AN5" s="2470"/>
      <c r="AO5" s="2471"/>
      <c r="AP5" s="2466" t="s">
        <v>162</v>
      </c>
      <c r="AQ5" s="2467"/>
      <c r="AR5" s="2468"/>
      <c r="AS5" s="2469" t="s">
        <v>161</v>
      </c>
      <c r="AT5" s="2470"/>
      <c r="AU5" s="2471"/>
      <c r="AV5" s="2466" t="s">
        <v>162</v>
      </c>
      <c r="AW5" s="2467"/>
      <c r="AX5" s="2468"/>
      <c r="AY5" s="2469" t="s">
        <v>161</v>
      </c>
      <c r="AZ5" s="2470"/>
      <c r="BA5" s="2471"/>
      <c r="BB5" s="2466" t="s">
        <v>162</v>
      </c>
      <c r="BC5" s="2467"/>
      <c r="BD5" s="2468"/>
      <c r="BE5" s="2469" t="s">
        <v>161</v>
      </c>
      <c r="BF5" s="2470"/>
      <c r="BG5" s="2471"/>
      <c r="BH5" s="2466" t="s">
        <v>162</v>
      </c>
      <c r="BI5" s="2467"/>
      <c r="BJ5" s="2468"/>
      <c r="BK5" s="2469" t="s">
        <v>161</v>
      </c>
      <c r="BL5" s="2470"/>
      <c r="BM5" s="2471"/>
      <c r="BN5" s="2466" t="s">
        <v>162</v>
      </c>
      <c r="BO5" s="2467"/>
      <c r="BP5" s="2468"/>
      <c r="BQ5" s="2469" t="s">
        <v>161</v>
      </c>
      <c r="BR5" s="2470"/>
      <c r="BS5" s="2471"/>
      <c r="BT5" s="2466" t="s">
        <v>162</v>
      </c>
      <c r="BU5" s="2467"/>
      <c r="BV5" s="2468"/>
      <c r="BW5" s="2560"/>
    </row>
    <row r="6" spans="2:75" s="923" customFormat="1" ht="15.75" customHeight="1" thickBot="1">
      <c r="B6" s="2536" t="s">
        <v>205</v>
      </c>
      <c r="C6" s="2537"/>
      <c r="D6" s="2537"/>
      <c r="E6" s="2538"/>
      <c r="F6" s="924" t="s">
        <v>0</v>
      </c>
      <c r="G6" s="925" t="s">
        <v>1</v>
      </c>
      <c r="H6" s="926" t="s">
        <v>68</v>
      </c>
      <c r="I6" s="924" t="s">
        <v>0</v>
      </c>
      <c r="J6" s="925" t="s">
        <v>1</v>
      </c>
      <c r="K6" s="926" t="s">
        <v>68</v>
      </c>
      <c r="L6" s="850" t="s">
        <v>0</v>
      </c>
      <c r="M6" s="851" t="s">
        <v>1</v>
      </c>
      <c r="N6" s="852" t="s">
        <v>68</v>
      </c>
      <c r="O6" s="924" t="s">
        <v>0</v>
      </c>
      <c r="P6" s="925" t="s">
        <v>1</v>
      </c>
      <c r="Q6" s="926" t="s">
        <v>68</v>
      </c>
      <c r="R6" s="850" t="s">
        <v>0</v>
      </c>
      <c r="S6" s="851" t="s">
        <v>1</v>
      </c>
      <c r="T6" s="852" t="s">
        <v>68</v>
      </c>
      <c r="U6" s="924" t="s">
        <v>0</v>
      </c>
      <c r="V6" s="925" t="s">
        <v>1</v>
      </c>
      <c r="W6" s="926" t="s">
        <v>68</v>
      </c>
      <c r="X6" s="850" t="s">
        <v>0</v>
      </c>
      <c r="Y6" s="851" t="s">
        <v>1</v>
      </c>
      <c r="Z6" s="852" t="s">
        <v>68</v>
      </c>
      <c r="AA6" s="924" t="s">
        <v>0</v>
      </c>
      <c r="AB6" s="925" t="s">
        <v>1</v>
      </c>
      <c r="AC6" s="926" t="s">
        <v>68</v>
      </c>
      <c r="AD6" s="850" t="s">
        <v>0</v>
      </c>
      <c r="AE6" s="851" t="s">
        <v>1</v>
      </c>
      <c r="AF6" s="852" t="s">
        <v>68</v>
      </c>
      <c r="AG6" s="924" t="s">
        <v>0</v>
      </c>
      <c r="AH6" s="925" t="s">
        <v>1</v>
      </c>
      <c r="AI6" s="926" t="s">
        <v>68</v>
      </c>
      <c r="AJ6" s="850" t="s">
        <v>0</v>
      </c>
      <c r="AK6" s="851" t="s">
        <v>1</v>
      </c>
      <c r="AL6" s="852" t="s">
        <v>68</v>
      </c>
      <c r="AM6" s="924" t="s">
        <v>0</v>
      </c>
      <c r="AN6" s="925" t="s">
        <v>1</v>
      </c>
      <c r="AO6" s="926" t="s">
        <v>68</v>
      </c>
      <c r="AP6" s="850" t="s">
        <v>0</v>
      </c>
      <c r="AQ6" s="851" t="s">
        <v>1</v>
      </c>
      <c r="AR6" s="852" t="s">
        <v>68</v>
      </c>
      <c r="AS6" s="924" t="s">
        <v>0</v>
      </c>
      <c r="AT6" s="925" t="s">
        <v>1</v>
      </c>
      <c r="AU6" s="926" t="s">
        <v>68</v>
      </c>
      <c r="AV6" s="850" t="s">
        <v>0</v>
      </c>
      <c r="AW6" s="851" t="s">
        <v>1</v>
      </c>
      <c r="AX6" s="852" t="s">
        <v>68</v>
      </c>
      <c r="AY6" s="924" t="s">
        <v>0</v>
      </c>
      <c r="AZ6" s="925" t="s">
        <v>1</v>
      </c>
      <c r="BA6" s="926" t="s">
        <v>68</v>
      </c>
      <c r="BB6" s="850" t="s">
        <v>0</v>
      </c>
      <c r="BC6" s="851" t="s">
        <v>1</v>
      </c>
      <c r="BD6" s="852" t="s">
        <v>68</v>
      </c>
      <c r="BE6" s="924" t="s">
        <v>0</v>
      </c>
      <c r="BF6" s="925" t="s">
        <v>1</v>
      </c>
      <c r="BG6" s="926" t="s">
        <v>68</v>
      </c>
      <c r="BH6" s="850" t="s">
        <v>0</v>
      </c>
      <c r="BI6" s="851" t="s">
        <v>1</v>
      </c>
      <c r="BJ6" s="852" t="s">
        <v>68</v>
      </c>
      <c r="BK6" s="924" t="s">
        <v>0</v>
      </c>
      <c r="BL6" s="925" t="s">
        <v>1</v>
      </c>
      <c r="BM6" s="926" t="s">
        <v>68</v>
      </c>
      <c r="BN6" s="850" t="s">
        <v>0</v>
      </c>
      <c r="BO6" s="851" t="s">
        <v>1</v>
      </c>
      <c r="BP6" s="852" t="s">
        <v>68</v>
      </c>
      <c r="BQ6" s="924" t="s">
        <v>0</v>
      </c>
      <c r="BR6" s="927" t="s">
        <v>1</v>
      </c>
      <c r="BS6" s="926" t="s">
        <v>68</v>
      </c>
      <c r="BT6" s="850" t="s">
        <v>0</v>
      </c>
      <c r="BU6" s="851" t="s">
        <v>1</v>
      </c>
      <c r="BV6" s="852" t="s">
        <v>68</v>
      </c>
      <c r="BW6" s="2561"/>
    </row>
    <row r="7" spans="2:75" ht="15.75" customHeight="1">
      <c r="B7" s="2482" t="s">
        <v>206</v>
      </c>
      <c r="C7" s="2485" t="s">
        <v>207</v>
      </c>
      <c r="D7" s="2486"/>
      <c r="E7" s="730"/>
      <c r="F7" s="853">
        <f>W800_JIG_MTBJC!F61</f>
        <v>14</v>
      </c>
      <c r="G7" s="854">
        <f>W800_JIG_MTBJC!G61</f>
        <v>14</v>
      </c>
      <c r="H7" s="855">
        <f>G7-F7</f>
        <v>0</v>
      </c>
      <c r="I7" s="853">
        <f>W800_JIG_MTBJC!H61</f>
        <v>14</v>
      </c>
      <c r="J7" s="854">
        <f>W800_JIG_MTBJC!I61</f>
        <v>14</v>
      </c>
      <c r="K7" s="855">
        <f>J7-I7</f>
        <v>0</v>
      </c>
      <c r="L7" s="853">
        <f>SUM(F7,I7)/N$3</f>
        <v>14</v>
      </c>
      <c r="M7" s="854">
        <f>SUM(G7,J7)/N$3</f>
        <v>14</v>
      </c>
      <c r="N7" s="855">
        <f>M7-L7</f>
        <v>0</v>
      </c>
      <c r="O7" s="853">
        <f>W800_JIG_MTBJC!J61</f>
        <v>14</v>
      </c>
      <c r="P7" s="854">
        <f>W800_JIG_MTBJC!K61</f>
        <v>14</v>
      </c>
      <c r="Q7" s="855">
        <f>P7-O7</f>
        <v>0</v>
      </c>
      <c r="R7" s="853">
        <f>SUM(F7,I7,O7)/T$3</f>
        <v>14</v>
      </c>
      <c r="S7" s="854">
        <f>SUM(G7,J7,P7)/T$3</f>
        <v>14</v>
      </c>
      <c r="T7" s="855">
        <f>S7-R7</f>
        <v>0</v>
      </c>
      <c r="U7" s="853">
        <f>W800_JIG_MTBJC!L61</f>
        <v>14</v>
      </c>
      <c r="V7" s="854">
        <f>W800_JIG_MTBJC!M61</f>
        <v>13</v>
      </c>
      <c r="W7" s="855">
        <f>V7-U7</f>
        <v>-1</v>
      </c>
      <c r="X7" s="853">
        <f>SUM(F7,I7,O7,U7)/Z$3</f>
        <v>14</v>
      </c>
      <c r="Y7" s="854">
        <f>SUM(G7,J7,P7,V7)/Z$3</f>
        <v>13.75</v>
      </c>
      <c r="Z7" s="855">
        <f>Y7-X7</f>
        <v>-0.25</v>
      </c>
      <c r="AA7" s="853">
        <f>W800_JIG_MTBJC!N61</f>
        <v>14</v>
      </c>
      <c r="AB7" s="854">
        <f>W800_JIG_MTBJC!O61</f>
        <v>13</v>
      </c>
      <c r="AC7" s="855">
        <f>AB7-AA7</f>
        <v>-1</v>
      </c>
      <c r="AD7" s="853">
        <f>SUM(F7,I7,O7,U7,AA7)/AF$3</f>
        <v>14</v>
      </c>
      <c r="AE7" s="854">
        <f>SUM(G7,J7,P7,V7,AB7)/AF$3</f>
        <v>13.6</v>
      </c>
      <c r="AF7" s="855">
        <f>AE7-AD7</f>
        <v>-0.40000000000000036</v>
      </c>
      <c r="AG7" s="853">
        <f>W800_JIG_MTBJC!P61</f>
        <v>14</v>
      </c>
      <c r="AH7" s="854">
        <f>W800_JIG_MTBJC!Q61</f>
        <v>0</v>
      </c>
      <c r="AI7" s="855">
        <f>AH7-AG7</f>
        <v>-14</v>
      </c>
      <c r="AJ7" s="853">
        <f>SUM(F7,I7,O7,U7,AA7,AG7)/AL$3</f>
        <v>14</v>
      </c>
      <c r="AK7" s="854">
        <f>SUM(G7,J7,P7,V7,AB7,AH7)/AL$3</f>
        <v>11.333333333333334</v>
      </c>
      <c r="AL7" s="855">
        <f>AK7-AJ7</f>
        <v>-2.6666666666666661</v>
      </c>
      <c r="AM7" s="853">
        <f>W800_JIG_MTBJC!R61</f>
        <v>15</v>
      </c>
      <c r="AN7" s="854">
        <f>W800_JIG_MTBJC!S61</f>
        <v>0</v>
      </c>
      <c r="AO7" s="855">
        <f>AN7-AM7</f>
        <v>-15</v>
      </c>
      <c r="AP7" s="853">
        <f>SUM(F7,I7,O7,U7,AA7,AG7,AM7)/AR$3</f>
        <v>14.142857142857142</v>
      </c>
      <c r="AQ7" s="854">
        <f>SUM(G7,J7,P7,V7,AB7,AH7,AN7)/AR$3</f>
        <v>9.7142857142857135</v>
      </c>
      <c r="AR7" s="855">
        <f t="shared" ref="AR7:AR71" si="0">AQ7-AP7</f>
        <v>-4.4285714285714288</v>
      </c>
      <c r="AS7" s="853">
        <f>W800_JIG_MTBJC!T61</f>
        <v>15</v>
      </c>
      <c r="AT7" s="854">
        <f>W800_JIG_MTBJC!U61</f>
        <v>0</v>
      </c>
      <c r="AU7" s="855">
        <f>AT7-AS7</f>
        <v>-15</v>
      </c>
      <c r="AV7" s="853">
        <f>SUM(F7,I7,O7,U7,AA7,AG7,AM7,AS7)/AX$3</f>
        <v>14.25</v>
      </c>
      <c r="AW7" s="854">
        <f>SUM(G7,J7,P7,V7,AB7,AH7,AN7,AT7)/AX$3</f>
        <v>8.5</v>
      </c>
      <c r="AX7" s="855">
        <f t="shared" ref="AX7:AX71" si="1">AW7-AV7</f>
        <v>-5.75</v>
      </c>
      <c r="AY7" s="853">
        <f>W800_JIG_MTBJC!V61</f>
        <v>15</v>
      </c>
      <c r="AZ7" s="854">
        <f>W800_JIG_MTBJC!W61</f>
        <v>0</v>
      </c>
      <c r="BA7" s="855">
        <f>AZ7-AY7</f>
        <v>-15</v>
      </c>
      <c r="BB7" s="853">
        <f>SUM(F7,I7,O7,U7,AA7,AG7,AM7,AS7,AY7)/BD$3</f>
        <v>14.333333333333334</v>
      </c>
      <c r="BC7" s="854">
        <f>SUM(G7,J7,P7,V7,AB7,AH7,AN7,AT7,AZ7)/BD$3</f>
        <v>7.5555555555555554</v>
      </c>
      <c r="BD7" s="855">
        <f t="shared" ref="BD7:BD71" si="2">BC7-BB7</f>
        <v>-6.7777777777777786</v>
      </c>
      <c r="BE7" s="853">
        <f>W800_JIG_MTBJC!X61</f>
        <v>15</v>
      </c>
      <c r="BF7" s="854">
        <f>W800_JIG_MTBJC!Y61</f>
        <v>0</v>
      </c>
      <c r="BG7" s="855">
        <f>BF7-BE7</f>
        <v>-15</v>
      </c>
      <c r="BH7" s="853">
        <f>SUM(F7,I7,O7,U7,AA7,AG7,AM7,AS7,AY7,BE7)/BJ$3</f>
        <v>14.4</v>
      </c>
      <c r="BI7" s="854">
        <f>SUM(G7,J7,P7,V7,AB7,AH7,AN7,AT7,AZ7,BF7)/BJ$3</f>
        <v>6.8</v>
      </c>
      <c r="BJ7" s="855">
        <f t="shared" ref="BJ7:BJ71" si="3">BI7-BH7</f>
        <v>-7.6000000000000005</v>
      </c>
      <c r="BK7" s="853">
        <f>W800_JIG_MTBJC!Z61</f>
        <v>15</v>
      </c>
      <c r="BL7" s="854">
        <f>W800_JIG_MTBJC!AA61</f>
        <v>0</v>
      </c>
      <c r="BM7" s="855">
        <f>BL7-BK7</f>
        <v>-15</v>
      </c>
      <c r="BN7" s="853">
        <f>SUM(F7,I7,O7,U7,AA7,AG7,AM7,AS7,AY7,BE7,BK7)/BP$3</f>
        <v>14.454545454545455</v>
      </c>
      <c r="BO7" s="854">
        <f>SUM(G7,J7,P7,V7,AB7,AH7,AN7,AT7,AZ7,BF7,BL7)/BP$3</f>
        <v>6.1818181818181817</v>
      </c>
      <c r="BP7" s="855">
        <f t="shared" ref="BP7:BP71" si="4">BO7-BN7</f>
        <v>-8.2727272727272734</v>
      </c>
      <c r="BQ7" s="853">
        <f>W800_JIG_MTBJC!AB61</f>
        <v>15</v>
      </c>
      <c r="BR7" s="854">
        <f>W800_JIG_MTBJC!AC61</f>
        <v>0</v>
      </c>
      <c r="BS7" s="855">
        <f>BR7-BQ7</f>
        <v>-15</v>
      </c>
      <c r="BT7" s="853">
        <f>SUM(F7,I7,O7,U7,AA7,AG7,AM7,AS7,AY7,BE7,BK7,BQ7)/BV$3</f>
        <v>14.5</v>
      </c>
      <c r="BU7" s="854">
        <f>SUM(G7,J7,P7,V7,AB7,AH7,AN7,AT7,AZ7,BF7,BL7,BR7)/BV$3</f>
        <v>5.666666666666667</v>
      </c>
      <c r="BV7" s="855">
        <f t="shared" ref="BV7:BV71" si="5">BU7-BT7</f>
        <v>-8.8333333333333321</v>
      </c>
      <c r="BW7" s="784" t="s">
        <v>208</v>
      </c>
    </row>
    <row r="8" spans="2:75" ht="15.75" customHeight="1">
      <c r="B8" s="2483"/>
      <c r="C8" s="2526" t="s">
        <v>209</v>
      </c>
      <c r="D8" s="2527"/>
      <c r="E8" s="731"/>
      <c r="F8" s="856">
        <f>W800_JIG_MTBJC!F62</f>
        <v>1</v>
      </c>
      <c r="G8" s="857">
        <f>W800_JIG_MTBJC!G62</f>
        <v>1</v>
      </c>
      <c r="H8" s="858">
        <f t="shared" ref="H8:H11" si="6">G8-F8</f>
        <v>0</v>
      </c>
      <c r="I8" s="856">
        <f>W800_JIG_MTBJC!H62</f>
        <v>1</v>
      </c>
      <c r="J8" s="857">
        <f>W800_JIG_MTBJC!I62</f>
        <v>1</v>
      </c>
      <c r="K8" s="858">
        <f t="shared" ref="K8:K11" si="7">J8-I8</f>
        <v>0</v>
      </c>
      <c r="L8" s="856">
        <f t="shared" ref="L8:L12" si="8">SUM(F8,I8)/N$3</f>
        <v>1</v>
      </c>
      <c r="M8" s="857">
        <f t="shared" ref="M8:M12" si="9">SUM(G8,J8)/N$3</f>
        <v>1</v>
      </c>
      <c r="N8" s="858">
        <f t="shared" ref="N8:N72" si="10">M8-L8</f>
        <v>0</v>
      </c>
      <c r="O8" s="856">
        <f>W800_JIG_MTBJC!J62</f>
        <v>1</v>
      </c>
      <c r="P8" s="857">
        <f>W800_JIG_MTBJC!K62</f>
        <v>1</v>
      </c>
      <c r="Q8" s="858">
        <f t="shared" ref="Q8:Q11" si="11">P8-O8</f>
        <v>0</v>
      </c>
      <c r="R8" s="856">
        <f t="shared" ref="R8:R12" si="12">SUM(F8,I8,O8)/T$3</f>
        <v>1</v>
      </c>
      <c r="S8" s="857">
        <f t="shared" ref="S8:S12" si="13">SUM(G8,J8,P8)/T$3</f>
        <v>1</v>
      </c>
      <c r="T8" s="858">
        <f t="shared" ref="T8:T72" si="14">S8-R8</f>
        <v>0</v>
      </c>
      <c r="U8" s="856">
        <f>W800_JIG_MTBJC!L62</f>
        <v>1</v>
      </c>
      <c r="V8" s="857">
        <f>W800_JIG_MTBJC!M62</f>
        <v>1</v>
      </c>
      <c r="W8" s="858">
        <f t="shared" ref="W8:W11" si="15">V8-U8</f>
        <v>0</v>
      </c>
      <c r="X8" s="856">
        <f t="shared" ref="X8:X12" si="16">SUM(F8,I8,O8,U8)/Z$3</f>
        <v>1</v>
      </c>
      <c r="Y8" s="857">
        <f t="shared" ref="Y8:Y12" si="17">SUM(G8,J8,P8,V8)/Z$3</f>
        <v>1</v>
      </c>
      <c r="Z8" s="858">
        <f t="shared" ref="Z8:Z72" si="18">Y8-X8</f>
        <v>0</v>
      </c>
      <c r="AA8" s="856">
        <f>W800_JIG_MTBJC!N62</f>
        <v>1</v>
      </c>
      <c r="AB8" s="857">
        <f>W800_JIG_MTBJC!O62</f>
        <v>1</v>
      </c>
      <c r="AC8" s="858">
        <f t="shared" ref="AC8:AC11" si="19">AB8-AA8</f>
        <v>0</v>
      </c>
      <c r="AD8" s="856">
        <f t="shared" ref="AD8:AD12" si="20">SUM(F8,I8,O8,U8,AA8)/AF$3</f>
        <v>1</v>
      </c>
      <c r="AE8" s="857">
        <f t="shared" ref="AE8:AE12" si="21">SUM(G8,J8,P8,V8,AB8)/AF$3</f>
        <v>1</v>
      </c>
      <c r="AF8" s="858">
        <f t="shared" ref="AF8:AF72" si="22">AE8-AD8</f>
        <v>0</v>
      </c>
      <c r="AG8" s="856">
        <f>W800_JIG_MTBJC!P62</f>
        <v>1</v>
      </c>
      <c r="AH8" s="857">
        <f>W800_JIG_MTBJC!Q62</f>
        <v>0</v>
      </c>
      <c r="AI8" s="858">
        <f t="shared" ref="AI8:AI11" si="23">AH8-AG8</f>
        <v>-1</v>
      </c>
      <c r="AJ8" s="856">
        <f t="shared" ref="AJ8:AJ12" si="24">SUM(F8,I8,O8,U8,AA8,AG8)/AL$3</f>
        <v>1</v>
      </c>
      <c r="AK8" s="857">
        <f t="shared" ref="AK8:AK12" si="25">SUM(G8,J8,P8,V8,AB8,AH8)/AL$3</f>
        <v>0.83333333333333337</v>
      </c>
      <c r="AL8" s="858">
        <f t="shared" ref="AL8:AL72" si="26">AK8-AJ8</f>
        <v>-0.16666666666666663</v>
      </c>
      <c r="AM8" s="856">
        <f>W800_JIG_MTBJC!R62</f>
        <v>0</v>
      </c>
      <c r="AN8" s="857">
        <f>W800_JIG_MTBJC!S62</f>
        <v>0</v>
      </c>
      <c r="AO8" s="858">
        <f t="shared" ref="AO8:AO11" si="27">AN8-AM8</f>
        <v>0</v>
      </c>
      <c r="AP8" s="856">
        <f t="shared" ref="AP8:AP12" si="28">SUM(F8,I8,O8,U8,AA8,AG8,AM8)/AR$3</f>
        <v>0.8571428571428571</v>
      </c>
      <c r="AQ8" s="857">
        <f t="shared" ref="AQ8:AQ12" si="29">SUM(G8,J8,P8,V8,AB8,AH8,AN8)/AR$3</f>
        <v>0.7142857142857143</v>
      </c>
      <c r="AR8" s="858">
        <f t="shared" si="0"/>
        <v>-0.14285714285714279</v>
      </c>
      <c r="AS8" s="856">
        <f>W800_JIG_MTBJC!T62</f>
        <v>0</v>
      </c>
      <c r="AT8" s="857">
        <f>W800_JIG_MTBJC!U62</f>
        <v>0</v>
      </c>
      <c r="AU8" s="858">
        <f t="shared" ref="AU8:AU11" si="30">AT8-AS8</f>
        <v>0</v>
      </c>
      <c r="AV8" s="856">
        <f t="shared" ref="AV8:AV12" si="31">SUM(F8,I8,O8,U8,AA8,AG8,AM8,AS8)/AX$3</f>
        <v>0.75</v>
      </c>
      <c r="AW8" s="857">
        <f t="shared" ref="AW8:AW12" si="32">SUM(G8,J8,P8,V8,AB8,AH8,AN8,AT8)/AX$3</f>
        <v>0.625</v>
      </c>
      <c r="AX8" s="858">
        <f t="shared" si="1"/>
        <v>-0.125</v>
      </c>
      <c r="AY8" s="856">
        <f>W800_JIG_MTBJC!V62</f>
        <v>0</v>
      </c>
      <c r="AZ8" s="857">
        <f>W800_JIG_MTBJC!W62</f>
        <v>0</v>
      </c>
      <c r="BA8" s="858">
        <f t="shared" ref="BA8:BA11" si="33">AZ8-AY8</f>
        <v>0</v>
      </c>
      <c r="BB8" s="856">
        <f t="shared" ref="BB8:BB12" si="34">SUM(F8,I8,O8,U8,AA8,AG8,AM8,AS8,AY8)/BD$3</f>
        <v>0.66666666666666663</v>
      </c>
      <c r="BC8" s="857">
        <f t="shared" ref="BC8:BC12" si="35">SUM(G8,J8,P8,V8,AB8,AH8,AN8,AT8,AZ8)/BD$3</f>
        <v>0.55555555555555558</v>
      </c>
      <c r="BD8" s="858">
        <f t="shared" si="2"/>
        <v>-0.11111111111111105</v>
      </c>
      <c r="BE8" s="856">
        <f>W800_JIG_MTBJC!X62</f>
        <v>0</v>
      </c>
      <c r="BF8" s="857">
        <f>W800_JIG_MTBJC!Y62</f>
        <v>0</v>
      </c>
      <c r="BG8" s="858">
        <f t="shared" ref="BG8:BG11" si="36">BF8-BE8</f>
        <v>0</v>
      </c>
      <c r="BH8" s="856">
        <f t="shared" ref="BH8:BH12" si="37">SUM(F8,I8,O8,U8,AA8,AG8,AM8,AS8,AY8,BE8)/BJ$3</f>
        <v>0.6</v>
      </c>
      <c r="BI8" s="857">
        <f t="shared" ref="BI8:BI12" si="38">SUM(G8,J8,P8,V8,AB8,AH8,AN8,AT8,AZ8,BF8)/BJ$3</f>
        <v>0.5</v>
      </c>
      <c r="BJ8" s="858">
        <f t="shared" si="3"/>
        <v>-9.9999999999999978E-2</v>
      </c>
      <c r="BK8" s="856">
        <f>W800_JIG_MTBJC!Z62</f>
        <v>0</v>
      </c>
      <c r="BL8" s="857">
        <f>W800_JIG_MTBJC!AA62</f>
        <v>0</v>
      </c>
      <c r="BM8" s="858">
        <f t="shared" ref="BM8:BM11" si="39">BL8-BK8</f>
        <v>0</v>
      </c>
      <c r="BN8" s="856">
        <f t="shared" ref="BN8:BN12" si="40">SUM(F8,I8,O8,U8,AA8,AG8,AM8,AS8,AY8,BE8,BK8)/BP$3</f>
        <v>0.54545454545454541</v>
      </c>
      <c r="BO8" s="857">
        <f t="shared" ref="BO8:BO12" si="41">SUM(G8,J8,P8,V8,AB8,AH8,AN8,AT8,AZ8,BF8,BL8)/BP$3</f>
        <v>0.45454545454545453</v>
      </c>
      <c r="BP8" s="858">
        <f t="shared" si="4"/>
        <v>-9.0909090909090884E-2</v>
      </c>
      <c r="BQ8" s="856">
        <f>W800_JIG_MTBJC!AB62</f>
        <v>0</v>
      </c>
      <c r="BR8" s="857">
        <f>W800_JIG_MTBJC!AC62</f>
        <v>0</v>
      </c>
      <c r="BS8" s="858">
        <f t="shared" ref="BS8:BS11" si="42">BR8-BQ8</f>
        <v>0</v>
      </c>
      <c r="BT8" s="856">
        <f t="shared" ref="BT8:BT12" si="43">SUM(F8,I8,O8,U8,AA8,AG8,AM8,AS8,AY8,BE8,BK8,BQ8)/BV$3</f>
        <v>0.5</v>
      </c>
      <c r="BU8" s="857">
        <f t="shared" ref="BU8:BU12" si="44">SUM(G8,J8,P8,V8,AB8,AH8,AN8,AT8,AZ8,BF8,BL8,BR8)/BV$3</f>
        <v>0.41666666666666669</v>
      </c>
      <c r="BV8" s="858">
        <f t="shared" si="5"/>
        <v>-8.3333333333333315E-2</v>
      </c>
      <c r="BW8" s="789" t="s">
        <v>208</v>
      </c>
    </row>
    <row r="9" spans="2:75" ht="15.75" customHeight="1">
      <c r="B9" s="2483"/>
      <c r="C9" s="2526" t="s">
        <v>210</v>
      </c>
      <c r="D9" s="2527"/>
      <c r="E9" s="732"/>
      <c r="F9" s="856">
        <f>W800_JIG_MTBJC!F63</f>
        <v>0</v>
      </c>
      <c r="G9" s="857">
        <f>W800_JIG_MTBJC!G63</f>
        <v>0</v>
      </c>
      <c r="H9" s="858">
        <f t="shared" si="6"/>
        <v>0</v>
      </c>
      <c r="I9" s="856">
        <f>W800_JIG_MTBJC!H63</f>
        <v>0</v>
      </c>
      <c r="J9" s="857">
        <f>W800_JIG_MTBJC!I63</f>
        <v>0</v>
      </c>
      <c r="K9" s="858">
        <f t="shared" si="7"/>
        <v>0</v>
      </c>
      <c r="L9" s="856">
        <f t="shared" si="8"/>
        <v>0</v>
      </c>
      <c r="M9" s="857">
        <f t="shared" si="9"/>
        <v>0</v>
      </c>
      <c r="N9" s="858">
        <f t="shared" si="10"/>
        <v>0</v>
      </c>
      <c r="O9" s="856">
        <f>W800_JIG_MTBJC!J63</f>
        <v>0</v>
      </c>
      <c r="P9" s="857">
        <f>W800_JIG_MTBJC!K63</f>
        <v>0</v>
      </c>
      <c r="Q9" s="858">
        <f t="shared" si="11"/>
        <v>0</v>
      </c>
      <c r="R9" s="856">
        <f t="shared" si="12"/>
        <v>0</v>
      </c>
      <c r="S9" s="857">
        <f t="shared" si="13"/>
        <v>0</v>
      </c>
      <c r="T9" s="858">
        <f t="shared" si="14"/>
        <v>0</v>
      </c>
      <c r="U9" s="856">
        <f>W800_JIG_MTBJC!L63</f>
        <v>0</v>
      </c>
      <c r="V9" s="857">
        <f>W800_JIG_MTBJC!M63</f>
        <v>0</v>
      </c>
      <c r="W9" s="858">
        <f t="shared" si="15"/>
        <v>0</v>
      </c>
      <c r="X9" s="856">
        <f t="shared" si="16"/>
        <v>0</v>
      </c>
      <c r="Y9" s="857">
        <f t="shared" si="17"/>
        <v>0</v>
      </c>
      <c r="Z9" s="858">
        <f t="shared" si="18"/>
        <v>0</v>
      </c>
      <c r="AA9" s="856">
        <f>W800_JIG_MTBJC!N63</f>
        <v>0</v>
      </c>
      <c r="AB9" s="857">
        <f>W800_JIG_MTBJC!O63</f>
        <v>0</v>
      </c>
      <c r="AC9" s="858">
        <f t="shared" si="19"/>
        <v>0</v>
      </c>
      <c r="AD9" s="856">
        <f t="shared" si="20"/>
        <v>0</v>
      </c>
      <c r="AE9" s="857">
        <f t="shared" si="21"/>
        <v>0</v>
      </c>
      <c r="AF9" s="858">
        <f t="shared" si="22"/>
        <v>0</v>
      </c>
      <c r="AG9" s="856">
        <f>W800_JIG_MTBJC!P63</f>
        <v>0</v>
      </c>
      <c r="AH9" s="857">
        <f>W800_JIG_MTBJC!Q63</f>
        <v>0</v>
      </c>
      <c r="AI9" s="858">
        <f t="shared" si="23"/>
        <v>0</v>
      </c>
      <c r="AJ9" s="856">
        <f t="shared" si="24"/>
        <v>0</v>
      </c>
      <c r="AK9" s="857">
        <f t="shared" si="25"/>
        <v>0</v>
      </c>
      <c r="AL9" s="858">
        <f t="shared" si="26"/>
        <v>0</v>
      </c>
      <c r="AM9" s="856">
        <f>W800_JIG_MTBJC!R63</f>
        <v>0</v>
      </c>
      <c r="AN9" s="857">
        <f>W800_JIG_MTBJC!S63</f>
        <v>0</v>
      </c>
      <c r="AO9" s="858">
        <f t="shared" si="27"/>
        <v>0</v>
      </c>
      <c r="AP9" s="856">
        <f t="shared" si="28"/>
        <v>0</v>
      </c>
      <c r="AQ9" s="857">
        <f t="shared" si="29"/>
        <v>0</v>
      </c>
      <c r="AR9" s="858">
        <f t="shared" si="0"/>
        <v>0</v>
      </c>
      <c r="AS9" s="856">
        <f>W800_JIG_MTBJC!T63</f>
        <v>0</v>
      </c>
      <c r="AT9" s="857">
        <f>W800_JIG_MTBJC!U63</f>
        <v>0</v>
      </c>
      <c r="AU9" s="858">
        <f t="shared" si="30"/>
        <v>0</v>
      </c>
      <c r="AV9" s="856">
        <f t="shared" si="31"/>
        <v>0</v>
      </c>
      <c r="AW9" s="857">
        <f t="shared" si="32"/>
        <v>0</v>
      </c>
      <c r="AX9" s="858">
        <f t="shared" si="1"/>
        <v>0</v>
      </c>
      <c r="AY9" s="856">
        <f>W800_JIG_MTBJC!V63</f>
        <v>0</v>
      </c>
      <c r="AZ9" s="857">
        <f>W800_JIG_MTBJC!W63</f>
        <v>0</v>
      </c>
      <c r="BA9" s="858">
        <f t="shared" si="33"/>
        <v>0</v>
      </c>
      <c r="BB9" s="856">
        <f t="shared" si="34"/>
        <v>0</v>
      </c>
      <c r="BC9" s="857">
        <f t="shared" si="35"/>
        <v>0</v>
      </c>
      <c r="BD9" s="858">
        <f t="shared" si="2"/>
        <v>0</v>
      </c>
      <c r="BE9" s="856">
        <f>W800_JIG_MTBJC!X63</f>
        <v>0</v>
      </c>
      <c r="BF9" s="857">
        <f>W800_JIG_MTBJC!Y63</f>
        <v>0</v>
      </c>
      <c r="BG9" s="858">
        <f t="shared" si="36"/>
        <v>0</v>
      </c>
      <c r="BH9" s="856">
        <f t="shared" si="37"/>
        <v>0</v>
      </c>
      <c r="BI9" s="857">
        <f t="shared" si="38"/>
        <v>0</v>
      </c>
      <c r="BJ9" s="858">
        <f t="shared" si="3"/>
        <v>0</v>
      </c>
      <c r="BK9" s="856">
        <f>W800_JIG_MTBJC!Z63</f>
        <v>0</v>
      </c>
      <c r="BL9" s="857">
        <f>W800_JIG_MTBJC!AA63</f>
        <v>0</v>
      </c>
      <c r="BM9" s="858">
        <f t="shared" si="39"/>
        <v>0</v>
      </c>
      <c r="BN9" s="856">
        <f t="shared" si="40"/>
        <v>0</v>
      </c>
      <c r="BO9" s="857">
        <f t="shared" si="41"/>
        <v>0</v>
      </c>
      <c r="BP9" s="858">
        <f t="shared" si="4"/>
        <v>0</v>
      </c>
      <c r="BQ9" s="856">
        <f>W800_JIG_MTBJC!AB63</f>
        <v>0</v>
      </c>
      <c r="BR9" s="857">
        <f>W800_JIG_MTBJC!AC63</f>
        <v>0</v>
      </c>
      <c r="BS9" s="858">
        <f t="shared" si="42"/>
        <v>0</v>
      </c>
      <c r="BT9" s="856">
        <f t="shared" si="43"/>
        <v>0</v>
      </c>
      <c r="BU9" s="857">
        <f t="shared" si="44"/>
        <v>0</v>
      </c>
      <c r="BV9" s="858">
        <f t="shared" si="5"/>
        <v>0</v>
      </c>
      <c r="BW9" s="789" t="s">
        <v>208</v>
      </c>
    </row>
    <row r="10" spans="2:75" ht="15.75" customHeight="1">
      <c r="B10" s="2483"/>
      <c r="C10" s="2526" t="s">
        <v>211</v>
      </c>
      <c r="D10" s="2527"/>
      <c r="E10" s="731"/>
      <c r="F10" s="856">
        <f>W800_JIG_MTBJC!F64</f>
        <v>0</v>
      </c>
      <c r="G10" s="857">
        <f>W800_JIG_MTBJC!G64</f>
        <v>0</v>
      </c>
      <c r="H10" s="858">
        <f t="shared" si="6"/>
        <v>0</v>
      </c>
      <c r="I10" s="856">
        <f>W800_JIG_MTBJC!H64</f>
        <v>0</v>
      </c>
      <c r="J10" s="857">
        <f>W800_JIG_MTBJC!I64</f>
        <v>0</v>
      </c>
      <c r="K10" s="858">
        <f t="shared" si="7"/>
        <v>0</v>
      </c>
      <c r="L10" s="856">
        <f t="shared" si="8"/>
        <v>0</v>
      </c>
      <c r="M10" s="857">
        <f t="shared" si="9"/>
        <v>0</v>
      </c>
      <c r="N10" s="858">
        <f t="shared" si="10"/>
        <v>0</v>
      </c>
      <c r="O10" s="856">
        <f>W800_JIG_MTBJC!J64</f>
        <v>0</v>
      </c>
      <c r="P10" s="857">
        <f>W800_JIG_MTBJC!K64</f>
        <v>0</v>
      </c>
      <c r="Q10" s="858">
        <f t="shared" si="11"/>
        <v>0</v>
      </c>
      <c r="R10" s="856">
        <f t="shared" si="12"/>
        <v>0</v>
      </c>
      <c r="S10" s="857">
        <f t="shared" si="13"/>
        <v>0</v>
      </c>
      <c r="T10" s="858">
        <f t="shared" si="14"/>
        <v>0</v>
      </c>
      <c r="U10" s="856">
        <f>W800_JIG_MTBJC!L64</f>
        <v>0</v>
      </c>
      <c r="V10" s="857">
        <f>W800_JIG_MTBJC!M64</f>
        <v>0</v>
      </c>
      <c r="W10" s="858">
        <f t="shared" si="15"/>
        <v>0</v>
      </c>
      <c r="X10" s="856">
        <f t="shared" si="16"/>
        <v>0</v>
      </c>
      <c r="Y10" s="857">
        <f t="shared" si="17"/>
        <v>0</v>
      </c>
      <c r="Z10" s="858">
        <f t="shared" si="18"/>
        <v>0</v>
      </c>
      <c r="AA10" s="856">
        <f>W800_JIG_MTBJC!N64</f>
        <v>0</v>
      </c>
      <c r="AB10" s="857">
        <f>W800_JIG_MTBJC!O64</f>
        <v>0</v>
      </c>
      <c r="AC10" s="858">
        <f t="shared" si="19"/>
        <v>0</v>
      </c>
      <c r="AD10" s="856">
        <f t="shared" si="20"/>
        <v>0</v>
      </c>
      <c r="AE10" s="857">
        <f t="shared" si="21"/>
        <v>0</v>
      </c>
      <c r="AF10" s="858">
        <f t="shared" si="22"/>
        <v>0</v>
      </c>
      <c r="AG10" s="856">
        <f>W800_JIG_MTBJC!P64</f>
        <v>0</v>
      </c>
      <c r="AH10" s="857">
        <f>W800_JIG_MTBJC!Q64</f>
        <v>0</v>
      </c>
      <c r="AI10" s="858">
        <f t="shared" si="23"/>
        <v>0</v>
      </c>
      <c r="AJ10" s="856">
        <f t="shared" si="24"/>
        <v>0</v>
      </c>
      <c r="AK10" s="857">
        <f t="shared" si="25"/>
        <v>0</v>
      </c>
      <c r="AL10" s="858">
        <f t="shared" si="26"/>
        <v>0</v>
      </c>
      <c r="AM10" s="856">
        <f>W800_JIG_MTBJC!R64</f>
        <v>0</v>
      </c>
      <c r="AN10" s="857">
        <f>W800_JIG_MTBJC!S64</f>
        <v>0</v>
      </c>
      <c r="AO10" s="858">
        <f t="shared" si="27"/>
        <v>0</v>
      </c>
      <c r="AP10" s="856">
        <f t="shared" si="28"/>
        <v>0</v>
      </c>
      <c r="AQ10" s="857">
        <f t="shared" si="29"/>
        <v>0</v>
      </c>
      <c r="AR10" s="858">
        <f t="shared" si="0"/>
        <v>0</v>
      </c>
      <c r="AS10" s="856">
        <f>W800_JIG_MTBJC!T64</f>
        <v>0</v>
      </c>
      <c r="AT10" s="857">
        <f>W800_JIG_MTBJC!U64</f>
        <v>0</v>
      </c>
      <c r="AU10" s="858">
        <f t="shared" si="30"/>
        <v>0</v>
      </c>
      <c r="AV10" s="856">
        <f t="shared" si="31"/>
        <v>0</v>
      </c>
      <c r="AW10" s="857">
        <f t="shared" si="32"/>
        <v>0</v>
      </c>
      <c r="AX10" s="858">
        <f t="shared" si="1"/>
        <v>0</v>
      </c>
      <c r="AY10" s="856">
        <f>W800_JIG_MTBJC!V64</f>
        <v>0</v>
      </c>
      <c r="AZ10" s="857">
        <f>W800_JIG_MTBJC!W64</f>
        <v>0</v>
      </c>
      <c r="BA10" s="858">
        <f t="shared" si="33"/>
        <v>0</v>
      </c>
      <c r="BB10" s="856">
        <f t="shared" si="34"/>
        <v>0</v>
      </c>
      <c r="BC10" s="857">
        <f t="shared" si="35"/>
        <v>0</v>
      </c>
      <c r="BD10" s="858">
        <f t="shared" si="2"/>
        <v>0</v>
      </c>
      <c r="BE10" s="856">
        <f>W800_JIG_MTBJC!X64</f>
        <v>0</v>
      </c>
      <c r="BF10" s="857">
        <f>W800_JIG_MTBJC!Y64</f>
        <v>0</v>
      </c>
      <c r="BG10" s="858">
        <f t="shared" si="36"/>
        <v>0</v>
      </c>
      <c r="BH10" s="856">
        <f t="shared" si="37"/>
        <v>0</v>
      </c>
      <c r="BI10" s="857">
        <f t="shared" si="38"/>
        <v>0</v>
      </c>
      <c r="BJ10" s="858">
        <f t="shared" si="3"/>
        <v>0</v>
      </c>
      <c r="BK10" s="856">
        <f>W800_JIG_MTBJC!Z64</f>
        <v>0</v>
      </c>
      <c r="BL10" s="857">
        <f>W800_JIG_MTBJC!AA64</f>
        <v>0</v>
      </c>
      <c r="BM10" s="858">
        <f t="shared" si="39"/>
        <v>0</v>
      </c>
      <c r="BN10" s="856">
        <f t="shared" si="40"/>
        <v>0</v>
      </c>
      <c r="BO10" s="857">
        <f t="shared" si="41"/>
        <v>0</v>
      </c>
      <c r="BP10" s="858">
        <f t="shared" si="4"/>
        <v>0</v>
      </c>
      <c r="BQ10" s="856">
        <f>W800_JIG_MTBJC!AB64</f>
        <v>0</v>
      </c>
      <c r="BR10" s="857">
        <f>W800_JIG_MTBJC!AC64</f>
        <v>0</v>
      </c>
      <c r="BS10" s="858">
        <f t="shared" si="42"/>
        <v>0</v>
      </c>
      <c r="BT10" s="856">
        <f t="shared" si="43"/>
        <v>0</v>
      </c>
      <c r="BU10" s="857">
        <f t="shared" si="44"/>
        <v>0</v>
      </c>
      <c r="BV10" s="858">
        <f t="shared" si="5"/>
        <v>0</v>
      </c>
      <c r="BW10" s="789" t="s">
        <v>208</v>
      </c>
    </row>
    <row r="11" spans="2:75" ht="15.75" customHeight="1" thickBot="1">
      <c r="B11" s="2483"/>
      <c r="C11" s="2528" t="s">
        <v>212</v>
      </c>
      <c r="D11" s="2529"/>
      <c r="E11" s="733"/>
      <c r="F11" s="859">
        <f>W800_JIG_MTBJC!F65</f>
        <v>0</v>
      </c>
      <c r="G11" s="860">
        <f>W800_JIG_MTBJC!G65</f>
        <v>0</v>
      </c>
      <c r="H11" s="861">
        <f t="shared" si="6"/>
        <v>0</v>
      </c>
      <c r="I11" s="859">
        <f>W800_JIG_MTBJC!H65</f>
        <v>0</v>
      </c>
      <c r="J11" s="860">
        <f>W800_JIG_MTBJC!I65</f>
        <v>0</v>
      </c>
      <c r="K11" s="861">
        <f t="shared" si="7"/>
        <v>0</v>
      </c>
      <c r="L11" s="859">
        <f t="shared" si="8"/>
        <v>0</v>
      </c>
      <c r="M11" s="860">
        <f t="shared" si="9"/>
        <v>0</v>
      </c>
      <c r="N11" s="861">
        <f t="shared" si="10"/>
        <v>0</v>
      </c>
      <c r="O11" s="859">
        <f>W800_JIG_MTBJC!J65</f>
        <v>0</v>
      </c>
      <c r="P11" s="860">
        <f>W800_JIG_MTBJC!K65</f>
        <v>0</v>
      </c>
      <c r="Q11" s="861">
        <f t="shared" si="11"/>
        <v>0</v>
      </c>
      <c r="R11" s="859">
        <f t="shared" si="12"/>
        <v>0</v>
      </c>
      <c r="S11" s="860">
        <f t="shared" si="13"/>
        <v>0</v>
      </c>
      <c r="T11" s="861">
        <f t="shared" si="14"/>
        <v>0</v>
      </c>
      <c r="U11" s="859">
        <f>W800_JIG_MTBJC!L65</f>
        <v>0</v>
      </c>
      <c r="V11" s="860">
        <f>W800_JIG_MTBJC!M65</f>
        <v>0</v>
      </c>
      <c r="W11" s="861">
        <f t="shared" si="15"/>
        <v>0</v>
      </c>
      <c r="X11" s="859">
        <f t="shared" si="16"/>
        <v>0</v>
      </c>
      <c r="Y11" s="860">
        <f t="shared" si="17"/>
        <v>0</v>
      </c>
      <c r="Z11" s="861">
        <f t="shared" si="18"/>
        <v>0</v>
      </c>
      <c r="AA11" s="859">
        <f>W800_JIG_MTBJC!N65</f>
        <v>0</v>
      </c>
      <c r="AB11" s="860">
        <f>W800_JIG_MTBJC!O65</f>
        <v>0</v>
      </c>
      <c r="AC11" s="861">
        <f t="shared" si="19"/>
        <v>0</v>
      </c>
      <c r="AD11" s="859">
        <f t="shared" si="20"/>
        <v>0</v>
      </c>
      <c r="AE11" s="860">
        <f t="shared" si="21"/>
        <v>0</v>
      </c>
      <c r="AF11" s="861">
        <f t="shared" si="22"/>
        <v>0</v>
      </c>
      <c r="AG11" s="859">
        <f>W800_JIG_MTBJC!P65</f>
        <v>0</v>
      </c>
      <c r="AH11" s="860">
        <f>W800_JIG_MTBJC!Q65</f>
        <v>0</v>
      </c>
      <c r="AI11" s="861">
        <f t="shared" si="23"/>
        <v>0</v>
      </c>
      <c r="AJ11" s="859">
        <f t="shared" si="24"/>
        <v>0</v>
      </c>
      <c r="AK11" s="860">
        <f t="shared" si="25"/>
        <v>0</v>
      </c>
      <c r="AL11" s="861">
        <f t="shared" si="26"/>
        <v>0</v>
      </c>
      <c r="AM11" s="859">
        <f>W800_JIG_MTBJC!R65</f>
        <v>0</v>
      </c>
      <c r="AN11" s="860">
        <f>W800_JIG_MTBJC!S65</f>
        <v>0</v>
      </c>
      <c r="AO11" s="861">
        <f t="shared" si="27"/>
        <v>0</v>
      </c>
      <c r="AP11" s="859">
        <f t="shared" si="28"/>
        <v>0</v>
      </c>
      <c r="AQ11" s="860">
        <f t="shared" si="29"/>
        <v>0</v>
      </c>
      <c r="AR11" s="861">
        <f t="shared" si="0"/>
        <v>0</v>
      </c>
      <c r="AS11" s="859">
        <f>W800_JIG_MTBJC!T65</f>
        <v>0</v>
      </c>
      <c r="AT11" s="860">
        <f>W800_JIG_MTBJC!U65</f>
        <v>0</v>
      </c>
      <c r="AU11" s="861">
        <f t="shared" si="30"/>
        <v>0</v>
      </c>
      <c r="AV11" s="859">
        <f t="shared" si="31"/>
        <v>0</v>
      </c>
      <c r="AW11" s="860">
        <f t="shared" si="32"/>
        <v>0</v>
      </c>
      <c r="AX11" s="861">
        <f t="shared" si="1"/>
        <v>0</v>
      </c>
      <c r="AY11" s="859">
        <f>W800_JIG_MTBJC!V65</f>
        <v>0</v>
      </c>
      <c r="AZ11" s="860">
        <f>W800_JIG_MTBJC!W65</f>
        <v>0</v>
      </c>
      <c r="BA11" s="861">
        <f t="shared" si="33"/>
        <v>0</v>
      </c>
      <c r="BB11" s="859">
        <f t="shared" si="34"/>
        <v>0</v>
      </c>
      <c r="BC11" s="860">
        <f t="shared" si="35"/>
        <v>0</v>
      </c>
      <c r="BD11" s="861">
        <f t="shared" si="2"/>
        <v>0</v>
      </c>
      <c r="BE11" s="859">
        <f>W800_JIG_MTBJC!X65</f>
        <v>0</v>
      </c>
      <c r="BF11" s="860">
        <f>W800_JIG_MTBJC!Y65</f>
        <v>0</v>
      </c>
      <c r="BG11" s="861">
        <f t="shared" si="36"/>
        <v>0</v>
      </c>
      <c r="BH11" s="859">
        <f t="shared" si="37"/>
        <v>0</v>
      </c>
      <c r="BI11" s="860">
        <f t="shared" si="38"/>
        <v>0</v>
      </c>
      <c r="BJ11" s="861">
        <f t="shared" si="3"/>
        <v>0</v>
      </c>
      <c r="BK11" s="859">
        <f>W800_JIG_MTBJC!Z65</f>
        <v>0</v>
      </c>
      <c r="BL11" s="860">
        <f>W800_JIG_MTBJC!AA65</f>
        <v>0</v>
      </c>
      <c r="BM11" s="861">
        <f t="shared" si="39"/>
        <v>0</v>
      </c>
      <c r="BN11" s="859">
        <f t="shared" si="40"/>
        <v>0</v>
      </c>
      <c r="BO11" s="860">
        <f t="shared" si="41"/>
        <v>0</v>
      </c>
      <c r="BP11" s="861">
        <f t="shared" si="4"/>
        <v>0</v>
      </c>
      <c r="BQ11" s="859">
        <f>W800_JIG_MTBJC!AB65</f>
        <v>0</v>
      </c>
      <c r="BR11" s="860">
        <f>W800_JIG_MTBJC!AC65</f>
        <v>0</v>
      </c>
      <c r="BS11" s="861">
        <f t="shared" si="42"/>
        <v>0</v>
      </c>
      <c r="BT11" s="859">
        <f t="shared" si="43"/>
        <v>0</v>
      </c>
      <c r="BU11" s="860">
        <f t="shared" si="44"/>
        <v>0</v>
      </c>
      <c r="BV11" s="861">
        <f t="shared" si="5"/>
        <v>0</v>
      </c>
      <c r="BW11" s="793" t="s">
        <v>208</v>
      </c>
    </row>
    <row r="12" spans="2:75" ht="15.75" customHeight="1" thickTop="1" thickBot="1">
      <c r="B12" s="2484"/>
      <c r="C12" s="2530" t="s">
        <v>213</v>
      </c>
      <c r="D12" s="2531"/>
      <c r="E12" s="2532"/>
      <c r="F12" s="862">
        <f t="shared" ref="F12:BR12" si="45">SUM(F7:F11)</f>
        <v>15</v>
      </c>
      <c r="G12" s="863">
        <f t="shared" si="45"/>
        <v>15</v>
      </c>
      <c r="H12" s="864">
        <f t="shared" ref="H12:H85" si="46">G12-F12</f>
        <v>0</v>
      </c>
      <c r="I12" s="862">
        <f t="shared" si="45"/>
        <v>15</v>
      </c>
      <c r="J12" s="863">
        <f t="shared" si="45"/>
        <v>15</v>
      </c>
      <c r="K12" s="864">
        <f t="shared" ref="K12:K85" si="47">J12-I12</f>
        <v>0</v>
      </c>
      <c r="L12" s="862">
        <f t="shared" si="8"/>
        <v>15</v>
      </c>
      <c r="M12" s="863">
        <f t="shared" si="9"/>
        <v>15</v>
      </c>
      <c r="N12" s="864">
        <f t="shared" si="10"/>
        <v>0</v>
      </c>
      <c r="O12" s="862">
        <f t="shared" si="45"/>
        <v>15</v>
      </c>
      <c r="P12" s="863">
        <f t="shared" si="45"/>
        <v>15</v>
      </c>
      <c r="Q12" s="864">
        <f t="shared" ref="Q12:Q85" si="48">P12-O12</f>
        <v>0</v>
      </c>
      <c r="R12" s="862">
        <f t="shared" si="12"/>
        <v>15</v>
      </c>
      <c r="S12" s="863">
        <f t="shared" si="13"/>
        <v>15</v>
      </c>
      <c r="T12" s="864">
        <f t="shared" si="14"/>
        <v>0</v>
      </c>
      <c r="U12" s="862">
        <f t="shared" si="45"/>
        <v>15</v>
      </c>
      <c r="V12" s="863">
        <f t="shared" si="45"/>
        <v>14</v>
      </c>
      <c r="W12" s="864">
        <f t="shared" ref="W12:W85" si="49">V12-U12</f>
        <v>-1</v>
      </c>
      <c r="X12" s="862">
        <f t="shared" si="16"/>
        <v>15</v>
      </c>
      <c r="Y12" s="863">
        <f t="shared" si="17"/>
        <v>14.75</v>
      </c>
      <c r="Z12" s="864">
        <f t="shared" si="18"/>
        <v>-0.25</v>
      </c>
      <c r="AA12" s="862">
        <f t="shared" si="45"/>
        <v>15</v>
      </c>
      <c r="AB12" s="863">
        <f t="shared" si="45"/>
        <v>14</v>
      </c>
      <c r="AC12" s="864">
        <f t="shared" ref="AC12:AC85" si="50">AB12-AA12</f>
        <v>-1</v>
      </c>
      <c r="AD12" s="862">
        <f t="shared" si="20"/>
        <v>15</v>
      </c>
      <c r="AE12" s="863">
        <f t="shared" si="21"/>
        <v>14.6</v>
      </c>
      <c r="AF12" s="864">
        <f t="shared" si="22"/>
        <v>-0.40000000000000036</v>
      </c>
      <c r="AG12" s="862">
        <f t="shared" si="45"/>
        <v>15</v>
      </c>
      <c r="AH12" s="863">
        <f t="shared" si="45"/>
        <v>0</v>
      </c>
      <c r="AI12" s="864">
        <f t="shared" ref="AI12:AI85" si="51">AH12-AG12</f>
        <v>-15</v>
      </c>
      <c r="AJ12" s="862">
        <f t="shared" si="24"/>
        <v>15</v>
      </c>
      <c r="AK12" s="863">
        <f t="shared" si="25"/>
        <v>12.166666666666666</v>
      </c>
      <c r="AL12" s="864">
        <f t="shared" si="26"/>
        <v>-2.8333333333333339</v>
      </c>
      <c r="AM12" s="862">
        <f t="shared" si="45"/>
        <v>15</v>
      </c>
      <c r="AN12" s="863">
        <f t="shared" si="45"/>
        <v>0</v>
      </c>
      <c r="AO12" s="864">
        <f t="shared" ref="AO12:AO85" si="52">AN12-AM12</f>
        <v>-15</v>
      </c>
      <c r="AP12" s="862">
        <f t="shared" si="28"/>
        <v>15</v>
      </c>
      <c r="AQ12" s="863">
        <f t="shared" si="29"/>
        <v>10.428571428571429</v>
      </c>
      <c r="AR12" s="864">
        <f t="shared" si="0"/>
        <v>-4.5714285714285712</v>
      </c>
      <c r="AS12" s="862">
        <f t="shared" si="45"/>
        <v>15</v>
      </c>
      <c r="AT12" s="863">
        <f t="shared" si="45"/>
        <v>0</v>
      </c>
      <c r="AU12" s="864">
        <f t="shared" ref="AU12:AU85" si="53">AT12-AS12</f>
        <v>-15</v>
      </c>
      <c r="AV12" s="862">
        <f t="shared" si="31"/>
        <v>15</v>
      </c>
      <c r="AW12" s="863">
        <f t="shared" si="32"/>
        <v>9.125</v>
      </c>
      <c r="AX12" s="864">
        <f t="shared" si="1"/>
        <v>-5.875</v>
      </c>
      <c r="AY12" s="862">
        <f t="shared" si="45"/>
        <v>15</v>
      </c>
      <c r="AZ12" s="863">
        <f t="shared" si="45"/>
        <v>0</v>
      </c>
      <c r="BA12" s="864">
        <f t="shared" ref="BA12:BA85" si="54">AZ12-AY12</f>
        <v>-15</v>
      </c>
      <c r="BB12" s="862">
        <f t="shared" si="34"/>
        <v>15</v>
      </c>
      <c r="BC12" s="863">
        <f t="shared" si="35"/>
        <v>8.1111111111111107</v>
      </c>
      <c r="BD12" s="864">
        <f t="shared" si="2"/>
        <v>-6.8888888888888893</v>
      </c>
      <c r="BE12" s="862">
        <f t="shared" si="45"/>
        <v>15</v>
      </c>
      <c r="BF12" s="863">
        <f t="shared" si="45"/>
        <v>0</v>
      </c>
      <c r="BG12" s="864">
        <f t="shared" ref="BG12:BG85" si="55">BF12-BE12</f>
        <v>-15</v>
      </c>
      <c r="BH12" s="862">
        <f t="shared" si="37"/>
        <v>15</v>
      </c>
      <c r="BI12" s="863">
        <f t="shared" si="38"/>
        <v>7.3</v>
      </c>
      <c r="BJ12" s="864">
        <f t="shared" si="3"/>
        <v>-7.7</v>
      </c>
      <c r="BK12" s="862">
        <f t="shared" si="45"/>
        <v>15</v>
      </c>
      <c r="BL12" s="863">
        <f t="shared" si="45"/>
        <v>0</v>
      </c>
      <c r="BM12" s="864">
        <f t="shared" ref="BM12:BM85" si="56">BL12-BK12</f>
        <v>-15</v>
      </c>
      <c r="BN12" s="862">
        <f t="shared" si="40"/>
        <v>15</v>
      </c>
      <c r="BO12" s="863">
        <f t="shared" si="41"/>
        <v>6.6363636363636367</v>
      </c>
      <c r="BP12" s="864">
        <f t="shared" si="4"/>
        <v>-8.3636363636363633</v>
      </c>
      <c r="BQ12" s="862">
        <f t="shared" si="45"/>
        <v>15</v>
      </c>
      <c r="BR12" s="863">
        <f t="shared" si="45"/>
        <v>0</v>
      </c>
      <c r="BS12" s="864">
        <f t="shared" ref="BS12:BS85" si="57">BR12-BQ12</f>
        <v>-15</v>
      </c>
      <c r="BT12" s="862">
        <f t="shared" si="43"/>
        <v>15</v>
      </c>
      <c r="BU12" s="863">
        <f t="shared" si="44"/>
        <v>6.083333333333333</v>
      </c>
      <c r="BV12" s="864">
        <f t="shared" si="5"/>
        <v>-8.9166666666666679</v>
      </c>
      <c r="BW12" s="907" t="s">
        <v>208</v>
      </c>
    </row>
    <row r="13" spans="2:75" ht="15.75" hidden="1" customHeight="1" outlineLevel="1">
      <c r="B13" s="2522" t="s">
        <v>276</v>
      </c>
      <c r="C13" s="2479" t="s">
        <v>214</v>
      </c>
      <c r="D13" s="2472" t="s">
        <v>215</v>
      </c>
      <c r="E13" s="734" t="s">
        <v>216</v>
      </c>
      <c r="F13" s="782">
        <f>W800_JIG_MTBJC!F66</f>
        <v>3780</v>
      </c>
      <c r="G13" s="783">
        <f>W800_JIG_MTBJC!G66</f>
        <v>3780</v>
      </c>
      <c r="H13" s="781">
        <f t="shared" si="46"/>
        <v>0</v>
      </c>
      <c r="I13" s="782">
        <f>W800_JIG_MTBJC!H66</f>
        <v>3577</v>
      </c>
      <c r="J13" s="783">
        <f>W800_JIG_MTBJC!I66</f>
        <v>3577</v>
      </c>
      <c r="K13" s="781">
        <f t="shared" si="47"/>
        <v>0</v>
      </c>
      <c r="L13" s="782">
        <f t="shared" ref="L13:M76" si="58">SUM(F13,I13)</f>
        <v>7357</v>
      </c>
      <c r="M13" s="783">
        <f t="shared" si="58"/>
        <v>7357</v>
      </c>
      <c r="N13" s="781">
        <f t="shared" si="10"/>
        <v>0</v>
      </c>
      <c r="O13" s="782">
        <f>W800_JIG_MTBJC!J66</f>
        <v>2253</v>
      </c>
      <c r="P13" s="783">
        <f>W800_JIG_MTBJC!K66</f>
        <v>2253</v>
      </c>
      <c r="Q13" s="781">
        <f t="shared" si="48"/>
        <v>0</v>
      </c>
      <c r="R13" s="782">
        <f t="shared" ref="R13:S76" si="59">SUM(L13,O13)</f>
        <v>9610</v>
      </c>
      <c r="S13" s="783">
        <f t="shared" si="59"/>
        <v>9610</v>
      </c>
      <c r="T13" s="781">
        <f t="shared" si="14"/>
        <v>0</v>
      </c>
      <c r="U13" s="782">
        <f>W800_JIG_MTBJC!L66</f>
        <v>3474</v>
      </c>
      <c r="V13" s="783">
        <f>W800_JIG_MTBJC!M66</f>
        <v>3474</v>
      </c>
      <c r="W13" s="781">
        <f t="shared" si="49"/>
        <v>0</v>
      </c>
      <c r="X13" s="782">
        <f t="shared" ref="X13:Y76" si="60">SUM(R13,U13)</f>
        <v>13084</v>
      </c>
      <c r="Y13" s="783">
        <f t="shared" si="60"/>
        <v>13084</v>
      </c>
      <c r="Z13" s="781">
        <f t="shared" si="18"/>
        <v>0</v>
      </c>
      <c r="AA13" s="782">
        <f>W800_JIG_MTBJC!N66</f>
        <v>2160</v>
      </c>
      <c r="AB13" s="783">
        <f>W800_JIG_MTBJC!O66</f>
        <v>2160</v>
      </c>
      <c r="AC13" s="781">
        <f t="shared" si="50"/>
        <v>0</v>
      </c>
      <c r="AD13" s="782">
        <f t="shared" ref="AD13:AE76" si="61">SUM(X13,AA13)</f>
        <v>15244</v>
      </c>
      <c r="AE13" s="783">
        <f t="shared" si="61"/>
        <v>15244</v>
      </c>
      <c r="AF13" s="781">
        <f t="shared" si="22"/>
        <v>0</v>
      </c>
      <c r="AG13" s="782">
        <f>W800_JIG_MTBJC!P66</f>
        <v>3082</v>
      </c>
      <c r="AH13" s="783">
        <f>W800_JIG_MTBJC!Q66</f>
        <v>3082</v>
      </c>
      <c r="AI13" s="781">
        <f t="shared" si="51"/>
        <v>0</v>
      </c>
      <c r="AJ13" s="782">
        <f t="shared" ref="AJ13:AK76" si="62">SUM(AD13,AG13)</f>
        <v>18326</v>
      </c>
      <c r="AK13" s="783">
        <f t="shared" si="62"/>
        <v>18326</v>
      </c>
      <c r="AL13" s="781">
        <f t="shared" si="26"/>
        <v>0</v>
      </c>
      <c r="AM13" s="782">
        <f>W800_JIG_MTBJC!R66</f>
        <v>3069</v>
      </c>
      <c r="AN13" s="783">
        <f>W800_JIG_MTBJC!S66</f>
        <v>3069</v>
      </c>
      <c r="AO13" s="781">
        <f t="shared" si="52"/>
        <v>0</v>
      </c>
      <c r="AP13" s="782">
        <f t="shared" ref="AP13:AQ76" si="63">SUM(AJ13,AM13)</f>
        <v>21395</v>
      </c>
      <c r="AQ13" s="783">
        <f t="shared" si="63"/>
        <v>21395</v>
      </c>
      <c r="AR13" s="781">
        <f t="shared" si="0"/>
        <v>0</v>
      </c>
      <c r="AS13" s="782">
        <f>W800_JIG_MTBJC!T66</f>
        <v>2698</v>
      </c>
      <c r="AT13" s="783">
        <f>W800_JIG_MTBJC!U66</f>
        <v>2698</v>
      </c>
      <c r="AU13" s="781">
        <f t="shared" si="53"/>
        <v>0</v>
      </c>
      <c r="AV13" s="782">
        <f t="shared" ref="AV13:AW76" si="64">SUM(AP13,AS13)</f>
        <v>24093</v>
      </c>
      <c r="AW13" s="783">
        <f t="shared" si="64"/>
        <v>24093</v>
      </c>
      <c r="AX13" s="781">
        <f t="shared" si="1"/>
        <v>0</v>
      </c>
      <c r="AY13" s="782">
        <f>W800_JIG_MTBJC!V66</f>
        <v>2406</v>
      </c>
      <c r="AZ13" s="783">
        <f>W800_JIG_MTBJC!W66</f>
        <v>2406</v>
      </c>
      <c r="BA13" s="781">
        <f t="shared" si="54"/>
        <v>0</v>
      </c>
      <c r="BB13" s="782">
        <f t="shared" ref="BB13:BC76" si="65">SUM(AV13,AY13)</f>
        <v>26499</v>
      </c>
      <c r="BC13" s="783">
        <f t="shared" si="65"/>
        <v>26499</v>
      </c>
      <c r="BD13" s="781">
        <f t="shared" si="2"/>
        <v>0</v>
      </c>
      <c r="BE13" s="782">
        <f>W800_JIG_MTBJC!X66</f>
        <v>3069</v>
      </c>
      <c r="BF13" s="783">
        <f>W800_JIG_MTBJC!Y66</f>
        <v>3069</v>
      </c>
      <c r="BG13" s="781">
        <f t="shared" si="55"/>
        <v>0</v>
      </c>
      <c r="BH13" s="782">
        <f t="shared" ref="BH13:BI76" si="66">SUM(BB13,BE13)</f>
        <v>29568</v>
      </c>
      <c r="BI13" s="783">
        <f t="shared" si="66"/>
        <v>29568</v>
      </c>
      <c r="BJ13" s="781">
        <f t="shared" si="3"/>
        <v>0</v>
      </c>
      <c r="BK13" s="782">
        <f>W800_JIG_MTBJC!Z66</f>
        <v>3008</v>
      </c>
      <c r="BL13" s="783">
        <f>W800_JIG_MTBJC!AA66</f>
        <v>3008</v>
      </c>
      <c r="BM13" s="781">
        <f t="shared" si="56"/>
        <v>0</v>
      </c>
      <c r="BN13" s="782">
        <f t="shared" ref="BN13:BO76" si="67">SUM(BH13,BK13)</f>
        <v>32576</v>
      </c>
      <c r="BO13" s="783">
        <f t="shared" si="67"/>
        <v>32576</v>
      </c>
      <c r="BP13" s="781">
        <f t="shared" si="4"/>
        <v>0</v>
      </c>
      <c r="BQ13" s="782">
        <f>W800_JIG_MTBJC!AB66</f>
        <v>4320</v>
      </c>
      <c r="BR13" s="783">
        <f>W800_JIG_MTBJC!AC66</f>
        <v>4320</v>
      </c>
      <c r="BS13" s="781">
        <f t="shared" si="57"/>
        <v>0</v>
      </c>
      <c r="BT13" s="782">
        <f t="shared" ref="BT13:BU76" si="68">SUM(BN13,BQ13)</f>
        <v>36896</v>
      </c>
      <c r="BU13" s="783">
        <f t="shared" si="68"/>
        <v>36896</v>
      </c>
      <c r="BV13" s="781">
        <f t="shared" si="5"/>
        <v>0</v>
      </c>
      <c r="BW13" s="784" t="s">
        <v>89</v>
      </c>
    </row>
    <row r="14" spans="2:75" ht="15.75" hidden="1" customHeight="1" outlineLevel="1">
      <c r="B14" s="2523"/>
      <c r="C14" s="2480"/>
      <c r="D14" s="2473"/>
      <c r="E14" s="735" t="s">
        <v>71</v>
      </c>
      <c r="F14" s="787">
        <f>W800_JIG_MTBJC!F67</f>
        <v>0</v>
      </c>
      <c r="G14" s="788">
        <f>W800_JIG_MTBJC!G67</f>
        <v>0</v>
      </c>
      <c r="H14" s="786">
        <f t="shared" si="46"/>
        <v>0</v>
      </c>
      <c r="I14" s="787">
        <f>W800_JIG_MTBJC!H67</f>
        <v>0</v>
      </c>
      <c r="J14" s="788">
        <f>W800_JIG_MTBJC!I67</f>
        <v>0</v>
      </c>
      <c r="K14" s="786">
        <f t="shared" si="47"/>
        <v>0</v>
      </c>
      <c r="L14" s="787">
        <f t="shared" si="58"/>
        <v>0</v>
      </c>
      <c r="M14" s="788">
        <f t="shared" si="58"/>
        <v>0</v>
      </c>
      <c r="N14" s="786">
        <f t="shared" si="10"/>
        <v>0</v>
      </c>
      <c r="O14" s="787">
        <f>W800_JIG_MTBJC!J67</f>
        <v>0</v>
      </c>
      <c r="P14" s="788">
        <f>W800_JIG_MTBJC!K67</f>
        <v>0</v>
      </c>
      <c r="Q14" s="786">
        <f t="shared" si="48"/>
        <v>0</v>
      </c>
      <c r="R14" s="787">
        <f t="shared" si="59"/>
        <v>0</v>
      </c>
      <c r="S14" s="788">
        <f t="shared" si="59"/>
        <v>0</v>
      </c>
      <c r="T14" s="786">
        <f t="shared" si="14"/>
        <v>0</v>
      </c>
      <c r="U14" s="787">
        <f>W800_JIG_MTBJC!L67</f>
        <v>0</v>
      </c>
      <c r="V14" s="788">
        <f>W800_JIG_MTBJC!M67</f>
        <v>0</v>
      </c>
      <c r="W14" s="786">
        <f t="shared" si="49"/>
        <v>0</v>
      </c>
      <c r="X14" s="787">
        <f t="shared" si="60"/>
        <v>0</v>
      </c>
      <c r="Y14" s="788">
        <f t="shared" si="60"/>
        <v>0</v>
      </c>
      <c r="Z14" s="786">
        <f t="shared" si="18"/>
        <v>0</v>
      </c>
      <c r="AA14" s="787">
        <f>W800_JIG_MTBJC!N67</f>
        <v>0</v>
      </c>
      <c r="AB14" s="788">
        <f>W800_JIG_MTBJC!O67</f>
        <v>0</v>
      </c>
      <c r="AC14" s="786">
        <f t="shared" si="50"/>
        <v>0</v>
      </c>
      <c r="AD14" s="787">
        <f t="shared" si="61"/>
        <v>0</v>
      </c>
      <c r="AE14" s="788">
        <f t="shared" si="61"/>
        <v>0</v>
      </c>
      <c r="AF14" s="786">
        <f t="shared" si="22"/>
        <v>0</v>
      </c>
      <c r="AG14" s="787">
        <f>W800_JIG_MTBJC!P67</f>
        <v>0</v>
      </c>
      <c r="AH14" s="788">
        <f>W800_JIG_MTBJC!Q67</f>
        <v>0</v>
      </c>
      <c r="AI14" s="786">
        <f t="shared" si="51"/>
        <v>0</v>
      </c>
      <c r="AJ14" s="787">
        <f t="shared" si="62"/>
        <v>0</v>
      </c>
      <c r="AK14" s="788">
        <f t="shared" si="62"/>
        <v>0</v>
      </c>
      <c r="AL14" s="786">
        <f t="shared" si="26"/>
        <v>0</v>
      </c>
      <c r="AM14" s="787">
        <f>W800_JIG_MTBJC!R67</f>
        <v>0</v>
      </c>
      <c r="AN14" s="788">
        <f>W800_JIG_MTBJC!S67</f>
        <v>0</v>
      </c>
      <c r="AO14" s="786">
        <f t="shared" si="52"/>
        <v>0</v>
      </c>
      <c r="AP14" s="787">
        <f t="shared" si="63"/>
        <v>0</v>
      </c>
      <c r="AQ14" s="788">
        <f t="shared" si="63"/>
        <v>0</v>
      </c>
      <c r="AR14" s="786">
        <f t="shared" si="0"/>
        <v>0</v>
      </c>
      <c r="AS14" s="787">
        <f>W800_JIG_MTBJC!T67</f>
        <v>0</v>
      </c>
      <c r="AT14" s="788">
        <f>W800_JIG_MTBJC!U67</f>
        <v>0</v>
      </c>
      <c r="AU14" s="786">
        <f t="shared" si="53"/>
        <v>0</v>
      </c>
      <c r="AV14" s="787">
        <f t="shared" si="64"/>
        <v>0</v>
      </c>
      <c r="AW14" s="788">
        <f t="shared" si="64"/>
        <v>0</v>
      </c>
      <c r="AX14" s="786">
        <f t="shared" si="1"/>
        <v>0</v>
      </c>
      <c r="AY14" s="787">
        <f>W800_JIG_MTBJC!V67</f>
        <v>0</v>
      </c>
      <c r="AZ14" s="788">
        <f>W800_JIG_MTBJC!W67</f>
        <v>0</v>
      </c>
      <c r="BA14" s="786">
        <f t="shared" si="54"/>
        <v>0</v>
      </c>
      <c r="BB14" s="787">
        <f t="shared" si="65"/>
        <v>0</v>
      </c>
      <c r="BC14" s="788">
        <f t="shared" si="65"/>
        <v>0</v>
      </c>
      <c r="BD14" s="786">
        <f t="shared" si="2"/>
        <v>0</v>
      </c>
      <c r="BE14" s="787">
        <f>W800_JIG_MTBJC!X67</f>
        <v>0</v>
      </c>
      <c r="BF14" s="788">
        <f>W800_JIG_MTBJC!Y67</f>
        <v>0</v>
      </c>
      <c r="BG14" s="786">
        <f t="shared" si="55"/>
        <v>0</v>
      </c>
      <c r="BH14" s="787">
        <f t="shared" si="66"/>
        <v>0</v>
      </c>
      <c r="BI14" s="788">
        <f t="shared" si="66"/>
        <v>0</v>
      </c>
      <c r="BJ14" s="786">
        <f t="shared" si="3"/>
        <v>0</v>
      </c>
      <c r="BK14" s="787">
        <f>W800_JIG_MTBJC!Z67</f>
        <v>0</v>
      </c>
      <c r="BL14" s="788">
        <f>W800_JIG_MTBJC!AA67</f>
        <v>0</v>
      </c>
      <c r="BM14" s="786">
        <f t="shared" si="56"/>
        <v>0</v>
      </c>
      <c r="BN14" s="787">
        <f t="shared" si="67"/>
        <v>0</v>
      </c>
      <c r="BO14" s="788">
        <f t="shared" si="67"/>
        <v>0</v>
      </c>
      <c r="BP14" s="786">
        <f t="shared" si="4"/>
        <v>0</v>
      </c>
      <c r="BQ14" s="787">
        <f>W800_JIG_MTBJC!AB67</f>
        <v>0</v>
      </c>
      <c r="BR14" s="788">
        <f>W800_JIG_MTBJC!AC67</f>
        <v>0</v>
      </c>
      <c r="BS14" s="786">
        <f t="shared" si="57"/>
        <v>0</v>
      </c>
      <c r="BT14" s="787">
        <f t="shared" si="68"/>
        <v>0</v>
      </c>
      <c r="BU14" s="788">
        <f t="shared" si="68"/>
        <v>0</v>
      </c>
      <c r="BV14" s="786">
        <f t="shared" si="5"/>
        <v>0</v>
      </c>
      <c r="BW14" s="789" t="s">
        <v>89</v>
      </c>
    </row>
    <row r="15" spans="2:75" ht="15.75" hidden="1" customHeight="1" outlineLevel="1">
      <c r="B15" s="2523"/>
      <c r="C15" s="2480"/>
      <c r="D15" s="2473"/>
      <c r="E15" s="735" t="s">
        <v>217</v>
      </c>
      <c r="F15" s="787">
        <f>W800_JIG_MTBJC!F68</f>
        <v>3515</v>
      </c>
      <c r="G15" s="788">
        <f>W800_JIG_MTBJC!G68</f>
        <v>4146</v>
      </c>
      <c r="H15" s="786">
        <f t="shared" si="46"/>
        <v>631</v>
      </c>
      <c r="I15" s="787">
        <f>W800_JIG_MTBJC!H68</f>
        <v>3325</v>
      </c>
      <c r="J15" s="788">
        <f>W800_JIG_MTBJC!I68</f>
        <v>2848</v>
      </c>
      <c r="K15" s="786">
        <f t="shared" si="47"/>
        <v>-477</v>
      </c>
      <c r="L15" s="787">
        <f t="shared" si="58"/>
        <v>6840</v>
      </c>
      <c r="M15" s="788">
        <f t="shared" si="58"/>
        <v>6994</v>
      </c>
      <c r="N15" s="786">
        <f t="shared" si="10"/>
        <v>154</v>
      </c>
      <c r="O15" s="787">
        <f>W800_JIG_MTBJC!J68</f>
        <v>2098</v>
      </c>
      <c r="P15" s="788">
        <f>W800_JIG_MTBJC!K68</f>
        <v>2975</v>
      </c>
      <c r="Q15" s="786">
        <f t="shared" si="48"/>
        <v>877</v>
      </c>
      <c r="R15" s="787">
        <f t="shared" si="59"/>
        <v>8938</v>
      </c>
      <c r="S15" s="788">
        <f t="shared" si="59"/>
        <v>9969</v>
      </c>
      <c r="T15" s="786">
        <f t="shared" si="14"/>
        <v>1031</v>
      </c>
      <c r="U15" s="787">
        <f>W800_JIG_MTBJC!L68</f>
        <v>3232</v>
      </c>
      <c r="V15" s="788">
        <f>W800_JIG_MTBJC!M68</f>
        <v>3384</v>
      </c>
      <c r="W15" s="786">
        <f t="shared" si="49"/>
        <v>152</v>
      </c>
      <c r="X15" s="787">
        <f t="shared" si="60"/>
        <v>12170</v>
      </c>
      <c r="Y15" s="788">
        <f t="shared" si="60"/>
        <v>13353</v>
      </c>
      <c r="Z15" s="786">
        <f t="shared" si="18"/>
        <v>1183</v>
      </c>
      <c r="AA15" s="787">
        <f>W800_JIG_MTBJC!N68</f>
        <v>2010</v>
      </c>
      <c r="AB15" s="788">
        <f>W800_JIG_MTBJC!O68</f>
        <v>1767</v>
      </c>
      <c r="AC15" s="786">
        <f t="shared" si="50"/>
        <v>-243</v>
      </c>
      <c r="AD15" s="787">
        <f t="shared" si="61"/>
        <v>14180</v>
      </c>
      <c r="AE15" s="788">
        <f t="shared" si="61"/>
        <v>15120</v>
      </c>
      <c r="AF15" s="786">
        <f t="shared" si="22"/>
        <v>940</v>
      </c>
      <c r="AG15" s="787">
        <f>W800_JIG_MTBJC!P68</f>
        <v>2867</v>
      </c>
      <c r="AH15" s="788">
        <f>W800_JIG_MTBJC!Q68</f>
        <v>2523</v>
      </c>
      <c r="AI15" s="786">
        <f t="shared" si="51"/>
        <v>-344</v>
      </c>
      <c r="AJ15" s="787">
        <f t="shared" si="62"/>
        <v>17047</v>
      </c>
      <c r="AK15" s="788">
        <f t="shared" si="62"/>
        <v>17643</v>
      </c>
      <c r="AL15" s="786">
        <f t="shared" si="26"/>
        <v>596</v>
      </c>
      <c r="AM15" s="787">
        <f>W800_JIG_MTBJC!R68</f>
        <v>2756</v>
      </c>
      <c r="AN15" s="788">
        <f>W800_JIG_MTBJC!S68</f>
        <v>52</v>
      </c>
      <c r="AO15" s="786">
        <f t="shared" si="52"/>
        <v>-2704</v>
      </c>
      <c r="AP15" s="787">
        <f t="shared" si="63"/>
        <v>19803</v>
      </c>
      <c r="AQ15" s="788">
        <f t="shared" si="63"/>
        <v>17695</v>
      </c>
      <c r="AR15" s="786">
        <f t="shared" si="0"/>
        <v>-2108</v>
      </c>
      <c r="AS15" s="787">
        <f>W800_JIG_MTBJC!T68</f>
        <v>2409</v>
      </c>
      <c r="AT15" s="788">
        <f>W800_JIG_MTBJC!U68</f>
        <v>0</v>
      </c>
      <c r="AU15" s="786">
        <f t="shared" si="53"/>
        <v>-2409</v>
      </c>
      <c r="AV15" s="787">
        <f t="shared" si="64"/>
        <v>22212</v>
      </c>
      <c r="AW15" s="788">
        <f t="shared" si="64"/>
        <v>17695</v>
      </c>
      <c r="AX15" s="786">
        <f t="shared" si="1"/>
        <v>-4517</v>
      </c>
      <c r="AY15" s="787">
        <f>W800_JIG_MTBJC!V68</f>
        <v>2138</v>
      </c>
      <c r="AZ15" s="788">
        <f>W800_JIG_MTBJC!W68</f>
        <v>0</v>
      </c>
      <c r="BA15" s="786">
        <f t="shared" si="54"/>
        <v>-2138</v>
      </c>
      <c r="BB15" s="787">
        <f t="shared" si="65"/>
        <v>24350</v>
      </c>
      <c r="BC15" s="788">
        <f t="shared" si="65"/>
        <v>17695</v>
      </c>
      <c r="BD15" s="786">
        <f t="shared" si="2"/>
        <v>-6655</v>
      </c>
      <c r="BE15" s="787">
        <f>W800_JIG_MTBJC!X68</f>
        <v>2755</v>
      </c>
      <c r="BF15" s="788">
        <f>W800_JIG_MTBJC!Y68</f>
        <v>0</v>
      </c>
      <c r="BG15" s="786">
        <f t="shared" si="55"/>
        <v>-2755</v>
      </c>
      <c r="BH15" s="787">
        <f t="shared" si="66"/>
        <v>27105</v>
      </c>
      <c r="BI15" s="788">
        <f t="shared" si="66"/>
        <v>17695</v>
      </c>
      <c r="BJ15" s="786">
        <f t="shared" si="3"/>
        <v>-9410</v>
      </c>
      <c r="BK15" s="787">
        <f>W800_JIG_MTBJC!Z68</f>
        <v>2699</v>
      </c>
      <c r="BL15" s="788">
        <f>W800_JIG_MTBJC!AA68</f>
        <v>0</v>
      </c>
      <c r="BM15" s="786">
        <f t="shared" si="56"/>
        <v>-2699</v>
      </c>
      <c r="BN15" s="787">
        <f t="shared" si="67"/>
        <v>29804</v>
      </c>
      <c r="BO15" s="788">
        <f t="shared" si="67"/>
        <v>17695</v>
      </c>
      <c r="BP15" s="786">
        <f t="shared" si="4"/>
        <v>-12109</v>
      </c>
      <c r="BQ15" s="787">
        <f>W800_JIG_MTBJC!AB68</f>
        <v>3920</v>
      </c>
      <c r="BR15" s="788">
        <f>W800_JIG_MTBJC!AC68</f>
        <v>0</v>
      </c>
      <c r="BS15" s="786">
        <f t="shared" si="57"/>
        <v>-3920</v>
      </c>
      <c r="BT15" s="787">
        <f t="shared" si="68"/>
        <v>33724</v>
      </c>
      <c r="BU15" s="788">
        <f t="shared" si="68"/>
        <v>17695</v>
      </c>
      <c r="BV15" s="786">
        <f t="shared" si="5"/>
        <v>-16029</v>
      </c>
      <c r="BW15" s="789" t="s">
        <v>89</v>
      </c>
    </row>
    <row r="16" spans="2:75" ht="15.75" hidden="1" customHeight="1" outlineLevel="1" thickBot="1">
      <c r="B16" s="2523"/>
      <c r="C16" s="2480"/>
      <c r="D16" s="2473"/>
      <c r="E16" s="736" t="s">
        <v>218</v>
      </c>
      <c r="F16" s="790">
        <f>F15/6300*1000</f>
        <v>557.93650793650795</v>
      </c>
      <c r="G16" s="791">
        <f t="shared" ref="G16:BR16" si="69">G15/6300*1000</f>
        <v>658.09523809523807</v>
      </c>
      <c r="H16" s="792">
        <f t="shared" si="46"/>
        <v>100.15873015873012</v>
      </c>
      <c r="I16" s="790">
        <f t="shared" si="69"/>
        <v>527.77777777777783</v>
      </c>
      <c r="J16" s="791">
        <f t="shared" si="69"/>
        <v>452.06349206349205</v>
      </c>
      <c r="K16" s="792">
        <f t="shared" si="47"/>
        <v>-75.714285714285779</v>
      </c>
      <c r="L16" s="790">
        <f t="shared" si="58"/>
        <v>1085.7142857142858</v>
      </c>
      <c r="M16" s="791">
        <f t="shared" si="58"/>
        <v>1110.1587301587301</v>
      </c>
      <c r="N16" s="792">
        <f t="shared" si="10"/>
        <v>24.444444444444343</v>
      </c>
      <c r="O16" s="790">
        <f t="shared" si="69"/>
        <v>333.01587301587307</v>
      </c>
      <c r="P16" s="791">
        <f t="shared" si="69"/>
        <v>472.22222222222223</v>
      </c>
      <c r="Q16" s="792">
        <f t="shared" si="48"/>
        <v>139.20634920634916</v>
      </c>
      <c r="R16" s="790">
        <f t="shared" si="59"/>
        <v>1418.7301587301588</v>
      </c>
      <c r="S16" s="791">
        <f t="shared" si="59"/>
        <v>1582.3809523809523</v>
      </c>
      <c r="T16" s="792">
        <f t="shared" si="14"/>
        <v>163.6507936507935</v>
      </c>
      <c r="U16" s="790">
        <f t="shared" si="69"/>
        <v>513.01587301587301</v>
      </c>
      <c r="V16" s="791">
        <f t="shared" si="69"/>
        <v>537.14285714285711</v>
      </c>
      <c r="W16" s="792">
        <f t="shared" si="49"/>
        <v>24.126984126984098</v>
      </c>
      <c r="X16" s="790">
        <f t="shared" si="60"/>
        <v>1931.7460317460318</v>
      </c>
      <c r="Y16" s="791">
        <f t="shared" si="60"/>
        <v>2119.5238095238092</v>
      </c>
      <c r="Z16" s="792">
        <f t="shared" si="18"/>
        <v>187.77777777777737</v>
      </c>
      <c r="AA16" s="790">
        <f t="shared" si="69"/>
        <v>319.04761904761904</v>
      </c>
      <c r="AB16" s="791">
        <f t="shared" si="69"/>
        <v>280.47619047619048</v>
      </c>
      <c r="AC16" s="792">
        <f t="shared" si="50"/>
        <v>-38.571428571428555</v>
      </c>
      <c r="AD16" s="790">
        <f t="shared" si="61"/>
        <v>2250.7936507936511</v>
      </c>
      <c r="AE16" s="791">
        <f t="shared" si="61"/>
        <v>2399.9999999999995</v>
      </c>
      <c r="AF16" s="792">
        <f t="shared" si="22"/>
        <v>149.20634920634848</v>
      </c>
      <c r="AG16" s="790">
        <f t="shared" si="69"/>
        <v>455.07936507936506</v>
      </c>
      <c r="AH16" s="791">
        <f t="shared" si="69"/>
        <v>400.47619047619048</v>
      </c>
      <c r="AI16" s="792">
        <f t="shared" si="51"/>
        <v>-54.60317460317458</v>
      </c>
      <c r="AJ16" s="790">
        <f t="shared" si="62"/>
        <v>2705.8730158730159</v>
      </c>
      <c r="AK16" s="791">
        <f t="shared" si="62"/>
        <v>2800.4761904761899</v>
      </c>
      <c r="AL16" s="792">
        <f t="shared" si="26"/>
        <v>94.603174603174011</v>
      </c>
      <c r="AM16" s="790">
        <f t="shared" si="69"/>
        <v>437.46031746031741</v>
      </c>
      <c r="AN16" s="791">
        <f t="shared" si="69"/>
        <v>8.2539682539682548</v>
      </c>
      <c r="AO16" s="792">
        <f t="shared" si="52"/>
        <v>-429.20634920634916</v>
      </c>
      <c r="AP16" s="790">
        <f t="shared" si="63"/>
        <v>3143.3333333333335</v>
      </c>
      <c r="AQ16" s="791">
        <f t="shared" si="63"/>
        <v>2808.7301587301581</v>
      </c>
      <c r="AR16" s="792">
        <f t="shared" si="0"/>
        <v>-334.60317460317538</v>
      </c>
      <c r="AS16" s="790">
        <f t="shared" si="69"/>
        <v>382.38095238095235</v>
      </c>
      <c r="AT16" s="791">
        <f t="shared" si="69"/>
        <v>0</v>
      </c>
      <c r="AU16" s="792">
        <f t="shared" si="53"/>
        <v>-382.38095238095235</v>
      </c>
      <c r="AV16" s="790">
        <f t="shared" si="64"/>
        <v>3525.7142857142858</v>
      </c>
      <c r="AW16" s="791">
        <f t="shared" si="64"/>
        <v>2808.7301587301581</v>
      </c>
      <c r="AX16" s="792">
        <f t="shared" si="1"/>
        <v>-716.98412698412767</v>
      </c>
      <c r="AY16" s="790">
        <f t="shared" si="69"/>
        <v>339.3650793650794</v>
      </c>
      <c r="AZ16" s="791">
        <f t="shared" si="69"/>
        <v>0</v>
      </c>
      <c r="BA16" s="792">
        <f t="shared" si="54"/>
        <v>-339.3650793650794</v>
      </c>
      <c r="BB16" s="790">
        <f t="shared" si="65"/>
        <v>3865.0793650793653</v>
      </c>
      <c r="BC16" s="791">
        <f t="shared" si="65"/>
        <v>2808.7301587301581</v>
      </c>
      <c r="BD16" s="792">
        <f t="shared" si="2"/>
        <v>-1056.3492063492072</v>
      </c>
      <c r="BE16" s="790">
        <f t="shared" si="69"/>
        <v>437.30158730158729</v>
      </c>
      <c r="BF16" s="791">
        <f t="shared" si="69"/>
        <v>0</v>
      </c>
      <c r="BG16" s="792">
        <f t="shared" si="55"/>
        <v>-437.30158730158729</v>
      </c>
      <c r="BH16" s="790">
        <f t="shared" si="66"/>
        <v>4302.3809523809523</v>
      </c>
      <c r="BI16" s="791">
        <f t="shared" si="66"/>
        <v>2808.7301587301581</v>
      </c>
      <c r="BJ16" s="792">
        <f t="shared" si="3"/>
        <v>-1493.6507936507942</v>
      </c>
      <c r="BK16" s="790">
        <f t="shared" si="69"/>
        <v>428.41269841269843</v>
      </c>
      <c r="BL16" s="791">
        <f t="shared" si="69"/>
        <v>0</v>
      </c>
      <c r="BM16" s="792">
        <f t="shared" si="56"/>
        <v>-428.41269841269843</v>
      </c>
      <c r="BN16" s="790">
        <f t="shared" si="67"/>
        <v>4730.7936507936511</v>
      </c>
      <c r="BO16" s="791">
        <f t="shared" si="67"/>
        <v>2808.7301587301581</v>
      </c>
      <c r="BP16" s="792">
        <f t="shared" si="4"/>
        <v>-1922.063492063493</v>
      </c>
      <c r="BQ16" s="790">
        <f t="shared" si="69"/>
        <v>622.22222222222229</v>
      </c>
      <c r="BR16" s="791">
        <f t="shared" si="69"/>
        <v>0</v>
      </c>
      <c r="BS16" s="792">
        <f t="shared" si="57"/>
        <v>-622.22222222222229</v>
      </c>
      <c r="BT16" s="790">
        <f t="shared" si="68"/>
        <v>5353.0158730158737</v>
      </c>
      <c r="BU16" s="791">
        <f t="shared" si="68"/>
        <v>2808.7301587301581</v>
      </c>
      <c r="BV16" s="792">
        <f t="shared" si="5"/>
        <v>-2544.2857142857156</v>
      </c>
      <c r="BW16" s="793" t="s">
        <v>90</v>
      </c>
    </row>
    <row r="17" spans="2:75" ht="15.75" hidden="1" customHeight="1" outlineLevel="1" thickTop="1">
      <c r="B17" s="2523"/>
      <c r="C17" s="2480"/>
      <c r="D17" s="2473"/>
      <c r="E17" s="737" t="s">
        <v>219</v>
      </c>
      <c r="F17" s="794">
        <f>F13-F14-F15</f>
        <v>265</v>
      </c>
      <c r="G17" s="795">
        <f t="shared" ref="G17:BR17" si="70">G13-G14-G15</f>
        <v>-366</v>
      </c>
      <c r="H17" s="796">
        <f t="shared" si="46"/>
        <v>-631</v>
      </c>
      <c r="I17" s="794">
        <f t="shared" si="70"/>
        <v>252</v>
      </c>
      <c r="J17" s="795">
        <f t="shared" si="70"/>
        <v>729</v>
      </c>
      <c r="K17" s="796">
        <f t="shared" si="47"/>
        <v>477</v>
      </c>
      <c r="L17" s="794">
        <f t="shared" si="58"/>
        <v>517</v>
      </c>
      <c r="M17" s="795">
        <f t="shared" si="58"/>
        <v>363</v>
      </c>
      <c r="N17" s="796">
        <f t="shared" si="10"/>
        <v>-154</v>
      </c>
      <c r="O17" s="794">
        <f t="shared" si="70"/>
        <v>155</v>
      </c>
      <c r="P17" s="795">
        <f t="shared" si="70"/>
        <v>-722</v>
      </c>
      <c r="Q17" s="796">
        <f t="shared" si="48"/>
        <v>-877</v>
      </c>
      <c r="R17" s="794">
        <f t="shared" si="59"/>
        <v>672</v>
      </c>
      <c r="S17" s="795">
        <f t="shared" si="59"/>
        <v>-359</v>
      </c>
      <c r="T17" s="796">
        <f t="shared" si="14"/>
        <v>-1031</v>
      </c>
      <c r="U17" s="794">
        <f t="shared" si="70"/>
        <v>242</v>
      </c>
      <c r="V17" s="795">
        <f t="shared" si="70"/>
        <v>90</v>
      </c>
      <c r="W17" s="796">
        <f t="shared" si="49"/>
        <v>-152</v>
      </c>
      <c r="X17" s="794">
        <f t="shared" si="60"/>
        <v>914</v>
      </c>
      <c r="Y17" s="795">
        <f t="shared" si="60"/>
        <v>-269</v>
      </c>
      <c r="Z17" s="796">
        <f t="shared" si="18"/>
        <v>-1183</v>
      </c>
      <c r="AA17" s="794">
        <f t="shared" si="70"/>
        <v>150</v>
      </c>
      <c r="AB17" s="795">
        <f t="shared" si="70"/>
        <v>393</v>
      </c>
      <c r="AC17" s="796">
        <f t="shared" si="50"/>
        <v>243</v>
      </c>
      <c r="AD17" s="794">
        <f t="shared" si="61"/>
        <v>1064</v>
      </c>
      <c r="AE17" s="795">
        <f t="shared" si="61"/>
        <v>124</v>
      </c>
      <c r="AF17" s="796">
        <f t="shared" si="22"/>
        <v>-940</v>
      </c>
      <c r="AG17" s="794">
        <f t="shared" si="70"/>
        <v>215</v>
      </c>
      <c r="AH17" s="795">
        <f t="shared" si="70"/>
        <v>559</v>
      </c>
      <c r="AI17" s="796">
        <f t="shared" si="51"/>
        <v>344</v>
      </c>
      <c r="AJ17" s="794">
        <f t="shared" si="62"/>
        <v>1279</v>
      </c>
      <c r="AK17" s="795">
        <f t="shared" si="62"/>
        <v>683</v>
      </c>
      <c r="AL17" s="796">
        <f t="shared" si="26"/>
        <v>-596</v>
      </c>
      <c r="AM17" s="794">
        <f t="shared" si="70"/>
        <v>313</v>
      </c>
      <c r="AN17" s="795">
        <f t="shared" si="70"/>
        <v>3017</v>
      </c>
      <c r="AO17" s="796">
        <f t="shared" si="52"/>
        <v>2704</v>
      </c>
      <c r="AP17" s="794">
        <f t="shared" si="63"/>
        <v>1592</v>
      </c>
      <c r="AQ17" s="795">
        <f t="shared" si="63"/>
        <v>3700</v>
      </c>
      <c r="AR17" s="796">
        <f t="shared" si="0"/>
        <v>2108</v>
      </c>
      <c r="AS17" s="794">
        <f t="shared" si="70"/>
        <v>289</v>
      </c>
      <c r="AT17" s="795">
        <f t="shared" si="70"/>
        <v>2698</v>
      </c>
      <c r="AU17" s="796">
        <f t="shared" si="53"/>
        <v>2409</v>
      </c>
      <c r="AV17" s="794">
        <f t="shared" si="64"/>
        <v>1881</v>
      </c>
      <c r="AW17" s="795">
        <f t="shared" si="64"/>
        <v>6398</v>
      </c>
      <c r="AX17" s="796">
        <f t="shared" si="1"/>
        <v>4517</v>
      </c>
      <c r="AY17" s="794">
        <f t="shared" si="70"/>
        <v>268</v>
      </c>
      <c r="AZ17" s="795">
        <f t="shared" si="70"/>
        <v>2406</v>
      </c>
      <c r="BA17" s="796">
        <f t="shared" si="54"/>
        <v>2138</v>
      </c>
      <c r="BB17" s="794">
        <f t="shared" si="65"/>
        <v>2149</v>
      </c>
      <c r="BC17" s="795">
        <f t="shared" si="65"/>
        <v>8804</v>
      </c>
      <c r="BD17" s="796">
        <f t="shared" si="2"/>
        <v>6655</v>
      </c>
      <c r="BE17" s="794">
        <f t="shared" si="70"/>
        <v>314</v>
      </c>
      <c r="BF17" s="795">
        <f t="shared" si="70"/>
        <v>3069</v>
      </c>
      <c r="BG17" s="796">
        <f t="shared" si="55"/>
        <v>2755</v>
      </c>
      <c r="BH17" s="794">
        <f t="shared" si="66"/>
        <v>2463</v>
      </c>
      <c r="BI17" s="795">
        <f t="shared" si="66"/>
        <v>11873</v>
      </c>
      <c r="BJ17" s="796">
        <f t="shared" si="3"/>
        <v>9410</v>
      </c>
      <c r="BK17" s="794">
        <f t="shared" si="70"/>
        <v>309</v>
      </c>
      <c r="BL17" s="795">
        <f t="shared" si="70"/>
        <v>3008</v>
      </c>
      <c r="BM17" s="796">
        <f t="shared" si="56"/>
        <v>2699</v>
      </c>
      <c r="BN17" s="794">
        <f t="shared" si="67"/>
        <v>2772</v>
      </c>
      <c r="BO17" s="795">
        <f t="shared" si="67"/>
        <v>14881</v>
      </c>
      <c r="BP17" s="796">
        <f t="shared" si="4"/>
        <v>12109</v>
      </c>
      <c r="BQ17" s="794">
        <f t="shared" si="70"/>
        <v>400</v>
      </c>
      <c r="BR17" s="795">
        <f t="shared" si="70"/>
        <v>4320</v>
      </c>
      <c r="BS17" s="796">
        <f t="shared" si="57"/>
        <v>3920</v>
      </c>
      <c r="BT17" s="794">
        <f t="shared" si="68"/>
        <v>3172</v>
      </c>
      <c r="BU17" s="795">
        <f t="shared" si="68"/>
        <v>19201</v>
      </c>
      <c r="BV17" s="796">
        <f t="shared" si="5"/>
        <v>16029</v>
      </c>
      <c r="BW17" s="797" t="s">
        <v>89</v>
      </c>
    </row>
    <row r="18" spans="2:75" ht="15.75" hidden="1" customHeight="1" outlineLevel="1" thickBot="1">
      <c r="B18" s="2523"/>
      <c r="C18" s="2480"/>
      <c r="D18" s="2474"/>
      <c r="E18" s="738" t="s">
        <v>220</v>
      </c>
      <c r="F18" s="798">
        <f>F17/F13</f>
        <v>7.0105820105820102E-2</v>
      </c>
      <c r="G18" s="799">
        <f t="shared" ref="G18" si="71">G17/G13</f>
        <v>-9.6825396825396828E-2</v>
      </c>
      <c r="H18" s="800">
        <f>G18-F18</f>
        <v>-0.16693121693121693</v>
      </c>
      <c r="I18" s="798">
        <f t="shared" ref="I18:BR18" si="72">I17/I13</f>
        <v>7.0450097847358117E-2</v>
      </c>
      <c r="J18" s="799">
        <f t="shared" si="72"/>
        <v>0.20380206877271456</v>
      </c>
      <c r="K18" s="800">
        <f t="shared" si="47"/>
        <v>0.13335197092535644</v>
      </c>
      <c r="L18" s="798">
        <f t="shared" ref="L18" si="73">L17/L13</f>
        <v>7.0273209188527933E-2</v>
      </c>
      <c r="M18" s="799">
        <f t="shared" si="72"/>
        <v>4.9340763898328123E-2</v>
      </c>
      <c r="N18" s="800">
        <f t="shared" si="10"/>
        <v>-2.093244529019981E-2</v>
      </c>
      <c r="O18" s="798">
        <f t="shared" ref="O18" si="74">O17/O13</f>
        <v>6.8797159343098088E-2</v>
      </c>
      <c r="P18" s="799">
        <f t="shared" si="72"/>
        <v>-0.32046160674656016</v>
      </c>
      <c r="Q18" s="800">
        <f t="shared" si="48"/>
        <v>-0.38925876608965826</v>
      </c>
      <c r="R18" s="798">
        <f t="shared" ref="R18" si="75">R17/R13</f>
        <v>6.9927159209157125E-2</v>
      </c>
      <c r="S18" s="799">
        <f t="shared" si="72"/>
        <v>-3.7356919875130075E-2</v>
      </c>
      <c r="T18" s="800">
        <f t="shared" si="14"/>
        <v>-0.10728407908428719</v>
      </c>
      <c r="U18" s="798">
        <f t="shared" ref="U18" si="76">U17/U13</f>
        <v>6.9660333909038571E-2</v>
      </c>
      <c r="V18" s="799">
        <f t="shared" si="72"/>
        <v>2.5906735751295335E-2</v>
      </c>
      <c r="W18" s="800">
        <f t="shared" si="49"/>
        <v>-4.375359815774324E-2</v>
      </c>
      <c r="X18" s="798">
        <f t="shared" ref="X18" si="77">X17/X13</f>
        <v>6.9856313054111899E-2</v>
      </c>
      <c r="Y18" s="799">
        <f t="shared" si="72"/>
        <v>-2.0559461938245184E-2</v>
      </c>
      <c r="Z18" s="800">
        <f t="shared" si="18"/>
        <v>-9.041577499235709E-2</v>
      </c>
      <c r="AA18" s="798">
        <f t="shared" ref="AA18" si="78">AA17/AA13</f>
        <v>6.9444444444444448E-2</v>
      </c>
      <c r="AB18" s="799">
        <f t="shared" si="72"/>
        <v>0.18194444444444444</v>
      </c>
      <c r="AC18" s="800">
        <f t="shared" si="50"/>
        <v>0.11249999999999999</v>
      </c>
      <c r="AD18" s="798">
        <f t="shared" ref="AD18" si="79">AD17/AD13</f>
        <v>6.979795329309893E-2</v>
      </c>
      <c r="AE18" s="799">
        <f t="shared" si="72"/>
        <v>8.1343479401731825E-3</v>
      </c>
      <c r="AF18" s="800">
        <f t="shared" si="22"/>
        <v>-6.1663605352925747E-2</v>
      </c>
      <c r="AG18" s="798">
        <f t="shared" ref="AG18" si="80">AG17/AG13</f>
        <v>6.9759896171317323E-2</v>
      </c>
      <c r="AH18" s="799">
        <f t="shared" si="72"/>
        <v>0.18137573004542504</v>
      </c>
      <c r="AI18" s="800">
        <f t="shared" si="51"/>
        <v>0.11161583387410771</v>
      </c>
      <c r="AJ18" s="798">
        <f t="shared" ref="AJ18" si="81">AJ17/AJ13</f>
        <v>6.9791552984830293E-2</v>
      </c>
      <c r="AK18" s="799">
        <f t="shared" si="72"/>
        <v>3.7269453235839793E-2</v>
      </c>
      <c r="AL18" s="800">
        <f t="shared" si="26"/>
        <v>-3.25220997489905E-2</v>
      </c>
      <c r="AM18" s="798">
        <f t="shared" ref="AM18" si="82">AM17/AM13</f>
        <v>0.10198761811665037</v>
      </c>
      <c r="AN18" s="799">
        <f t="shared" si="72"/>
        <v>0.9830563701531444</v>
      </c>
      <c r="AO18" s="800">
        <f t="shared" si="52"/>
        <v>0.88106875203649404</v>
      </c>
      <c r="AP18" s="798">
        <f t="shared" ref="AP18" si="83">AP17/AP13</f>
        <v>7.4409908857209633E-2</v>
      </c>
      <c r="AQ18" s="799">
        <f t="shared" si="72"/>
        <v>0.17293760224351484</v>
      </c>
      <c r="AR18" s="800">
        <f t="shared" si="0"/>
        <v>9.852769338630521E-2</v>
      </c>
      <c r="AS18" s="798">
        <f t="shared" ref="AS18" si="84">AS17/AS13</f>
        <v>0.10711638250555967</v>
      </c>
      <c r="AT18" s="799">
        <f t="shared" si="72"/>
        <v>1</v>
      </c>
      <c r="AU18" s="800">
        <f t="shared" si="53"/>
        <v>0.89288361749444034</v>
      </c>
      <c r="AV18" s="798">
        <f t="shared" ref="AV18" si="85">AV17/AV13</f>
        <v>7.8072469181920054E-2</v>
      </c>
      <c r="AW18" s="799">
        <f t="shared" si="72"/>
        <v>0.26555431038060845</v>
      </c>
      <c r="AX18" s="800">
        <f t="shared" si="1"/>
        <v>0.18748184119868838</v>
      </c>
      <c r="AY18" s="798">
        <f t="shared" ref="AY18" si="86">AY17/AY13</f>
        <v>0.1113881961762261</v>
      </c>
      <c r="AZ18" s="799">
        <f t="shared" si="72"/>
        <v>1</v>
      </c>
      <c r="BA18" s="800">
        <f t="shared" si="54"/>
        <v>0.88861180382377392</v>
      </c>
      <c r="BB18" s="798">
        <f t="shared" ref="BB18" si="87">BB17/BB13</f>
        <v>8.1097399901883097E-2</v>
      </c>
      <c r="BC18" s="799">
        <f t="shared" si="72"/>
        <v>0.33223895241329859</v>
      </c>
      <c r="BD18" s="800">
        <f t="shared" si="2"/>
        <v>0.25114155251141551</v>
      </c>
      <c r="BE18" s="798">
        <f t="shared" ref="BE18" si="88">BE17/BE13</f>
        <v>0.10231345715216683</v>
      </c>
      <c r="BF18" s="799">
        <f t="shared" si="72"/>
        <v>1</v>
      </c>
      <c r="BG18" s="800">
        <f t="shared" si="55"/>
        <v>0.89768654284783311</v>
      </c>
      <c r="BH18" s="798">
        <f t="shared" ref="BH18" si="89">BH17/BH13</f>
        <v>8.3299512987012991E-2</v>
      </c>
      <c r="BI18" s="799">
        <f t="shared" si="72"/>
        <v>0.40154897186147187</v>
      </c>
      <c r="BJ18" s="800">
        <f t="shared" si="3"/>
        <v>0.31824945887445888</v>
      </c>
      <c r="BK18" s="798">
        <f t="shared" ref="BK18" si="90">BK17/BK13</f>
        <v>0.10272606382978723</v>
      </c>
      <c r="BL18" s="799">
        <f t="shared" si="72"/>
        <v>1</v>
      </c>
      <c r="BM18" s="800">
        <f t="shared" si="56"/>
        <v>0.89727393617021278</v>
      </c>
      <c r="BN18" s="798">
        <f t="shared" ref="BN18" si="91">BN17/BN13</f>
        <v>8.5093320235756387E-2</v>
      </c>
      <c r="BO18" s="799">
        <f t="shared" si="72"/>
        <v>0.45680869351669939</v>
      </c>
      <c r="BP18" s="800">
        <f t="shared" si="4"/>
        <v>0.37171537328094301</v>
      </c>
      <c r="BQ18" s="798">
        <f t="shared" ref="BQ18" si="92">BQ17/BQ13</f>
        <v>9.2592592592592587E-2</v>
      </c>
      <c r="BR18" s="799">
        <f t="shared" si="72"/>
        <v>1</v>
      </c>
      <c r="BS18" s="800">
        <f t="shared" si="57"/>
        <v>0.90740740740740744</v>
      </c>
      <c r="BT18" s="798">
        <f t="shared" ref="BT18:BU18" si="93">BT17/BT13</f>
        <v>8.597137901127494E-2</v>
      </c>
      <c r="BU18" s="799">
        <f t="shared" si="93"/>
        <v>0.5204087163920208</v>
      </c>
      <c r="BV18" s="800">
        <f t="shared" si="5"/>
        <v>0.43443733738074586</v>
      </c>
      <c r="BW18" s="809" t="s">
        <v>153</v>
      </c>
    </row>
    <row r="19" spans="2:75" ht="15.75" hidden="1" customHeight="1" outlineLevel="1">
      <c r="B19" s="2523"/>
      <c r="C19" s="2480"/>
      <c r="D19" s="2472" t="s">
        <v>221</v>
      </c>
      <c r="E19" s="734" t="s">
        <v>216</v>
      </c>
      <c r="F19" s="782">
        <f>W800_JIG_MTBJC!F69</f>
        <v>0</v>
      </c>
      <c r="G19" s="783">
        <f>W800_JIG_MTBJC!G69</f>
        <v>0</v>
      </c>
      <c r="H19" s="781">
        <f t="shared" si="46"/>
        <v>0</v>
      </c>
      <c r="I19" s="782">
        <f>W800_JIG_MTBJC!H69</f>
        <v>0</v>
      </c>
      <c r="J19" s="783">
        <f>W800_JIG_MTBJC!I69</f>
        <v>0</v>
      </c>
      <c r="K19" s="781">
        <f t="shared" si="47"/>
        <v>0</v>
      </c>
      <c r="L19" s="782">
        <f t="shared" si="58"/>
        <v>0</v>
      </c>
      <c r="M19" s="783">
        <f t="shared" si="58"/>
        <v>0</v>
      </c>
      <c r="N19" s="781">
        <f t="shared" si="10"/>
        <v>0</v>
      </c>
      <c r="O19" s="782">
        <f>W800_JIG_MTBJC!J69</f>
        <v>0</v>
      </c>
      <c r="P19" s="783">
        <f>W800_JIG_MTBJC!K69</f>
        <v>0</v>
      </c>
      <c r="Q19" s="781">
        <f t="shared" si="48"/>
        <v>0</v>
      </c>
      <c r="R19" s="782">
        <f t="shared" si="59"/>
        <v>0</v>
      </c>
      <c r="S19" s="783">
        <f t="shared" si="59"/>
        <v>0</v>
      </c>
      <c r="T19" s="781">
        <f t="shared" si="14"/>
        <v>0</v>
      </c>
      <c r="U19" s="782">
        <f>W800_JIG_MTBJC!L69</f>
        <v>0</v>
      </c>
      <c r="V19" s="783">
        <f>W800_JIG_MTBJC!M69</f>
        <v>157</v>
      </c>
      <c r="W19" s="781">
        <f t="shared" si="49"/>
        <v>157</v>
      </c>
      <c r="X19" s="782">
        <f t="shared" si="60"/>
        <v>0</v>
      </c>
      <c r="Y19" s="783">
        <f t="shared" si="60"/>
        <v>157</v>
      </c>
      <c r="Z19" s="781">
        <f t="shared" si="18"/>
        <v>157</v>
      </c>
      <c r="AA19" s="782">
        <f>W800_JIG_MTBJC!N69</f>
        <v>0</v>
      </c>
      <c r="AB19" s="783">
        <f>W800_JIG_MTBJC!O69</f>
        <v>8</v>
      </c>
      <c r="AC19" s="781">
        <f t="shared" si="50"/>
        <v>8</v>
      </c>
      <c r="AD19" s="782">
        <f t="shared" si="61"/>
        <v>0</v>
      </c>
      <c r="AE19" s="783">
        <f t="shared" si="61"/>
        <v>165</v>
      </c>
      <c r="AF19" s="781">
        <f t="shared" si="22"/>
        <v>165</v>
      </c>
      <c r="AG19" s="782">
        <f>W800_JIG_MTBJC!P69</f>
        <v>0</v>
      </c>
      <c r="AH19" s="783">
        <f>W800_JIG_MTBJC!Q69</f>
        <v>0</v>
      </c>
      <c r="AI19" s="781">
        <f t="shared" si="51"/>
        <v>0</v>
      </c>
      <c r="AJ19" s="782">
        <f t="shared" si="62"/>
        <v>0</v>
      </c>
      <c r="AK19" s="783">
        <f t="shared" si="62"/>
        <v>165</v>
      </c>
      <c r="AL19" s="781">
        <f t="shared" si="26"/>
        <v>165</v>
      </c>
      <c r="AM19" s="782">
        <f>W800_JIG_MTBJC!R69</f>
        <v>0</v>
      </c>
      <c r="AN19" s="783">
        <f>W800_JIG_MTBJC!S69</f>
        <v>0</v>
      </c>
      <c r="AO19" s="781">
        <f t="shared" si="52"/>
        <v>0</v>
      </c>
      <c r="AP19" s="782">
        <f t="shared" si="63"/>
        <v>0</v>
      </c>
      <c r="AQ19" s="783">
        <f t="shared" si="63"/>
        <v>165</v>
      </c>
      <c r="AR19" s="781">
        <f t="shared" si="0"/>
        <v>165</v>
      </c>
      <c r="AS19" s="782">
        <f>W800_JIG_MTBJC!T69</f>
        <v>0</v>
      </c>
      <c r="AT19" s="783">
        <f>W800_JIG_MTBJC!U69</f>
        <v>0</v>
      </c>
      <c r="AU19" s="781">
        <f t="shared" si="53"/>
        <v>0</v>
      </c>
      <c r="AV19" s="782">
        <f t="shared" si="64"/>
        <v>0</v>
      </c>
      <c r="AW19" s="783">
        <f t="shared" si="64"/>
        <v>165</v>
      </c>
      <c r="AX19" s="781">
        <f t="shared" si="1"/>
        <v>165</v>
      </c>
      <c r="AY19" s="782">
        <f>W800_JIG_MTBJC!V69</f>
        <v>0</v>
      </c>
      <c r="AZ19" s="783">
        <f>W800_JIG_MTBJC!W69</f>
        <v>0</v>
      </c>
      <c r="BA19" s="781">
        <f t="shared" si="54"/>
        <v>0</v>
      </c>
      <c r="BB19" s="782">
        <f t="shared" si="65"/>
        <v>0</v>
      </c>
      <c r="BC19" s="783">
        <f t="shared" si="65"/>
        <v>165</v>
      </c>
      <c r="BD19" s="781">
        <f t="shared" si="2"/>
        <v>165</v>
      </c>
      <c r="BE19" s="782">
        <f>W800_JIG_MTBJC!X69</f>
        <v>0</v>
      </c>
      <c r="BF19" s="783">
        <f>W800_JIG_MTBJC!Y69</f>
        <v>0</v>
      </c>
      <c r="BG19" s="781">
        <f t="shared" si="55"/>
        <v>0</v>
      </c>
      <c r="BH19" s="782">
        <f t="shared" si="66"/>
        <v>0</v>
      </c>
      <c r="BI19" s="783">
        <f t="shared" si="66"/>
        <v>165</v>
      </c>
      <c r="BJ19" s="781">
        <f t="shared" si="3"/>
        <v>165</v>
      </c>
      <c r="BK19" s="782">
        <f>W800_JIG_MTBJC!Z69</f>
        <v>0</v>
      </c>
      <c r="BL19" s="783">
        <f>W800_JIG_MTBJC!AA69</f>
        <v>0</v>
      </c>
      <c r="BM19" s="781">
        <f t="shared" si="56"/>
        <v>0</v>
      </c>
      <c r="BN19" s="782">
        <f t="shared" si="67"/>
        <v>0</v>
      </c>
      <c r="BO19" s="783">
        <f t="shared" si="67"/>
        <v>165</v>
      </c>
      <c r="BP19" s="781">
        <f t="shared" si="4"/>
        <v>165</v>
      </c>
      <c r="BQ19" s="782">
        <f>W800_JIG_MTBJC!AB69</f>
        <v>0</v>
      </c>
      <c r="BR19" s="783">
        <f>W800_JIG_MTBJC!AC69</f>
        <v>0</v>
      </c>
      <c r="BS19" s="781">
        <f t="shared" si="57"/>
        <v>0</v>
      </c>
      <c r="BT19" s="782">
        <f t="shared" si="68"/>
        <v>0</v>
      </c>
      <c r="BU19" s="783">
        <f t="shared" si="68"/>
        <v>165</v>
      </c>
      <c r="BV19" s="781">
        <f t="shared" si="5"/>
        <v>165</v>
      </c>
      <c r="BW19" s="784" t="s">
        <v>89</v>
      </c>
    </row>
    <row r="20" spans="2:75" ht="15.75" hidden="1" customHeight="1" outlineLevel="1">
      <c r="B20" s="2523"/>
      <c r="C20" s="2480"/>
      <c r="D20" s="2473"/>
      <c r="E20" s="735" t="s">
        <v>71</v>
      </c>
      <c r="F20" s="787">
        <f>W800_JIG_MTBJC!F70</f>
        <v>0</v>
      </c>
      <c r="G20" s="788">
        <f>W800_JIG_MTBJC!G70</f>
        <v>0</v>
      </c>
      <c r="H20" s="786">
        <f t="shared" si="46"/>
        <v>0</v>
      </c>
      <c r="I20" s="787">
        <f>W800_JIG_MTBJC!H70</f>
        <v>0</v>
      </c>
      <c r="J20" s="788">
        <f>W800_JIG_MTBJC!I70</f>
        <v>0</v>
      </c>
      <c r="K20" s="786">
        <f t="shared" si="47"/>
        <v>0</v>
      </c>
      <c r="L20" s="787">
        <f t="shared" si="58"/>
        <v>0</v>
      </c>
      <c r="M20" s="788">
        <f t="shared" si="58"/>
        <v>0</v>
      </c>
      <c r="N20" s="786">
        <f t="shared" si="10"/>
        <v>0</v>
      </c>
      <c r="O20" s="787">
        <f>W800_JIG_MTBJC!J70</f>
        <v>0</v>
      </c>
      <c r="P20" s="788">
        <f>W800_JIG_MTBJC!K70</f>
        <v>0</v>
      </c>
      <c r="Q20" s="786">
        <f t="shared" si="48"/>
        <v>0</v>
      </c>
      <c r="R20" s="787">
        <f t="shared" si="59"/>
        <v>0</v>
      </c>
      <c r="S20" s="788">
        <f t="shared" si="59"/>
        <v>0</v>
      </c>
      <c r="T20" s="786">
        <f t="shared" si="14"/>
        <v>0</v>
      </c>
      <c r="U20" s="787">
        <f>W800_JIG_MTBJC!L70</f>
        <v>0</v>
      </c>
      <c r="V20" s="788">
        <f>W800_JIG_MTBJC!M70</f>
        <v>0</v>
      </c>
      <c r="W20" s="786">
        <f t="shared" si="49"/>
        <v>0</v>
      </c>
      <c r="X20" s="787">
        <f t="shared" si="60"/>
        <v>0</v>
      </c>
      <c r="Y20" s="788">
        <f t="shared" si="60"/>
        <v>0</v>
      </c>
      <c r="Z20" s="786">
        <f t="shared" si="18"/>
        <v>0</v>
      </c>
      <c r="AA20" s="787">
        <f>W800_JIG_MTBJC!N70</f>
        <v>0</v>
      </c>
      <c r="AB20" s="788">
        <f>W800_JIG_MTBJC!O70</f>
        <v>0</v>
      </c>
      <c r="AC20" s="786">
        <f t="shared" si="50"/>
        <v>0</v>
      </c>
      <c r="AD20" s="787">
        <f t="shared" si="61"/>
        <v>0</v>
      </c>
      <c r="AE20" s="788">
        <f t="shared" si="61"/>
        <v>0</v>
      </c>
      <c r="AF20" s="786">
        <f t="shared" si="22"/>
        <v>0</v>
      </c>
      <c r="AG20" s="787">
        <f>W800_JIG_MTBJC!P70</f>
        <v>0</v>
      </c>
      <c r="AH20" s="788">
        <f>W800_JIG_MTBJC!Q70</f>
        <v>0</v>
      </c>
      <c r="AI20" s="786">
        <f t="shared" si="51"/>
        <v>0</v>
      </c>
      <c r="AJ20" s="787">
        <f t="shared" si="62"/>
        <v>0</v>
      </c>
      <c r="AK20" s="788">
        <f t="shared" si="62"/>
        <v>0</v>
      </c>
      <c r="AL20" s="786">
        <f t="shared" si="26"/>
        <v>0</v>
      </c>
      <c r="AM20" s="787">
        <f>W800_JIG_MTBJC!R70</f>
        <v>0</v>
      </c>
      <c r="AN20" s="788">
        <f>W800_JIG_MTBJC!S70</f>
        <v>0</v>
      </c>
      <c r="AO20" s="786">
        <f t="shared" si="52"/>
        <v>0</v>
      </c>
      <c r="AP20" s="787">
        <f t="shared" si="63"/>
        <v>0</v>
      </c>
      <c r="AQ20" s="788">
        <f t="shared" si="63"/>
        <v>0</v>
      </c>
      <c r="AR20" s="786">
        <f t="shared" si="0"/>
        <v>0</v>
      </c>
      <c r="AS20" s="787">
        <f>W800_JIG_MTBJC!T70</f>
        <v>0</v>
      </c>
      <c r="AT20" s="788">
        <f>W800_JIG_MTBJC!U70</f>
        <v>0</v>
      </c>
      <c r="AU20" s="786">
        <f t="shared" si="53"/>
        <v>0</v>
      </c>
      <c r="AV20" s="787">
        <f t="shared" si="64"/>
        <v>0</v>
      </c>
      <c r="AW20" s="788">
        <f t="shared" si="64"/>
        <v>0</v>
      </c>
      <c r="AX20" s="786">
        <f t="shared" si="1"/>
        <v>0</v>
      </c>
      <c r="AY20" s="787">
        <f>W800_JIG_MTBJC!V70</f>
        <v>0</v>
      </c>
      <c r="AZ20" s="788">
        <f>W800_JIG_MTBJC!W70</f>
        <v>0</v>
      </c>
      <c r="BA20" s="786">
        <f t="shared" si="54"/>
        <v>0</v>
      </c>
      <c r="BB20" s="787">
        <f t="shared" si="65"/>
        <v>0</v>
      </c>
      <c r="BC20" s="788">
        <f t="shared" si="65"/>
        <v>0</v>
      </c>
      <c r="BD20" s="786">
        <f t="shared" si="2"/>
        <v>0</v>
      </c>
      <c r="BE20" s="787">
        <f>W800_JIG_MTBJC!X70</f>
        <v>0</v>
      </c>
      <c r="BF20" s="788">
        <f>W800_JIG_MTBJC!Y70</f>
        <v>0</v>
      </c>
      <c r="BG20" s="786">
        <f t="shared" si="55"/>
        <v>0</v>
      </c>
      <c r="BH20" s="787">
        <f t="shared" si="66"/>
        <v>0</v>
      </c>
      <c r="BI20" s="788">
        <f t="shared" si="66"/>
        <v>0</v>
      </c>
      <c r="BJ20" s="786">
        <f t="shared" si="3"/>
        <v>0</v>
      </c>
      <c r="BK20" s="787">
        <f>W800_JIG_MTBJC!Z70</f>
        <v>0</v>
      </c>
      <c r="BL20" s="788">
        <f>W800_JIG_MTBJC!AA70</f>
        <v>0</v>
      </c>
      <c r="BM20" s="786">
        <f t="shared" si="56"/>
        <v>0</v>
      </c>
      <c r="BN20" s="787">
        <f t="shared" si="67"/>
        <v>0</v>
      </c>
      <c r="BO20" s="788">
        <f t="shared" si="67"/>
        <v>0</v>
      </c>
      <c r="BP20" s="786">
        <f t="shared" si="4"/>
        <v>0</v>
      </c>
      <c r="BQ20" s="787">
        <f>W800_JIG_MTBJC!AB70</f>
        <v>0</v>
      </c>
      <c r="BR20" s="788">
        <f>W800_JIG_MTBJC!AC70</f>
        <v>0</v>
      </c>
      <c r="BS20" s="786">
        <f t="shared" si="57"/>
        <v>0</v>
      </c>
      <c r="BT20" s="787">
        <f t="shared" si="68"/>
        <v>0</v>
      </c>
      <c r="BU20" s="788">
        <f t="shared" si="68"/>
        <v>0</v>
      </c>
      <c r="BV20" s="786">
        <f t="shared" si="5"/>
        <v>0</v>
      </c>
      <c r="BW20" s="789" t="s">
        <v>89</v>
      </c>
    </row>
    <row r="21" spans="2:75" ht="15.75" hidden="1" customHeight="1" outlineLevel="1">
      <c r="B21" s="2523"/>
      <c r="C21" s="2480"/>
      <c r="D21" s="2473"/>
      <c r="E21" s="735" t="s">
        <v>217</v>
      </c>
      <c r="F21" s="787">
        <f>W800_JIG_MTBJC!F71</f>
        <v>0</v>
      </c>
      <c r="G21" s="788">
        <f>W800_JIG_MTBJC!G71</f>
        <v>0</v>
      </c>
      <c r="H21" s="786">
        <f t="shared" si="46"/>
        <v>0</v>
      </c>
      <c r="I21" s="787">
        <f>W800_JIG_MTBJC!H71</f>
        <v>0</v>
      </c>
      <c r="J21" s="788">
        <f>W800_JIG_MTBJC!I71</f>
        <v>0</v>
      </c>
      <c r="K21" s="786">
        <f t="shared" si="47"/>
        <v>0</v>
      </c>
      <c r="L21" s="787">
        <f t="shared" si="58"/>
        <v>0</v>
      </c>
      <c r="M21" s="788">
        <f t="shared" si="58"/>
        <v>0</v>
      </c>
      <c r="N21" s="786">
        <f t="shared" si="10"/>
        <v>0</v>
      </c>
      <c r="O21" s="787">
        <f>W800_JIG_MTBJC!J71</f>
        <v>0</v>
      </c>
      <c r="P21" s="788">
        <f>W800_JIG_MTBJC!K71</f>
        <v>0</v>
      </c>
      <c r="Q21" s="786">
        <f t="shared" si="48"/>
        <v>0</v>
      </c>
      <c r="R21" s="787">
        <f t="shared" si="59"/>
        <v>0</v>
      </c>
      <c r="S21" s="788">
        <f t="shared" si="59"/>
        <v>0</v>
      </c>
      <c r="T21" s="786">
        <f t="shared" si="14"/>
        <v>0</v>
      </c>
      <c r="U21" s="787">
        <f>W800_JIG_MTBJC!L71</f>
        <v>0</v>
      </c>
      <c r="V21" s="788">
        <f>W800_JIG_MTBJC!M71</f>
        <v>156</v>
      </c>
      <c r="W21" s="786">
        <f t="shared" si="49"/>
        <v>156</v>
      </c>
      <c r="X21" s="787">
        <f t="shared" si="60"/>
        <v>0</v>
      </c>
      <c r="Y21" s="788">
        <f t="shared" si="60"/>
        <v>156</v>
      </c>
      <c r="Z21" s="786">
        <f t="shared" si="18"/>
        <v>156</v>
      </c>
      <c r="AA21" s="787">
        <f>W800_JIG_MTBJC!N71</f>
        <v>0</v>
      </c>
      <c r="AB21" s="788">
        <f>W800_JIG_MTBJC!O71</f>
        <v>8</v>
      </c>
      <c r="AC21" s="786">
        <f t="shared" si="50"/>
        <v>8</v>
      </c>
      <c r="AD21" s="787">
        <f t="shared" si="61"/>
        <v>0</v>
      </c>
      <c r="AE21" s="788">
        <f t="shared" si="61"/>
        <v>164</v>
      </c>
      <c r="AF21" s="786">
        <f t="shared" si="22"/>
        <v>164</v>
      </c>
      <c r="AG21" s="787">
        <f>W800_JIG_MTBJC!P71</f>
        <v>0</v>
      </c>
      <c r="AH21" s="788">
        <f>W800_JIG_MTBJC!Q71</f>
        <v>0</v>
      </c>
      <c r="AI21" s="786">
        <f t="shared" si="51"/>
        <v>0</v>
      </c>
      <c r="AJ21" s="787">
        <f t="shared" si="62"/>
        <v>0</v>
      </c>
      <c r="AK21" s="788">
        <f t="shared" si="62"/>
        <v>164</v>
      </c>
      <c r="AL21" s="786">
        <f t="shared" si="26"/>
        <v>164</v>
      </c>
      <c r="AM21" s="787">
        <f>W800_JIG_MTBJC!R71</f>
        <v>0</v>
      </c>
      <c r="AN21" s="788">
        <f>W800_JIG_MTBJC!S71</f>
        <v>0</v>
      </c>
      <c r="AO21" s="786">
        <f t="shared" si="52"/>
        <v>0</v>
      </c>
      <c r="AP21" s="787">
        <f t="shared" si="63"/>
        <v>0</v>
      </c>
      <c r="AQ21" s="788">
        <f t="shared" si="63"/>
        <v>164</v>
      </c>
      <c r="AR21" s="786">
        <f t="shared" si="0"/>
        <v>164</v>
      </c>
      <c r="AS21" s="787">
        <f>W800_JIG_MTBJC!T71</f>
        <v>0</v>
      </c>
      <c r="AT21" s="788">
        <f>W800_JIG_MTBJC!U71</f>
        <v>0</v>
      </c>
      <c r="AU21" s="786">
        <f t="shared" si="53"/>
        <v>0</v>
      </c>
      <c r="AV21" s="787">
        <f t="shared" si="64"/>
        <v>0</v>
      </c>
      <c r="AW21" s="788">
        <f t="shared" si="64"/>
        <v>164</v>
      </c>
      <c r="AX21" s="786">
        <f t="shared" si="1"/>
        <v>164</v>
      </c>
      <c r="AY21" s="787">
        <f>W800_JIG_MTBJC!V71</f>
        <v>0</v>
      </c>
      <c r="AZ21" s="788">
        <f>W800_JIG_MTBJC!W71</f>
        <v>0</v>
      </c>
      <c r="BA21" s="786">
        <f t="shared" si="54"/>
        <v>0</v>
      </c>
      <c r="BB21" s="787">
        <f t="shared" si="65"/>
        <v>0</v>
      </c>
      <c r="BC21" s="788">
        <f t="shared" si="65"/>
        <v>164</v>
      </c>
      <c r="BD21" s="786">
        <f t="shared" si="2"/>
        <v>164</v>
      </c>
      <c r="BE21" s="787">
        <f>W800_JIG_MTBJC!X71</f>
        <v>0</v>
      </c>
      <c r="BF21" s="788">
        <f>W800_JIG_MTBJC!Y71</f>
        <v>0</v>
      </c>
      <c r="BG21" s="786">
        <f t="shared" si="55"/>
        <v>0</v>
      </c>
      <c r="BH21" s="787">
        <f t="shared" si="66"/>
        <v>0</v>
      </c>
      <c r="BI21" s="788">
        <f t="shared" si="66"/>
        <v>164</v>
      </c>
      <c r="BJ21" s="786">
        <f t="shared" si="3"/>
        <v>164</v>
      </c>
      <c r="BK21" s="787">
        <f>W800_JIG_MTBJC!Z71</f>
        <v>0</v>
      </c>
      <c r="BL21" s="788">
        <f>W800_JIG_MTBJC!AA71</f>
        <v>0</v>
      </c>
      <c r="BM21" s="786">
        <f t="shared" si="56"/>
        <v>0</v>
      </c>
      <c r="BN21" s="787">
        <f t="shared" si="67"/>
        <v>0</v>
      </c>
      <c r="BO21" s="788">
        <f t="shared" si="67"/>
        <v>164</v>
      </c>
      <c r="BP21" s="786">
        <f t="shared" si="4"/>
        <v>164</v>
      </c>
      <c r="BQ21" s="787">
        <f>W800_JIG_MTBJC!AB71</f>
        <v>0</v>
      </c>
      <c r="BR21" s="788">
        <f>W800_JIG_MTBJC!AC71</f>
        <v>0</v>
      </c>
      <c r="BS21" s="786">
        <f t="shared" si="57"/>
        <v>0</v>
      </c>
      <c r="BT21" s="787">
        <f t="shared" si="68"/>
        <v>0</v>
      </c>
      <c r="BU21" s="788">
        <f t="shared" si="68"/>
        <v>164</v>
      </c>
      <c r="BV21" s="786">
        <f t="shared" si="5"/>
        <v>164</v>
      </c>
      <c r="BW21" s="789" t="s">
        <v>89</v>
      </c>
    </row>
    <row r="22" spans="2:75" ht="15.75" hidden="1" customHeight="1" outlineLevel="1" thickBot="1">
      <c r="B22" s="2523"/>
      <c r="C22" s="2480"/>
      <c r="D22" s="2473"/>
      <c r="E22" s="736" t="s">
        <v>218</v>
      </c>
      <c r="F22" s="790">
        <f>F21/6300*1000</f>
        <v>0</v>
      </c>
      <c r="G22" s="791">
        <f t="shared" ref="G22:BR22" si="94">G21/6300*1000</f>
        <v>0</v>
      </c>
      <c r="H22" s="792">
        <f t="shared" si="46"/>
        <v>0</v>
      </c>
      <c r="I22" s="790">
        <f t="shared" si="94"/>
        <v>0</v>
      </c>
      <c r="J22" s="791">
        <f t="shared" si="94"/>
        <v>0</v>
      </c>
      <c r="K22" s="792">
        <f t="shared" si="47"/>
        <v>0</v>
      </c>
      <c r="L22" s="790">
        <f t="shared" si="58"/>
        <v>0</v>
      </c>
      <c r="M22" s="791">
        <f t="shared" si="58"/>
        <v>0</v>
      </c>
      <c r="N22" s="792">
        <f t="shared" si="10"/>
        <v>0</v>
      </c>
      <c r="O22" s="790">
        <f t="shared" si="94"/>
        <v>0</v>
      </c>
      <c r="P22" s="791">
        <f t="shared" si="94"/>
        <v>0</v>
      </c>
      <c r="Q22" s="792">
        <f t="shared" si="48"/>
        <v>0</v>
      </c>
      <c r="R22" s="790">
        <f t="shared" si="59"/>
        <v>0</v>
      </c>
      <c r="S22" s="791">
        <f t="shared" si="59"/>
        <v>0</v>
      </c>
      <c r="T22" s="792">
        <f t="shared" si="14"/>
        <v>0</v>
      </c>
      <c r="U22" s="790">
        <f t="shared" si="94"/>
        <v>0</v>
      </c>
      <c r="V22" s="791">
        <f t="shared" si="94"/>
        <v>24.761904761904763</v>
      </c>
      <c r="W22" s="792">
        <f t="shared" si="49"/>
        <v>24.761904761904763</v>
      </c>
      <c r="X22" s="790">
        <f t="shared" si="60"/>
        <v>0</v>
      </c>
      <c r="Y22" s="791">
        <f t="shared" si="60"/>
        <v>24.761904761904763</v>
      </c>
      <c r="Z22" s="792">
        <f t="shared" si="18"/>
        <v>24.761904761904763</v>
      </c>
      <c r="AA22" s="790">
        <f t="shared" si="94"/>
        <v>0</v>
      </c>
      <c r="AB22" s="791">
        <f t="shared" si="94"/>
        <v>1.2698412698412698</v>
      </c>
      <c r="AC22" s="792">
        <f t="shared" si="50"/>
        <v>1.2698412698412698</v>
      </c>
      <c r="AD22" s="790">
        <f t="shared" si="61"/>
        <v>0</v>
      </c>
      <c r="AE22" s="791">
        <f t="shared" si="61"/>
        <v>26.031746031746032</v>
      </c>
      <c r="AF22" s="792">
        <f t="shared" si="22"/>
        <v>26.031746031746032</v>
      </c>
      <c r="AG22" s="790">
        <f t="shared" si="94"/>
        <v>0</v>
      </c>
      <c r="AH22" s="791">
        <f t="shared" si="94"/>
        <v>0</v>
      </c>
      <c r="AI22" s="792">
        <f t="shared" si="51"/>
        <v>0</v>
      </c>
      <c r="AJ22" s="790">
        <f t="shared" si="62"/>
        <v>0</v>
      </c>
      <c r="AK22" s="791">
        <f t="shared" si="62"/>
        <v>26.031746031746032</v>
      </c>
      <c r="AL22" s="792">
        <f t="shared" si="26"/>
        <v>26.031746031746032</v>
      </c>
      <c r="AM22" s="790">
        <f t="shared" si="94"/>
        <v>0</v>
      </c>
      <c r="AN22" s="791">
        <f t="shared" si="94"/>
        <v>0</v>
      </c>
      <c r="AO22" s="792">
        <f t="shared" si="52"/>
        <v>0</v>
      </c>
      <c r="AP22" s="790">
        <f t="shared" si="63"/>
        <v>0</v>
      </c>
      <c r="AQ22" s="791">
        <f t="shared" si="63"/>
        <v>26.031746031746032</v>
      </c>
      <c r="AR22" s="792">
        <f t="shared" si="0"/>
        <v>26.031746031746032</v>
      </c>
      <c r="AS22" s="790">
        <f t="shared" si="94"/>
        <v>0</v>
      </c>
      <c r="AT22" s="791">
        <f t="shared" si="94"/>
        <v>0</v>
      </c>
      <c r="AU22" s="792">
        <f t="shared" si="53"/>
        <v>0</v>
      </c>
      <c r="AV22" s="790">
        <f t="shared" si="64"/>
        <v>0</v>
      </c>
      <c r="AW22" s="791">
        <f t="shared" si="64"/>
        <v>26.031746031746032</v>
      </c>
      <c r="AX22" s="792">
        <f t="shared" si="1"/>
        <v>26.031746031746032</v>
      </c>
      <c r="AY22" s="790">
        <f t="shared" si="94"/>
        <v>0</v>
      </c>
      <c r="AZ22" s="791">
        <f t="shared" si="94"/>
        <v>0</v>
      </c>
      <c r="BA22" s="792">
        <f t="shared" si="54"/>
        <v>0</v>
      </c>
      <c r="BB22" s="790">
        <f t="shared" si="65"/>
        <v>0</v>
      </c>
      <c r="BC22" s="791">
        <f t="shared" si="65"/>
        <v>26.031746031746032</v>
      </c>
      <c r="BD22" s="792">
        <f t="shared" si="2"/>
        <v>26.031746031746032</v>
      </c>
      <c r="BE22" s="790">
        <f t="shared" si="94"/>
        <v>0</v>
      </c>
      <c r="BF22" s="791">
        <f t="shared" si="94"/>
        <v>0</v>
      </c>
      <c r="BG22" s="792">
        <f t="shared" si="55"/>
        <v>0</v>
      </c>
      <c r="BH22" s="790">
        <f t="shared" si="66"/>
        <v>0</v>
      </c>
      <c r="BI22" s="791">
        <f t="shared" si="66"/>
        <v>26.031746031746032</v>
      </c>
      <c r="BJ22" s="792">
        <f t="shared" si="3"/>
        <v>26.031746031746032</v>
      </c>
      <c r="BK22" s="790">
        <f t="shared" si="94"/>
        <v>0</v>
      </c>
      <c r="BL22" s="791">
        <f t="shared" si="94"/>
        <v>0</v>
      </c>
      <c r="BM22" s="792">
        <f t="shared" si="56"/>
        <v>0</v>
      </c>
      <c r="BN22" s="790">
        <f t="shared" si="67"/>
        <v>0</v>
      </c>
      <c r="BO22" s="791">
        <f t="shared" si="67"/>
        <v>26.031746031746032</v>
      </c>
      <c r="BP22" s="792">
        <f t="shared" si="4"/>
        <v>26.031746031746032</v>
      </c>
      <c r="BQ22" s="790">
        <f t="shared" si="94"/>
        <v>0</v>
      </c>
      <c r="BR22" s="791">
        <f t="shared" si="94"/>
        <v>0</v>
      </c>
      <c r="BS22" s="792">
        <f t="shared" si="57"/>
        <v>0</v>
      </c>
      <c r="BT22" s="790">
        <f t="shared" si="68"/>
        <v>0</v>
      </c>
      <c r="BU22" s="791">
        <f t="shared" si="68"/>
        <v>26.031746031746032</v>
      </c>
      <c r="BV22" s="792">
        <f t="shared" si="5"/>
        <v>26.031746031746032</v>
      </c>
      <c r="BW22" s="793" t="s">
        <v>90</v>
      </c>
    </row>
    <row r="23" spans="2:75" ht="15.75" hidden="1" customHeight="1" outlineLevel="1" thickTop="1">
      <c r="B23" s="2523"/>
      <c r="C23" s="2480"/>
      <c r="D23" s="2473"/>
      <c r="E23" s="737" t="s">
        <v>219</v>
      </c>
      <c r="F23" s="794">
        <f>F19-F20-F21</f>
        <v>0</v>
      </c>
      <c r="G23" s="795">
        <f t="shared" ref="G23:BR23" si="95">G19-G20-G21</f>
        <v>0</v>
      </c>
      <c r="H23" s="796">
        <f t="shared" si="46"/>
        <v>0</v>
      </c>
      <c r="I23" s="794">
        <f t="shared" si="95"/>
        <v>0</v>
      </c>
      <c r="J23" s="795">
        <f t="shared" si="95"/>
        <v>0</v>
      </c>
      <c r="K23" s="796">
        <f t="shared" si="47"/>
        <v>0</v>
      </c>
      <c r="L23" s="794">
        <f t="shared" si="58"/>
        <v>0</v>
      </c>
      <c r="M23" s="795">
        <f t="shared" si="58"/>
        <v>0</v>
      </c>
      <c r="N23" s="796">
        <f t="shared" si="10"/>
        <v>0</v>
      </c>
      <c r="O23" s="794">
        <f t="shared" si="95"/>
        <v>0</v>
      </c>
      <c r="P23" s="795">
        <f t="shared" si="95"/>
        <v>0</v>
      </c>
      <c r="Q23" s="796">
        <f t="shared" si="48"/>
        <v>0</v>
      </c>
      <c r="R23" s="794">
        <f t="shared" si="59"/>
        <v>0</v>
      </c>
      <c r="S23" s="795">
        <f t="shared" si="59"/>
        <v>0</v>
      </c>
      <c r="T23" s="796">
        <f t="shared" si="14"/>
        <v>0</v>
      </c>
      <c r="U23" s="794">
        <f t="shared" si="95"/>
        <v>0</v>
      </c>
      <c r="V23" s="795">
        <f t="shared" si="95"/>
        <v>1</v>
      </c>
      <c r="W23" s="796">
        <f t="shared" si="49"/>
        <v>1</v>
      </c>
      <c r="X23" s="794">
        <f t="shared" si="60"/>
        <v>0</v>
      </c>
      <c r="Y23" s="795">
        <f t="shared" si="60"/>
        <v>1</v>
      </c>
      <c r="Z23" s="796">
        <f t="shared" si="18"/>
        <v>1</v>
      </c>
      <c r="AA23" s="794">
        <f t="shared" si="95"/>
        <v>0</v>
      </c>
      <c r="AB23" s="795">
        <f t="shared" si="95"/>
        <v>0</v>
      </c>
      <c r="AC23" s="796">
        <f t="shared" si="50"/>
        <v>0</v>
      </c>
      <c r="AD23" s="794">
        <f t="shared" si="61"/>
        <v>0</v>
      </c>
      <c r="AE23" s="795">
        <f t="shared" si="61"/>
        <v>1</v>
      </c>
      <c r="AF23" s="796">
        <f t="shared" si="22"/>
        <v>1</v>
      </c>
      <c r="AG23" s="794">
        <f t="shared" si="95"/>
        <v>0</v>
      </c>
      <c r="AH23" s="795">
        <f t="shared" si="95"/>
        <v>0</v>
      </c>
      <c r="AI23" s="796">
        <f t="shared" si="51"/>
        <v>0</v>
      </c>
      <c r="AJ23" s="794">
        <f t="shared" si="62"/>
        <v>0</v>
      </c>
      <c r="AK23" s="795">
        <f t="shared" si="62"/>
        <v>1</v>
      </c>
      <c r="AL23" s="796">
        <f t="shared" si="26"/>
        <v>1</v>
      </c>
      <c r="AM23" s="794">
        <f t="shared" si="95"/>
        <v>0</v>
      </c>
      <c r="AN23" s="795">
        <f t="shared" si="95"/>
        <v>0</v>
      </c>
      <c r="AO23" s="796">
        <f t="shared" si="52"/>
        <v>0</v>
      </c>
      <c r="AP23" s="794">
        <f t="shared" si="63"/>
        <v>0</v>
      </c>
      <c r="AQ23" s="795">
        <f t="shared" si="63"/>
        <v>1</v>
      </c>
      <c r="AR23" s="796">
        <f t="shared" si="0"/>
        <v>1</v>
      </c>
      <c r="AS23" s="794">
        <f t="shared" si="95"/>
        <v>0</v>
      </c>
      <c r="AT23" s="795">
        <f t="shared" si="95"/>
        <v>0</v>
      </c>
      <c r="AU23" s="796">
        <f t="shared" si="53"/>
        <v>0</v>
      </c>
      <c r="AV23" s="794">
        <f t="shared" si="64"/>
        <v>0</v>
      </c>
      <c r="AW23" s="795">
        <f t="shared" si="64"/>
        <v>1</v>
      </c>
      <c r="AX23" s="796">
        <f t="shared" si="1"/>
        <v>1</v>
      </c>
      <c r="AY23" s="794">
        <f t="shared" si="95"/>
        <v>0</v>
      </c>
      <c r="AZ23" s="795">
        <f t="shared" si="95"/>
        <v>0</v>
      </c>
      <c r="BA23" s="796">
        <f t="shared" si="54"/>
        <v>0</v>
      </c>
      <c r="BB23" s="794">
        <f t="shared" si="65"/>
        <v>0</v>
      </c>
      <c r="BC23" s="795">
        <f t="shared" si="65"/>
        <v>1</v>
      </c>
      <c r="BD23" s="796">
        <f t="shared" si="2"/>
        <v>1</v>
      </c>
      <c r="BE23" s="794">
        <f t="shared" si="95"/>
        <v>0</v>
      </c>
      <c r="BF23" s="795">
        <f t="shared" si="95"/>
        <v>0</v>
      </c>
      <c r="BG23" s="796">
        <f t="shared" si="55"/>
        <v>0</v>
      </c>
      <c r="BH23" s="794">
        <f t="shared" si="66"/>
        <v>0</v>
      </c>
      <c r="BI23" s="795">
        <f t="shared" si="66"/>
        <v>1</v>
      </c>
      <c r="BJ23" s="796">
        <f t="shared" si="3"/>
        <v>1</v>
      </c>
      <c r="BK23" s="794">
        <f t="shared" si="95"/>
        <v>0</v>
      </c>
      <c r="BL23" s="795">
        <f t="shared" si="95"/>
        <v>0</v>
      </c>
      <c r="BM23" s="796">
        <f t="shared" si="56"/>
        <v>0</v>
      </c>
      <c r="BN23" s="794">
        <f t="shared" si="67"/>
        <v>0</v>
      </c>
      <c r="BO23" s="795">
        <f t="shared" si="67"/>
        <v>1</v>
      </c>
      <c r="BP23" s="796">
        <f t="shared" si="4"/>
        <v>1</v>
      </c>
      <c r="BQ23" s="794">
        <f t="shared" si="95"/>
        <v>0</v>
      </c>
      <c r="BR23" s="795">
        <f t="shared" si="95"/>
        <v>0</v>
      </c>
      <c r="BS23" s="796">
        <f t="shared" si="57"/>
        <v>0</v>
      </c>
      <c r="BT23" s="794">
        <f t="shared" si="68"/>
        <v>0</v>
      </c>
      <c r="BU23" s="795">
        <f t="shared" si="68"/>
        <v>1</v>
      </c>
      <c r="BV23" s="796">
        <f t="shared" si="5"/>
        <v>1</v>
      </c>
      <c r="BW23" s="797" t="s">
        <v>89</v>
      </c>
    </row>
    <row r="24" spans="2:75" ht="15.75" hidden="1" customHeight="1" outlineLevel="1" thickBot="1">
      <c r="B24" s="2523"/>
      <c r="C24" s="2525"/>
      <c r="D24" s="2474"/>
      <c r="E24" s="738" t="s">
        <v>220</v>
      </c>
      <c r="F24" s="798" t="e">
        <f>F23/F19</f>
        <v>#DIV/0!</v>
      </c>
      <c r="G24" s="799" t="e">
        <f t="shared" ref="G24" si="96">G23/G19</f>
        <v>#DIV/0!</v>
      </c>
      <c r="H24" s="800" t="e">
        <f>G24-F24</f>
        <v>#DIV/0!</v>
      </c>
      <c r="I24" s="798" t="e">
        <f t="shared" ref="I24:BR24" si="97">I23/I19</f>
        <v>#DIV/0!</v>
      </c>
      <c r="J24" s="799" t="e">
        <f t="shared" si="97"/>
        <v>#DIV/0!</v>
      </c>
      <c r="K24" s="800" t="e">
        <f t="shared" si="47"/>
        <v>#DIV/0!</v>
      </c>
      <c r="L24" s="798" t="e">
        <f t="shared" ref="L24" si="98">L23/L19</f>
        <v>#DIV/0!</v>
      </c>
      <c r="M24" s="799" t="e">
        <f t="shared" si="97"/>
        <v>#DIV/0!</v>
      </c>
      <c r="N24" s="800" t="e">
        <f t="shared" si="10"/>
        <v>#DIV/0!</v>
      </c>
      <c r="O24" s="798" t="e">
        <f t="shared" ref="O24" si="99">O23/O19</f>
        <v>#DIV/0!</v>
      </c>
      <c r="P24" s="799" t="e">
        <f t="shared" si="97"/>
        <v>#DIV/0!</v>
      </c>
      <c r="Q24" s="800" t="e">
        <f t="shared" si="48"/>
        <v>#DIV/0!</v>
      </c>
      <c r="R24" s="798" t="e">
        <f t="shared" ref="R24" si="100">R23/R19</f>
        <v>#DIV/0!</v>
      </c>
      <c r="S24" s="799" t="e">
        <f t="shared" si="97"/>
        <v>#DIV/0!</v>
      </c>
      <c r="T24" s="800" t="e">
        <f t="shared" si="14"/>
        <v>#DIV/0!</v>
      </c>
      <c r="U24" s="798" t="e">
        <f t="shared" ref="U24" si="101">U23/U19</f>
        <v>#DIV/0!</v>
      </c>
      <c r="V24" s="799">
        <f t="shared" si="97"/>
        <v>6.369426751592357E-3</v>
      </c>
      <c r="W24" s="800" t="e">
        <f t="shared" si="49"/>
        <v>#DIV/0!</v>
      </c>
      <c r="X24" s="798" t="e">
        <f t="shared" ref="X24" si="102">X23/X19</f>
        <v>#DIV/0!</v>
      </c>
      <c r="Y24" s="799">
        <f t="shared" si="97"/>
        <v>6.369426751592357E-3</v>
      </c>
      <c r="Z24" s="800" t="e">
        <f t="shared" si="18"/>
        <v>#DIV/0!</v>
      </c>
      <c r="AA24" s="798" t="e">
        <f t="shared" ref="AA24" si="103">AA23/AA19</f>
        <v>#DIV/0!</v>
      </c>
      <c r="AB24" s="799">
        <f t="shared" si="97"/>
        <v>0</v>
      </c>
      <c r="AC24" s="800" t="e">
        <f t="shared" si="50"/>
        <v>#DIV/0!</v>
      </c>
      <c r="AD24" s="798" t="e">
        <f t="shared" ref="AD24" si="104">AD23/AD19</f>
        <v>#DIV/0!</v>
      </c>
      <c r="AE24" s="799">
        <f t="shared" si="97"/>
        <v>6.0606060606060606E-3</v>
      </c>
      <c r="AF24" s="800" t="e">
        <f t="shared" si="22"/>
        <v>#DIV/0!</v>
      </c>
      <c r="AG24" s="798" t="e">
        <f t="shared" ref="AG24" si="105">AG23/AG19</f>
        <v>#DIV/0!</v>
      </c>
      <c r="AH24" s="799" t="e">
        <f t="shared" si="97"/>
        <v>#DIV/0!</v>
      </c>
      <c r="AI24" s="800" t="e">
        <f t="shared" si="51"/>
        <v>#DIV/0!</v>
      </c>
      <c r="AJ24" s="798" t="e">
        <f t="shared" ref="AJ24" si="106">AJ23/AJ19</f>
        <v>#DIV/0!</v>
      </c>
      <c r="AK24" s="799">
        <f t="shared" si="97"/>
        <v>6.0606060606060606E-3</v>
      </c>
      <c r="AL24" s="800" t="e">
        <f t="shared" si="26"/>
        <v>#DIV/0!</v>
      </c>
      <c r="AM24" s="798" t="e">
        <f t="shared" ref="AM24" si="107">AM23/AM19</f>
        <v>#DIV/0!</v>
      </c>
      <c r="AN24" s="799" t="e">
        <f t="shared" si="97"/>
        <v>#DIV/0!</v>
      </c>
      <c r="AO24" s="800" t="e">
        <f t="shared" si="52"/>
        <v>#DIV/0!</v>
      </c>
      <c r="AP24" s="798" t="e">
        <f t="shared" ref="AP24" si="108">AP23/AP19</f>
        <v>#DIV/0!</v>
      </c>
      <c r="AQ24" s="799">
        <f t="shared" si="97"/>
        <v>6.0606060606060606E-3</v>
      </c>
      <c r="AR24" s="800" t="e">
        <f t="shared" si="0"/>
        <v>#DIV/0!</v>
      </c>
      <c r="AS24" s="798" t="e">
        <f t="shared" ref="AS24" si="109">AS23/AS19</f>
        <v>#DIV/0!</v>
      </c>
      <c r="AT24" s="799" t="e">
        <f t="shared" si="97"/>
        <v>#DIV/0!</v>
      </c>
      <c r="AU24" s="800" t="e">
        <f t="shared" si="53"/>
        <v>#DIV/0!</v>
      </c>
      <c r="AV24" s="798" t="e">
        <f t="shared" ref="AV24" si="110">AV23/AV19</f>
        <v>#DIV/0!</v>
      </c>
      <c r="AW24" s="799">
        <f t="shared" si="97"/>
        <v>6.0606060606060606E-3</v>
      </c>
      <c r="AX24" s="800" t="e">
        <f t="shared" si="1"/>
        <v>#DIV/0!</v>
      </c>
      <c r="AY24" s="798" t="e">
        <f t="shared" ref="AY24" si="111">AY23/AY19</f>
        <v>#DIV/0!</v>
      </c>
      <c r="AZ24" s="799" t="e">
        <f t="shared" si="97"/>
        <v>#DIV/0!</v>
      </c>
      <c r="BA24" s="800" t="e">
        <f t="shared" si="54"/>
        <v>#DIV/0!</v>
      </c>
      <c r="BB24" s="798" t="e">
        <f t="shared" ref="BB24" si="112">BB23/BB19</f>
        <v>#DIV/0!</v>
      </c>
      <c r="BC24" s="799">
        <f t="shared" si="97"/>
        <v>6.0606060606060606E-3</v>
      </c>
      <c r="BD24" s="800" t="e">
        <f t="shared" si="2"/>
        <v>#DIV/0!</v>
      </c>
      <c r="BE24" s="798" t="e">
        <f t="shared" ref="BE24" si="113">BE23/BE19</f>
        <v>#DIV/0!</v>
      </c>
      <c r="BF24" s="799" t="e">
        <f t="shared" si="97"/>
        <v>#DIV/0!</v>
      </c>
      <c r="BG24" s="800" t="e">
        <f t="shared" si="55"/>
        <v>#DIV/0!</v>
      </c>
      <c r="BH24" s="798" t="e">
        <f t="shared" ref="BH24" si="114">BH23/BH19</f>
        <v>#DIV/0!</v>
      </c>
      <c r="BI24" s="799">
        <f t="shared" si="97"/>
        <v>6.0606060606060606E-3</v>
      </c>
      <c r="BJ24" s="800" t="e">
        <f t="shared" si="3"/>
        <v>#DIV/0!</v>
      </c>
      <c r="BK24" s="798" t="e">
        <f t="shared" ref="BK24" si="115">BK23/BK19</f>
        <v>#DIV/0!</v>
      </c>
      <c r="BL24" s="799" t="e">
        <f t="shared" si="97"/>
        <v>#DIV/0!</v>
      </c>
      <c r="BM24" s="800" t="e">
        <f t="shared" si="56"/>
        <v>#DIV/0!</v>
      </c>
      <c r="BN24" s="798" t="e">
        <f t="shared" ref="BN24" si="116">BN23/BN19</f>
        <v>#DIV/0!</v>
      </c>
      <c r="BO24" s="799">
        <f t="shared" si="97"/>
        <v>6.0606060606060606E-3</v>
      </c>
      <c r="BP24" s="800" t="e">
        <f t="shared" si="4"/>
        <v>#DIV/0!</v>
      </c>
      <c r="BQ24" s="798" t="e">
        <f t="shared" ref="BQ24" si="117">BQ23/BQ19</f>
        <v>#DIV/0!</v>
      </c>
      <c r="BR24" s="799" t="e">
        <f t="shared" si="97"/>
        <v>#DIV/0!</v>
      </c>
      <c r="BS24" s="800" t="e">
        <f t="shared" si="57"/>
        <v>#DIV/0!</v>
      </c>
      <c r="BT24" s="798" t="e">
        <f t="shared" ref="BT24:BU24" si="118">BT23/BT19</f>
        <v>#DIV/0!</v>
      </c>
      <c r="BU24" s="799">
        <f t="shared" si="118"/>
        <v>6.0606060606060606E-3</v>
      </c>
      <c r="BV24" s="800" t="e">
        <f t="shared" si="5"/>
        <v>#DIV/0!</v>
      </c>
      <c r="BW24" s="809" t="s">
        <v>153</v>
      </c>
    </row>
    <row r="25" spans="2:75" ht="15.75" hidden="1" customHeight="1" outlineLevel="1">
      <c r="B25" s="2523"/>
      <c r="C25" s="2479" t="s">
        <v>222</v>
      </c>
      <c r="D25" s="2472" t="s">
        <v>223</v>
      </c>
      <c r="E25" s="734" t="s">
        <v>216</v>
      </c>
      <c r="F25" s="782">
        <f>W800_JIG_MTBJC!F72</f>
        <v>400</v>
      </c>
      <c r="G25" s="783">
        <f>W800_JIG_MTBJC!G72</f>
        <v>0</v>
      </c>
      <c r="H25" s="781">
        <f t="shared" si="46"/>
        <v>-400</v>
      </c>
      <c r="I25" s="782">
        <f>W800_JIG_MTBJC!H72</f>
        <v>4460</v>
      </c>
      <c r="J25" s="783">
        <f>W800_JIG_MTBJC!I72</f>
        <v>4015</v>
      </c>
      <c r="K25" s="781">
        <f t="shared" si="47"/>
        <v>-445</v>
      </c>
      <c r="L25" s="782">
        <f t="shared" si="58"/>
        <v>4860</v>
      </c>
      <c r="M25" s="783">
        <f t="shared" si="58"/>
        <v>4015</v>
      </c>
      <c r="N25" s="781">
        <f t="shared" si="10"/>
        <v>-845</v>
      </c>
      <c r="O25" s="782">
        <f>W800_JIG_MTBJC!J72</f>
        <v>5910</v>
      </c>
      <c r="P25" s="783">
        <f>W800_JIG_MTBJC!K72</f>
        <v>3695</v>
      </c>
      <c r="Q25" s="781">
        <f t="shared" si="48"/>
        <v>-2215</v>
      </c>
      <c r="R25" s="782">
        <f t="shared" si="59"/>
        <v>10770</v>
      </c>
      <c r="S25" s="783">
        <f t="shared" si="59"/>
        <v>7710</v>
      </c>
      <c r="T25" s="781">
        <f t="shared" si="14"/>
        <v>-3060</v>
      </c>
      <c r="U25" s="782">
        <f>W800_JIG_MTBJC!L72</f>
        <v>6240</v>
      </c>
      <c r="V25" s="783">
        <f>W800_JIG_MTBJC!M72</f>
        <v>6254</v>
      </c>
      <c r="W25" s="781">
        <f t="shared" si="49"/>
        <v>14</v>
      </c>
      <c r="X25" s="782">
        <f t="shared" si="60"/>
        <v>17010</v>
      </c>
      <c r="Y25" s="783">
        <f t="shared" si="60"/>
        <v>13964</v>
      </c>
      <c r="Z25" s="781">
        <f t="shared" si="18"/>
        <v>-3046</v>
      </c>
      <c r="AA25" s="782">
        <f>W800_JIG_MTBJC!N72</f>
        <v>5180</v>
      </c>
      <c r="AB25" s="783">
        <f>W800_JIG_MTBJC!O72</f>
        <v>4778</v>
      </c>
      <c r="AC25" s="781">
        <f t="shared" si="50"/>
        <v>-402</v>
      </c>
      <c r="AD25" s="782">
        <f t="shared" si="61"/>
        <v>22190</v>
      </c>
      <c r="AE25" s="783">
        <f t="shared" si="61"/>
        <v>18742</v>
      </c>
      <c r="AF25" s="781">
        <f t="shared" si="22"/>
        <v>-3448</v>
      </c>
      <c r="AG25" s="782">
        <f>W800_JIG_MTBJC!P72</f>
        <v>2610</v>
      </c>
      <c r="AH25" s="783">
        <f>W800_JIG_MTBJC!Q72</f>
        <v>2384</v>
      </c>
      <c r="AI25" s="781">
        <f t="shared" si="51"/>
        <v>-226</v>
      </c>
      <c r="AJ25" s="782">
        <f t="shared" si="62"/>
        <v>24800</v>
      </c>
      <c r="AK25" s="783">
        <f t="shared" si="62"/>
        <v>21126</v>
      </c>
      <c r="AL25" s="781">
        <f t="shared" si="26"/>
        <v>-3674</v>
      </c>
      <c r="AM25" s="782">
        <f>W800_JIG_MTBJC!R72</f>
        <v>4110</v>
      </c>
      <c r="AN25" s="783">
        <f>W800_JIG_MTBJC!S72</f>
        <v>5558</v>
      </c>
      <c r="AO25" s="781">
        <f t="shared" si="52"/>
        <v>1448</v>
      </c>
      <c r="AP25" s="782">
        <f t="shared" si="63"/>
        <v>28910</v>
      </c>
      <c r="AQ25" s="783">
        <f t="shared" si="63"/>
        <v>26684</v>
      </c>
      <c r="AR25" s="781">
        <f t="shared" si="0"/>
        <v>-2226</v>
      </c>
      <c r="AS25" s="782">
        <f>W800_JIG_MTBJC!T72</f>
        <v>2800</v>
      </c>
      <c r="AT25" s="783">
        <f>W800_JIG_MTBJC!U72</f>
        <v>3030</v>
      </c>
      <c r="AU25" s="781">
        <f t="shared" si="53"/>
        <v>230</v>
      </c>
      <c r="AV25" s="782">
        <f t="shared" si="64"/>
        <v>31710</v>
      </c>
      <c r="AW25" s="783">
        <f t="shared" si="64"/>
        <v>29714</v>
      </c>
      <c r="AX25" s="781">
        <f t="shared" si="1"/>
        <v>-1996</v>
      </c>
      <c r="AY25" s="782">
        <f>W800_JIG_MTBJC!V72</f>
        <v>3830</v>
      </c>
      <c r="AZ25" s="783">
        <f>W800_JIG_MTBJC!W72</f>
        <v>6604</v>
      </c>
      <c r="BA25" s="781">
        <f t="shared" si="54"/>
        <v>2774</v>
      </c>
      <c r="BB25" s="782">
        <f t="shared" si="65"/>
        <v>35540</v>
      </c>
      <c r="BC25" s="783">
        <f t="shared" si="65"/>
        <v>36318</v>
      </c>
      <c r="BD25" s="781">
        <f t="shared" si="2"/>
        <v>778</v>
      </c>
      <c r="BE25" s="782">
        <f>W800_JIG_MTBJC!X72</f>
        <v>6050</v>
      </c>
      <c r="BF25" s="783">
        <f>W800_JIG_MTBJC!Y72</f>
        <v>7833</v>
      </c>
      <c r="BG25" s="781">
        <f t="shared" si="55"/>
        <v>1783</v>
      </c>
      <c r="BH25" s="782">
        <f t="shared" si="66"/>
        <v>41590</v>
      </c>
      <c r="BI25" s="783">
        <f t="shared" si="66"/>
        <v>44151</v>
      </c>
      <c r="BJ25" s="781">
        <f t="shared" si="3"/>
        <v>2561</v>
      </c>
      <c r="BK25" s="782">
        <f>W800_JIG_MTBJC!Z72</f>
        <v>8280</v>
      </c>
      <c r="BL25" s="783">
        <f>W800_JIG_MTBJC!AA72</f>
        <v>7780</v>
      </c>
      <c r="BM25" s="781">
        <f t="shared" si="56"/>
        <v>-500</v>
      </c>
      <c r="BN25" s="782">
        <f t="shared" si="67"/>
        <v>49870</v>
      </c>
      <c r="BO25" s="783">
        <f t="shared" si="67"/>
        <v>51931</v>
      </c>
      <c r="BP25" s="781">
        <f t="shared" si="4"/>
        <v>2061</v>
      </c>
      <c r="BQ25" s="782">
        <f>W800_JIG_MTBJC!AB72</f>
        <v>2000</v>
      </c>
      <c r="BR25" s="783">
        <f>W800_JIG_MTBJC!AC72</f>
        <v>1400</v>
      </c>
      <c r="BS25" s="781">
        <f t="shared" si="57"/>
        <v>-600</v>
      </c>
      <c r="BT25" s="782">
        <f t="shared" si="68"/>
        <v>51870</v>
      </c>
      <c r="BU25" s="783">
        <f t="shared" si="68"/>
        <v>53331</v>
      </c>
      <c r="BV25" s="781">
        <f t="shared" si="5"/>
        <v>1461</v>
      </c>
      <c r="BW25" s="784" t="s">
        <v>89</v>
      </c>
    </row>
    <row r="26" spans="2:75" ht="15.75" hidden="1" customHeight="1" outlineLevel="1">
      <c r="B26" s="2523"/>
      <c r="C26" s="2480"/>
      <c r="D26" s="2473"/>
      <c r="E26" s="735" t="s">
        <v>71</v>
      </c>
      <c r="F26" s="787">
        <f>W800_JIG_MTBJC!F73</f>
        <v>0</v>
      </c>
      <c r="G26" s="788">
        <f>W800_JIG_MTBJC!G73</f>
        <v>0</v>
      </c>
      <c r="H26" s="786">
        <f t="shared" si="46"/>
        <v>0</v>
      </c>
      <c r="I26" s="787">
        <f>W800_JIG_MTBJC!H73</f>
        <v>360</v>
      </c>
      <c r="J26" s="788">
        <f>W800_JIG_MTBJC!I73</f>
        <v>382</v>
      </c>
      <c r="K26" s="786">
        <f t="shared" si="47"/>
        <v>22</v>
      </c>
      <c r="L26" s="787">
        <f t="shared" si="58"/>
        <v>360</v>
      </c>
      <c r="M26" s="788">
        <f t="shared" si="58"/>
        <v>382</v>
      </c>
      <c r="N26" s="786">
        <f t="shared" si="10"/>
        <v>22</v>
      </c>
      <c r="O26" s="787">
        <f>W800_JIG_MTBJC!J73</f>
        <v>1140</v>
      </c>
      <c r="P26" s="788">
        <f>W800_JIG_MTBJC!K73</f>
        <v>8</v>
      </c>
      <c r="Q26" s="786">
        <f t="shared" si="48"/>
        <v>-1132</v>
      </c>
      <c r="R26" s="787">
        <f t="shared" si="59"/>
        <v>1500</v>
      </c>
      <c r="S26" s="788">
        <f t="shared" si="59"/>
        <v>390</v>
      </c>
      <c r="T26" s="786">
        <f t="shared" si="14"/>
        <v>-1110</v>
      </c>
      <c r="U26" s="787">
        <f>W800_JIG_MTBJC!L73</f>
        <v>600</v>
      </c>
      <c r="V26" s="788">
        <f>W800_JIG_MTBJC!M73</f>
        <v>19</v>
      </c>
      <c r="W26" s="786">
        <f t="shared" si="49"/>
        <v>-581</v>
      </c>
      <c r="X26" s="787">
        <f t="shared" si="60"/>
        <v>2100</v>
      </c>
      <c r="Y26" s="788">
        <f t="shared" si="60"/>
        <v>409</v>
      </c>
      <c r="Z26" s="786">
        <f t="shared" si="18"/>
        <v>-1691</v>
      </c>
      <c r="AA26" s="787">
        <f>W800_JIG_MTBJC!N73</f>
        <v>720</v>
      </c>
      <c r="AB26" s="788">
        <f>W800_JIG_MTBJC!O73</f>
        <v>19</v>
      </c>
      <c r="AC26" s="786">
        <f t="shared" si="50"/>
        <v>-701</v>
      </c>
      <c r="AD26" s="787">
        <f t="shared" si="61"/>
        <v>2820</v>
      </c>
      <c r="AE26" s="788">
        <f t="shared" si="61"/>
        <v>428</v>
      </c>
      <c r="AF26" s="786">
        <f t="shared" si="22"/>
        <v>-2392</v>
      </c>
      <c r="AG26" s="787">
        <f>W800_JIG_MTBJC!P73</f>
        <v>1200</v>
      </c>
      <c r="AH26" s="788">
        <f>W800_JIG_MTBJC!Q73</f>
        <v>9</v>
      </c>
      <c r="AI26" s="786">
        <f t="shared" si="51"/>
        <v>-1191</v>
      </c>
      <c r="AJ26" s="787">
        <f t="shared" si="62"/>
        <v>4020</v>
      </c>
      <c r="AK26" s="788">
        <f t="shared" si="62"/>
        <v>437</v>
      </c>
      <c r="AL26" s="786">
        <f t="shared" si="26"/>
        <v>-3583</v>
      </c>
      <c r="AM26" s="787">
        <f>W800_JIG_MTBJC!R73</f>
        <v>600</v>
      </c>
      <c r="AN26" s="788">
        <f>W800_JIG_MTBJC!S73</f>
        <v>1009</v>
      </c>
      <c r="AO26" s="786">
        <f t="shared" si="52"/>
        <v>409</v>
      </c>
      <c r="AP26" s="787">
        <f t="shared" si="63"/>
        <v>4620</v>
      </c>
      <c r="AQ26" s="788">
        <f t="shared" si="63"/>
        <v>1446</v>
      </c>
      <c r="AR26" s="786">
        <f t="shared" si="0"/>
        <v>-3174</v>
      </c>
      <c r="AS26" s="787">
        <f>W800_JIG_MTBJC!T73</f>
        <v>240</v>
      </c>
      <c r="AT26" s="788">
        <f>W800_JIG_MTBJC!U73</f>
        <v>798</v>
      </c>
      <c r="AU26" s="786">
        <f t="shared" si="53"/>
        <v>558</v>
      </c>
      <c r="AV26" s="787">
        <f t="shared" si="64"/>
        <v>4860</v>
      </c>
      <c r="AW26" s="788">
        <f t="shared" si="64"/>
        <v>2244</v>
      </c>
      <c r="AX26" s="786">
        <f t="shared" si="1"/>
        <v>-2616</v>
      </c>
      <c r="AY26" s="787">
        <f>W800_JIG_MTBJC!V73</f>
        <v>360</v>
      </c>
      <c r="AZ26" s="788">
        <f>W800_JIG_MTBJC!W73</f>
        <v>0</v>
      </c>
      <c r="BA26" s="786">
        <f t="shared" si="54"/>
        <v>-360</v>
      </c>
      <c r="BB26" s="787">
        <f t="shared" si="65"/>
        <v>5220</v>
      </c>
      <c r="BC26" s="788">
        <f t="shared" si="65"/>
        <v>2244</v>
      </c>
      <c r="BD26" s="786">
        <f t="shared" si="2"/>
        <v>-2976</v>
      </c>
      <c r="BE26" s="787">
        <f>W800_JIG_MTBJC!X73</f>
        <v>2700</v>
      </c>
      <c r="BF26" s="788">
        <f>W800_JIG_MTBJC!Y73</f>
        <v>2621</v>
      </c>
      <c r="BG26" s="786">
        <f t="shared" si="55"/>
        <v>-79</v>
      </c>
      <c r="BH26" s="787">
        <f t="shared" si="66"/>
        <v>7920</v>
      </c>
      <c r="BI26" s="788">
        <f t="shared" si="66"/>
        <v>4865</v>
      </c>
      <c r="BJ26" s="786">
        <f t="shared" si="3"/>
        <v>-3055</v>
      </c>
      <c r="BK26" s="787">
        <f>W800_JIG_MTBJC!Z73</f>
        <v>3360</v>
      </c>
      <c r="BL26" s="788">
        <f>W800_JIG_MTBJC!AA73</f>
        <v>3114</v>
      </c>
      <c r="BM26" s="786">
        <f t="shared" si="56"/>
        <v>-246</v>
      </c>
      <c r="BN26" s="787">
        <f t="shared" si="67"/>
        <v>11280</v>
      </c>
      <c r="BO26" s="788">
        <f t="shared" si="67"/>
        <v>7979</v>
      </c>
      <c r="BP26" s="786">
        <f t="shared" si="4"/>
        <v>-3301</v>
      </c>
      <c r="BQ26" s="787">
        <f>W800_JIG_MTBJC!AB73</f>
        <v>480</v>
      </c>
      <c r="BR26" s="788">
        <f>W800_JIG_MTBJC!AC73</f>
        <v>0</v>
      </c>
      <c r="BS26" s="786">
        <f t="shared" si="57"/>
        <v>-480</v>
      </c>
      <c r="BT26" s="787">
        <f t="shared" si="68"/>
        <v>11760</v>
      </c>
      <c r="BU26" s="788">
        <f t="shared" si="68"/>
        <v>7979</v>
      </c>
      <c r="BV26" s="786">
        <f t="shared" si="5"/>
        <v>-3781</v>
      </c>
      <c r="BW26" s="789" t="s">
        <v>89</v>
      </c>
    </row>
    <row r="27" spans="2:75" ht="15.75" hidden="1" customHeight="1" outlineLevel="1">
      <c r="B27" s="2523"/>
      <c r="C27" s="2480"/>
      <c r="D27" s="2473"/>
      <c r="E27" s="735" t="s">
        <v>217</v>
      </c>
      <c r="F27" s="787">
        <f>W800_JIG_MTBJC!F74</f>
        <v>353</v>
      </c>
      <c r="G27" s="788">
        <f>W800_JIG_MTBJC!G74</f>
        <v>0</v>
      </c>
      <c r="H27" s="786">
        <f t="shared" si="46"/>
        <v>-353</v>
      </c>
      <c r="I27" s="787">
        <f>W800_JIG_MTBJC!H74</f>
        <v>3633</v>
      </c>
      <c r="J27" s="788">
        <f>W800_JIG_MTBJC!I74</f>
        <v>2878</v>
      </c>
      <c r="K27" s="786">
        <f t="shared" si="47"/>
        <v>-755</v>
      </c>
      <c r="L27" s="787">
        <f t="shared" si="58"/>
        <v>3986</v>
      </c>
      <c r="M27" s="788">
        <f t="shared" si="58"/>
        <v>2878</v>
      </c>
      <c r="N27" s="786">
        <f t="shared" si="10"/>
        <v>-1108</v>
      </c>
      <c r="O27" s="787">
        <f>W800_JIG_MTBJC!J74</f>
        <v>4240</v>
      </c>
      <c r="P27" s="788">
        <f>W800_JIG_MTBJC!K74</f>
        <v>3236</v>
      </c>
      <c r="Q27" s="786">
        <f t="shared" si="48"/>
        <v>-1004</v>
      </c>
      <c r="R27" s="787">
        <f t="shared" si="59"/>
        <v>8226</v>
      </c>
      <c r="S27" s="788">
        <f t="shared" si="59"/>
        <v>6114</v>
      </c>
      <c r="T27" s="786">
        <f t="shared" si="14"/>
        <v>-2112</v>
      </c>
      <c r="U27" s="787">
        <f>W800_JIG_MTBJC!L74</f>
        <v>5002</v>
      </c>
      <c r="V27" s="788">
        <f>W800_JIG_MTBJC!M74</f>
        <v>4098</v>
      </c>
      <c r="W27" s="786">
        <f t="shared" si="49"/>
        <v>-904</v>
      </c>
      <c r="X27" s="787">
        <f t="shared" si="60"/>
        <v>13228</v>
      </c>
      <c r="Y27" s="788">
        <f t="shared" si="60"/>
        <v>10212</v>
      </c>
      <c r="Z27" s="786">
        <f t="shared" si="18"/>
        <v>-3016</v>
      </c>
      <c r="AA27" s="787">
        <f>W800_JIG_MTBJC!N74</f>
        <v>3962</v>
      </c>
      <c r="AB27" s="788">
        <f>W800_JIG_MTBJC!O74</f>
        <v>2324</v>
      </c>
      <c r="AC27" s="786">
        <f t="shared" si="50"/>
        <v>-1638</v>
      </c>
      <c r="AD27" s="787">
        <f t="shared" si="61"/>
        <v>17190</v>
      </c>
      <c r="AE27" s="788">
        <f t="shared" si="61"/>
        <v>12536</v>
      </c>
      <c r="AF27" s="786">
        <f t="shared" si="22"/>
        <v>-4654</v>
      </c>
      <c r="AG27" s="787">
        <f>W800_JIG_MTBJC!P74</f>
        <v>1248</v>
      </c>
      <c r="AH27" s="788">
        <f>W800_JIG_MTBJC!Q74</f>
        <v>2220</v>
      </c>
      <c r="AI27" s="786">
        <f t="shared" si="51"/>
        <v>972</v>
      </c>
      <c r="AJ27" s="787">
        <f t="shared" si="62"/>
        <v>18438</v>
      </c>
      <c r="AK27" s="788">
        <f t="shared" si="62"/>
        <v>14756</v>
      </c>
      <c r="AL27" s="786">
        <f t="shared" si="26"/>
        <v>-3682</v>
      </c>
      <c r="AM27" s="787">
        <f>W800_JIG_MTBJC!R74</f>
        <v>3113</v>
      </c>
      <c r="AN27" s="788">
        <f>W800_JIG_MTBJC!S74</f>
        <v>1086</v>
      </c>
      <c r="AO27" s="786">
        <f t="shared" si="52"/>
        <v>-2027</v>
      </c>
      <c r="AP27" s="787">
        <f t="shared" si="63"/>
        <v>21551</v>
      </c>
      <c r="AQ27" s="788">
        <f t="shared" si="63"/>
        <v>15842</v>
      </c>
      <c r="AR27" s="786">
        <f t="shared" si="0"/>
        <v>-5709</v>
      </c>
      <c r="AS27" s="787">
        <f>W800_JIG_MTBJC!T74</f>
        <v>2275</v>
      </c>
      <c r="AT27" s="788">
        <f>W800_JIG_MTBJC!U74</f>
        <v>63</v>
      </c>
      <c r="AU27" s="786">
        <f t="shared" si="53"/>
        <v>-2212</v>
      </c>
      <c r="AV27" s="787">
        <f t="shared" si="64"/>
        <v>23826</v>
      </c>
      <c r="AW27" s="788">
        <f t="shared" si="64"/>
        <v>15905</v>
      </c>
      <c r="AX27" s="786">
        <f t="shared" si="1"/>
        <v>-7921</v>
      </c>
      <c r="AY27" s="787">
        <f>W800_JIG_MTBJC!V74</f>
        <v>3074</v>
      </c>
      <c r="AZ27" s="788">
        <f>W800_JIG_MTBJC!W74</f>
        <v>93</v>
      </c>
      <c r="BA27" s="786">
        <f t="shared" si="54"/>
        <v>-2981</v>
      </c>
      <c r="BB27" s="787">
        <f t="shared" si="65"/>
        <v>26900</v>
      </c>
      <c r="BC27" s="788">
        <f t="shared" si="65"/>
        <v>15998</v>
      </c>
      <c r="BD27" s="786">
        <f t="shared" si="2"/>
        <v>-10902</v>
      </c>
      <c r="BE27" s="787">
        <f>W800_JIG_MTBJC!X74</f>
        <v>2980</v>
      </c>
      <c r="BF27" s="788">
        <f>W800_JIG_MTBJC!Y74</f>
        <v>1102</v>
      </c>
      <c r="BG27" s="786">
        <f t="shared" si="55"/>
        <v>-1878</v>
      </c>
      <c r="BH27" s="787">
        <f t="shared" si="66"/>
        <v>29880</v>
      </c>
      <c r="BI27" s="788">
        <f t="shared" si="66"/>
        <v>17100</v>
      </c>
      <c r="BJ27" s="786">
        <f t="shared" si="3"/>
        <v>-12780</v>
      </c>
      <c r="BK27" s="787">
        <f>W800_JIG_MTBJC!Z74</f>
        <v>4372</v>
      </c>
      <c r="BL27" s="788">
        <f>W800_JIG_MTBJC!AA74</f>
        <v>211</v>
      </c>
      <c r="BM27" s="786">
        <f t="shared" si="56"/>
        <v>-4161</v>
      </c>
      <c r="BN27" s="787">
        <f t="shared" si="67"/>
        <v>34252</v>
      </c>
      <c r="BO27" s="788">
        <f t="shared" si="67"/>
        <v>17311</v>
      </c>
      <c r="BP27" s="786">
        <f t="shared" si="4"/>
        <v>-16941</v>
      </c>
      <c r="BQ27" s="787">
        <f>W800_JIG_MTBJC!AB74</f>
        <v>1349</v>
      </c>
      <c r="BR27" s="788">
        <f>W800_JIG_MTBJC!AC74</f>
        <v>0</v>
      </c>
      <c r="BS27" s="786">
        <f t="shared" si="57"/>
        <v>-1349</v>
      </c>
      <c r="BT27" s="787">
        <f t="shared" si="68"/>
        <v>35601</v>
      </c>
      <c r="BU27" s="788">
        <f t="shared" si="68"/>
        <v>17311</v>
      </c>
      <c r="BV27" s="786">
        <f t="shared" si="5"/>
        <v>-18290</v>
      </c>
      <c r="BW27" s="789" t="s">
        <v>89</v>
      </c>
    </row>
    <row r="28" spans="2:75" ht="15.75" hidden="1" customHeight="1" outlineLevel="1" thickBot="1">
      <c r="B28" s="2523"/>
      <c r="C28" s="2480"/>
      <c r="D28" s="2473"/>
      <c r="E28" s="736" t="s">
        <v>218</v>
      </c>
      <c r="F28" s="790">
        <f>F27/6300*1000</f>
        <v>56.031746031746032</v>
      </c>
      <c r="G28" s="791">
        <f t="shared" ref="G28:BR28" si="119">G27/6300*1000</f>
        <v>0</v>
      </c>
      <c r="H28" s="792">
        <f t="shared" si="46"/>
        <v>-56.031746031746032</v>
      </c>
      <c r="I28" s="790">
        <f t="shared" si="119"/>
        <v>576.66666666666663</v>
      </c>
      <c r="J28" s="791">
        <f t="shared" si="119"/>
        <v>456.82539682539681</v>
      </c>
      <c r="K28" s="792">
        <f t="shared" si="47"/>
        <v>-119.84126984126982</v>
      </c>
      <c r="L28" s="790">
        <f t="shared" si="58"/>
        <v>632.69841269841265</v>
      </c>
      <c r="M28" s="791">
        <f t="shared" si="58"/>
        <v>456.82539682539681</v>
      </c>
      <c r="N28" s="792">
        <f t="shared" si="10"/>
        <v>-175.87301587301585</v>
      </c>
      <c r="O28" s="790">
        <f t="shared" si="119"/>
        <v>673.01587301587301</v>
      </c>
      <c r="P28" s="791">
        <f t="shared" si="119"/>
        <v>513.65079365079373</v>
      </c>
      <c r="Q28" s="792">
        <f t="shared" si="48"/>
        <v>-159.36507936507928</v>
      </c>
      <c r="R28" s="790">
        <f t="shared" si="59"/>
        <v>1305.7142857142858</v>
      </c>
      <c r="S28" s="791">
        <f t="shared" si="59"/>
        <v>970.4761904761906</v>
      </c>
      <c r="T28" s="792">
        <f t="shared" si="14"/>
        <v>-335.23809523809518</v>
      </c>
      <c r="U28" s="790">
        <f t="shared" si="119"/>
        <v>793.96825396825398</v>
      </c>
      <c r="V28" s="791">
        <f t="shared" si="119"/>
        <v>650.47619047619048</v>
      </c>
      <c r="W28" s="792">
        <f t="shared" si="49"/>
        <v>-143.49206349206349</v>
      </c>
      <c r="X28" s="790">
        <f t="shared" si="60"/>
        <v>2099.6825396825398</v>
      </c>
      <c r="Y28" s="791">
        <f t="shared" si="60"/>
        <v>1620.9523809523812</v>
      </c>
      <c r="Z28" s="792">
        <f t="shared" si="18"/>
        <v>-478.73015873015856</v>
      </c>
      <c r="AA28" s="790">
        <f t="shared" si="119"/>
        <v>628.88888888888891</v>
      </c>
      <c r="AB28" s="791">
        <f t="shared" si="119"/>
        <v>368.88888888888886</v>
      </c>
      <c r="AC28" s="792">
        <f t="shared" si="50"/>
        <v>-260.00000000000006</v>
      </c>
      <c r="AD28" s="790">
        <f t="shared" si="61"/>
        <v>2728.5714285714284</v>
      </c>
      <c r="AE28" s="791">
        <f t="shared" si="61"/>
        <v>1989.8412698412701</v>
      </c>
      <c r="AF28" s="792">
        <f t="shared" si="22"/>
        <v>-738.73015873015834</v>
      </c>
      <c r="AG28" s="790">
        <f t="shared" si="119"/>
        <v>198.0952380952381</v>
      </c>
      <c r="AH28" s="791">
        <f t="shared" si="119"/>
        <v>352.38095238095241</v>
      </c>
      <c r="AI28" s="792">
        <f t="shared" si="51"/>
        <v>154.28571428571431</v>
      </c>
      <c r="AJ28" s="790">
        <f t="shared" si="62"/>
        <v>2926.6666666666665</v>
      </c>
      <c r="AK28" s="791">
        <f t="shared" si="62"/>
        <v>2342.2222222222226</v>
      </c>
      <c r="AL28" s="792">
        <f t="shared" si="26"/>
        <v>-584.44444444444389</v>
      </c>
      <c r="AM28" s="790">
        <f t="shared" si="119"/>
        <v>494.12698412698415</v>
      </c>
      <c r="AN28" s="791">
        <f t="shared" si="119"/>
        <v>172.38095238095238</v>
      </c>
      <c r="AO28" s="792">
        <f t="shared" si="52"/>
        <v>-321.7460317460318</v>
      </c>
      <c r="AP28" s="790">
        <f t="shared" si="63"/>
        <v>3420.7936507936506</v>
      </c>
      <c r="AQ28" s="791">
        <f t="shared" si="63"/>
        <v>2514.6031746031749</v>
      </c>
      <c r="AR28" s="792">
        <f t="shared" si="0"/>
        <v>-906.19047619047569</v>
      </c>
      <c r="AS28" s="790">
        <f t="shared" si="119"/>
        <v>361.11111111111109</v>
      </c>
      <c r="AT28" s="791">
        <f t="shared" si="119"/>
        <v>10</v>
      </c>
      <c r="AU28" s="792">
        <f t="shared" si="53"/>
        <v>-351.11111111111109</v>
      </c>
      <c r="AV28" s="790">
        <f t="shared" si="64"/>
        <v>3781.9047619047615</v>
      </c>
      <c r="AW28" s="791">
        <f t="shared" si="64"/>
        <v>2524.6031746031749</v>
      </c>
      <c r="AX28" s="792">
        <f t="shared" si="1"/>
        <v>-1257.3015873015866</v>
      </c>
      <c r="AY28" s="790">
        <f t="shared" si="119"/>
        <v>487.93650793650795</v>
      </c>
      <c r="AZ28" s="791">
        <f t="shared" si="119"/>
        <v>14.761904761904763</v>
      </c>
      <c r="BA28" s="792">
        <f t="shared" si="54"/>
        <v>-473.17460317460319</v>
      </c>
      <c r="BB28" s="790">
        <f t="shared" si="65"/>
        <v>4269.8412698412694</v>
      </c>
      <c r="BC28" s="791">
        <f t="shared" si="65"/>
        <v>2539.3650793650795</v>
      </c>
      <c r="BD28" s="792">
        <f t="shared" si="2"/>
        <v>-1730.4761904761899</v>
      </c>
      <c r="BE28" s="790">
        <f t="shared" si="119"/>
        <v>473.01587301587301</v>
      </c>
      <c r="BF28" s="791">
        <f t="shared" si="119"/>
        <v>174.92063492063491</v>
      </c>
      <c r="BG28" s="792">
        <f t="shared" si="55"/>
        <v>-298.09523809523807</v>
      </c>
      <c r="BH28" s="790">
        <f t="shared" si="66"/>
        <v>4742.8571428571422</v>
      </c>
      <c r="BI28" s="791">
        <f t="shared" si="66"/>
        <v>2714.2857142857142</v>
      </c>
      <c r="BJ28" s="792">
        <f t="shared" si="3"/>
        <v>-2028.571428571428</v>
      </c>
      <c r="BK28" s="790">
        <f t="shared" si="119"/>
        <v>693.96825396825398</v>
      </c>
      <c r="BL28" s="791">
        <f t="shared" si="119"/>
        <v>33.492063492063487</v>
      </c>
      <c r="BM28" s="792">
        <f t="shared" si="56"/>
        <v>-660.47619047619048</v>
      </c>
      <c r="BN28" s="790">
        <f t="shared" si="67"/>
        <v>5436.8253968253957</v>
      </c>
      <c r="BO28" s="791">
        <f t="shared" si="67"/>
        <v>2747.7777777777778</v>
      </c>
      <c r="BP28" s="792">
        <f t="shared" si="4"/>
        <v>-2689.0476190476179</v>
      </c>
      <c r="BQ28" s="790">
        <f t="shared" si="119"/>
        <v>214.12698412698413</v>
      </c>
      <c r="BR28" s="791">
        <f t="shared" si="119"/>
        <v>0</v>
      </c>
      <c r="BS28" s="792">
        <f t="shared" si="57"/>
        <v>-214.12698412698413</v>
      </c>
      <c r="BT28" s="790">
        <f t="shared" si="68"/>
        <v>5650.9523809523798</v>
      </c>
      <c r="BU28" s="791">
        <f t="shared" si="68"/>
        <v>2747.7777777777778</v>
      </c>
      <c r="BV28" s="792">
        <f t="shared" si="5"/>
        <v>-2903.174603174602</v>
      </c>
      <c r="BW28" s="793" t="s">
        <v>90</v>
      </c>
    </row>
    <row r="29" spans="2:75" ht="15.75" hidden="1" customHeight="1" outlineLevel="1" thickTop="1">
      <c r="B29" s="2523"/>
      <c r="C29" s="2480"/>
      <c r="D29" s="2473"/>
      <c r="E29" s="737" t="s">
        <v>219</v>
      </c>
      <c r="F29" s="794">
        <f>F25-F26-F27</f>
        <v>47</v>
      </c>
      <c r="G29" s="795">
        <f t="shared" ref="G29:BR29" si="120">G25-G26-G27</f>
        <v>0</v>
      </c>
      <c r="H29" s="796">
        <f t="shared" si="46"/>
        <v>-47</v>
      </c>
      <c r="I29" s="794">
        <f t="shared" si="120"/>
        <v>467</v>
      </c>
      <c r="J29" s="795">
        <f t="shared" si="120"/>
        <v>755</v>
      </c>
      <c r="K29" s="796">
        <f t="shared" si="47"/>
        <v>288</v>
      </c>
      <c r="L29" s="794">
        <f t="shared" si="58"/>
        <v>514</v>
      </c>
      <c r="M29" s="795">
        <f t="shared" si="58"/>
        <v>755</v>
      </c>
      <c r="N29" s="796">
        <f t="shared" si="10"/>
        <v>241</v>
      </c>
      <c r="O29" s="794">
        <f t="shared" si="120"/>
        <v>530</v>
      </c>
      <c r="P29" s="795">
        <f t="shared" si="120"/>
        <v>451</v>
      </c>
      <c r="Q29" s="796">
        <f t="shared" si="48"/>
        <v>-79</v>
      </c>
      <c r="R29" s="794">
        <f t="shared" si="59"/>
        <v>1044</v>
      </c>
      <c r="S29" s="795">
        <f t="shared" si="59"/>
        <v>1206</v>
      </c>
      <c r="T29" s="796">
        <f t="shared" si="14"/>
        <v>162</v>
      </c>
      <c r="U29" s="794">
        <f t="shared" si="120"/>
        <v>638</v>
      </c>
      <c r="V29" s="795">
        <f t="shared" si="120"/>
        <v>2137</v>
      </c>
      <c r="W29" s="796">
        <f t="shared" si="49"/>
        <v>1499</v>
      </c>
      <c r="X29" s="794">
        <f t="shared" si="60"/>
        <v>1682</v>
      </c>
      <c r="Y29" s="795">
        <f t="shared" si="60"/>
        <v>3343</v>
      </c>
      <c r="Z29" s="796">
        <f t="shared" si="18"/>
        <v>1661</v>
      </c>
      <c r="AA29" s="794">
        <f t="shared" si="120"/>
        <v>498</v>
      </c>
      <c r="AB29" s="795">
        <f t="shared" si="120"/>
        <v>2435</v>
      </c>
      <c r="AC29" s="796">
        <f t="shared" si="50"/>
        <v>1937</v>
      </c>
      <c r="AD29" s="794">
        <f t="shared" si="61"/>
        <v>2180</v>
      </c>
      <c r="AE29" s="795">
        <f t="shared" si="61"/>
        <v>5778</v>
      </c>
      <c r="AF29" s="796">
        <f t="shared" si="22"/>
        <v>3598</v>
      </c>
      <c r="AG29" s="794">
        <f t="shared" si="120"/>
        <v>162</v>
      </c>
      <c r="AH29" s="795">
        <f t="shared" si="120"/>
        <v>155</v>
      </c>
      <c r="AI29" s="796">
        <f t="shared" si="51"/>
        <v>-7</v>
      </c>
      <c r="AJ29" s="794">
        <f t="shared" si="62"/>
        <v>2342</v>
      </c>
      <c r="AK29" s="795">
        <f t="shared" si="62"/>
        <v>5933</v>
      </c>
      <c r="AL29" s="796">
        <f t="shared" si="26"/>
        <v>3591</v>
      </c>
      <c r="AM29" s="794">
        <f t="shared" si="120"/>
        <v>397</v>
      </c>
      <c r="AN29" s="795">
        <f t="shared" si="120"/>
        <v>3463</v>
      </c>
      <c r="AO29" s="796">
        <f t="shared" si="52"/>
        <v>3066</v>
      </c>
      <c r="AP29" s="794">
        <f t="shared" si="63"/>
        <v>2739</v>
      </c>
      <c r="AQ29" s="795">
        <f t="shared" si="63"/>
        <v>9396</v>
      </c>
      <c r="AR29" s="796">
        <f t="shared" si="0"/>
        <v>6657</v>
      </c>
      <c r="AS29" s="794">
        <f t="shared" si="120"/>
        <v>285</v>
      </c>
      <c r="AT29" s="795">
        <f t="shared" si="120"/>
        <v>2169</v>
      </c>
      <c r="AU29" s="796">
        <f t="shared" si="53"/>
        <v>1884</v>
      </c>
      <c r="AV29" s="794">
        <f t="shared" si="64"/>
        <v>3024</v>
      </c>
      <c r="AW29" s="795">
        <f t="shared" si="64"/>
        <v>11565</v>
      </c>
      <c r="AX29" s="796">
        <f t="shared" si="1"/>
        <v>8541</v>
      </c>
      <c r="AY29" s="794">
        <f t="shared" si="120"/>
        <v>396</v>
      </c>
      <c r="AZ29" s="795">
        <f t="shared" si="120"/>
        <v>6511</v>
      </c>
      <c r="BA29" s="796">
        <f t="shared" si="54"/>
        <v>6115</v>
      </c>
      <c r="BB29" s="794">
        <f t="shared" si="65"/>
        <v>3420</v>
      </c>
      <c r="BC29" s="795">
        <f t="shared" si="65"/>
        <v>18076</v>
      </c>
      <c r="BD29" s="796">
        <f t="shared" si="2"/>
        <v>14656</v>
      </c>
      <c r="BE29" s="794">
        <f t="shared" si="120"/>
        <v>370</v>
      </c>
      <c r="BF29" s="795">
        <f t="shared" si="120"/>
        <v>4110</v>
      </c>
      <c r="BG29" s="796">
        <f t="shared" si="55"/>
        <v>3740</v>
      </c>
      <c r="BH29" s="794">
        <f t="shared" si="66"/>
        <v>3790</v>
      </c>
      <c r="BI29" s="795">
        <f t="shared" si="66"/>
        <v>22186</v>
      </c>
      <c r="BJ29" s="796">
        <f t="shared" si="3"/>
        <v>18396</v>
      </c>
      <c r="BK29" s="794">
        <f t="shared" si="120"/>
        <v>548</v>
      </c>
      <c r="BL29" s="795">
        <f t="shared" si="120"/>
        <v>4455</v>
      </c>
      <c r="BM29" s="796">
        <f t="shared" si="56"/>
        <v>3907</v>
      </c>
      <c r="BN29" s="794">
        <f t="shared" si="67"/>
        <v>4338</v>
      </c>
      <c r="BO29" s="795">
        <f t="shared" si="67"/>
        <v>26641</v>
      </c>
      <c r="BP29" s="796">
        <f t="shared" si="4"/>
        <v>22303</v>
      </c>
      <c r="BQ29" s="794">
        <f t="shared" si="120"/>
        <v>171</v>
      </c>
      <c r="BR29" s="795">
        <f t="shared" si="120"/>
        <v>1400</v>
      </c>
      <c r="BS29" s="796">
        <f t="shared" si="57"/>
        <v>1229</v>
      </c>
      <c r="BT29" s="794">
        <f t="shared" si="68"/>
        <v>4509</v>
      </c>
      <c r="BU29" s="795">
        <f t="shared" si="68"/>
        <v>28041</v>
      </c>
      <c r="BV29" s="796">
        <f t="shared" si="5"/>
        <v>23532</v>
      </c>
      <c r="BW29" s="797" t="s">
        <v>89</v>
      </c>
    </row>
    <row r="30" spans="2:75" ht="15.75" hidden="1" customHeight="1" outlineLevel="1" thickBot="1">
      <c r="B30" s="2523"/>
      <c r="C30" s="2480"/>
      <c r="D30" s="2474"/>
      <c r="E30" s="738" t="s">
        <v>220</v>
      </c>
      <c r="F30" s="798">
        <f>F29/F25</f>
        <v>0.11749999999999999</v>
      </c>
      <c r="G30" s="799" t="e">
        <f t="shared" ref="G30" si="121">G29/G25</f>
        <v>#DIV/0!</v>
      </c>
      <c r="H30" s="800" t="e">
        <f>G30-F30</f>
        <v>#DIV/0!</v>
      </c>
      <c r="I30" s="798">
        <f t="shared" ref="I30:BR30" si="122">I29/I25</f>
        <v>0.1047085201793722</v>
      </c>
      <c r="J30" s="799">
        <f t="shared" si="122"/>
        <v>0.18804483188044832</v>
      </c>
      <c r="K30" s="800">
        <f t="shared" si="47"/>
        <v>8.3336311701076124E-2</v>
      </c>
      <c r="L30" s="798">
        <f t="shared" ref="L30" si="123">L29/L25</f>
        <v>0.10576131687242799</v>
      </c>
      <c r="M30" s="799">
        <f t="shared" si="122"/>
        <v>0.18804483188044832</v>
      </c>
      <c r="N30" s="800">
        <f t="shared" si="10"/>
        <v>8.2283515008020336E-2</v>
      </c>
      <c r="O30" s="798">
        <f t="shared" ref="O30" si="124">O29/O25</f>
        <v>8.9678510998307953E-2</v>
      </c>
      <c r="P30" s="799">
        <f t="shared" si="122"/>
        <v>0.12205683355886333</v>
      </c>
      <c r="Q30" s="800">
        <f t="shared" si="48"/>
        <v>3.2378322560555381E-2</v>
      </c>
      <c r="R30" s="798">
        <f t="shared" ref="R30" si="125">R29/R25</f>
        <v>9.6935933147632311E-2</v>
      </c>
      <c r="S30" s="799">
        <f t="shared" si="122"/>
        <v>0.15642023346303502</v>
      </c>
      <c r="T30" s="800">
        <f t="shared" si="14"/>
        <v>5.9484300315402708E-2</v>
      </c>
      <c r="U30" s="798">
        <f t="shared" ref="U30" si="126">U29/U25</f>
        <v>0.10224358974358974</v>
      </c>
      <c r="V30" s="799">
        <f t="shared" si="122"/>
        <v>0.34170131116085706</v>
      </c>
      <c r="W30" s="800">
        <f t="shared" si="49"/>
        <v>0.23945772141726732</v>
      </c>
      <c r="X30" s="798">
        <f t="shared" ref="X30" si="127">X29/X25</f>
        <v>9.8883009994121099E-2</v>
      </c>
      <c r="Y30" s="799">
        <f t="shared" si="122"/>
        <v>0.2394013176740189</v>
      </c>
      <c r="Z30" s="800">
        <f t="shared" si="18"/>
        <v>0.14051830767989781</v>
      </c>
      <c r="AA30" s="798">
        <f t="shared" ref="AA30" si="128">AA29/AA25</f>
        <v>9.6138996138996138E-2</v>
      </c>
      <c r="AB30" s="799">
        <f t="shared" si="122"/>
        <v>0.50962745918794472</v>
      </c>
      <c r="AC30" s="800">
        <f t="shared" si="50"/>
        <v>0.4134884630489486</v>
      </c>
      <c r="AD30" s="798">
        <f t="shared" ref="AD30" si="129">AD29/AD25</f>
        <v>9.824245155475439E-2</v>
      </c>
      <c r="AE30" s="799">
        <f t="shared" si="122"/>
        <v>0.30829153772276169</v>
      </c>
      <c r="AF30" s="800">
        <f t="shared" si="22"/>
        <v>0.2100490861680073</v>
      </c>
      <c r="AG30" s="798">
        <f t="shared" ref="AG30" si="130">AG29/AG25</f>
        <v>6.2068965517241378E-2</v>
      </c>
      <c r="AH30" s="799">
        <f t="shared" si="122"/>
        <v>6.5016778523489929E-2</v>
      </c>
      <c r="AI30" s="800">
        <f t="shared" si="51"/>
        <v>2.9478130062485508E-3</v>
      </c>
      <c r="AJ30" s="798">
        <f t="shared" ref="AJ30" si="131">AJ29/AJ25</f>
        <v>9.4435483870967743E-2</v>
      </c>
      <c r="AK30" s="799">
        <f t="shared" si="122"/>
        <v>0.2808387768626337</v>
      </c>
      <c r="AL30" s="800">
        <f t="shared" si="26"/>
        <v>0.18640329299166597</v>
      </c>
      <c r="AM30" s="798">
        <f t="shared" ref="AM30" si="132">AM29/AM25</f>
        <v>9.6593673965936738E-2</v>
      </c>
      <c r="AN30" s="799">
        <f t="shared" si="122"/>
        <v>0.62306585102554879</v>
      </c>
      <c r="AO30" s="800">
        <f t="shared" si="52"/>
        <v>0.52647217705961202</v>
      </c>
      <c r="AP30" s="798">
        <f t="shared" ref="AP30" si="133">AP29/AP25</f>
        <v>9.4742303701141478E-2</v>
      </c>
      <c r="AQ30" s="799">
        <f t="shared" si="122"/>
        <v>0.35212112127117373</v>
      </c>
      <c r="AR30" s="800">
        <f t="shared" si="0"/>
        <v>0.25737881757003223</v>
      </c>
      <c r="AS30" s="798">
        <f t="shared" ref="AS30" si="134">AS29/AS25</f>
        <v>0.10178571428571428</v>
      </c>
      <c r="AT30" s="799">
        <f t="shared" si="122"/>
        <v>0.71584158415841581</v>
      </c>
      <c r="AU30" s="800">
        <f t="shared" si="53"/>
        <v>0.61405586987270155</v>
      </c>
      <c r="AV30" s="798">
        <f t="shared" ref="AV30" si="135">AV29/AV25</f>
        <v>9.5364238410596033E-2</v>
      </c>
      <c r="AW30" s="799">
        <f t="shared" si="122"/>
        <v>0.38921047317762669</v>
      </c>
      <c r="AX30" s="800">
        <f t="shared" si="1"/>
        <v>0.29384623476703065</v>
      </c>
      <c r="AY30" s="798">
        <f t="shared" ref="AY30" si="136">AY29/AY25</f>
        <v>0.10339425587467363</v>
      </c>
      <c r="AZ30" s="799">
        <f t="shared" si="122"/>
        <v>0.98591762568140517</v>
      </c>
      <c r="BA30" s="800">
        <f t="shared" si="54"/>
        <v>0.88252336980673152</v>
      </c>
      <c r="BB30" s="798">
        <f t="shared" ref="BB30" si="137">BB29/BB25</f>
        <v>9.6229600450196962E-2</v>
      </c>
      <c r="BC30" s="799">
        <f t="shared" si="122"/>
        <v>0.49771463186298803</v>
      </c>
      <c r="BD30" s="800">
        <f t="shared" si="2"/>
        <v>0.40148503141279107</v>
      </c>
      <c r="BE30" s="798">
        <f t="shared" ref="BE30" si="138">BE29/BE25</f>
        <v>6.1157024793388429E-2</v>
      </c>
      <c r="BF30" s="799">
        <f t="shared" si="122"/>
        <v>0.52470317885867479</v>
      </c>
      <c r="BG30" s="800">
        <f t="shared" si="55"/>
        <v>0.46354615406528638</v>
      </c>
      <c r="BH30" s="798">
        <f t="shared" ref="BH30" si="139">BH29/BH25</f>
        <v>9.1127674921856222E-2</v>
      </c>
      <c r="BI30" s="799">
        <f t="shared" si="122"/>
        <v>0.50250277456909243</v>
      </c>
      <c r="BJ30" s="800">
        <f t="shared" si="3"/>
        <v>0.41137509964723618</v>
      </c>
      <c r="BK30" s="798">
        <f t="shared" ref="BK30" si="140">BK29/BK25</f>
        <v>6.6183574879227047E-2</v>
      </c>
      <c r="BL30" s="799">
        <f t="shared" si="122"/>
        <v>0.57262210796915169</v>
      </c>
      <c r="BM30" s="800">
        <f t="shared" si="56"/>
        <v>0.50643853308992459</v>
      </c>
      <c r="BN30" s="798">
        <f t="shared" ref="BN30" si="141">BN29/BN25</f>
        <v>8.6986164026468818E-2</v>
      </c>
      <c r="BO30" s="799">
        <f t="shared" si="122"/>
        <v>0.51300764475939231</v>
      </c>
      <c r="BP30" s="800">
        <f t="shared" si="4"/>
        <v>0.42602148073292351</v>
      </c>
      <c r="BQ30" s="798">
        <f t="shared" ref="BQ30" si="142">BQ29/BQ25</f>
        <v>8.5500000000000007E-2</v>
      </c>
      <c r="BR30" s="799">
        <f t="shared" si="122"/>
        <v>1</v>
      </c>
      <c r="BS30" s="800">
        <f t="shared" si="57"/>
        <v>0.91449999999999998</v>
      </c>
      <c r="BT30" s="798">
        <f t="shared" ref="BT30:BU30" si="143">BT29/BT25</f>
        <v>8.6928860613071146E-2</v>
      </c>
      <c r="BU30" s="799">
        <f t="shared" si="143"/>
        <v>0.5257917533892108</v>
      </c>
      <c r="BV30" s="800">
        <f t="shared" si="5"/>
        <v>0.43886289277613966</v>
      </c>
      <c r="BW30" s="809" t="s">
        <v>153</v>
      </c>
    </row>
    <row r="31" spans="2:75" ht="15.75" hidden="1" customHeight="1" outlineLevel="1">
      <c r="B31" s="2523"/>
      <c r="C31" s="2480"/>
      <c r="D31" s="2472" t="s">
        <v>224</v>
      </c>
      <c r="E31" s="734" t="s">
        <v>216</v>
      </c>
      <c r="F31" s="782">
        <f>W800_JIG_MTBJC!F75</f>
        <v>16207</v>
      </c>
      <c r="G31" s="783">
        <f>W800_JIG_MTBJC!G75</f>
        <v>2165</v>
      </c>
      <c r="H31" s="781">
        <f t="shared" si="46"/>
        <v>-14042</v>
      </c>
      <c r="I31" s="782">
        <f>W800_JIG_MTBJC!H75</f>
        <v>18680</v>
      </c>
      <c r="J31" s="783">
        <f>W800_JIG_MTBJC!I75</f>
        <v>4780</v>
      </c>
      <c r="K31" s="781">
        <f t="shared" si="47"/>
        <v>-13900</v>
      </c>
      <c r="L31" s="782">
        <f t="shared" si="58"/>
        <v>34887</v>
      </c>
      <c r="M31" s="783">
        <f t="shared" si="58"/>
        <v>6945</v>
      </c>
      <c r="N31" s="781">
        <f t="shared" si="10"/>
        <v>-27942</v>
      </c>
      <c r="O31" s="782">
        <f>W800_JIG_MTBJC!J75</f>
        <v>10870</v>
      </c>
      <c r="P31" s="783">
        <f>W800_JIG_MTBJC!K75</f>
        <v>1878</v>
      </c>
      <c r="Q31" s="781">
        <f t="shared" si="48"/>
        <v>-8992</v>
      </c>
      <c r="R31" s="782">
        <f t="shared" si="59"/>
        <v>45757</v>
      </c>
      <c r="S31" s="783">
        <f t="shared" si="59"/>
        <v>8823</v>
      </c>
      <c r="T31" s="781">
        <f t="shared" si="14"/>
        <v>-36934</v>
      </c>
      <c r="U31" s="782">
        <f>W800_JIG_MTBJC!L75</f>
        <v>15700</v>
      </c>
      <c r="V31" s="783">
        <f>W800_JIG_MTBJC!M75</f>
        <v>5675</v>
      </c>
      <c r="W31" s="781">
        <f t="shared" si="49"/>
        <v>-10025</v>
      </c>
      <c r="X31" s="782">
        <f t="shared" si="60"/>
        <v>61457</v>
      </c>
      <c r="Y31" s="783">
        <f t="shared" si="60"/>
        <v>14498</v>
      </c>
      <c r="Z31" s="781">
        <f t="shared" si="18"/>
        <v>-46959</v>
      </c>
      <c r="AA31" s="782">
        <f>W800_JIG_MTBJC!N75</f>
        <v>18800</v>
      </c>
      <c r="AB31" s="783">
        <f>W800_JIG_MTBJC!O75</f>
        <v>1850</v>
      </c>
      <c r="AC31" s="781">
        <f t="shared" si="50"/>
        <v>-16950</v>
      </c>
      <c r="AD31" s="782">
        <f t="shared" si="61"/>
        <v>80257</v>
      </c>
      <c r="AE31" s="783">
        <f t="shared" si="61"/>
        <v>16348</v>
      </c>
      <c r="AF31" s="781">
        <f t="shared" si="22"/>
        <v>-63909</v>
      </c>
      <c r="AG31" s="782">
        <f>W800_JIG_MTBJC!P75</f>
        <v>41100</v>
      </c>
      <c r="AH31" s="783">
        <f>W800_JIG_MTBJC!Q75</f>
        <v>76293</v>
      </c>
      <c r="AI31" s="781">
        <f t="shared" si="51"/>
        <v>35193</v>
      </c>
      <c r="AJ31" s="782">
        <f t="shared" si="62"/>
        <v>121357</v>
      </c>
      <c r="AK31" s="783">
        <f t="shared" si="62"/>
        <v>92641</v>
      </c>
      <c r="AL31" s="781">
        <f t="shared" si="26"/>
        <v>-28716</v>
      </c>
      <c r="AM31" s="782">
        <f>W800_JIG_MTBJC!R75</f>
        <v>31690</v>
      </c>
      <c r="AN31" s="783">
        <f>W800_JIG_MTBJC!S75</f>
        <v>22593</v>
      </c>
      <c r="AO31" s="781">
        <f t="shared" si="52"/>
        <v>-9097</v>
      </c>
      <c r="AP31" s="782">
        <f t="shared" si="63"/>
        <v>153047</v>
      </c>
      <c r="AQ31" s="783">
        <f t="shared" si="63"/>
        <v>115234</v>
      </c>
      <c r="AR31" s="781">
        <f t="shared" si="0"/>
        <v>-37813</v>
      </c>
      <c r="AS31" s="782">
        <f>W800_JIG_MTBJC!T75</f>
        <v>18890</v>
      </c>
      <c r="AT31" s="783">
        <f>W800_JIG_MTBJC!U75</f>
        <v>7520</v>
      </c>
      <c r="AU31" s="781">
        <f t="shared" si="53"/>
        <v>-11370</v>
      </c>
      <c r="AV31" s="782">
        <f t="shared" si="64"/>
        <v>171937</v>
      </c>
      <c r="AW31" s="783">
        <f t="shared" si="64"/>
        <v>122754</v>
      </c>
      <c r="AX31" s="781">
        <f t="shared" si="1"/>
        <v>-49183</v>
      </c>
      <c r="AY31" s="782">
        <f>W800_JIG_MTBJC!V75</f>
        <v>16200</v>
      </c>
      <c r="AZ31" s="783">
        <f>W800_JIG_MTBJC!W75</f>
        <v>15150</v>
      </c>
      <c r="BA31" s="781">
        <f t="shared" si="54"/>
        <v>-1050</v>
      </c>
      <c r="BB31" s="782">
        <f t="shared" si="65"/>
        <v>188137</v>
      </c>
      <c r="BC31" s="783">
        <f t="shared" si="65"/>
        <v>137904</v>
      </c>
      <c r="BD31" s="781">
        <f t="shared" si="2"/>
        <v>-50233</v>
      </c>
      <c r="BE31" s="782">
        <f>W800_JIG_MTBJC!X75</f>
        <v>24560</v>
      </c>
      <c r="BF31" s="783">
        <f>W800_JIG_MTBJC!Y75</f>
        <v>9000</v>
      </c>
      <c r="BG31" s="781">
        <f t="shared" si="55"/>
        <v>-15560</v>
      </c>
      <c r="BH31" s="782">
        <f t="shared" si="66"/>
        <v>212697</v>
      </c>
      <c r="BI31" s="783">
        <f t="shared" si="66"/>
        <v>146904</v>
      </c>
      <c r="BJ31" s="781">
        <f t="shared" si="3"/>
        <v>-65793</v>
      </c>
      <c r="BK31" s="782">
        <f>W800_JIG_MTBJC!Z75</f>
        <v>18800</v>
      </c>
      <c r="BL31" s="783">
        <f>W800_JIG_MTBJC!AA75</f>
        <v>0</v>
      </c>
      <c r="BM31" s="781">
        <f t="shared" si="56"/>
        <v>-18800</v>
      </c>
      <c r="BN31" s="782">
        <f t="shared" si="67"/>
        <v>231497</v>
      </c>
      <c r="BO31" s="783">
        <f t="shared" si="67"/>
        <v>146904</v>
      </c>
      <c r="BP31" s="781">
        <f t="shared" si="4"/>
        <v>-84593</v>
      </c>
      <c r="BQ31" s="782">
        <f>W800_JIG_MTBJC!AB75</f>
        <v>12180</v>
      </c>
      <c r="BR31" s="783">
        <f>W800_JIG_MTBJC!AC75</f>
        <v>38400</v>
      </c>
      <c r="BS31" s="781">
        <f t="shared" si="57"/>
        <v>26220</v>
      </c>
      <c r="BT31" s="782">
        <f t="shared" si="68"/>
        <v>243677</v>
      </c>
      <c r="BU31" s="783">
        <f t="shared" si="68"/>
        <v>185304</v>
      </c>
      <c r="BV31" s="781">
        <f t="shared" si="5"/>
        <v>-58373</v>
      </c>
      <c r="BW31" s="784" t="s">
        <v>89</v>
      </c>
    </row>
    <row r="32" spans="2:75" ht="15.75" hidden="1" customHeight="1" outlineLevel="1">
      <c r="B32" s="2523"/>
      <c r="C32" s="2480"/>
      <c r="D32" s="2473"/>
      <c r="E32" s="735" t="s">
        <v>71</v>
      </c>
      <c r="F32" s="787">
        <f>W800_JIG_MTBJC!F76</f>
        <v>10650</v>
      </c>
      <c r="G32" s="788">
        <f>W800_JIG_MTBJC!G76</f>
        <v>1128</v>
      </c>
      <c r="H32" s="786">
        <f t="shared" si="46"/>
        <v>-9522</v>
      </c>
      <c r="I32" s="787">
        <f>W800_JIG_MTBJC!H76</f>
        <v>11780</v>
      </c>
      <c r="J32" s="788">
        <f>W800_JIG_MTBJC!I76</f>
        <v>1956</v>
      </c>
      <c r="K32" s="786">
        <f t="shared" si="47"/>
        <v>-9824</v>
      </c>
      <c r="L32" s="787">
        <f t="shared" si="58"/>
        <v>22430</v>
      </c>
      <c r="M32" s="788">
        <f t="shared" si="58"/>
        <v>3084</v>
      </c>
      <c r="N32" s="786">
        <f t="shared" si="10"/>
        <v>-19346</v>
      </c>
      <c r="O32" s="787">
        <f>W800_JIG_MTBJC!J76</f>
        <v>5905</v>
      </c>
      <c r="P32" s="788">
        <f>W800_JIG_MTBJC!K76</f>
        <v>545</v>
      </c>
      <c r="Q32" s="786">
        <f t="shared" si="48"/>
        <v>-5360</v>
      </c>
      <c r="R32" s="787">
        <f t="shared" si="59"/>
        <v>28335</v>
      </c>
      <c r="S32" s="788">
        <f t="shared" si="59"/>
        <v>3629</v>
      </c>
      <c r="T32" s="786">
        <f t="shared" si="14"/>
        <v>-24706</v>
      </c>
      <c r="U32" s="787">
        <f>W800_JIG_MTBJC!L76</f>
        <v>9573</v>
      </c>
      <c r="V32" s="788">
        <f>W800_JIG_MTBJC!M76</f>
        <v>2665</v>
      </c>
      <c r="W32" s="786">
        <f t="shared" si="49"/>
        <v>-6908</v>
      </c>
      <c r="X32" s="787">
        <f t="shared" si="60"/>
        <v>37908</v>
      </c>
      <c r="Y32" s="788">
        <f t="shared" si="60"/>
        <v>6294</v>
      </c>
      <c r="Z32" s="786">
        <f t="shared" si="18"/>
        <v>-31614</v>
      </c>
      <c r="AA32" s="787">
        <f>W800_JIG_MTBJC!N76</f>
        <v>11320</v>
      </c>
      <c r="AB32" s="788">
        <f>W800_JIG_MTBJC!O76</f>
        <v>1427</v>
      </c>
      <c r="AC32" s="786">
        <f t="shared" si="50"/>
        <v>-9893</v>
      </c>
      <c r="AD32" s="787">
        <f t="shared" si="61"/>
        <v>49228</v>
      </c>
      <c r="AE32" s="788">
        <f t="shared" si="61"/>
        <v>7721</v>
      </c>
      <c r="AF32" s="786">
        <f t="shared" si="22"/>
        <v>-41507</v>
      </c>
      <c r="AG32" s="787">
        <f>W800_JIG_MTBJC!P76</f>
        <v>25000</v>
      </c>
      <c r="AH32" s="788">
        <f>W800_JIG_MTBJC!Q76</f>
        <v>51247</v>
      </c>
      <c r="AI32" s="786">
        <f t="shared" si="51"/>
        <v>26247</v>
      </c>
      <c r="AJ32" s="787">
        <f t="shared" si="62"/>
        <v>74228</v>
      </c>
      <c r="AK32" s="788">
        <f t="shared" si="62"/>
        <v>58968</v>
      </c>
      <c r="AL32" s="786">
        <f t="shared" si="26"/>
        <v>-15260</v>
      </c>
      <c r="AM32" s="787">
        <f>W800_JIG_MTBJC!R76</f>
        <v>17940</v>
      </c>
      <c r="AN32" s="788">
        <f>W800_JIG_MTBJC!S76</f>
        <v>11058</v>
      </c>
      <c r="AO32" s="786">
        <f t="shared" si="52"/>
        <v>-6882</v>
      </c>
      <c r="AP32" s="787">
        <f t="shared" si="63"/>
        <v>92168</v>
      </c>
      <c r="AQ32" s="788">
        <f t="shared" si="63"/>
        <v>70026</v>
      </c>
      <c r="AR32" s="786">
        <f t="shared" si="0"/>
        <v>-22142</v>
      </c>
      <c r="AS32" s="787">
        <f>W800_JIG_MTBJC!T76</f>
        <v>10680</v>
      </c>
      <c r="AT32" s="788">
        <f>W800_JIG_MTBJC!U76</f>
        <v>2148</v>
      </c>
      <c r="AU32" s="786">
        <f t="shared" si="53"/>
        <v>-8532</v>
      </c>
      <c r="AV32" s="787">
        <f t="shared" si="64"/>
        <v>102848</v>
      </c>
      <c r="AW32" s="788">
        <f t="shared" si="64"/>
        <v>72174</v>
      </c>
      <c r="AX32" s="786">
        <f t="shared" si="1"/>
        <v>-30674</v>
      </c>
      <c r="AY32" s="787">
        <f>W800_JIG_MTBJC!V76</f>
        <v>9425</v>
      </c>
      <c r="AZ32" s="788">
        <f>W800_JIG_MTBJC!W76</f>
        <v>5920</v>
      </c>
      <c r="BA32" s="786">
        <f t="shared" si="54"/>
        <v>-3505</v>
      </c>
      <c r="BB32" s="787">
        <f t="shared" si="65"/>
        <v>112273</v>
      </c>
      <c r="BC32" s="788">
        <f t="shared" si="65"/>
        <v>78094</v>
      </c>
      <c r="BD32" s="786">
        <f t="shared" si="2"/>
        <v>-34179</v>
      </c>
      <c r="BE32" s="787">
        <f>W800_JIG_MTBJC!X76</f>
        <v>13630</v>
      </c>
      <c r="BF32" s="788">
        <f>W800_JIG_MTBJC!Y76</f>
        <v>3600</v>
      </c>
      <c r="BG32" s="786">
        <f t="shared" si="55"/>
        <v>-10030</v>
      </c>
      <c r="BH32" s="787">
        <f t="shared" si="66"/>
        <v>125903</v>
      </c>
      <c r="BI32" s="788">
        <f t="shared" si="66"/>
        <v>81694</v>
      </c>
      <c r="BJ32" s="786">
        <f t="shared" si="3"/>
        <v>-44209</v>
      </c>
      <c r="BK32" s="787">
        <f>W800_JIG_MTBJC!Z76</f>
        <v>11485</v>
      </c>
      <c r="BL32" s="788">
        <f>W800_JIG_MTBJC!AA76</f>
        <v>0</v>
      </c>
      <c r="BM32" s="786">
        <f t="shared" si="56"/>
        <v>-11485</v>
      </c>
      <c r="BN32" s="787">
        <f t="shared" si="67"/>
        <v>137388</v>
      </c>
      <c r="BO32" s="788">
        <f t="shared" si="67"/>
        <v>81694</v>
      </c>
      <c r="BP32" s="786">
        <f t="shared" si="4"/>
        <v>-55694</v>
      </c>
      <c r="BQ32" s="787">
        <f>W800_JIG_MTBJC!AB76</f>
        <v>7260</v>
      </c>
      <c r="BR32" s="788">
        <f>W800_JIG_MTBJC!AC76</f>
        <v>16340</v>
      </c>
      <c r="BS32" s="786">
        <f t="shared" si="57"/>
        <v>9080</v>
      </c>
      <c r="BT32" s="787">
        <f t="shared" si="68"/>
        <v>144648</v>
      </c>
      <c r="BU32" s="788">
        <f t="shared" si="68"/>
        <v>98034</v>
      </c>
      <c r="BV32" s="786">
        <f t="shared" si="5"/>
        <v>-46614</v>
      </c>
      <c r="BW32" s="789" t="s">
        <v>89</v>
      </c>
    </row>
    <row r="33" spans="2:75" ht="15.75" hidden="1" customHeight="1" outlineLevel="1">
      <c r="B33" s="2523"/>
      <c r="C33" s="2480"/>
      <c r="D33" s="2473"/>
      <c r="E33" s="735" t="s">
        <v>217</v>
      </c>
      <c r="F33" s="787">
        <f>W800_JIG_MTBJC!F77</f>
        <v>2766</v>
      </c>
      <c r="G33" s="788">
        <f>W800_JIG_MTBJC!G77</f>
        <v>1075</v>
      </c>
      <c r="H33" s="786">
        <f t="shared" si="46"/>
        <v>-1691</v>
      </c>
      <c r="I33" s="787">
        <f>W800_JIG_MTBJC!H77</f>
        <v>4082</v>
      </c>
      <c r="J33" s="788">
        <f>W800_JIG_MTBJC!I77</f>
        <v>2122</v>
      </c>
      <c r="K33" s="786">
        <f t="shared" si="47"/>
        <v>-1960</v>
      </c>
      <c r="L33" s="787">
        <f t="shared" si="58"/>
        <v>6848</v>
      </c>
      <c r="M33" s="788">
        <f t="shared" si="58"/>
        <v>3197</v>
      </c>
      <c r="N33" s="786">
        <f t="shared" si="10"/>
        <v>-3651</v>
      </c>
      <c r="O33" s="787">
        <f>W800_JIG_MTBJC!J77</f>
        <v>3030</v>
      </c>
      <c r="P33" s="788">
        <f>W800_JIG_MTBJC!K77</f>
        <v>1027</v>
      </c>
      <c r="Q33" s="786">
        <f t="shared" si="48"/>
        <v>-2003</v>
      </c>
      <c r="R33" s="787">
        <f t="shared" si="59"/>
        <v>9878</v>
      </c>
      <c r="S33" s="788">
        <f t="shared" si="59"/>
        <v>4224</v>
      </c>
      <c r="T33" s="786">
        <f t="shared" si="14"/>
        <v>-5654</v>
      </c>
      <c r="U33" s="787">
        <f>W800_JIG_MTBJC!L77</f>
        <v>3364</v>
      </c>
      <c r="V33" s="788">
        <f>W800_JIG_MTBJC!M77</f>
        <v>2247</v>
      </c>
      <c r="W33" s="786">
        <f t="shared" si="49"/>
        <v>-1117</v>
      </c>
      <c r="X33" s="787">
        <f t="shared" si="60"/>
        <v>13242</v>
      </c>
      <c r="Y33" s="788">
        <f t="shared" si="60"/>
        <v>6471</v>
      </c>
      <c r="Z33" s="786">
        <f t="shared" si="18"/>
        <v>-6771</v>
      </c>
      <c r="AA33" s="787">
        <f>W800_JIG_MTBJC!N77</f>
        <v>3458</v>
      </c>
      <c r="AB33" s="788">
        <f>W800_JIG_MTBJC!O77</f>
        <v>324</v>
      </c>
      <c r="AC33" s="786">
        <f t="shared" si="50"/>
        <v>-3134</v>
      </c>
      <c r="AD33" s="787">
        <f t="shared" si="61"/>
        <v>16700</v>
      </c>
      <c r="AE33" s="788">
        <f t="shared" si="61"/>
        <v>6795</v>
      </c>
      <c r="AF33" s="786">
        <f t="shared" si="22"/>
        <v>-9905</v>
      </c>
      <c r="AG33" s="787">
        <f>W800_JIG_MTBJC!P77</f>
        <v>6584</v>
      </c>
      <c r="AH33" s="788">
        <f>W800_JIG_MTBJC!Q77</f>
        <v>16713</v>
      </c>
      <c r="AI33" s="786">
        <f t="shared" si="51"/>
        <v>10129</v>
      </c>
      <c r="AJ33" s="787">
        <f t="shared" si="62"/>
        <v>23284</v>
      </c>
      <c r="AK33" s="788">
        <f t="shared" si="62"/>
        <v>23508</v>
      </c>
      <c r="AL33" s="786">
        <f t="shared" si="26"/>
        <v>224</v>
      </c>
      <c r="AM33" s="787">
        <f>W800_JIG_MTBJC!R77</f>
        <v>9198</v>
      </c>
      <c r="AN33" s="788">
        <f>W800_JIG_MTBJC!S77</f>
        <v>8153</v>
      </c>
      <c r="AO33" s="786">
        <f t="shared" si="52"/>
        <v>-1045</v>
      </c>
      <c r="AP33" s="787">
        <f t="shared" si="63"/>
        <v>32482</v>
      </c>
      <c r="AQ33" s="788">
        <f t="shared" si="63"/>
        <v>31661</v>
      </c>
      <c r="AR33" s="786">
        <f t="shared" si="0"/>
        <v>-821</v>
      </c>
      <c r="AS33" s="787">
        <f>W800_JIG_MTBJC!T77</f>
        <v>5229</v>
      </c>
      <c r="AT33" s="788">
        <f>W800_JIG_MTBJC!U77</f>
        <v>825</v>
      </c>
      <c r="AU33" s="786">
        <f t="shared" si="53"/>
        <v>-4404</v>
      </c>
      <c r="AV33" s="787">
        <f t="shared" si="64"/>
        <v>37711</v>
      </c>
      <c r="AW33" s="788">
        <f t="shared" si="64"/>
        <v>32486</v>
      </c>
      <c r="AX33" s="786">
        <f t="shared" si="1"/>
        <v>-5225</v>
      </c>
      <c r="AY33" s="787">
        <f>W800_JIG_MTBJC!V77</f>
        <v>4536</v>
      </c>
      <c r="AZ33" s="788">
        <f>W800_JIG_MTBJC!W77</f>
        <v>720</v>
      </c>
      <c r="BA33" s="786">
        <f t="shared" si="54"/>
        <v>-3816</v>
      </c>
      <c r="BB33" s="787">
        <f t="shared" si="65"/>
        <v>42247</v>
      </c>
      <c r="BC33" s="788">
        <f t="shared" si="65"/>
        <v>33206</v>
      </c>
      <c r="BD33" s="786">
        <f t="shared" si="2"/>
        <v>-9041</v>
      </c>
      <c r="BE33" s="787">
        <f>W800_JIG_MTBJC!X77</f>
        <v>7157</v>
      </c>
      <c r="BF33" s="788">
        <f>W800_JIG_MTBJC!Y77</f>
        <v>165</v>
      </c>
      <c r="BG33" s="786">
        <f t="shared" si="55"/>
        <v>-6992</v>
      </c>
      <c r="BH33" s="787">
        <f t="shared" si="66"/>
        <v>49404</v>
      </c>
      <c r="BI33" s="788">
        <f t="shared" si="66"/>
        <v>33371</v>
      </c>
      <c r="BJ33" s="786">
        <f t="shared" si="3"/>
        <v>-16033</v>
      </c>
      <c r="BK33" s="787">
        <f>W800_JIG_MTBJC!Z77</f>
        <v>4662</v>
      </c>
      <c r="BL33" s="788">
        <f>W800_JIG_MTBJC!AA77</f>
        <v>0</v>
      </c>
      <c r="BM33" s="786">
        <f t="shared" si="56"/>
        <v>-4662</v>
      </c>
      <c r="BN33" s="787">
        <f t="shared" si="67"/>
        <v>54066</v>
      </c>
      <c r="BO33" s="788">
        <f t="shared" si="67"/>
        <v>33371</v>
      </c>
      <c r="BP33" s="786">
        <f t="shared" si="4"/>
        <v>-20695</v>
      </c>
      <c r="BQ33" s="787">
        <f>W800_JIG_MTBJC!AB77</f>
        <v>2930</v>
      </c>
      <c r="BR33" s="788">
        <f>W800_JIG_MTBJC!AC77</f>
        <v>4592</v>
      </c>
      <c r="BS33" s="786">
        <f t="shared" si="57"/>
        <v>1662</v>
      </c>
      <c r="BT33" s="787">
        <f t="shared" si="68"/>
        <v>56996</v>
      </c>
      <c r="BU33" s="788">
        <f t="shared" si="68"/>
        <v>37963</v>
      </c>
      <c r="BV33" s="786">
        <f t="shared" si="5"/>
        <v>-19033</v>
      </c>
      <c r="BW33" s="789" t="s">
        <v>89</v>
      </c>
    </row>
    <row r="34" spans="2:75" ht="15.75" hidden="1" customHeight="1" outlineLevel="1" thickBot="1">
      <c r="B34" s="2523"/>
      <c r="C34" s="2480"/>
      <c r="D34" s="2473"/>
      <c r="E34" s="736" t="s">
        <v>218</v>
      </c>
      <c r="F34" s="790">
        <f>F33/6300*1000</f>
        <v>439.04761904761904</v>
      </c>
      <c r="G34" s="791">
        <f t="shared" ref="G34:BR34" si="144">G33/6300*1000</f>
        <v>170.63492063492063</v>
      </c>
      <c r="H34" s="792">
        <f t="shared" si="46"/>
        <v>-268.41269841269843</v>
      </c>
      <c r="I34" s="790">
        <f t="shared" si="144"/>
        <v>647.93650793650795</v>
      </c>
      <c r="J34" s="791">
        <f t="shared" si="144"/>
        <v>336.82539682539681</v>
      </c>
      <c r="K34" s="792">
        <f t="shared" si="47"/>
        <v>-311.11111111111114</v>
      </c>
      <c r="L34" s="790">
        <f t="shared" si="58"/>
        <v>1086.984126984127</v>
      </c>
      <c r="M34" s="791">
        <f t="shared" si="58"/>
        <v>507.46031746031747</v>
      </c>
      <c r="N34" s="792">
        <f t="shared" si="10"/>
        <v>-579.52380952380952</v>
      </c>
      <c r="O34" s="790">
        <f t="shared" si="144"/>
        <v>480.95238095238096</v>
      </c>
      <c r="P34" s="791">
        <f t="shared" si="144"/>
        <v>163.01587301587301</v>
      </c>
      <c r="Q34" s="792">
        <f t="shared" si="48"/>
        <v>-317.93650793650795</v>
      </c>
      <c r="R34" s="790">
        <f t="shared" si="59"/>
        <v>1567.936507936508</v>
      </c>
      <c r="S34" s="791">
        <f t="shared" si="59"/>
        <v>670.47619047619048</v>
      </c>
      <c r="T34" s="792">
        <f t="shared" si="14"/>
        <v>-897.46031746031747</v>
      </c>
      <c r="U34" s="790">
        <f t="shared" si="144"/>
        <v>533.96825396825398</v>
      </c>
      <c r="V34" s="791">
        <f t="shared" si="144"/>
        <v>356.66666666666669</v>
      </c>
      <c r="W34" s="792">
        <f t="shared" si="49"/>
        <v>-177.30158730158729</v>
      </c>
      <c r="X34" s="790">
        <f t="shared" si="60"/>
        <v>2101.9047619047619</v>
      </c>
      <c r="Y34" s="791">
        <f t="shared" si="60"/>
        <v>1027.1428571428571</v>
      </c>
      <c r="Z34" s="792">
        <f t="shared" si="18"/>
        <v>-1074.7619047619048</v>
      </c>
      <c r="AA34" s="790">
        <f t="shared" si="144"/>
        <v>548.88888888888891</v>
      </c>
      <c r="AB34" s="791">
        <f t="shared" si="144"/>
        <v>51.428571428571431</v>
      </c>
      <c r="AC34" s="792">
        <f t="shared" si="50"/>
        <v>-497.46031746031747</v>
      </c>
      <c r="AD34" s="790">
        <f t="shared" si="61"/>
        <v>2650.7936507936511</v>
      </c>
      <c r="AE34" s="791">
        <f t="shared" si="61"/>
        <v>1078.5714285714284</v>
      </c>
      <c r="AF34" s="792">
        <f t="shared" si="22"/>
        <v>-1572.2222222222226</v>
      </c>
      <c r="AG34" s="790">
        <f t="shared" si="144"/>
        <v>1045.0793650793651</v>
      </c>
      <c r="AH34" s="791">
        <f t="shared" si="144"/>
        <v>2652.8571428571431</v>
      </c>
      <c r="AI34" s="792">
        <f t="shared" si="51"/>
        <v>1607.7777777777781</v>
      </c>
      <c r="AJ34" s="790">
        <f t="shared" si="62"/>
        <v>3695.8730158730159</v>
      </c>
      <c r="AK34" s="791">
        <f t="shared" si="62"/>
        <v>3731.4285714285716</v>
      </c>
      <c r="AL34" s="792">
        <f t="shared" si="26"/>
        <v>35.555555555555657</v>
      </c>
      <c r="AM34" s="790">
        <f t="shared" si="144"/>
        <v>1460</v>
      </c>
      <c r="AN34" s="791">
        <f t="shared" si="144"/>
        <v>1294.1269841269843</v>
      </c>
      <c r="AO34" s="792">
        <f t="shared" si="52"/>
        <v>-165.87301587301567</v>
      </c>
      <c r="AP34" s="790">
        <f t="shared" si="63"/>
        <v>5155.8730158730159</v>
      </c>
      <c r="AQ34" s="791">
        <f t="shared" si="63"/>
        <v>5025.5555555555557</v>
      </c>
      <c r="AR34" s="792">
        <f t="shared" si="0"/>
        <v>-130.31746031746025</v>
      </c>
      <c r="AS34" s="790">
        <f t="shared" si="144"/>
        <v>830</v>
      </c>
      <c r="AT34" s="791">
        <f t="shared" si="144"/>
        <v>130.95238095238096</v>
      </c>
      <c r="AU34" s="792">
        <f t="shared" si="53"/>
        <v>-699.04761904761904</v>
      </c>
      <c r="AV34" s="790">
        <f t="shared" si="64"/>
        <v>5985.8730158730159</v>
      </c>
      <c r="AW34" s="791">
        <f t="shared" si="64"/>
        <v>5156.5079365079364</v>
      </c>
      <c r="AX34" s="792">
        <f t="shared" si="1"/>
        <v>-829.36507936507951</v>
      </c>
      <c r="AY34" s="790">
        <f t="shared" si="144"/>
        <v>720</v>
      </c>
      <c r="AZ34" s="791">
        <f t="shared" si="144"/>
        <v>114.28571428571428</v>
      </c>
      <c r="BA34" s="792">
        <f t="shared" si="54"/>
        <v>-605.71428571428578</v>
      </c>
      <c r="BB34" s="790">
        <f t="shared" si="65"/>
        <v>6705.8730158730159</v>
      </c>
      <c r="BC34" s="791">
        <f t="shared" si="65"/>
        <v>5270.7936507936511</v>
      </c>
      <c r="BD34" s="792">
        <f t="shared" si="2"/>
        <v>-1435.0793650793648</v>
      </c>
      <c r="BE34" s="790">
        <f t="shared" si="144"/>
        <v>1136.031746031746</v>
      </c>
      <c r="BF34" s="791">
        <f t="shared" si="144"/>
        <v>26.19047619047619</v>
      </c>
      <c r="BG34" s="792">
        <f t="shared" si="55"/>
        <v>-1109.8412698412699</v>
      </c>
      <c r="BH34" s="790">
        <f t="shared" si="66"/>
        <v>7841.9047619047615</v>
      </c>
      <c r="BI34" s="791">
        <f t="shared" si="66"/>
        <v>5296.9841269841272</v>
      </c>
      <c r="BJ34" s="792">
        <f t="shared" si="3"/>
        <v>-2544.9206349206343</v>
      </c>
      <c r="BK34" s="790">
        <f t="shared" si="144"/>
        <v>740</v>
      </c>
      <c r="BL34" s="791">
        <f t="shared" si="144"/>
        <v>0</v>
      </c>
      <c r="BM34" s="792">
        <f t="shared" si="56"/>
        <v>-740</v>
      </c>
      <c r="BN34" s="790">
        <f t="shared" si="67"/>
        <v>8581.9047619047615</v>
      </c>
      <c r="BO34" s="791">
        <f t="shared" si="67"/>
        <v>5296.9841269841272</v>
      </c>
      <c r="BP34" s="792">
        <f t="shared" si="4"/>
        <v>-3284.9206349206343</v>
      </c>
      <c r="BQ34" s="790">
        <f t="shared" si="144"/>
        <v>465.07936507936512</v>
      </c>
      <c r="BR34" s="791">
        <f t="shared" si="144"/>
        <v>728.88888888888891</v>
      </c>
      <c r="BS34" s="792">
        <f t="shared" si="57"/>
        <v>263.8095238095238</v>
      </c>
      <c r="BT34" s="790">
        <f t="shared" si="68"/>
        <v>9046.9841269841272</v>
      </c>
      <c r="BU34" s="791">
        <f t="shared" si="68"/>
        <v>6025.8730158730159</v>
      </c>
      <c r="BV34" s="792">
        <f t="shared" si="5"/>
        <v>-3021.1111111111113</v>
      </c>
      <c r="BW34" s="793" t="s">
        <v>90</v>
      </c>
    </row>
    <row r="35" spans="2:75" ht="15.75" hidden="1" customHeight="1" outlineLevel="1" thickTop="1">
      <c r="B35" s="2523"/>
      <c r="C35" s="2480"/>
      <c r="D35" s="2473"/>
      <c r="E35" s="737" t="s">
        <v>219</v>
      </c>
      <c r="F35" s="794">
        <f>F31-F32-F33</f>
        <v>2791</v>
      </c>
      <c r="G35" s="795">
        <f t="shared" ref="G35:BR35" si="145">G31-G32-G33</f>
        <v>-38</v>
      </c>
      <c r="H35" s="796">
        <f t="shared" si="46"/>
        <v>-2829</v>
      </c>
      <c r="I35" s="794">
        <f t="shared" si="145"/>
        <v>2818</v>
      </c>
      <c r="J35" s="795">
        <f t="shared" si="145"/>
        <v>702</v>
      </c>
      <c r="K35" s="796">
        <f t="shared" si="47"/>
        <v>-2116</v>
      </c>
      <c r="L35" s="794">
        <f t="shared" si="58"/>
        <v>5609</v>
      </c>
      <c r="M35" s="795">
        <f t="shared" si="58"/>
        <v>664</v>
      </c>
      <c r="N35" s="796">
        <f t="shared" si="10"/>
        <v>-4945</v>
      </c>
      <c r="O35" s="794">
        <f t="shared" si="145"/>
        <v>1935</v>
      </c>
      <c r="P35" s="795">
        <f t="shared" si="145"/>
        <v>306</v>
      </c>
      <c r="Q35" s="796">
        <f t="shared" si="48"/>
        <v>-1629</v>
      </c>
      <c r="R35" s="794">
        <f t="shared" si="59"/>
        <v>7544</v>
      </c>
      <c r="S35" s="795">
        <f t="shared" si="59"/>
        <v>970</v>
      </c>
      <c r="T35" s="796">
        <f t="shared" si="14"/>
        <v>-6574</v>
      </c>
      <c r="U35" s="794">
        <f t="shared" si="145"/>
        <v>2763</v>
      </c>
      <c r="V35" s="795">
        <f t="shared" si="145"/>
        <v>763</v>
      </c>
      <c r="W35" s="796">
        <f t="shared" si="49"/>
        <v>-2000</v>
      </c>
      <c r="X35" s="794">
        <f t="shared" si="60"/>
        <v>10307</v>
      </c>
      <c r="Y35" s="795">
        <f t="shared" si="60"/>
        <v>1733</v>
      </c>
      <c r="Z35" s="796">
        <f t="shared" si="18"/>
        <v>-8574</v>
      </c>
      <c r="AA35" s="794">
        <f t="shared" si="145"/>
        <v>4022</v>
      </c>
      <c r="AB35" s="795">
        <f t="shared" si="145"/>
        <v>99</v>
      </c>
      <c r="AC35" s="796">
        <f t="shared" si="50"/>
        <v>-3923</v>
      </c>
      <c r="AD35" s="794">
        <f t="shared" si="61"/>
        <v>14329</v>
      </c>
      <c r="AE35" s="795">
        <f t="shared" si="61"/>
        <v>1832</v>
      </c>
      <c r="AF35" s="796">
        <f t="shared" si="22"/>
        <v>-12497</v>
      </c>
      <c r="AG35" s="794">
        <f t="shared" si="145"/>
        <v>9516</v>
      </c>
      <c r="AH35" s="795">
        <f t="shared" si="145"/>
        <v>8333</v>
      </c>
      <c r="AI35" s="796">
        <f t="shared" si="51"/>
        <v>-1183</v>
      </c>
      <c r="AJ35" s="794">
        <f t="shared" si="62"/>
        <v>23845</v>
      </c>
      <c r="AK35" s="795">
        <f t="shared" si="62"/>
        <v>10165</v>
      </c>
      <c r="AL35" s="796">
        <f t="shared" si="26"/>
        <v>-13680</v>
      </c>
      <c r="AM35" s="794">
        <f t="shared" si="145"/>
        <v>4552</v>
      </c>
      <c r="AN35" s="795">
        <f t="shared" si="145"/>
        <v>3382</v>
      </c>
      <c r="AO35" s="796">
        <f t="shared" si="52"/>
        <v>-1170</v>
      </c>
      <c r="AP35" s="794">
        <f t="shared" si="63"/>
        <v>28397</v>
      </c>
      <c r="AQ35" s="795">
        <f t="shared" si="63"/>
        <v>13547</v>
      </c>
      <c r="AR35" s="796">
        <f t="shared" si="0"/>
        <v>-14850</v>
      </c>
      <c r="AS35" s="794">
        <f t="shared" si="145"/>
        <v>2981</v>
      </c>
      <c r="AT35" s="795">
        <f t="shared" si="145"/>
        <v>4547</v>
      </c>
      <c r="AU35" s="796">
        <f t="shared" si="53"/>
        <v>1566</v>
      </c>
      <c r="AV35" s="794">
        <f t="shared" si="64"/>
        <v>31378</v>
      </c>
      <c r="AW35" s="795">
        <f t="shared" si="64"/>
        <v>18094</v>
      </c>
      <c r="AX35" s="796">
        <f t="shared" si="1"/>
        <v>-13284</v>
      </c>
      <c r="AY35" s="794">
        <f t="shared" si="145"/>
        <v>2239</v>
      </c>
      <c r="AZ35" s="795">
        <f t="shared" si="145"/>
        <v>8510</v>
      </c>
      <c r="BA35" s="796">
        <f t="shared" si="54"/>
        <v>6271</v>
      </c>
      <c r="BB35" s="794">
        <f t="shared" si="65"/>
        <v>33617</v>
      </c>
      <c r="BC35" s="795">
        <f t="shared" si="65"/>
        <v>26604</v>
      </c>
      <c r="BD35" s="796">
        <f t="shared" si="2"/>
        <v>-7013</v>
      </c>
      <c r="BE35" s="794">
        <f t="shared" si="145"/>
        <v>3773</v>
      </c>
      <c r="BF35" s="795">
        <f t="shared" si="145"/>
        <v>5235</v>
      </c>
      <c r="BG35" s="796">
        <f t="shared" si="55"/>
        <v>1462</v>
      </c>
      <c r="BH35" s="794">
        <f t="shared" si="66"/>
        <v>37390</v>
      </c>
      <c r="BI35" s="795">
        <f t="shared" si="66"/>
        <v>31839</v>
      </c>
      <c r="BJ35" s="796">
        <f t="shared" si="3"/>
        <v>-5551</v>
      </c>
      <c r="BK35" s="794">
        <f t="shared" si="145"/>
        <v>2653</v>
      </c>
      <c r="BL35" s="795">
        <f t="shared" si="145"/>
        <v>0</v>
      </c>
      <c r="BM35" s="796">
        <f t="shared" si="56"/>
        <v>-2653</v>
      </c>
      <c r="BN35" s="794">
        <f t="shared" si="67"/>
        <v>40043</v>
      </c>
      <c r="BO35" s="795">
        <f t="shared" si="67"/>
        <v>31839</v>
      </c>
      <c r="BP35" s="796">
        <f t="shared" si="4"/>
        <v>-8204</v>
      </c>
      <c r="BQ35" s="794">
        <f t="shared" si="145"/>
        <v>1990</v>
      </c>
      <c r="BR35" s="795">
        <f t="shared" si="145"/>
        <v>17468</v>
      </c>
      <c r="BS35" s="796">
        <f t="shared" si="57"/>
        <v>15478</v>
      </c>
      <c r="BT35" s="794">
        <f t="shared" si="68"/>
        <v>42033</v>
      </c>
      <c r="BU35" s="795">
        <f t="shared" si="68"/>
        <v>49307</v>
      </c>
      <c r="BV35" s="796">
        <f t="shared" si="5"/>
        <v>7274</v>
      </c>
      <c r="BW35" s="797" t="s">
        <v>89</v>
      </c>
    </row>
    <row r="36" spans="2:75" ht="15.75" hidden="1" customHeight="1" outlineLevel="1" thickBot="1">
      <c r="B36" s="2523"/>
      <c r="C36" s="2480"/>
      <c r="D36" s="2474"/>
      <c r="E36" s="738" t="s">
        <v>220</v>
      </c>
      <c r="F36" s="798">
        <f>F35/F31</f>
        <v>0.17220953908804837</v>
      </c>
      <c r="G36" s="799">
        <f t="shared" ref="G36" si="146">G35/G31</f>
        <v>-1.7551963048498844E-2</v>
      </c>
      <c r="H36" s="800">
        <f>G36-F36</f>
        <v>-0.18976150213654722</v>
      </c>
      <c r="I36" s="798">
        <f t="shared" ref="I36:BR36" si="147">I35/I31</f>
        <v>0.15085653104925054</v>
      </c>
      <c r="J36" s="799">
        <f t="shared" si="147"/>
        <v>0.14686192468619247</v>
      </c>
      <c r="K36" s="800">
        <f t="shared" si="47"/>
        <v>-3.9946063630580675E-3</v>
      </c>
      <c r="L36" s="798">
        <f t="shared" ref="L36" si="148">L35/L31</f>
        <v>0.16077622036861869</v>
      </c>
      <c r="M36" s="799">
        <f t="shared" si="147"/>
        <v>9.5608351331893451E-2</v>
      </c>
      <c r="N36" s="800">
        <f t="shared" si="10"/>
        <v>-6.5167869036725237E-2</v>
      </c>
      <c r="O36" s="798">
        <f t="shared" ref="O36" si="149">O35/O31</f>
        <v>0.17801287948482061</v>
      </c>
      <c r="P36" s="799">
        <f t="shared" si="147"/>
        <v>0.16293929712460065</v>
      </c>
      <c r="Q36" s="800">
        <f t="shared" si="48"/>
        <v>-1.5073582360219967E-2</v>
      </c>
      <c r="R36" s="798">
        <f t="shared" ref="R36" si="150">R35/R31</f>
        <v>0.16487094870730162</v>
      </c>
      <c r="S36" s="799">
        <f t="shared" si="147"/>
        <v>0.10993992972911708</v>
      </c>
      <c r="T36" s="800">
        <f t="shared" si="14"/>
        <v>-5.4931018978184545E-2</v>
      </c>
      <c r="U36" s="798">
        <f t="shared" ref="U36" si="151">U35/U31</f>
        <v>0.17598726114649682</v>
      </c>
      <c r="V36" s="799">
        <f t="shared" si="147"/>
        <v>0.13444933920704846</v>
      </c>
      <c r="W36" s="800">
        <f t="shared" si="49"/>
        <v>-4.1537921939448358E-2</v>
      </c>
      <c r="X36" s="798">
        <f t="shared" ref="X36" si="152">X35/X31</f>
        <v>0.16771075711473063</v>
      </c>
      <c r="Y36" s="799">
        <f t="shared" si="147"/>
        <v>0.11953372879017796</v>
      </c>
      <c r="Z36" s="800">
        <f t="shared" si="18"/>
        <v>-4.8177028324552673E-2</v>
      </c>
      <c r="AA36" s="798">
        <f t="shared" ref="AA36" si="153">AA35/AA31</f>
        <v>0.21393617021276595</v>
      </c>
      <c r="AB36" s="799">
        <f t="shared" si="147"/>
        <v>5.3513513513513515E-2</v>
      </c>
      <c r="AC36" s="800">
        <f t="shared" si="50"/>
        <v>-0.16042265669925243</v>
      </c>
      <c r="AD36" s="798">
        <f t="shared" ref="AD36" si="154">AD35/AD31</f>
        <v>0.17853894364354511</v>
      </c>
      <c r="AE36" s="799">
        <f t="shared" si="147"/>
        <v>0.11206263763151456</v>
      </c>
      <c r="AF36" s="800">
        <f t="shared" si="22"/>
        <v>-6.6476306012030556E-2</v>
      </c>
      <c r="AG36" s="798">
        <f t="shared" ref="AG36" si="155">AG35/AG31</f>
        <v>0.23153284671532848</v>
      </c>
      <c r="AH36" s="799">
        <f t="shared" si="147"/>
        <v>0.10922365092472441</v>
      </c>
      <c r="AI36" s="800">
        <f t="shared" si="51"/>
        <v>-0.12230919579060406</v>
      </c>
      <c r="AJ36" s="798">
        <f t="shared" ref="AJ36" si="156">AJ35/AJ31</f>
        <v>0.19648639963084125</v>
      </c>
      <c r="AK36" s="799">
        <f t="shared" si="147"/>
        <v>0.10972463596031995</v>
      </c>
      <c r="AL36" s="800">
        <f t="shared" si="26"/>
        <v>-8.6761763670521297E-2</v>
      </c>
      <c r="AM36" s="798">
        <f t="shared" ref="AM36" si="157">AM35/AM31</f>
        <v>0.14364152729567686</v>
      </c>
      <c r="AN36" s="799">
        <f t="shared" si="147"/>
        <v>0.1496923825963794</v>
      </c>
      <c r="AO36" s="800">
        <f t="shared" si="52"/>
        <v>6.0508553007025401E-3</v>
      </c>
      <c r="AP36" s="798">
        <f t="shared" ref="AP36" si="158">AP35/AP31</f>
        <v>0.18554430991786836</v>
      </c>
      <c r="AQ36" s="799">
        <f t="shared" si="147"/>
        <v>0.11756078935036535</v>
      </c>
      <c r="AR36" s="800">
        <f t="shared" si="0"/>
        <v>-6.7983520567503009E-2</v>
      </c>
      <c r="AS36" s="798">
        <f t="shared" ref="AS36" si="159">AS35/AS31</f>
        <v>0.15780836421386976</v>
      </c>
      <c r="AT36" s="799">
        <f t="shared" si="147"/>
        <v>0.60465425531914896</v>
      </c>
      <c r="AU36" s="800">
        <f t="shared" si="53"/>
        <v>0.44684589110527917</v>
      </c>
      <c r="AV36" s="798">
        <f t="shared" ref="AV36" si="160">AV35/AV31</f>
        <v>0.18249707741789142</v>
      </c>
      <c r="AW36" s="799">
        <f t="shared" si="147"/>
        <v>0.14740049204099256</v>
      </c>
      <c r="AX36" s="800">
        <f t="shared" si="1"/>
        <v>-3.5096585376898859E-2</v>
      </c>
      <c r="AY36" s="798">
        <f t="shared" ref="AY36" si="161">AY35/AY31</f>
        <v>0.13820987654320988</v>
      </c>
      <c r="AZ36" s="799">
        <f t="shared" si="147"/>
        <v>0.5617161716171617</v>
      </c>
      <c r="BA36" s="800">
        <f t="shared" si="54"/>
        <v>0.42350629507395182</v>
      </c>
      <c r="BB36" s="798">
        <f t="shared" ref="BB36" si="162">BB35/BB31</f>
        <v>0.17868361885221939</v>
      </c>
      <c r="BC36" s="799">
        <f t="shared" si="147"/>
        <v>0.19291681169509223</v>
      </c>
      <c r="BD36" s="800">
        <f t="shared" si="2"/>
        <v>1.4233192842872833E-2</v>
      </c>
      <c r="BE36" s="798">
        <f t="shared" ref="BE36" si="163">BE35/BE31</f>
        <v>0.15362377850162867</v>
      </c>
      <c r="BF36" s="799">
        <f t="shared" si="147"/>
        <v>0.58166666666666667</v>
      </c>
      <c r="BG36" s="800">
        <f t="shared" si="55"/>
        <v>0.42804288816503799</v>
      </c>
      <c r="BH36" s="798">
        <f t="shared" ref="BH36" si="164">BH35/BH31</f>
        <v>0.17578997353042122</v>
      </c>
      <c r="BI36" s="799">
        <f t="shared" si="147"/>
        <v>0.21673337689919947</v>
      </c>
      <c r="BJ36" s="800">
        <f t="shared" si="3"/>
        <v>4.0943403368778247E-2</v>
      </c>
      <c r="BK36" s="798">
        <f t="shared" ref="BK36" si="165">BK35/BK31</f>
        <v>0.14111702127659576</v>
      </c>
      <c r="BL36" s="799" t="e">
        <f t="shared" si="147"/>
        <v>#DIV/0!</v>
      </c>
      <c r="BM36" s="800" t="e">
        <f t="shared" si="56"/>
        <v>#DIV/0!</v>
      </c>
      <c r="BN36" s="798">
        <f t="shared" ref="BN36" si="166">BN35/BN31</f>
        <v>0.17297416381205805</v>
      </c>
      <c r="BO36" s="799">
        <f t="shared" si="147"/>
        <v>0.21673337689919947</v>
      </c>
      <c r="BP36" s="800">
        <f t="shared" si="4"/>
        <v>4.3759213087141424E-2</v>
      </c>
      <c r="BQ36" s="798">
        <f t="shared" ref="BQ36" si="167">BQ35/BQ31</f>
        <v>0.16338259441707717</v>
      </c>
      <c r="BR36" s="799">
        <f t="shared" si="147"/>
        <v>0.45489583333333333</v>
      </c>
      <c r="BS36" s="800">
        <f t="shared" si="57"/>
        <v>0.29151323891625613</v>
      </c>
      <c r="BT36" s="798">
        <f t="shared" ref="BT36:BU36" si="168">BT35/BT31</f>
        <v>0.17249473688530309</v>
      </c>
      <c r="BU36" s="799">
        <f t="shared" si="168"/>
        <v>0.26608707853041491</v>
      </c>
      <c r="BV36" s="800">
        <f t="shared" si="5"/>
        <v>9.3592341645111821E-2</v>
      </c>
      <c r="BW36" s="809" t="s">
        <v>153</v>
      </c>
    </row>
    <row r="37" spans="2:75" ht="15.75" hidden="1" customHeight="1" outlineLevel="1">
      <c r="B37" s="2523"/>
      <c r="C37" s="2480"/>
      <c r="D37" s="2472" t="s">
        <v>225</v>
      </c>
      <c r="E37" s="734" t="s">
        <v>216</v>
      </c>
      <c r="F37" s="782">
        <f>W800_JIG_MTBJC!F78</f>
        <v>0</v>
      </c>
      <c r="G37" s="783">
        <f>W800_JIG_MTBJC!G78</f>
        <v>78</v>
      </c>
      <c r="H37" s="781">
        <f t="shared" si="46"/>
        <v>78</v>
      </c>
      <c r="I37" s="782">
        <f>W800_JIG_MTBJC!H78</f>
        <v>0</v>
      </c>
      <c r="J37" s="783">
        <f>W800_JIG_MTBJC!I78</f>
        <v>0</v>
      </c>
      <c r="K37" s="781">
        <f t="shared" si="47"/>
        <v>0</v>
      </c>
      <c r="L37" s="782">
        <f t="shared" si="58"/>
        <v>0</v>
      </c>
      <c r="M37" s="783">
        <f t="shared" si="58"/>
        <v>78</v>
      </c>
      <c r="N37" s="781">
        <f t="shared" si="10"/>
        <v>78</v>
      </c>
      <c r="O37" s="782">
        <f>W800_JIG_MTBJC!J78</f>
        <v>970</v>
      </c>
      <c r="P37" s="783">
        <f>W800_JIG_MTBJC!K78</f>
        <v>4611</v>
      </c>
      <c r="Q37" s="781">
        <f t="shared" si="48"/>
        <v>3641</v>
      </c>
      <c r="R37" s="782">
        <f t="shared" si="59"/>
        <v>970</v>
      </c>
      <c r="S37" s="783">
        <f t="shared" si="59"/>
        <v>4689</v>
      </c>
      <c r="T37" s="781">
        <f t="shared" si="14"/>
        <v>3719</v>
      </c>
      <c r="U37" s="782">
        <f>W800_JIG_MTBJC!L78</f>
        <v>0</v>
      </c>
      <c r="V37" s="783">
        <f>W800_JIG_MTBJC!M78</f>
        <v>0</v>
      </c>
      <c r="W37" s="781">
        <f t="shared" si="49"/>
        <v>0</v>
      </c>
      <c r="X37" s="782">
        <f t="shared" si="60"/>
        <v>970</v>
      </c>
      <c r="Y37" s="783">
        <f t="shared" si="60"/>
        <v>4689</v>
      </c>
      <c r="Z37" s="781">
        <f t="shared" si="18"/>
        <v>3719</v>
      </c>
      <c r="AA37" s="782">
        <f>W800_JIG_MTBJC!N78</f>
        <v>0</v>
      </c>
      <c r="AB37" s="783">
        <f>W800_JIG_MTBJC!O78</f>
        <v>0</v>
      </c>
      <c r="AC37" s="781">
        <f t="shared" si="50"/>
        <v>0</v>
      </c>
      <c r="AD37" s="782">
        <f t="shared" si="61"/>
        <v>970</v>
      </c>
      <c r="AE37" s="783">
        <f t="shared" si="61"/>
        <v>4689</v>
      </c>
      <c r="AF37" s="781">
        <f t="shared" si="22"/>
        <v>3719</v>
      </c>
      <c r="AG37" s="782">
        <f>W800_JIG_MTBJC!P78</f>
        <v>0</v>
      </c>
      <c r="AH37" s="783">
        <f>W800_JIG_MTBJC!Q78</f>
        <v>3813</v>
      </c>
      <c r="AI37" s="781">
        <f t="shared" si="51"/>
        <v>3813</v>
      </c>
      <c r="AJ37" s="782">
        <f t="shared" si="62"/>
        <v>970</v>
      </c>
      <c r="AK37" s="783">
        <f t="shared" si="62"/>
        <v>8502</v>
      </c>
      <c r="AL37" s="781">
        <f t="shared" si="26"/>
        <v>7532</v>
      </c>
      <c r="AM37" s="782">
        <f>W800_JIG_MTBJC!R78</f>
        <v>0</v>
      </c>
      <c r="AN37" s="783">
        <f>W800_JIG_MTBJC!S78</f>
        <v>150</v>
      </c>
      <c r="AO37" s="781">
        <f t="shared" si="52"/>
        <v>150</v>
      </c>
      <c r="AP37" s="782">
        <f t="shared" si="63"/>
        <v>970</v>
      </c>
      <c r="AQ37" s="783">
        <f t="shared" si="63"/>
        <v>8652</v>
      </c>
      <c r="AR37" s="781">
        <f t="shared" si="0"/>
        <v>7682</v>
      </c>
      <c r="AS37" s="782">
        <f>W800_JIG_MTBJC!T78</f>
        <v>0</v>
      </c>
      <c r="AT37" s="783">
        <f>W800_JIG_MTBJC!U78</f>
        <v>0</v>
      </c>
      <c r="AU37" s="781">
        <f t="shared" si="53"/>
        <v>0</v>
      </c>
      <c r="AV37" s="782">
        <f t="shared" si="64"/>
        <v>970</v>
      </c>
      <c r="AW37" s="783">
        <f t="shared" si="64"/>
        <v>8652</v>
      </c>
      <c r="AX37" s="781">
        <f t="shared" si="1"/>
        <v>7682</v>
      </c>
      <c r="AY37" s="782">
        <f>W800_JIG_MTBJC!V78</f>
        <v>0</v>
      </c>
      <c r="AZ37" s="783">
        <f>W800_JIG_MTBJC!W78</f>
        <v>0</v>
      </c>
      <c r="BA37" s="781">
        <f t="shared" si="54"/>
        <v>0</v>
      </c>
      <c r="BB37" s="782">
        <f t="shared" si="65"/>
        <v>970</v>
      </c>
      <c r="BC37" s="783">
        <f t="shared" si="65"/>
        <v>8652</v>
      </c>
      <c r="BD37" s="781">
        <f t="shared" si="2"/>
        <v>7682</v>
      </c>
      <c r="BE37" s="782">
        <f>W800_JIG_MTBJC!X78</f>
        <v>0</v>
      </c>
      <c r="BF37" s="783">
        <f>W800_JIG_MTBJC!Y78</f>
        <v>0</v>
      </c>
      <c r="BG37" s="781">
        <f t="shared" si="55"/>
        <v>0</v>
      </c>
      <c r="BH37" s="782">
        <f t="shared" si="66"/>
        <v>970</v>
      </c>
      <c r="BI37" s="783">
        <f t="shared" si="66"/>
        <v>8652</v>
      </c>
      <c r="BJ37" s="781">
        <f t="shared" si="3"/>
        <v>7682</v>
      </c>
      <c r="BK37" s="782">
        <f>W800_JIG_MTBJC!Z78</f>
        <v>0</v>
      </c>
      <c r="BL37" s="783">
        <f>W800_JIG_MTBJC!AA78</f>
        <v>0</v>
      </c>
      <c r="BM37" s="781">
        <f t="shared" si="56"/>
        <v>0</v>
      </c>
      <c r="BN37" s="782">
        <f t="shared" si="67"/>
        <v>970</v>
      </c>
      <c r="BO37" s="783">
        <f t="shared" si="67"/>
        <v>8652</v>
      </c>
      <c r="BP37" s="781">
        <f t="shared" si="4"/>
        <v>7682</v>
      </c>
      <c r="BQ37" s="782">
        <f>W800_JIG_MTBJC!AB78</f>
        <v>0</v>
      </c>
      <c r="BR37" s="783">
        <f>W800_JIG_MTBJC!AC78</f>
        <v>0</v>
      </c>
      <c r="BS37" s="781">
        <f t="shared" si="57"/>
        <v>0</v>
      </c>
      <c r="BT37" s="782">
        <f t="shared" si="68"/>
        <v>970</v>
      </c>
      <c r="BU37" s="783">
        <f t="shared" si="68"/>
        <v>8652</v>
      </c>
      <c r="BV37" s="781">
        <f t="shared" si="5"/>
        <v>7682</v>
      </c>
      <c r="BW37" s="784" t="s">
        <v>89</v>
      </c>
    </row>
    <row r="38" spans="2:75" ht="15.75" hidden="1" customHeight="1" outlineLevel="1">
      <c r="B38" s="2523"/>
      <c r="C38" s="2480"/>
      <c r="D38" s="2473"/>
      <c r="E38" s="735" t="s">
        <v>71</v>
      </c>
      <c r="F38" s="787">
        <f>W800_JIG_MTBJC!F79</f>
        <v>0</v>
      </c>
      <c r="G38" s="788">
        <f>W800_JIG_MTBJC!G79</f>
        <v>29</v>
      </c>
      <c r="H38" s="786">
        <f t="shared" si="46"/>
        <v>29</v>
      </c>
      <c r="I38" s="787">
        <f>W800_JIG_MTBJC!H79</f>
        <v>0</v>
      </c>
      <c r="J38" s="788">
        <f>W800_JIG_MTBJC!I79</f>
        <v>0</v>
      </c>
      <c r="K38" s="786">
        <f t="shared" si="47"/>
        <v>0</v>
      </c>
      <c r="L38" s="787">
        <f t="shared" si="58"/>
        <v>0</v>
      </c>
      <c r="M38" s="788">
        <f t="shared" si="58"/>
        <v>29</v>
      </c>
      <c r="N38" s="786">
        <f t="shared" si="10"/>
        <v>29</v>
      </c>
      <c r="O38" s="787">
        <f>W800_JIG_MTBJC!J79</f>
        <v>481</v>
      </c>
      <c r="P38" s="788">
        <f>W800_JIG_MTBJC!K79</f>
        <v>834</v>
      </c>
      <c r="Q38" s="786">
        <f t="shared" si="48"/>
        <v>353</v>
      </c>
      <c r="R38" s="787">
        <f t="shared" si="59"/>
        <v>481</v>
      </c>
      <c r="S38" s="788">
        <f t="shared" si="59"/>
        <v>863</v>
      </c>
      <c r="T38" s="786">
        <f t="shared" si="14"/>
        <v>382</v>
      </c>
      <c r="U38" s="787">
        <f>W800_JIG_MTBJC!L79</f>
        <v>0</v>
      </c>
      <c r="V38" s="788">
        <f>W800_JIG_MTBJC!M79</f>
        <v>0</v>
      </c>
      <c r="W38" s="786">
        <f t="shared" si="49"/>
        <v>0</v>
      </c>
      <c r="X38" s="787">
        <f t="shared" si="60"/>
        <v>481</v>
      </c>
      <c r="Y38" s="788">
        <f t="shared" si="60"/>
        <v>863</v>
      </c>
      <c r="Z38" s="786">
        <f t="shared" si="18"/>
        <v>382</v>
      </c>
      <c r="AA38" s="787">
        <f>W800_JIG_MTBJC!N79</f>
        <v>0</v>
      </c>
      <c r="AB38" s="788">
        <f>W800_JIG_MTBJC!O79</f>
        <v>0</v>
      </c>
      <c r="AC38" s="786">
        <f t="shared" si="50"/>
        <v>0</v>
      </c>
      <c r="AD38" s="787">
        <f t="shared" si="61"/>
        <v>481</v>
      </c>
      <c r="AE38" s="788">
        <f t="shared" si="61"/>
        <v>863</v>
      </c>
      <c r="AF38" s="786">
        <f t="shared" si="22"/>
        <v>382</v>
      </c>
      <c r="AG38" s="787">
        <f>W800_JIG_MTBJC!P79</f>
        <v>0</v>
      </c>
      <c r="AH38" s="788">
        <f>W800_JIG_MTBJC!Q79</f>
        <v>2850</v>
      </c>
      <c r="AI38" s="786">
        <f t="shared" si="51"/>
        <v>2850</v>
      </c>
      <c r="AJ38" s="787">
        <f t="shared" si="62"/>
        <v>481</v>
      </c>
      <c r="AK38" s="788">
        <f t="shared" si="62"/>
        <v>3713</v>
      </c>
      <c r="AL38" s="786">
        <f t="shared" si="26"/>
        <v>3232</v>
      </c>
      <c r="AM38" s="787">
        <f>W800_JIG_MTBJC!R79</f>
        <v>0</v>
      </c>
      <c r="AN38" s="788">
        <f>W800_JIG_MTBJC!S79</f>
        <v>32</v>
      </c>
      <c r="AO38" s="786">
        <f t="shared" si="52"/>
        <v>32</v>
      </c>
      <c r="AP38" s="787">
        <f t="shared" si="63"/>
        <v>481</v>
      </c>
      <c r="AQ38" s="788">
        <f t="shared" si="63"/>
        <v>3745</v>
      </c>
      <c r="AR38" s="786">
        <f t="shared" si="0"/>
        <v>3264</v>
      </c>
      <c r="AS38" s="787">
        <f>W800_JIG_MTBJC!T79</f>
        <v>0</v>
      </c>
      <c r="AT38" s="788">
        <f>W800_JIG_MTBJC!U79</f>
        <v>0</v>
      </c>
      <c r="AU38" s="786">
        <f t="shared" si="53"/>
        <v>0</v>
      </c>
      <c r="AV38" s="787">
        <f t="shared" si="64"/>
        <v>481</v>
      </c>
      <c r="AW38" s="788">
        <f t="shared" si="64"/>
        <v>3745</v>
      </c>
      <c r="AX38" s="786">
        <f t="shared" si="1"/>
        <v>3264</v>
      </c>
      <c r="AY38" s="787">
        <f>W800_JIG_MTBJC!V79</f>
        <v>0</v>
      </c>
      <c r="AZ38" s="788">
        <f>W800_JIG_MTBJC!W79</f>
        <v>0</v>
      </c>
      <c r="BA38" s="786">
        <f t="shared" si="54"/>
        <v>0</v>
      </c>
      <c r="BB38" s="787">
        <f t="shared" si="65"/>
        <v>481</v>
      </c>
      <c r="BC38" s="788">
        <f t="shared" si="65"/>
        <v>3745</v>
      </c>
      <c r="BD38" s="786">
        <f t="shared" si="2"/>
        <v>3264</v>
      </c>
      <c r="BE38" s="787">
        <f>W800_JIG_MTBJC!X79</f>
        <v>0</v>
      </c>
      <c r="BF38" s="788">
        <f>W800_JIG_MTBJC!Y79</f>
        <v>0</v>
      </c>
      <c r="BG38" s="786">
        <f t="shared" si="55"/>
        <v>0</v>
      </c>
      <c r="BH38" s="787">
        <f t="shared" si="66"/>
        <v>481</v>
      </c>
      <c r="BI38" s="788">
        <f t="shared" si="66"/>
        <v>3745</v>
      </c>
      <c r="BJ38" s="786">
        <f t="shared" si="3"/>
        <v>3264</v>
      </c>
      <c r="BK38" s="787">
        <f>W800_JIG_MTBJC!Z79</f>
        <v>0</v>
      </c>
      <c r="BL38" s="788">
        <f>W800_JIG_MTBJC!AA79</f>
        <v>0</v>
      </c>
      <c r="BM38" s="786">
        <f t="shared" si="56"/>
        <v>0</v>
      </c>
      <c r="BN38" s="787">
        <f t="shared" si="67"/>
        <v>481</v>
      </c>
      <c r="BO38" s="788">
        <f t="shared" si="67"/>
        <v>3745</v>
      </c>
      <c r="BP38" s="786">
        <f t="shared" si="4"/>
        <v>3264</v>
      </c>
      <c r="BQ38" s="787">
        <f>W800_JIG_MTBJC!AB79</f>
        <v>0</v>
      </c>
      <c r="BR38" s="788">
        <f>W800_JIG_MTBJC!AC79</f>
        <v>0</v>
      </c>
      <c r="BS38" s="786">
        <f t="shared" si="57"/>
        <v>0</v>
      </c>
      <c r="BT38" s="787">
        <f t="shared" si="68"/>
        <v>481</v>
      </c>
      <c r="BU38" s="788">
        <f t="shared" si="68"/>
        <v>3745</v>
      </c>
      <c r="BV38" s="786">
        <f t="shared" si="5"/>
        <v>3264</v>
      </c>
      <c r="BW38" s="789" t="s">
        <v>89</v>
      </c>
    </row>
    <row r="39" spans="2:75" ht="15.75" hidden="1" customHeight="1" outlineLevel="1">
      <c r="B39" s="2523"/>
      <c r="C39" s="2480"/>
      <c r="D39" s="2473"/>
      <c r="E39" s="735" t="s">
        <v>217</v>
      </c>
      <c r="F39" s="787">
        <f>W800_JIG_MTBJC!F80</f>
        <v>0</v>
      </c>
      <c r="G39" s="788">
        <f>W800_JIG_MTBJC!G80</f>
        <v>19</v>
      </c>
      <c r="H39" s="786">
        <f t="shared" si="46"/>
        <v>19</v>
      </c>
      <c r="I39" s="787">
        <f>W800_JIG_MTBJC!H80</f>
        <v>0</v>
      </c>
      <c r="J39" s="788">
        <f>W800_JIG_MTBJC!I80</f>
        <v>0</v>
      </c>
      <c r="K39" s="786">
        <f t="shared" si="47"/>
        <v>0</v>
      </c>
      <c r="L39" s="787">
        <f t="shared" si="58"/>
        <v>0</v>
      </c>
      <c r="M39" s="788">
        <f t="shared" si="58"/>
        <v>19</v>
      </c>
      <c r="N39" s="786">
        <f t="shared" si="10"/>
        <v>19</v>
      </c>
      <c r="O39" s="787">
        <f>W800_JIG_MTBJC!J80</f>
        <v>353</v>
      </c>
      <c r="P39" s="788">
        <f>W800_JIG_MTBJC!K80</f>
        <v>2888</v>
      </c>
      <c r="Q39" s="786">
        <f t="shared" si="48"/>
        <v>2535</v>
      </c>
      <c r="R39" s="787">
        <f t="shared" si="59"/>
        <v>353</v>
      </c>
      <c r="S39" s="788">
        <f t="shared" si="59"/>
        <v>2907</v>
      </c>
      <c r="T39" s="786">
        <f t="shared" si="14"/>
        <v>2554</v>
      </c>
      <c r="U39" s="787">
        <f>W800_JIG_MTBJC!L80</f>
        <v>0</v>
      </c>
      <c r="V39" s="788">
        <f>W800_JIG_MTBJC!M80</f>
        <v>0</v>
      </c>
      <c r="W39" s="786">
        <f t="shared" si="49"/>
        <v>0</v>
      </c>
      <c r="X39" s="787">
        <f t="shared" si="60"/>
        <v>353</v>
      </c>
      <c r="Y39" s="788">
        <f t="shared" si="60"/>
        <v>2907</v>
      </c>
      <c r="Z39" s="786">
        <f t="shared" si="18"/>
        <v>2554</v>
      </c>
      <c r="AA39" s="787">
        <f>W800_JIG_MTBJC!N80</f>
        <v>0</v>
      </c>
      <c r="AB39" s="788">
        <f>W800_JIG_MTBJC!O80</f>
        <v>0</v>
      </c>
      <c r="AC39" s="786">
        <f t="shared" si="50"/>
        <v>0</v>
      </c>
      <c r="AD39" s="787">
        <f t="shared" si="61"/>
        <v>353</v>
      </c>
      <c r="AE39" s="788">
        <f t="shared" si="61"/>
        <v>2907</v>
      </c>
      <c r="AF39" s="786">
        <f t="shared" si="22"/>
        <v>2554</v>
      </c>
      <c r="AG39" s="787">
        <f>W800_JIG_MTBJC!P80</f>
        <v>0</v>
      </c>
      <c r="AH39" s="788">
        <f>W800_JIG_MTBJC!Q80</f>
        <v>247</v>
      </c>
      <c r="AI39" s="786">
        <f t="shared" si="51"/>
        <v>247</v>
      </c>
      <c r="AJ39" s="787">
        <f t="shared" si="62"/>
        <v>353</v>
      </c>
      <c r="AK39" s="788">
        <f t="shared" si="62"/>
        <v>3154</v>
      </c>
      <c r="AL39" s="786">
        <f t="shared" si="26"/>
        <v>2801</v>
      </c>
      <c r="AM39" s="787">
        <f>W800_JIG_MTBJC!R80</f>
        <v>0</v>
      </c>
      <c r="AN39" s="788">
        <f>W800_JIG_MTBJC!S80</f>
        <v>20</v>
      </c>
      <c r="AO39" s="786">
        <f t="shared" si="52"/>
        <v>20</v>
      </c>
      <c r="AP39" s="787">
        <f t="shared" si="63"/>
        <v>353</v>
      </c>
      <c r="AQ39" s="788">
        <f t="shared" si="63"/>
        <v>3174</v>
      </c>
      <c r="AR39" s="786">
        <f t="shared" si="0"/>
        <v>2821</v>
      </c>
      <c r="AS39" s="787">
        <f>W800_JIG_MTBJC!T80</f>
        <v>0</v>
      </c>
      <c r="AT39" s="788">
        <f>W800_JIG_MTBJC!U80</f>
        <v>0</v>
      </c>
      <c r="AU39" s="786">
        <f t="shared" si="53"/>
        <v>0</v>
      </c>
      <c r="AV39" s="787">
        <f t="shared" si="64"/>
        <v>353</v>
      </c>
      <c r="AW39" s="788">
        <f t="shared" si="64"/>
        <v>3174</v>
      </c>
      <c r="AX39" s="786">
        <f t="shared" si="1"/>
        <v>2821</v>
      </c>
      <c r="AY39" s="787">
        <f>W800_JIG_MTBJC!V80</f>
        <v>0</v>
      </c>
      <c r="AZ39" s="788">
        <f>W800_JIG_MTBJC!W80</f>
        <v>0</v>
      </c>
      <c r="BA39" s="786">
        <f t="shared" si="54"/>
        <v>0</v>
      </c>
      <c r="BB39" s="787">
        <f t="shared" si="65"/>
        <v>353</v>
      </c>
      <c r="BC39" s="788">
        <f t="shared" si="65"/>
        <v>3174</v>
      </c>
      <c r="BD39" s="786">
        <f t="shared" si="2"/>
        <v>2821</v>
      </c>
      <c r="BE39" s="787">
        <f>W800_JIG_MTBJC!X80</f>
        <v>0</v>
      </c>
      <c r="BF39" s="788">
        <f>W800_JIG_MTBJC!Y80</f>
        <v>0</v>
      </c>
      <c r="BG39" s="786">
        <f t="shared" si="55"/>
        <v>0</v>
      </c>
      <c r="BH39" s="787">
        <f t="shared" si="66"/>
        <v>353</v>
      </c>
      <c r="BI39" s="788">
        <f t="shared" si="66"/>
        <v>3174</v>
      </c>
      <c r="BJ39" s="786">
        <f t="shared" si="3"/>
        <v>2821</v>
      </c>
      <c r="BK39" s="787">
        <f>W800_JIG_MTBJC!Z80</f>
        <v>0</v>
      </c>
      <c r="BL39" s="788">
        <f>W800_JIG_MTBJC!AA80</f>
        <v>0</v>
      </c>
      <c r="BM39" s="786">
        <f t="shared" si="56"/>
        <v>0</v>
      </c>
      <c r="BN39" s="787">
        <f t="shared" si="67"/>
        <v>353</v>
      </c>
      <c r="BO39" s="788">
        <f t="shared" si="67"/>
        <v>3174</v>
      </c>
      <c r="BP39" s="786">
        <f t="shared" si="4"/>
        <v>2821</v>
      </c>
      <c r="BQ39" s="787">
        <f>W800_JIG_MTBJC!AB80</f>
        <v>0</v>
      </c>
      <c r="BR39" s="788">
        <f>W800_JIG_MTBJC!AC80</f>
        <v>0</v>
      </c>
      <c r="BS39" s="786">
        <f t="shared" si="57"/>
        <v>0</v>
      </c>
      <c r="BT39" s="787">
        <f t="shared" si="68"/>
        <v>353</v>
      </c>
      <c r="BU39" s="788">
        <f t="shared" si="68"/>
        <v>3174</v>
      </c>
      <c r="BV39" s="786">
        <f t="shared" si="5"/>
        <v>2821</v>
      </c>
      <c r="BW39" s="789" t="s">
        <v>89</v>
      </c>
    </row>
    <row r="40" spans="2:75" ht="15.75" hidden="1" customHeight="1" outlineLevel="1" thickBot="1">
      <c r="B40" s="2523"/>
      <c r="C40" s="2480"/>
      <c r="D40" s="2473"/>
      <c r="E40" s="736" t="s">
        <v>218</v>
      </c>
      <c r="F40" s="790">
        <f>F39/6300*1000</f>
        <v>0</v>
      </c>
      <c r="G40" s="791">
        <f t="shared" ref="G40:BR40" si="169">G39/6300*1000</f>
        <v>3.0158730158730163</v>
      </c>
      <c r="H40" s="792">
        <f t="shared" si="46"/>
        <v>3.0158730158730163</v>
      </c>
      <c r="I40" s="790">
        <f t="shared" si="169"/>
        <v>0</v>
      </c>
      <c r="J40" s="791">
        <f t="shared" si="169"/>
        <v>0</v>
      </c>
      <c r="K40" s="792">
        <f t="shared" si="47"/>
        <v>0</v>
      </c>
      <c r="L40" s="790">
        <f t="shared" si="58"/>
        <v>0</v>
      </c>
      <c r="M40" s="791">
        <f t="shared" si="58"/>
        <v>3.0158730158730163</v>
      </c>
      <c r="N40" s="792">
        <f t="shared" si="10"/>
        <v>3.0158730158730163</v>
      </c>
      <c r="O40" s="790">
        <f t="shared" si="169"/>
        <v>56.031746031746032</v>
      </c>
      <c r="P40" s="791">
        <f t="shared" si="169"/>
        <v>458.41269841269843</v>
      </c>
      <c r="Q40" s="792">
        <f t="shared" si="48"/>
        <v>402.38095238095241</v>
      </c>
      <c r="R40" s="790">
        <f t="shared" si="59"/>
        <v>56.031746031746032</v>
      </c>
      <c r="S40" s="791">
        <f t="shared" si="59"/>
        <v>461.42857142857144</v>
      </c>
      <c r="T40" s="792">
        <f t="shared" si="14"/>
        <v>405.39682539682542</v>
      </c>
      <c r="U40" s="790">
        <f t="shared" si="169"/>
        <v>0</v>
      </c>
      <c r="V40" s="791">
        <f t="shared" si="169"/>
        <v>0</v>
      </c>
      <c r="W40" s="792">
        <f t="shared" si="49"/>
        <v>0</v>
      </c>
      <c r="X40" s="790">
        <f t="shared" si="60"/>
        <v>56.031746031746032</v>
      </c>
      <c r="Y40" s="791">
        <f t="shared" si="60"/>
        <v>461.42857142857144</v>
      </c>
      <c r="Z40" s="792">
        <f t="shared" si="18"/>
        <v>405.39682539682542</v>
      </c>
      <c r="AA40" s="790">
        <f t="shared" si="169"/>
        <v>0</v>
      </c>
      <c r="AB40" s="791">
        <f t="shared" si="169"/>
        <v>0</v>
      </c>
      <c r="AC40" s="792">
        <f t="shared" si="50"/>
        <v>0</v>
      </c>
      <c r="AD40" s="790">
        <f t="shared" si="61"/>
        <v>56.031746031746032</v>
      </c>
      <c r="AE40" s="791">
        <f t="shared" si="61"/>
        <v>461.42857142857144</v>
      </c>
      <c r="AF40" s="792">
        <f t="shared" si="22"/>
        <v>405.39682539682542</v>
      </c>
      <c r="AG40" s="790">
        <f t="shared" si="169"/>
        <v>0</v>
      </c>
      <c r="AH40" s="791">
        <f t="shared" si="169"/>
        <v>39.206349206349202</v>
      </c>
      <c r="AI40" s="792">
        <f t="shared" si="51"/>
        <v>39.206349206349202</v>
      </c>
      <c r="AJ40" s="790">
        <f t="shared" si="62"/>
        <v>56.031746031746032</v>
      </c>
      <c r="AK40" s="791">
        <f t="shared" si="62"/>
        <v>500.63492063492066</v>
      </c>
      <c r="AL40" s="792">
        <f t="shared" si="26"/>
        <v>444.60317460317464</v>
      </c>
      <c r="AM40" s="790">
        <f t="shared" si="169"/>
        <v>0</v>
      </c>
      <c r="AN40" s="791">
        <f t="shared" si="169"/>
        <v>3.1746031746031744</v>
      </c>
      <c r="AO40" s="792">
        <f t="shared" si="52"/>
        <v>3.1746031746031744</v>
      </c>
      <c r="AP40" s="790">
        <f t="shared" si="63"/>
        <v>56.031746031746032</v>
      </c>
      <c r="AQ40" s="791">
        <f t="shared" si="63"/>
        <v>503.80952380952385</v>
      </c>
      <c r="AR40" s="792">
        <f t="shared" si="0"/>
        <v>447.77777777777783</v>
      </c>
      <c r="AS40" s="790">
        <f t="shared" si="169"/>
        <v>0</v>
      </c>
      <c r="AT40" s="791">
        <f t="shared" si="169"/>
        <v>0</v>
      </c>
      <c r="AU40" s="792">
        <f t="shared" si="53"/>
        <v>0</v>
      </c>
      <c r="AV40" s="790">
        <f t="shared" si="64"/>
        <v>56.031746031746032</v>
      </c>
      <c r="AW40" s="791">
        <f t="shared" si="64"/>
        <v>503.80952380952385</v>
      </c>
      <c r="AX40" s="792">
        <f t="shared" si="1"/>
        <v>447.77777777777783</v>
      </c>
      <c r="AY40" s="790">
        <f t="shared" si="169"/>
        <v>0</v>
      </c>
      <c r="AZ40" s="791">
        <f t="shared" si="169"/>
        <v>0</v>
      </c>
      <c r="BA40" s="792">
        <f t="shared" si="54"/>
        <v>0</v>
      </c>
      <c r="BB40" s="790">
        <f t="shared" si="65"/>
        <v>56.031746031746032</v>
      </c>
      <c r="BC40" s="791">
        <f t="shared" si="65"/>
        <v>503.80952380952385</v>
      </c>
      <c r="BD40" s="792">
        <f t="shared" si="2"/>
        <v>447.77777777777783</v>
      </c>
      <c r="BE40" s="790">
        <f t="shared" si="169"/>
        <v>0</v>
      </c>
      <c r="BF40" s="791">
        <f t="shared" si="169"/>
        <v>0</v>
      </c>
      <c r="BG40" s="792">
        <f t="shared" si="55"/>
        <v>0</v>
      </c>
      <c r="BH40" s="790">
        <f t="shared" si="66"/>
        <v>56.031746031746032</v>
      </c>
      <c r="BI40" s="791">
        <f t="shared" si="66"/>
        <v>503.80952380952385</v>
      </c>
      <c r="BJ40" s="792">
        <f t="shared" si="3"/>
        <v>447.77777777777783</v>
      </c>
      <c r="BK40" s="790">
        <f t="shared" si="169"/>
        <v>0</v>
      </c>
      <c r="BL40" s="791">
        <f t="shared" si="169"/>
        <v>0</v>
      </c>
      <c r="BM40" s="792">
        <f t="shared" si="56"/>
        <v>0</v>
      </c>
      <c r="BN40" s="790">
        <f t="shared" si="67"/>
        <v>56.031746031746032</v>
      </c>
      <c r="BO40" s="791">
        <f t="shared" si="67"/>
        <v>503.80952380952385</v>
      </c>
      <c r="BP40" s="792">
        <f t="shared" si="4"/>
        <v>447.77777777777783</v>
      </c>
      <c r="BQ40" s="790">
        <f t="shared" si="169"/>
        <v>0</v>
      </c>
      <c r="BR40" s="791">
        <f t="shared" si="169"/>
        <v>0</v>
      </c>
      <c r="BS40" s="792">
        <f t="shared" si="57"/>
        <v>0</v>
      </c>
      <c r="BT40" s="790">
        <f t="shared" si="68"/>
        <v>56.031746031746032</v>
      </c>
      <c r="BU40" s="791">
        <f t="shared" si="68"/>
        <v>503.80952380952385</v>
      </c>
      <c r="BV40" s="792">
        <f t="shared" si="5"/>
        <v>447.77777777777783</v>
      </c>
      <c r="BW40" s="793" t="s">
        <v>90</v>
      </c>
    </row>
    <row r="41" spans="2:75" ht="15.75" hidden="1" customHeight="1" outlineLevel="1" thickTop="1">
      <c r="B41" s="2523"/>
      <c r="C41" s="2480"/>
      <c r="D41" s="2473"/>
      <c r="E41" s="737" t="s">
        <v>219</v>
      </c>
      <c r="F41" s="794">
        <f>F37-F38-F39</f>
        <v>0</v>
      </c>
      <c r="G41" s="795">
        <f t="shared" ref="G41:BR41" si="170">G37-G38-G39</f>
        <v>30</v>
      </c>
      <c r="H41" s="796">
        <f t="shared" si="46"/>
        <v>30</v>
      </c>
      <c r="I41" s="794">
        <f t="shared" si="170"/>
        <v>0</v>
      </c>
      <c r="J41" s="795">
        <f t="shared" si="170"/>
        <v>0</v>
      </c>
      <c r="K41" s="796">
        <f t="shared" si="47"/>
        <v>0</v>
      </c>
      <c r="L41" s="794">
        <f t="shared" si="58"/>
        <v>0</v>
      </c>
      <c r="M41" s="795">
        <f t="shared" si="58"/>
        <v>30</v>
      </c>
      <c r="N41" s="796">
        <f t="shared" si="10"/>
        <v>30</v>
      </c>
      <c r="O41" s="794">
        <f t="shared" si="170"/>
        <v>136</v>
      </c>
      <c r="P41" s="795">
        <f t="shared" si="170"/>
        <v>889</v>
      </c>
      <c r="Q41" s="796">
        <f t="shared" si="48"/>
        <v>753</v>
      </c>
      <c r="R41" s="794">
        <f t="shared" si="59"/>
        <v>136</v>
      </c>
      <c r="S41" s="795">
        <f t="shared" si="59"/>
        <v>919</v>
      </c>
      <c r="T41" s="796">
        <f t="shared" si="14"/>
        <v>783</v>
      </c>
      <c r="U41" s="794">
        <f t="shared" si="170"/>
        <v>0</v>
      </c>
      <c r="V41" s="795">
        <f t="shared" si="170"/>
        <v>0</v>
      </c>
      <c r="W41" s="796">
        <f t="shared" si="49"/>
        <v>0</v>
      </c>
      <c r="X41" s="794">
        <f t="shared" si="60"/>
        <v>136</v>
      </c>
      <c r="Y41" s="795">
        <f t="shared" si="60"/>
        <v>919</v>
      </c>
      <c r="Z41" s="796">
        <f t="shared" si="18"/>
        <v>783</v>
      </c>
      <c r="AA41" s="794">
        <f t="shared" si="170"/>
        <v>0</v>
      </c>
      <c r="AB41" s="795">
        <f t="shared" si="170"/>
        <v>0</v>
      </c>
      <c r="AC41" s="796">
        <f t="shared" si="50"/>
        <v>0</v>
      </c>
      <c r="AD41" s="794">
        <f t="shared" si="61"/>
        <v>136</v>
      </c>
      <c r="AE41" s="795">
        <f t="shared" si="61"/>
        <v>919</v>
      </c>
      <c r="AF41" s="796">
        <f t="shared" si="22"/>
        <v>783</v>
      </c>
      <c r="AG41" s="794">
        <f t="shared" si="170"/>
        <v>0</v>
      </c>
      <c r="AH41" s="795">
        <f t="shared" si="170"/>
        <v>716</v>
      </c>
      <c r="AI41" s="796">
        <f t="shared" si="51"/>
        <v>716</v>
      </c>
      <c r="AJ41" s="794">
        <f t="shared" si="62"/>
        <v>136</v>
      </c>
      <c r="AK41" s="795">
        <f t="shared" si="62"/>
        <v>1635</v>
      </c>
      <c r="AL41" s="796">
        <f t="shared" si="26"/>
        <v>1499</v>
      </c>
      <c r="AM41" s="794">
        <f t="shared" si="170"/>
        <v>0</v>
      </c>
      <c r="AN41" s="795">
        <f t="shared" si="170"/>
        <v>98</v>
      </c>
      <c r="AO41" s="796">
        <f t="shared" si="52"/>
        <v>98</v>
      </c>
      <c r="AP41" s="794">
        <f t="shared" si="63"/>
        <v>136</v>
      </c>
      <c r="AQ41" s="795">
        <f t="shared" si="63"/>
        <v>1733</v>
      </c>
      <c r="AR41" s="796">
        <f t="shared" si="0"/>
        <v>1597</v>
      </c>
      <c r="AS41" s="794">
        <f t="shared" si="170"/>
        <v>0</v>
      </c>
      <c r="AT41" s="795">
        <f t="shared" si="170"/>
        <v>0</v>
      </c>
      <c r="AU41" s="796">
        <f t="shared" si="53"/>
        <v>0</v>
      </c>
      <c r="AV41" s="794">
        <f t="shared" si="64"/>
        <v>136</v>
      </c>
      <c r="AW41" s="795">
        <f t="shared" si="64"/>
        <v>1733</v>
      </c>
      <c r="AX41" s="796">
        <f t="shared" si="1"/>
        <v>1597</v>
      </c>
      <c r="AY41" s="794">
        <f t="shared" si="170"/>
        <v>0</v>
      </c>
      <c r="AZ41" s="795">
        <f t="shared" si="170"/>
        <v>0</v>
      </c>
      <c r="BA41" s="796">
        <f t="shared" si="54"/>
        <v>0</v>
      </c>
      <c r="BB41" s="794">
        <f t="shared" si="65"/>
        <v>136</v>
      </c>
      <c r="BC41" s="795">
        <f t="shared" si="65"/>
        <v>1733</v>
      </c>
      <c r="BD41" s="796">
        <f t="shared" si="2"/>
        <v>1597</v>
      </c>
      <c r="BE41" s="794">
        <f t="shared" si="170"/>
        <v>0</v>
      </c>
      <c r="BF41" s="795">
        <f t="shared" si="170"/>
        <v>0</v>
      </c>
      <c r="BG41" s="796">
        <f t="shared" si="55"/>
        <v>0</v>
      </c>
      <c r="BH41" s="794">
        <f t="shared" si="66"/>
        <v>136</v>
      </c>
      <c r="BI41" s="795">
        <f t="shared" si="66"/>
        <v>1733</v>
      </c>
      <c r="BJ41" s="796">
        <f t="shared" si="3"/>
        <v>1597</v>
      </c>
      <c r="BK41" s="794">
        <f t="shared" si="170"/>
        <v>0</v>
      </c>
      <c r="BL41" s="795">
        <f t="shared" si="170"/>
        <v>0</v>
      </c>
      <c r="BM41" s="796">
        <f t="shared" si="56"/>
        <v>0</v>
      </c>
      <c r="BN41" s="794">
        <f t="shared" si="67"/>
        <v>136</v>
      </c>
      <c r="BO41" s="795">
        <f t="shared" si="67"/>
        <v>1733</v>
      </c>
      <c r="BP41" s="796">
        <f t="shared" si="4"/>
        <v>1597</v>
      </c>
      <c r="BQ41" s="794">
        <f t="shared" si="170"/>
        <v>0</v>
      </c>
      <c r="BR41" s="795">
        <f t="shared" si="170"/>
        <v>0</v>
      </c>
      <c r="BS41" s="796">
        <f t="shared" si="57"/>
        <v>0</v>
      </c>
      <c r="BT41" s="794">
        <f t="shared" si="68"/>
        <v>136</v>
      </c>
      <c r="BU41" s="795">
        <f t="shared" si="68"/>
        <v>1733</v>
      </c>
      <c r="BV41" s="796">
        <f t="shared" si="5"/>
        <v>1597</v>
      </c>
      <c r="BW41" s="797" t="s">
        <v>89</v>
      </c>
    </row>
    <row r="42" spans="2:75" ht="15.75" hidden="1" customHeight="1" outlineLevel="1" thickBot="1">
      <c r="B42" s="2523"/>
      <c r="C42" s="2480"/>
      <c r="D42" s="2474"/>
      <c r="E42" s="738" t="s">
        <v>220</v>
      </c>
      <c r="F42" s="798" t="e">
        <f>F41/F37</f>
        <v>#DIV/0!</v>
      </c>
      <c r="G42" s="799">
        <f t="shared" ref="G42" si="171">G41/G37</f>
        <v>0.38461538461538464</v>
      </c>
      <c r="H42" s="800" t="e">
        <f>G42-F42</f>
        <v>#DIV/0!</v>
      </c>
      <c r="I42" s="798" t="e">
        <f t="shared" ref="I42:BR42" si="172">I41/I37</f>
        <v>#DIV/0!</v>
      </c>
      <c r="J42" s="799" t="e">
        <f t="shared" si="172"/>
        <v>#DIV/0!</v>
      </c>
      <c r="K42" s="800" t="e">
        <f t="shared" si="47"/>
        <v>#DIV/0!</v>
      </c>
      <c r="L42" s="798" t="e">
        <f t="shared" ref="L42" si="173">L41/L37</f>
        <v>#DIV/0!</v>
      </c>
      <c r="M42" s="799">
        <f t="shared" si="172"/>
        <v>0.38461538461538464</v>
      </c>
      <c r="N42" s="800" t="e">
        <f t="shared" si="10"/>
        <v>#DIV/0!</v>
      </c>
      <c r="O42" s="798">
        <f t="shared" ref="O42" si="174">O41/O37</f>
        <v>0.14020618556701031</v>
      </c>
      <c r="P42" s="799">
        <f t="shared" si="172"/>
        <v>0.19279982650184341</v>
      </c>
      <c r="Q42" s="800">
        <f t="shared" si="48"/>
        <v>5.2593640934833097E-2</v>
      </c>
      <c r="R42" s="798">
        <f t="shared" ref="R42" si="175">R41/R37</f>
        <v>0.14020618556701031</v>
      </c>
      <c r="S42" s="799">
        <f t="shared" si="172"/>
        <v>0.19599061633610579</v>
      </c>
      <c r="T42" s="800">
        <f t="shared" si="14"/>
        <v>5.5784430769095478E-2</v>
      </c>
      <c r="U42" s="798" t="e">
        <f t="shared" ref="U42" si="176">U41/U37</f>
        <v>#DIV/0!</v>
      </c>
      <c r="V42" s="799" t="e">
        <f t="shared" si="172"/>
        <v>#DIV/0!</v>
      </c>
      <c r="W42" s="800" t="e">
        <f t="shared" si="49"/>
        <v>#DIV/0!</v>
      </c>
      <c r="X42" s="798">
        <f t="shared" ref="X42" si="177">X41/X37</f>
        <v>0.14020618556701031</v>
      </c>
      <c r="Y42" s="799">
        <f t="shared" si="172"/>
        <v>0.19599061633610579</v>
      </c>
      <c r="Z42" s="800">
        <f t="shared" si="18"/>
        <v>5.5784430769095478E-2</v>
      </c>
      <c r="AA42" s="798" t="e">
        <f t="shared" ref="AA42" si="178">AA41/AA37</f>
        <v>#DIV/0!</v>
      </c>
      <c r="AB42" s="799" t="e">
        <f t="shared" si="172"/>
        <v>#DIV/0!</v>
      </c>
      <c r="AC42" s="800" t="e">
        <f t="shared" si="50"/>
        <v>#DIV/0!</v>
      </c>
      <c r="AD42" s="798">
        <f t="shared" ref="AD42" si="179">AD41/AD37</f>
        <v>0.14020618556701031</v>
      </c>
      <c r="AE42" s="799">
        <f t="shared" si="172"/>
        <v>0.19599061633610579</v>
      </c>
      <c r="AF42" s="800">
        <f t="shared" si="22"/>
        <v>5.5784430769095478E-2</v>
      </c>
      <c r="AG42" s="798" t="e">
        <f t="shared" ref="AG42" si="180">AG41/AG37</f>
        <v>#DIV/0!</v>
      </c>
      <c r="AH42" s="799">
        <f t="shared" si="172"/>
        <v>0.18777865198006818</v>
      </c>
      <c r="AI42" s="800" t="e">
        <f t="shared" si="51"/>
        <v>#DIV/0!</v>
      </c>
      <c r="AJ42" s="798">
        <f t="shared" ref="AJ42" si="181">AJ41/AJ37</f>
        <v>0.14020618556701031</v>
      </c>
      <c r="AK42" s="799">
        <f t="shared" si="172"/>
        <v>0.19230769230769232</v>
      </c>
      <c r="AL42" s="800">
        <f t="shared" si="26"/>
        <v>5.2101506740682008E-2</v>
      </c>
      <c r="AM42" s="798" t="e">
        <f t="shared" ref="AM42" si="182">AM41/AM37</f>
        <v>#DIV/0!</v>
      </c>
      <c r="AN42" s="799">
        <f t="shared" si="172"/>
        <v>0.65333333333333332</v>
      </c>
      <c r="AO42" s="800" t="e">
        <f t="shared" si="52"/>
        <v>#DIV/0!</v>
      </c>
      <c r="AP42" s="798">
        <f t="shared" ref="AP42" si="183">AP41/AP37</f>
        <v>0.14020618556701031</v>
      </c>
      <c r="AQ42" s="799">
        <f t="shared" si="172"/>
        <v>0.20030050855293574</v>
      </c>
      <c r="AR42" s="800">
        <f t="shared" si="0"/>
        <v>6.009432298592543E-2</v>
      </c>
      <c r="AS42" s="798" t="e">
        <f t="shared" ref="AS42" si="184">AS41/AS37</f>
        <v>#DIV/0!</v>
      </c>
      <c r="AT42" s="799" t="e">
        <f t="shared" si="172"/>
        <v>#DIV/0!</v>
      </c>
      <c r="AU42" s="800" t="e">
        <f t="shared" si="53"/>
        <v>#DIV/0!</v>
      </c>
      <c r="AV42" s="798">
        <f t="shared" ref="AV42" si="185">AV41/AV37</f>
        <v>0.14020618556701031</v>
      </c>
      <c r="AW42" s="799">
        <f t="shared" si="172"/>
        <v>0.20030050855293574</v>
      </c>
      <c r="AX42" s="800">
        <f t="shared" si="1"/>
        <v>6.009432298592543E-2</v>
      </c>
      <c r="AY42" s="798" t="e">
        <f t="shared" ref="AY42" si="186">AY41/AY37</f>
        <v>#DIV/0!</v>
      </c>
      <c r="AZ42" s="799" t="e">
        <f t="shared" si="172"/>
        <v>#DIV/0!</v>
      </c>
      <c r="BA42" s="800" t="e">
        <f t="shared" si="54"/>
        <v>#DIV/0!</v>
      </c>
      <c r="BB42" s="798">
        <f t="shared" ref="BB42" si="187">BB41/BB37</f>
        <v>0.14020618556701031</v>
      </c>
      <c r="BC42" s="799">
        <f t="shared" si="172"/>
        <v>0.20030050855293574</v>
      </c>
      <c r="BD42" s="800">
        <f t="shared" si="2"/>
        <v>6.009432298592543E-2</v>
      </c>
      <c r="BE42" s="798" t="e">
        <f t="shared" ref="BE42" si="188">BE41/BE37</f>
        <v>#DIV/0!</v>
      </c>
      <c r="BF42" s="799" t="e">
        <f t="shared" si="172"/>
        <v>#DIV/0!</v>
      </c>
      <c r="BG42" s="800" t="e">
        <f t="shared" si="55"/>
        <v>#DIV/0!</v>
      </c>
      <c r="BH42" s="798">
        <f t="shared" ref="BH42" si="189">BH41/BH37</f>
        <v>0.14020618556701031</v>
      </c>
      <c r="BI42" s="799">
        <f t="shared" si="172"/>
        <v>0.20030050855293574</v>
      </c>
      <c r="BJ42" s="800">
        <f t="shared" si="3"/>
        <v>6.009432298592543E-2</v>
      </c>
      <c r="BK42" s="798" t="e">
        <f t="shared" ref="BK42" si="190">BK41/BK37</f>
        <v>#DIV/0!</v>
      </c>
      <c r="BL42" s="799" t="e">
        <f t="shared" si="172"/>
        <v>#DIV/0!</v>
      </c>
      <c r="BM42" s="800" t="e">
        <f t="shared" si="56"/>
        <v>#DIV/0!</v>
      </c>
      <c r="BN42" s="798">
        <f t="shared" ref="BN42" si="191">BN41/BN37</f>
        <v>0.14020618556701031</v>
      </c>
      <c r="BO42" s="799">
        <f t="shared" si="172"/>
        <v>0.20030050855293574</v>
      </c>
      <c r="BP42" s="800">
        <f t="shared" si="4"/>
        <v>6.009432298592543E-2</v>
      </c>
      <c r="BQ42" s="798" t="e">
        <f t="shared" ref="BQ42" si="192">BQ41/BQ37</f>
        <v>#DIV/0!</v>
      </c>
      <c r="BR42" s="799" t="e">
        <f t="shared" si="172"/>
        <v>#DIV/0!</v>
      </c>
      <c r="BS42" s="800" t="e">
        <f t="shared" si="57"/>
        <v>#DIV/0!</v>
      </c>
      <c r="BT42" s="798">
        <f t="shared" ref="BT42:BU42" si="193">BT41/BT37</f>
        <v>0.14020618556701031</v>
      </c>
      <c r="BU42" s="799">
        <f t="shared" si="193"/>
        <v>0.20030050855293574</v>
      </c>
      <c r="BV42" s="800">
        <f t="shared" si="5"/>
        <v>6.009432298592543E-2</v>
      </c>
      <c r="BW42" s="801" t="s">
        <v>153</v>
      </c>
    </row>
    <row r="43" spans="2:75" ht="15.75" hidden="1" customHeight="1" outlineLevel="1">
      <c r="B43" s="2523"/>
      <c r="C43" s="2480"/>
      <c r="D43" s="2473" t="s">
        <v>115</v>
      </c>
      <c r="E43" s="734" t="s">
        <v>216</v>
      </c>
      <c r="F43" s="1648"/>
      <c r="G43" s="783">
        <f>W800_JIG_MTBJC!D6</f>
        <v>0</v>
      </c>
      <c r="H43" s="781">
        <f t="shared" si="46"/>
        <v>0</v>
      </c>
      <c r="I43" s="1648"/>
      <c r="J43" s="783">
        <f>W800_JIG_MTBJC!E6</f>
        <v>0</v>
      </c>
      <c r="K43" s="781">
        <f t="shared" si="47"/>
        <v>0</v>
      </c>
      <c r="L43" s="782">
        <f t="shared" ref="L43:L47" si="194">SUM(F43,I43)</f>
        <v>0</v>
      </c>
      <c r="M43" s="783">
        <f t="shared" ref="M43:M47" si="195">SUM(G43,J43)</f>
        <v>0</v>
      </c>
      <c r="N43" s="781">
        <f t="shared" ref="N43:N48" si="196">M43-L43</f>
        <v>0</v>
      </c>
      <c r="O43" s="1648"/>
      <c r="P43" s="783">
        <f>W800_JIG_MTBJC!F6</f>
        <v>0</v>
      </c>
      <c r="Q43" s="781">
        <f t="shared" si="48"/>
        <v>0</v>
      </c>
      <c r="R43" s="782">
        <f t="shared" ref="R43:R47" si="197">SUM(L43,O43)</f>
        <v>0</v>
      </c>
      <c r="S43" s="783">
        <f t="shared" ref="S43:S47" si="198">SUM(M43,P43)</f>
        <v>0</v>
      </c>
      <c r="T43" s="781">
        <f t="shared" ref="T43:T48" si="199">S43-R43</f>
        <v>0</v>
      </c>
      <c r="U43" s="1648"/>
      <c r="V43" s="783">
        <f>W800_JIG_MTBJC!G6</f>
        <v>0</v>
      </c>
      <c r="W43" s="781">
        <f t="shared" si="49"/>
        <v>0</v>
      </c>
      <c r="X43" s="782">
        <f t="shared" ref="X43:X47" si="200">SUM(R43,U43)</f>
        <v>0</v>
      </c>
      <c r="Y43" s="783">
        <f t="shared" ref="Y43:Y47" si="201">SUM(S43,V43)</f>
        <v>0</v>
      </c>
      <c r="Z43" s="781">
        <f t="shared" ref="Z43:Z48" si="202">Y43-X43</f>
        <v>0</v>
      </c>
      <c r="AA43" s="1648"/>
      <c r="AB43" s="783">
        <f>W800_JIG_MTBJC!H6</f>
        <v>0</v>
      </c>
      <c r="AC43" s="781">
        <f t="shared" si="50"/>
        <v>0</v>
      </c>
      <c r="AD43" s="782">
        <f t="shared" ref="AD43:AD47" si="203">SUM(X43,AA43)</f>
        <v>0</v>
      </c>
      <c r="AE43" s="783">
        <f t="shared" ref="AE43:AE47" si="204">SUM(Y43,AB43)</f>
        <v>0</v>
      </c>
      <c r="AF43" s="781">
        <f t="shared" ref="AF43:AF48" si="205">AE43-AD43</f>
        <v>0</v>
      </c>
      <c r="AG43" s="1648"/>
      <c r="AH43" s="783">
        <f>W800_JIG_MTBJC!I6</f>
        <v>0</v>
      </c>
      <c r="AI43" s="781">
        <f t="shared" si="51"/>
        <v>0</v>
      </c>
      <c r="AJ43" s="782">
        <f t="shared" ref="AJ43:AJ47" si="206">SUM(AD43,AG43)</f>
        <v>0</v>
      </c>
      <c r="AK43" s="783">
        <f t="shared" ref="AK43:AK47" si="207">SUM(AE43,AH43)</f>
        <v>0</v>
      </c>
      <c r="AL43" s="781">
        <f t="shared" ref="AL43:AL48" si="208">AK43-AJ43</f>
        <v>0</v>
      </c>
      <c r="AM43" s="1648"/>
      <c r="AN43" s="783">
        <f>W800_JIG_MTBJC!J6</f>
        <v>0</v>
      </c>
      <c r="AO43" s="781">
        <f t="shared" si="52"/>
        <v>0</v>
      </c>
      <c r="AP43" s="782">
        <f t="shared" ref="AP43:AP47" si="209">SUM(AJ43,AM43)</f>
        <v>0</v>
      </c>
      <c r="AQ43" s="783">
        <f t="shared" ref="AQ43:AQ47" si="210">SUM(AK43,AN43)</f>
        <v>0</v>
      </c>
      <c r="AR43" s="781">
        <f t="shared" ref="AR43:AR48" si="211">AQ43-AP43</f>
        <v>0</v>
      </c>
      <c r="AS43" s="1648"/>
      <c r="AT43" s="783">
        <f>W800_JIG_MTBJC!K6</f>
        <v>0</v>
      </c>
      <c r="AU43" s="781">
        <f t="shared" si="53"/>
        <v>0</v>
      </c>
      <c r="AV43" s="782">
        <f t="shared" ref="AV43:AV47" si="212">SUM(AP43,AS43)</f>
        <v>0</v>
      </c>
      <c r="AW43" s="783">
        <f t="shared" ref="AW43:AW47" si="213">SUM(AQ43,AT43)</f>
        <v>0</v>
      </c>
      <c r="AX43" s="781">
        <f t="shared" ref="AX43:AX48" si="214">AW43-AV43</f>
        <v>0</v>
      </c>
      <c r="AY43" s="1648"/>
      <c r="AZ43" s="783">
        <f>W800_JIG_MTBJC!L6</f>
        <v>0</v>
      </c>
      <c r="BA43" s="781">
        <f t="shared" si="54"/>
        <v>0</v>
      </c>
      <c r="BB43" s="782">
        <f t="shared" ref="BB43:BB47" si="215">SUM(AV43,AY43)</f>
        <v>0</v>
      </c>
      <c r="BC43" s="783">
        <f t="shared" ref="BC43:BC47" si="216">SUM(AW43,AZ43)</f>
        <v>0</v>
      </c>
      <c r="BD43" s="781">
        <f t="shared" ref="BD43:BD48" si="217">BC43-BB43</f>
        <v>0</v>
      </c>
      <c r="BE43" s="1648"/>
      <c r="BF43" s="783">
        <f>W800_JIG_MTBJC!M6</f>
        <v>0</v>
      </c>
      <c r="BG43" s="781">
        <f t="shared" si="55"/>
        <v>0</v>
      </c>
      <c r="BH43" s="782">
        <f t="shared" ref="BH43:BH47" si="218">SUM(BB43,BE43)</f>
        <v>0</v>
      </c>
      <c r="BI43" s="783">
        <f t="shared" ref="BI43:BI47" si="219">SUM(BC43,BF43)</f>
        <v>0</v>
      </c>
      <c r="BJ43" s="781">
        <f t="shared" ref="BJ43:BJ48" si="220">BI43-BH43</f>
        <v>0</v>
      </c>
      <c r="BK43" s="1648"/>
      <c r="BL43" s="783">
        <f>W800_JIG_MTBJC!N6</f>
        <v>0</v>
      </c>
      <c r="BM43" s="781">
        <f t="shared" si="56"/>
        <v>0</v>
      </c>
      <c r="BN43" s="782">
        <f t="shared" ref="BN43:BN47" si="221">SUM(BH43,BK43)</f>
        <v>0</v>
      </c>
      <c r="BO43" s="783">
        <f t="shared" ref="BO43:BO47" si="222">SUM(BI43,BL43)</f>
        <v>0</v>
      </c>
      <c r="BP43" s="781">
        <f t="shared" ref="BP43:BP48" si="223">BO43-BN43</f>
        <v>0</v>
      </c>
      <c r="BQ43" s="1648"/>
      <c r="BR43" s="783">
        <f>W800_JIG_MTBJC!O6</f>
        <v>0</v>
      </c>
      <c r="BS43" s="781">
        <f t="shared" si="57"/>
        <v>0</v>
      </c>
      <c r="BT43" s="782">
        <f t="shared" ref="BT43:BT47" si="224">SUM(BN43,BQ43)</f>
        <v>0</v>
      </c>
      <c r="BU43" s="783">
        <f t="shared" ref="BU43:BU47" si="225">SUM(BO43,BR43)</f>
        <v>0</v>
      </c>
      <c r="BV43" s="781">
        <f t="shared" ref="BV43:BV48" si="226">BU43-BT43</f>
        <v>0</v>
      </c>
      <c r="BW43" s="784" t="s">
        <v>89</v>
      </c>
    </row>
    <row r="44" spans="2:75" ht="15.75" hidden="1" customHeight="1" outlineLevel="1">
      <c r="B44" s="2523"/>
      <c r="C44" s="2480"/>
      <c r="D44" s="2473"/>
      <c r="E44" s="735" t="s">
        <v>71</v>
      </c>
      <c r="F44" s="1649"/>
      <c r="G44" s="1647">
        <f>W800_JIG_MTBJC!D7</f>
        <v>0</v>
      </c>
      <c r="H44" s="786">
        <f t="shared" si="46"/>
        <v>0</v>
      </c>
      <c r="I44" s="1649"/>
      <c r="J44" s="1647">
        <f>W800_JIG_MTBJC!E7</f>
        <v>0</v>
      </c>
      <c r="K44" s="786">
        <f t="shared" si="47"/>
        <v>0</v>
      </c>
      <c r="L44" s="787">
        <f t="shared" si="194"/>
        <v>0</v>
      </c>
      <c r="M44" s="788">
        <f t="shared" si="195"/>
        <v>0</v>
      </c>
      <c r="N44" s="786">
        <f t="shared" si="196"/>
        <v>0</v>
      </c>
      <c r="O44" s="1649"/>
      <c r="P44" s="1647">
        <f>W800_JIG_MTBJC!F7</f>
        <v>0</v>
      </c>
      <c r="Q44" s="786">
        <f t="shared" si="48"/>
        <v>0</v>
      </c>
      <c r="R44" s="787">
        <f t="shared" si="197"/>
        <v>0</v>
      </c>
      <c r="S44" s="788">
        <f t="shared" si="198"/>
        <v>0</v>
      </c>
      <c r="T44" s="786">
        <f t="shared" si="199"/>
        <v>0</v>
      </c>
      <c r="U44" s="1649"/>
      <c r="V44" s="1647">
        <f>W800_JIG_MTBJC!G7</f>
        <v>0</v>
      </c>
      <c r="W44" s="786">
        <f t="shared" si="49"/>
        <v>0</v>
      </c>
      <c r="X44" s="787">
        <f t="shared" si="200"/>
        <v>0</v>
      </c>
      <c r="Y44" s="788">
        <f t="shared" si="201"/>
        <v>0</v>
      </c>
      <c r="Z44" s="786">
        <f t="shared" si="202"/>
        <v>0</v>
      </c>
      <c r="AA44" s="1649"/>
      <c r="AB44" s="1647">
        <f>W800_JIG_MTBJC!H7</f>
        <v>0</v>
      </c>
      <c r="AC44" s="786">
        <f t="shared" si="50"/>
        <v>0</v>
      </c>
      <c r="AD44" s="787">
        <f t="shared" si="203"/>
        <v>0</v>
      </c>
      <c r="AE44" s="788">
        <f t="shared" si="204"/>
        <v>0</v>
      </c>
      <c r="AF44" s="786">
        <f t="shared" si="205"/>
        <v>0</v>
      </c>
      <c r="AG44" s="1649"/>
      <c r="AH44" s="1647">
        <f>W800_JIG_MTBJC!I7</f>
        <v>0</v>
      </c>
      <c r="AI44" s="786">
        <f t="shared" si="51"/>
        <v>0</v>
      </c>
      <c r="AJ44" s="787">
        <f t="shared" si="206"/>
        <v>0</v>
      </c>
      <c r="AK44" s="788">
        <f t="shared" si="207"/>
        <v>0</v>
      </c>
      <c r="AL44" s="786">
        <f t="shared" si="208"/>
        <v>0</v>
      </c>
      <c r="AM44" s="1649"/>
      <c r="AN44" s="1647">
        <f>W800_JIG_MTBJC!J7</f>
        <v>0</v>
      </c>
      <c r="AO44" s="786">
        <f t="shared" si="52"/>
        <v>0</v>
      </c>
      <c r="AP44" s="787">
        <f t="shared" si="209"/>
        <v>0</v>
      </c>
      <c r="AQ44" s="788">
        <f t="shared" si="210"/>
        <v>0</v>
      </c>
      <c r="AR44" s="786">
        <f t="shared" si="211"/>
        <v>0</v>
      </c>
      <c r="AS44" s="1649"/>
      <c r="AT44" s="1647">
        <f>W800_JIG_MTBJC!K7</f>
        <v>0</v>
      </c>
      <c r="AU44" s="786">
        <f t="shared" si="53"/>
        <v>0</v>
      </c>
      <c r="AV44" s="787">
        <f t="shared" si="212"/>
        <v>0</v>
      </c>
      <c r="AW44" s="788">
        <f t="shared" si="213"/>
        <v>0</v>
      </c>
      <c r="AX44" s="786">
        <f t="shared" si="214"/>
        <v>0</v>
      </c>
      <c r="AY44" s="1649"/>
      <c r="AZ44" s="1647">
        <f>W800_JIG_MTBJC!L7</f>
        <v>0</v>
      </c>
      <c r="BA44" s="786">
        <f t="shared" si="54"/>
        <v>0</v>
      </c>
      <c r="BB44" s="787">
        <f t="shared" si="215"/>
        <v>0</v>
      </c>
      <c r="BC44" s="788">
        <f t="shared" si="216"/>
        <v>0</v>
      </c>
      <c r="BD44" s="786">
        <f t="shared" si="217"/>
        <v>0</v>
      </c>
      <c r="BE44" s="1649"/>
      <c r="BF44" s="1647">
        <f>W800_JIG_MTBJC!M7</f>
        <v>0</v>
      </c>
      <c r="BG44" s="786">
        <f t="shared" si="55"/>
        <v>0</v>
      </c>
      <c r="BH44" s="787">
        <f t="shared" si="218"/>
        <v>0</v>
      </c>
      <c r="BI44" s="788">
        <f t="shared" si="219"/>
        <v>0</v>
      </c>
      <c r="BJ44" s="786">
        <f t="shared" si="220"/>
        <v>0</v>
      </c>
      <c r="BK44" s="1649"/>
      <c r="BL44" s="1647">
        <f>W800_JIG_MTBJC!N7</f>
        <v>0</v>
      </c>
      <c r="BM44" s="786">
        <f t="shared" si="56"/>
        <v>0</v>
      </c>
      <c r="BN44" s="787">
        <f t="shared" si="221"/>
        <v>0</v>
      </c>
      <c r="BO44" s="788">
        <f t="shared" si="222"/>
        <v>0</v>
      </c>
      <c r="BP44" s="786">
        <f t="shared" si="223"/>
        <v>0</v>
      </c>
      <c r="BQ44" s="1649"/>
      <c r="BR44" s="1647">
        <f>W800_JIG_MTBJC!O7</f>
        <v>0</v>
      </c>
      <c r="BS44" s="786">
        <f t="shared" si="57"/>
        <v>0</v>
      </c>
      <c r="BT44" s="787">
        <f t="shared" si="224"/>
        <v>0</v>
      </c>
      <c r="BU44" s="788">
        <f t="shared" si="225"/>
        <v>0</v>
      </c>
      <c r="BV44" s="786">
        <f t="shared" si="226"/>
        <v>0</v>
      </c>
      <c r="BW44" s="789" t="s">
        <v>89</v>
      </c>
    </row>
    <row r="45" spans="2:75" ht="15.75" hidden="1" customHeight="1" outlineLevel="1">
      <c r="B45" s="2523"/>
      <c r="C45" s="2480"/>
      <c r="D45" s="2473"/>
      <c r="E45" s="735" t="s">
        <v>217</v>
      </c>
      <c r="F45" s="1649"/>
      <c r="G45" s="1647">
        <f>W800_JIG_MTBJC!D8</f>
        <v>0</v>
      </c>
      <c r="H45" s="786">
        <f t="shared" si="46"/>
        <v>0</v>
      </c>
      <c r="I45" s="1649"/>
      <c r="J45" s="1647">
        <f>W800_JIG_MTBJC!E8</f>
        <v>0</v>
      </c>
      <c r="K45" s="786">
        <f t="shared" si="47"/>
        <v>0</v>
      </c>
      <c r="L45" s="787">
        <f t="shared" si="194"/>
        <v>0</v>
      </c>
      <c r="M45" s="788">
        <f t="shared" si="195"/>
        <v>0</v>
      </c>
      <c r="N45" s="786">
        <f t="shared" si="196"/>
        <v>0</v>
      </c>
      <c r="O45" s="1649"/>
      <c r="P45" s="1647">
        <f>W800_JIG_MTBJC!F8</f>
        <v>0</v>
      </c>
      <c r="Q45" s="786">
        <f t="shared" si="48"/>
        <v>0</v>
      </c>
      <c r="R45" s="787">
        <f t="shared" si="197"/>
        <v>0</v>
      </c>
      <c r="S45" s="788">
        <f t="shared" si="198"/>
        <v>0</v>
      </c>
      <c r="T45" s="786">
        <f t="shared" si="199"/>
        <v>0</v>
      </c>
      <c r="U45" s="1649"/>
      <c r="V45" s="1647">
        <f>W800_JIG_MTBJC!G8</f>
        <v>0</v>
      </c>
      <c r="W45" s="786">
        <f t="shared" si="49"/>
        <v>0</v>
      </c>
      <c r="X45" s="787">
        <f t="shared" si="200"/>
        <v>0</v>
      </c>
      <c r="Y45" s="788">
        <f t="shared" si="201"/>
        <v>0</v>
      </c>
      <c r="Z45" s="786">
        <f t="shared" si="202"/>
        <v>0</v>
      </c>
      <c r="AA45" s="1649"/>
      <c r="AB45" s="1647">
        <f>W800_JIG_MTBJC!H8</f>
        <v>0</v>
      </c>
      <c r="AC45" s="786">
        <f t="shared" si="50"/>
        <v>0</v>
      </c>
      <c r="AD45" s="787">
        <f t="shared" si="203"/>
        <v>0</v>
      </c>
      <c r="AE45" s="788">
        <f t="shared" si="204"/>
        <v>0</v>
      </c>
      <c r="AF45" s="786">
        <f t="shared" si="205"/>
        <v>0</v>
      </c>
      <c r="AG45" s="1649"/>
      <c r="AH45" s="1647">
        <f>W800_JIG_MTBJC!I8</f>
        <v>0</v>
      </c>
      <c r="AI45" s="786">
        <f t="shared" si="51"/>
        <v>0</v>
      </c>
      <c r="AJ45" s="787">
        <f t="shared" si="206"/>
        <v>0</v>
      </c>
      <c r="AK45" s="788">
        <f t="shared" si="207"/>
        <v>0</v>
      </c>
      <c r="AL45" s="786">
        <f t="shared" si="208"/>
        <v>0</v>
      </c>
      <c r="AM45" s="1649"/>
      <c r="AN45" s="1647">
        <f>W800_JIG_MTBJC!J8</f>
        <v>0</v>
      </c>
      <c r="AO45" s="786">
        <f t="shared" si="52"/>
        <v>0</v>
      </c>
      <c r="AP45" s="787">
        <f t="shared" si="209"/>
        <v>0</v>
      </c>
      <c r="AQ45" s="788">
        <f t="shared" si="210"/>
        <v>0</v>
      </c>
      <c r="AR45" s="786">
        <f t="shared" si="211"/>
        <v>0</v>
      </c>
      <c r="AS45" s="1649"/>
      <c r="AT45" s="1647">
        <f>W800_JIG_MTBJC!K8</f>
        <v>0</v>
      </c>
      <c r="AU45" s="786">
        <f t="shared" si="53"/>
        <v>0</v>
      </c>
      <c r="AV45" s="787">
        <f t="shared" si="212"/>
        <v>0</v>
      </c>
      <c r="AW45" s="788">
        <f t="shared" si="213"/>
        <v>0</v>
      </c>
      <c r="AX45" s="786">
        <f t="shared" si="214"/>
        <v>0</v>
      </c>
      <c r="AY45" s="1649"/>
      <c r="AZ45" s="1647">
        <f>W800_JIG_MTBJC!L8</f>
        <v>0</v>
      </c>
      <c r="BA45" s="786">
        <f t="shared" si="54"/>
        <v>0</v>
      </c>
      <c r="BB45" s="787">
        <f t="shared" si="215"/>
        <v>0</v>
      </c>
      <c r="BC45" s="788">
        <f t="shared" si="216"/>
        <v>0</v>
      </c>
      <c r="BD45" s="786">
        <f t="shared" si="217"/>
        <v>0</v>
      </c>
      <c r="BE45" s="1649"/>
      <c r="BF45" s="1647">
        <f>W800_JIG_MTBJC!M8</f>
        <v>0</v>
      </c>
      <c r="BG45" s="786">
        <f t="shared" si="55"/>
        <v>0</v>
      </c>
      <c r="BH45" s="787">
        <f t="shared" si="218"/>
        <v>0</v>
      </c>
      <c r="BI45" s="788">
        <f t="shared" si="219"/>
        <v>0</v>
      </c>
      <c r="BJ45" s="786">
        <f t="shared" si="220"/>
        <v>0</v>
      </c>
      <c r="BK45" s="1649"/>
      <c r="BL45" s="1647">
        <f>W800_JIG_MTBJC!N8</f>
        <v>0</v>
      </c>
      <c r="BM45" s="786">
        <f t="shared" si="56"/>
        <v>0</v>
      </c>
      <c r="BN45" s="787">
        <f t="shared" si="221"/>
        <v>0</v>
      </c>
      <c r="BO45" s="788">
        <f t="shared" si="222"/>
        <v>0</v>
      </c>
      <c r="BP45" s="786">
        <f t="shared" si="223"/>
        <v>0</v>
      </c>
      <c r="BQ45" s="1649"/>
      <c r="BR45" s="1647">
        <f>W800_JIG_MTBJC!O8</f>
        <v>0</v>
      </c>
      <c r="BS45" s="786">
        <f t="shared" si="57"/>
        <v>0</v>
      </c>
      <c r="BT45" s="787">
        <f t="shared" si="224"/>
        <v>0</v>
      </c>
      <c r="BU45" s="788">
        <f t="shared" si="225"/>
        <v>0</v>
      </c>
      <c r="BV45" s="786">
        <f t="shared" si="226"/>
        <v>0</v>
      </c>
      <c r="BW45" s="789" t="s">
        <v>89</v>
      </c>
    </row>
    <row r="46" spans="2:75" ht="15.75" hidden="1" customHeight="1" outlineLevel="1" thickBot="1">
      <c r="B46" s="2523"/>
      <c r="C46" s="2480"/>
      <c r="D46" s="2473"/>
      <c r="E46" s="736" t="s">
        <v>218</v>
      </c>
      <c r="F46" s="790">
        <f>F45/6300*1000</f>
        <v>0</v>
      </c>
      <c r="G46" s="791">
        <f t="shared" ref="G46" si="227">G45/6300*1000</f>
        <v>0</v>
      </c>
      <c r="H46" s="792">
        <f t="shared" ref="H46:H47" si="228">G46-F46</f>
        <v>0</v>
      </c>
      <c r="I46" s="790">
        <f>I45/6300*1000</f>
        <v>0</v>
      </c>
      <c r="J46" s="791">
        <f t="shared" ref="J46" si="229">J45/6300*1000</f>
        <v>0</v>
      </c>
      <c r="K46" s="792">
        <f t="shared" si="47"/>
        <v>0</v>
      </c>
      <c r="L46" s="790">
        <f t="shared" si="194"/>
        <v>0</v>
      </c>
      <c r="M46" s="791">
        <f t="shared" si="195"/>
        <v>0</v>
      </c>
      <c r="N46" s="792">
        <f t="shared" si="196"/>
        <v>0</v>
      </c>
      <c r="O46" s="790">
        <f>O45/6300*1000</f>
        <v>0</v>
      </c>
      <c r="P46" s="791">
        <f t="shared" ref="P46" si="230">P45/6300*1000</f>
        <v>0</v>
      </c>
      <c r="Q46" s="792">
        <f t="shared" si="48"/>
        <v>0</v>
      </c>
      <c r="R46" s="790">
        <f t="shared" si="197"/>
        <v>0</v>
      </c>
      <c r="S46" s="791">
        <f t="shared" si="198"/>
        <v>0</v>
      </c>
      <c r="T46" s="792">
        <f t="shared" si="199"/>
        <v>0</v>
      </c>
      <c r="U46" s="790">
        <f>U45/6300*1000</f>
        <v>0</v>
      </c>
      <c r="V46" s="791">
        <f t="shared" ref="V46" si="231">V45/6300*1000</f>
        <v>0</v>
      </c>
      <c r="W46" s="792">
        <f t="shared" si="49"/>
        <v>0</v>
      </c>
      <c r="X46" s="790">
        <f t="shared" si="200"/>
        <v>0</v>
      </c>
      <c r="Y46" s="791">
        <f t="shared" si="201"/>
        <v>0</v>
      </c>
      <c r="Z46" s="792">
        <f t="shared" si="202"/>
        <v>0</v>
      </c>
      <c r="AA46" s="790">
        <f>AA45/6300*1000</f>
        <v>0</v>
      </c>
      <c r="AB46" s="791">
        <f t="shared" ref="AB46" si="232">AB45/6300*1000</f>
        <v>0</v>
      </c>
      <c r="AC46" s="792">
        <f t="shared" si="50"/>
        <v>0</v>
      </c>
      <c r="AD46" s="790">
        <f t="shared" si="203"/>
        <v>0</v>
      </c>
      <c r="AE46" s="791">
        <f t="shared" si="204"/>
        <v>0</v>
      </c>
      <c r="AF46" s="792">
        <f t="shared" si="205"/>
        <v>0</v>
      </c>
      <c r="AG46" s="790">
        <f>AG45/6300*1000</f>
        <v>0</v>
      </c>
      <c r="AH46" s="791">
        <f t="shared" ref="AH46" si="233">AH45/6300*1000</f>
        <v>0</v>
      </c>
      <c r="AI46" s="792">
        <f t="shared" si="51"/>
        <v>0</v>
      </c>
      <c r="AJ46" s="790">
        <f t="shared" si="206"/>
        <v>0</v>
      </c>
      <c r="AK46" s="791">
        <f t="shared" si="207"/>
        <v>0</v>
      </c>
      <c r="AL46" s="792">
        <f t="shared" si="208"/>
        <v>0</v>
      </c>
      <c r="AM46" s="790">
        <f>AM45/6300*1000</f>
        <v>0</v>
      </c>
      <c r="AN46" s="791">
        <f t="shared" ref="AN46" si="234">AN45/6300*1000</f>
        <v>0</v>
      </c>
      <c r="AO46" s="792">
        <f t="shared" si="52"/>
        <v>0</v>
      </c>
      <c r="AP46" s="790">
        <f t="shared" si="209"/>
        <v>0</v>
      </c>
      <c r="AQ46" s="791">
        <f t="shared" si="210"/>
        <v>0</v>
      </c>
      <c r="AR46" s="792">
        <f t="shared" si="211"/>
        <v>0</v>
      </c>
      <c r="AS46" s="790">
        <f>AS45/6300*1000</f>
        <v>0</v>
      </c>
      <c r="AT46" s="791">
        <f t="shared" ref="AT46" si="235">AT45/6300*1000</f>
        <v>0</v>
      </c>
      <c r="AU46" s="792">
        <f t="shared" si="53"/>
        <v>0</v>
      </c>
      <c r="AV46" s="790">
        <f t="shared" si="212"/>
        <v>0</v>
      </c>
      <c r="AW46" s="791">
        <f t="shared" si="213"/>
        <v>0</v>
      </c>
      <c r="AX46" s="792">
        <f t="shared" si="214"/>
        <v>0</v>
      </c>
      <c r="AY46" s="790">
        <f>AY45/6300*1000</f>
        <v>0</v>
      </c>
      <c r="AZ46" s="791">
        <f t="shared" ref="AZ46" si="236">AZ45/6300*1000</f>
        <v>0</v>
      </c>
      <c r="BA46" s="792">
        <f t="shared" si="54"/>
        <v>0</v>
      </c>
      <c r="BB46" s="790">
        <f t="shared" si="215"/>
        <v>0</v>
      </c>
      <c r="BC46" s="791">
        <f t="shared" si="216"/>
        <v>0</v>
      </c>
      <c r="BD46" s="792">
        <f t="shared" si="217"/>
        <v>0</v>
      </c>
      <c r="BE46" s="790">
        <f>BE45/6300*1000</f>
        <v>0</v>
      </c>
      <c r="BF46" s="791">
        <f t="shared" ref="BF46" si="237">BF45/6300*1000</f>
        <v>0</v>
      </c>
      <c r="BG46" s="792">
        <f t="shared" si="55"/>
        <v>0</v>
      </c>
      <c r="BH46" s="790">
        <f t="shared" si="218"/>
        <v>0</v>
      </c>
      <c r="BI46" s="791">
        <f t="shared" si="219"/>
        <v>0</v>
      </c>
      <c r="BJ46" s="792">
        <f t="shared" si="220"/>
        <v>0</v>
      </c>
      <c r="BK46" s="790">
        <f>BK45/6300*1000</f>
        <v>0</v>
      </c>
      <c r="BL46" s="791">
        <f t="shared" ref="BL46" si="238">BL45/6300*1000</f>
        <v>0</v>
      </c>
      <c r="BM46" s="792">
        <f t="shared" si="56"/>
        <v>0</v>
      </c>
      <c r="BN46" s="790">
        <f t="shared" si="221"/>
        <v>0</v>
      </c>
      <c r="BO46" s="791">
        <f t="shared" si="222"/>
        <v>0</v>
      </c>
      <c r="BP46" s="792">
        <f t="shared" si="223"/>
        <v>0</v>
      </c>
      <c r="BQ46" s="790">
        <f>BQ45/6300*1000</f>
        <v>0</v>
      </c>
      <c r="BR46" s="791">
        <f t="shared" ref="BR46" si="239">BR45/6300*1000</f>
        <v>0</v>
      </c>
      <c r="BS46" s="792">
        <f t="shared" si="57"/>
        <v>0</v>
      </c>
      <c r="BT46" s="790">
        <f t="shared" si="224"/>
        <v>0</v>
      </c>
      <c r="BU46" s="791">
        <f t="shared" si="225"/>
        <v>0</v>
      </c>
      <c r="BV46" s="792">
        <f t="shared" si="226"/>
        <v>0</v>
      </c>
      <c r="BW46" s="793" t="s">
        <v>90</v>
      </c>
    </row>
    <row r="47" spans="2:75" ht="15.75" hidden="1" customHeight="1" outlineLevel="1" thickTop="1">
      <c r="B47" s="2523"/>
      <c r="C47" s="2480"/>
      <c r="D47" s="2473"/>
      <c r="E47" s="737" t="s">
        <v>219</v>
      </c>
      <c r="F47" s="794">
        <f>F43-F44-F45</f>
        <v>0</v>
      </c>
      <c r="G47" s="795">
        <f t="shared" ref="G47" si="240">G43-G44-G45</f>
        <v>0</v>
      </c>
      <c r="H47" s="796">
        <f t="shared" si="228"/>
        <v>0</v>
      </c>
      <c r="I47" s="794">
        <f>I43-I44-I45</f>
        <v>0</v>
      </c>
      <c r="J47" s="795">
        <f t="shared" ref="J47" si="241">J43-J44-J45</f>
        <v>0</v>
      </c>
      <c r="K47" s="796">
        <f t="shared" si="47"/>
        <v>0</v>
      </c>
      <c r="L47" s="794">
        <f t="shared" si="194"/>
        <v>0</v>
      </c>
      <c r="M47" s="795">
        <f t="shared" si="195"/>
        <v>0</v>
      </c>
      <c r="N47" s="796">
        <f t="shared" si="196"/>
        <v>0</v>
      </c>
      <c r="O47" s="794">
        <f>O43-O44-O45</f>
        <v>0</v>
      </c>
      <c r="P47" s="795">
        <f t="shared" ref="P47" si="242">P43-P44-P45</f>
        <v>0</v>
      </c>
      <c r="Q47" s="796">
        <f t="shared" si="48"/>
        <v>0</v>
      </c>
      <c r="R47" s="794">
        <f t="shared" si="197"/>
        <v>0</v>
      </c>
      <c r="S47" s="795">
        <f t="shared" si="198"/>
        <v>0</v>
      </c>
      <c r="T47" s="796">
        <f t="shared" si="199"/>
        <v>0</v>
      </c>
      <c r="U47" s="794">
        <f>U43-U44-U45</f>
        <v>0</v>
      </c>
      <c r="V47" s="795">
        <f t="shared" ref="V47" si="243">V43-V44-V45</f>
        <v>0</v>
      </c>
      <c r="W47" s="796">
        <f t="shared" si="49"/>
        <v>0</v>
      </c>
      <c r="X47" s="794">
        <f t="shared" si="200"/>
        <v>0</v>
      </c>
      <c r="Y47" s="795">
        <f t="shared" si="201"/>
        <v>0</v>
      </c>
      <c r="Z47" s="796">
        <f t="shared" si="202"/>
        <v>0</v>
      </c>
      <c r="AA47" s="794">
        <f>AA43-AA44-AA45</f>
        <v>0</v>
      </c>
      <c r="AB47" s="795">
        <f t="shared" ref="AB47" si="244">AB43-AB44-AB45</f>
        <v>0</v>
      </c>
      <c r="AC47" s="796">
        <f t="shared" si="50"/>
        <v>0</v>
      </c>
      <c r="AD47" s="794">
        <f t="shared" si="203"/>
        <v>0</v>
      </c>
      <c r="AE47" s="795">
        <f t="shared" si="204"/>
        <v>0</v>
      </c>
      <c r="AF47" s="796">
        <f t="shared" si="205"/>
        <v>0</v>
      </c>
      <c r="AG47" s="794">
        <f>AG43-AG44-AG45</f>
        <v>0</v>
      </c>
      <c r="AH47" s="795">
        <f t="shared" ref="AH47" si="245">AH43-AH44-AH45</f>
        <v>0</v>
      </c>
      <c r="AI47" s="796">
        <f t="shared" si="51"/>
        <v>0</v>
      </c>
      <c r="AJ47" s="794">
        <f t="shared" si="206"/>
        <v>0</v>
      </c>
      <c r="AK47" s="795">
        <f t="shared" si="207"/>
        <v>0</v>
      </c>
      <c r="AL47" s="796">
        <f t="shared" si="208"/>
        <v>0</v>
      </c>
      <c r="AM47" s="794">
        <f>AM43-AM44-AM45</f>
        <v>0</v>
      </c>
      <c r="AN47" s="795">
        <f t="shared" ref="AN47" si="246">AN43-AN44-AN45</f>
        <v>0</v>
      </c>
      <c r="AO47" s="796">
        <f t="shared" si="52"/>
        <v>0</v>
      </c>
      <c r="AP47" s="794">
        <f t="shared" si="209"/>
        <v>0</v>
      </c>
      <c r="AQ47" s="795">
        <f t="shared" si="210"/>
        <v>0</v>
      </c>
      <c r="AR47" s="796">
        <f t="shared" si="211"/>
        <v>0</v>
      </c>
      <c r="AS47" s="794">
        <f>AS43-AS44-AS45</f>
        <v>0</v>
      </c>
      <c r="AT47" s="795">
        <f t="shared" ref="AT47" si="247">AT43-AT44-AT45</f>
        <v>0</v>
      </c>
      <c r="AU47" s="796">
        <f t="shared" si="53"/>
        <v>0</v>
      </c>
      <c r="AV47" s="794">
        <f t="shared" si="212"/>
        <v>0</v>
      </c>
      <c r="AW47" s="795">
        <f t="shared" si="213"/>
        <v>0</v>
      </c>
      <c r="AX47" s="796">
        <f t="shared" si="214"/>
        <v>0</v>
      </c>
      <c r="AY47" s="794">
        <f>AY43-AY44-AY45</f>
        <v>0</v>
      </c>
      <c r="AZ47" s="795">
        <f t="shared" ref="AZ47" si="248">AZ43-AZ44-AZ45</f>
        <v>0</v>
      </c>
      <c r="BA47" s="796">
        <f t="shared" si="54"/>
        <v>0</v>
      </c>
      <c r="BB47" s="794">
        <f t="shared" si="215"/>
        <v>0</v>
      </c>
      <c r="BC47" s="795">
        <f t="shared" si="216"/>
        <v>0</v>
      </c>
      <c r="BD47" s="796">
        <f t="shared" si="217"/>
        <v>0</v>
      </c>
      <c r="BE47" s="794">
        <f>BE43-BE44-BE45</f>
        <v>0</v>
      </c>
      <c r="BF47" s="795">
        <f t="shared" ref="BF47" si="249">BF43-BF44-BF45</f>
        <v>0</v>
      </c>
      <c r="BG47" s="796">
        <f t="shared" si="55"/>
        <v>0</v>
      </c>
      <c r="BH47" s="794">
        <f t="shared" si="218"/>
        <v>0</v>
      </c>
      <c r="BI47" s="795">
        <f t="shared" si="219"/>
        <v>0</v>
      </c>
      <c r="BJ47" s="796">
        <f t="shared" si="220"/>
        <v>0</v>
      </c>
      <c r="BK47" s="794">
        <f>BK43-BK44-BK45</f>
        <v>0</v>
      </c>
      <c r="BL47" s="795">
        <f t="shared" ref="BL47" si="250">BL43-BL44-BL45</f>
        <v>0</v>
      </c>
      <c r="BM47" s="796">
        <f t="shared" si="56"/>
        <v>0</v>
      </c>
      <c r="BN47" s="794">
        <f t="shared" si="221"/>
        <v>0</v>
      </c>
      <c r="BO47" s="795">
        <f t="shared" si="222"/>
        <v>0</v>
      </c>
      <c r="BP47" s="796">
        <f t="shared" si="223"/>
        <v>0</v>
      </c>
      <c r="BQ47" s="794">
        <f>BQ43-BQ44-BQ45</f>
        <v>0</v>
      </c>
      <c r="BR47" s="795">
        <f t="shared" ref="BR47" si="251">BR43-BR44-BR45</f>
        <v>0</v>
      </c>
      <c r="BS47" s="796">
        <f t="shared" si="57"/>
        <v>0</v>
      </c>
      <c r="BT47" s="794">
        <f t="shared" si="224"/>
        <v>0</v>
      </c>
      <c r="BU47" s="795">
        <f t="shared" si="225"/>
        <v>0</v>
      </c>
      <c r="BV47" s="796">
        <f t="shared" si="226"/>
        <v>0</v>
      </c>
      <c r="BW47" s="797" t="s">
        <v>89</v>
      </c>
    </row>
    <row r="48" spans="2:75" ht="15.75" hidden="1" customHeight="1" outlineLevel="1" thickBot="1">
      <c r="B48" s="2523"/>
      <c r="C48" s="2481"/>
      <c r="D48" s="2478"/>
      <c r="E48" s="738" t="s">
        <v>220</v>
      </c>
      <c r="F48" s="798" t="e">
        <f>F47/F43</f>
        <v>#DIV/0!</v>
      </c>
      <c r="G48" s="799" t="e">
        <f t="shared" ref="G48" si="252">G47/G43</f>
        <v>#DIV/0!</v>
      </c>
      <c r="H48" s="800" t="e">
        <f>G48-F48</f>
        <v>#DIV/0!</v>
      </c>
      <c r="I48" s="798" t="e">
        <f>I47/I43</f>
        <v>#DIV/0!</v>
      </c>
      <c r="J48" s="799" t="e">
        <f t="shared" ref="J48" si="253">J47/J43</f>
        <v>#DIV/0!</v>
      </c>
      <c r="K48" s="800" t="e">
        <f>J48-I48</f>
        <v>#DIV/0!</v>
      </c>
      <c r="L48" s="798" t="e">
        <f t="shared" ref="L48:M48" si="254">L47/L43</f>
        <v>#DIV/0!</v>
      </c>
      <c r="M48" s="799" t="e">
        <f t="shared" si="254"/>
        <v>#DIV/0!</v>
      </c>
      <c r="N48" s="800" t="e">
        <f t="shared" si="196"/>
        <v>#DIV/0!</v>
      </c>
      <c r="O48" s="798" t="e">
        <f>O47/O43</f>
        <v>#DIV/0!</v>
      </c>
      <c r="P48" s="799" t="e">
        <f t="shared" ref="P48" si="255">P47/P43</f>
        <v>#DIV/0!</v>
      </c>
      <c r="Q48" s="800" t="e">
        <f>P48-O48</f>
        <v>#DIV/0!</v>
      </c>
      <c r="R48" s="798" t="e">
        <f t="shared" ref="R48:S48" si="256">R47/R43</f>
        <v>#DIV/0!</v>
      </c>
      <c r="S48" s="799" t="e">
        <f t="shared" si="256"/>
        <v>#DIV/0!</v>
      </c>
      <c r="T48" s="800" t="e">
        <f t="shared" si="199"/>
        <v>#DIV/0!</v>
      </c>
      <c r="U48" s="798" t="e">
        <f>U47/U43</f>
        <v>#DIV/0!</v>
      </c>
      <c r="V48" s="799" t="e">
        <f t="shared" ref="V48" si="257">V47/V43</f>
        <v>#DIV/0!</v>
      </c>
      <c r="W48" s="800" t="e">
        <f>V48-U48</f>
        <v>#DIV/0!</v>
      </c>
      <c r="X48" s="798" t="e">
        <f t="shared" ref="X48:Y48" si="258">X47/X43</f>
        <v>#DIV/0!</v>
      </c>
      <c r="Y48" s="799" t="e">
        <f t="shared" si="258"/>
        <v>#DIV/0!</v>
      </c>
      <c r="Z48" s="800" t="e">
        <f t="shared" si="202"/>
        <v>#DIV/0!</v>
      </c>
      <c r="AA48" s="798" t="e">
        <f>AA47/AA43</f>
        <v>#DIV/0!</v>
      </c>
      <c r="AB48" s="799" t="e">
        <f t="shared" ref="AB48" si="259">AB47/AB43</f>
        <v>#DIV/0!</v>
      </c>
      <c r="AC48" s="800" t="e">
        <f>AB48-AA48</f>
        <v>#DIV/0!</v>
      </c>
      <c r="AD48" s="798" t="e">
        <f t="shared" ref="AD48:AE48" si="260">AD47/AD43</f>
        <v>#DIV/0!</v>
      </c>
      <c r="AE48" s="799" t="e">
        <f t="shared" si="260"/>
        <v>#DIV/0!</v>
      </c>
      <c r="AF48" s="800" t="e">
        <f t="shared" si="205"/>
        <v>#DIV/0!</v>
      </c>
      <c r="AG48" s="798" t="e">
        <f>AG47/AG43</f>
        <v>#DIV/0!</v>
      </c>
      <c r="AH48" s="799" t="e">
        <f t="shared" ref="AH48" si="261">AH47/AH43</f>
        <v>#DIV/0!</v>
      </c>
      <c r="AI48" s="800" t="e">
        <f>AH48-AG48</f>
        <v>#DIV/0!</v>
      </c>
      <c r="AJ48" s="798" t="e">
        <f t="shared" ref="AJ48:AK48" si="262">AJ47/AJ43</f>
        <v>#DIV/0!</v>
      </c>
      <c r="AK48" s="799" t="e">
        <f t="shared" si="262"/>
        <v>#DIV/0!</v>
      </c>
      <c r="AL48" s="800" t="e">
        <f t="shared" si="208"/>
        <v>#DIV/0!</v>
      </c>
      <c r="AM48" s="798" t="e">
        <f>AM47/AM43</f>
        <v>#DIV/0!</v>
      </c>
      <c r="AN48" s="799" t="e">
        <f t="shared" ref="AN48" si="263">AN47/AN43</f>
        <v>#DIV/0!</v>
      </c>
      <c r="AO48" s="800" t="e">
        <f>AN48-AM48</f>
        <v>#DIV/0!</v>
      </c>
      <c r="AP48" s="798" t="e">
        <f t="shared" ref="AP48:AQ48" si="264">AP47/AP43</f>
        <v>#DIV/0!</v>
      </c>
      <c r="AQ48" s="799" t="e">
        <f t="shared" si="264"/>
        <v>#DIV/0!</v>
      </c>
      <c r="AR48" s="800" t="e">
        <f t="shared" si="211"/>
        <v>#DIV/0!</v>
      </c>
      <c r="AS48" s="798" t="e">
        <f>AS47/AS43</f>
        <v>#DIV/0!</v>
      </c>
      <c r="AT48" s="799" t="e">
        <f t="shared" ref="AT48" si="265">AT47/AT43</f>
        <v>#DIV/0!</v>
      </c>
      <c r="AU48" s="800" t="e">
        <f>AT48-AS48</f>
        <v>#DIV/0!</v>
      </c>
      <c r="AV48" s="798" t="e">
        <f t="shared" ref="AV48:AW48" si="266">AV47/AV43</f>
        <v>#DIV/0!</v>
      </c>
      <c r="AW48" s="799" t="e">
        <f t="shared" si="266"/>
        <v>#DIV/0!</v>
      </c>
      <c r="AX48" s="800" t="e">
        <f t="shared" si="214"/>
        <v>#DIV/0!</v>
      </c>
      <c r="AY48" s="798" t="e">
        <f>AY47/AY43</f>
        <v>#DIV/0!</v>
      </c>
      <c r="AZ48" s="799" t="e">
        <f t="shared" ref="AZ48" si="267">AZ47/AZ43</f>
        <v>#DIV/0!</v>
      </c>
      <c r="BA48" s="800" t="e">
        <f>AZ48-AY48</f>
        <v>#DIV/0!</v>
      </c>
      <c r="BB48" s="798" t="e">
        <f t="shared" ref="BB48:BC48" si="268">BB47/BB43</f>
        <v>#DIV/0!</v>
      </c>
      <c r="BC48" s="799" t="e">
        <f t="shared" si="268"/>
        <v>#DIV/0!</v>
      </c>
      <c r="BD48" s="800" t="e">
        <f t="shared" si="217"/>
        <v>#DIV/0!</v>
      </c>
      <c r="BE48" s="798" t="e">
        <f>BE47/BE43</f>
        <v>#DIV/0!</v>
      </c>
      <c r="BF48" s="799" t="e">
        <f t="shared" ref="BF48" si="269">BF47/BF43</f>
        <v>#DIV/0!</v>
      </c>
      <c r="BG48" s="800" t="e">
        <f>BF48-BE48</f>
        <v>#DIV/0!</v>
      </c>
      <c r="BH48" s="798" t="e">
        <f t="shared" ref="BH48:BI48" si="270">BH47/BH43</f>
        <v>#DIV/0!</v>
      </c>
      <c r="BI48" s="799" t="e">
        <f t="shared" si="270"/>
        <v>#DIV/0!</v>
      </c>
      <c r="BJ48" s="800" t="e">
        <f t="shared" si="220"/>
        <v>#DIV/0!</v>
      </c>
      <c r="BK48" s="798" t="e">
        <f>BK47/BK43</f>
        <v>#DIV/0!</v>
      </c>
      <c r="BL48" s="799" t="e">
        <f t="shared" ref="BL48" si="271">BL47/BL43</f>
        <v>#DIV/0!</v>
      </c>
      <c r="BM48" s="800" t="e">
        <f>BL48-BK48</f>
        <v>#DIV/0!</v>
      </c>
      <c r="BN48" s="798" t="e">
        <f t="shared" ref="BN48:BO48" si="272">BN47/BN43</f>
        <v>#DIV/0!</v>
      </c>
      <c r="BO48" s="799" t="e">
        <f t="shared" si="272"/>
        <v>#DIV/0!</v>
      </c>
      <c r="BP48" s="800" t="e">
        <f t="shared" si="223"/>
        <v>#DIV/0!</v>
      </c>
      <c r="BQ48" s="798" t="e">
        <f>BQ47/BQ43</f>
        <v>#DIV/0!</v>
      </c>
      <c r="BR48" s="799" t="e">
        <f t="shared" ref="BR48" si="273">BR47/BR43</f>
        <v>#DIV/0!</v>
      </c>
      <c r="BS48" s="800" t="e">
        <f>BR48-BQ48</f>
        <v>#DIV/0!</v>
      </c>
      <c r="BT48" s="798" t="e">
        <f t="shared" ref="BT48:BU48" si="274">BT47/BT43</f>
        <v>#DIV/0!</v>
      </c>
      <c r="BU48" s="799" t="e">
        <f t="shared" si="274"/>
        <v>#DIV/0!</v>
      </c>
      <c r="BV48" s="800" t="e">
        <f t="shared" si="226"/>
        <v>#DIV/0!</v>
      </c>
      <c r="BW48" s="801" t="s">
        <v>153</v>
      </c>
    </row>
    <row r="49" spans="2:75" ht="15.75" customHeight="1" collapsed="1" thickTop="1" thickBot="1">
      <c r="B49" s="2523"/>
      <c r="C49" s="2535" t="s">
        <v>226</v>
      </c>
      <c r="D49" s="2515"/>
      <c r="E49" s="2516"/>
      <c r="F49" s="802">
        <f>SUM(F13,F19,F25,F31,F37,F43)</f>
        <v>20387</v>
      </c>
      <c r="G49" s="803">
        <f>SUM(G13,G19,G25,G31,G37,G43)</f>
        <v>6023</v>
      </c>
      <c r="H49" s="804">
        <f>G49-F49</f>
        <v>-14364</v>
      </c>
      <c r="I49" s="802">
        <f t="shared" ref="I49:J51" si="275">SUM(I13,I19,I25,I31,I37,I43)</f>
        <v>26717</v>
      </c>
      <c r="J49" s="803">
        <f t="shared" si="275"/>
        <v>12372</v>
      </c>
      <c r="K49" s="804">
        <f t="shared" ref="K49:K54" si="276">J49-I49</f>
        <v>-14345</v>
      </c>
      <c r="L49" s="802">
        <f t="shared" si="58"/>
        <v>47104</v>
      </c>
      <c r="M49" s="803">
        <f t="shared" si="58"/>
        <v>18395</v>
      </c>
      <c r="N49" s="804">
        <f t="shared" si="10"/>
        <v>-28709</v>
      </c>
      <c r="O49" s="802">
        <f t="shared" ref="O49:P51" si="277">SUM(O13,O19,O25,O31,O37,O43)</f>
        <v>20003</v>
      </c>
      <c r="P49" s="803">
        <f t="shared" si="277"/>
        <v>12437</v>
      </c>
      <c r="Q49" s="804">
        <f t="shared" ref="Q49:Q54" si="278">P49-O49</f>
        <v>-7566</v>
      </c>
      <c r="R49" s="802">
        <f t="shared" si="59"/>
        <v>67107</v>
      </c>
      <c r="S49" s="803">
        <f t="shared" si="59"/>
        <v>30832</v>
      </c>
      <c r="T49" s="804">
        <f t="shared" si="14"/>
        <v>-36275</v>
      </c>
      <c r="U49" s="802">
        <f t="shared" ref="U49:V51" si="279">SUM(U13,U19,U25,U31,U37,U43)</f>
        <v>25414</v>
      </c>
      <c r="V49" s="803">
        <f t="shared" si="279"/>
        <v>15560</v>
      </c>
      <c r="W49" s="804">
        <f t="shared" ref="W49:W54" si="280">V49-U49</f>
        <v>-9854</v>
      </c>
      <c r="X49" s="802">
        <f t="shared" si="60"/>
        <v>92521</v>
      </c>
      <c r="Y49" s="803">
        <f t="shared" si="60"/>
        <v>46392</v>
      </c>
      <c r="Z49" s="804">
        <f t="shared" si="18"/>
        <v>-46129</v>
      </c>
      <c r="AA49" s="802">
        <f t="shared" ref="AA49:AB51" si="281">SUM(AA13,AA19,AA25,AA31,AA37,AA43)</f>
        <v>26140</v>
      </c>
      <c r="AB49" s="803">
        <f t="shared" si="281"/>
        <v>8796</v>
      </c>
      <c r="AC49" s="804">
        <f t="shared" ref="AC49:AC54" si="282">AB49-AA49</f>
        <v>-17344</v>
      </c>
      <c r="AD49" s="802">
        <f t="shared" si="61"/>
        <v>118661</v>
      </c>
      <c r="AE49" s="803">
        <f t="shared" si="61"/>
        <v>55188</v>
      </c>
      <c r="AF49" s="804">
        <f t="shared" si="22"/>
        <v>-63473</v>
      </c>
      <c r="AG49" s="802">
        <f t="shared" ref="AG49:AH51" si="283">SUM(AG13,AG19,AG25,AG31,AG37,AG43)</f>
        <v>46792</v>
      </c>
      <c r="AH49" s="803">
        <f t="shared" si="283"/>
        <v>85572</v>
      </c>
      <c r="AI49" s="804">
        <f t="shared" ref="AI49:AI54" si="284">AH49-AG49</f>
        <v>38780</v>
      </c>
      <c r="AJ49" s="802">
        <f t="shared" si="62"/>
        <v>165453</v>
      </c>
      <c r="AK49" s="803">
        <f t="shared" si="62"/>
        <v>140760</v>
      </c>
      <c r="AL49" s="804">
        <f t="shared" si="26"/>
        <v>-24693</v>
      </c>
      <c r="AM49" s="802">
        <f t="shared" ref="AM49:AN51" si="285">SUM(AM13,AM19,AM25,AM31,AM37,AM43)</f>
        <v>38869</v>
      </c>
      <c r="AN49" s="803">
        <f t="shared" si="285"/>
        <v>31370</v>
      </c>
      <c r="AO49" s="804">
        <f t="shared" ref="AO49:AO54" si="286">AN49-AM49</f>
        <v>-7499</v>
      </c>
      <c r="AP49" s="802">
        <f t="shared" si="63"/>
        <v>204322</v>
      </c>
      <c r="AQ49" s="803">
        <f t="shared" si="63"/>
        <v>172130</v>
      </c>
      <c r="AR49" s="804">
        <f t="shared" si="0"/>
        <v>-32192</v>
      </c>
      <c r="AS49" s="802">
        <f t="shared" ref="AS49:AT51" si="287">SUM(AS13,AS19,AS25,AS31,AS37,AS43)</f>
        <v>24388</v>
      </c>
      <c r="AT49" s="803">
        <f t="shared" si="287"/>
        <v>13248</v>
      </c>
      <c r="AU49" s="804">
        <f t="shared" ref="AU49:AU54" si="288">AT49-AS49</f>
        <v>-11140</v>
      </c>
      <c r="AV49" s="802">
        <f t="shared" si="64"/>
        <v>228710</v>
      </c>
      <c r="AW49" s="803">
        <f t="shared" si="64"/>
        <v>185378</v>
      </c>
      <c r="AX49" s="804">
        <f t="shared" si="1"/>
        <v>-43332</v>
      </c>
      <c r="AY49" s="802">
        <f t="shared" ref="AY49:AZ51" si="289">SUM(AY13,AY19,AY25,AY31,AY37,AY43)</f>
        <v>22436</v>
      </c>
      <c r="AZ49" s="803">
        <f t="shared" si="289"/>
        <v>24160</v>
      </c>
      <c r="BA49" s="804">
        <f t="shared" ref="BA49:BA54" si="290">AZ49-AY49</f>
        <v>1724</v>
      </c>
      <c r="BB49" s="802">
        <f t="shared" si="65"/>
        <v>251146</v>
      </c>
      <c r="BC49" s="803">
        <f t="shared" si="65"/>
        <v>209538</v>
      </c>
      <c r="BD49" s="804">
        <f t="shared" si="2"/>
        <v>-41608</v>
      </c>
      <c r="BE49" s="802">
        <f t="shared" ref="BE49:BF51" si="291">SUM(BE13,BE19,BE25,BE31,BE37,BE43)</f>
        <v>33679</v>
      </c>
      <c r="BF49" s="803">
        <f t="shared" si="291"/>
        <v>19902</v>
      </c>
      <c r="BG49" s="804">
        <f t="shared" ref="BG49:BG54" si="292">BF49-BE49</f>
        <v>-13777</v>
      </c>
      <c r="BH49" s="802">
        <f t="shared" si="66"/>
        <v>284825</v>
      </c>
      <c r="BI49" s="803">
        <f t="shared" si="66"/>
        <v>229440</v>
      </c>
      <c r="BJ49" s="804">
        <f t="shared" si="3"/>
        <v>-55385</v>
      </c>
      <c r="BK49" s="802">
        <f t="shared" ref="BK49:BL51" si="293">SUM(BK13,BK19,BK25,BK31,BK37,BK43)</f>
        <v>30088</v>
      </c>
      <c r="BL49" s="803">
        <f t="shared" si="293"/>
        <v>10788</v>
      </c>
      <c r="BM49" s="804">
        <f t="shared" ref="BM49:BM54" si="294">BL49-BK49</f>
        <v>-19300</v>
      </c>
      <c r="BN49" s="802">
        <f t="shared" si="67"/>
        <v>314913</v>
      </c>
      <c r="BO49" s="803">
        <f t="shared" si="67"/>
        <v>240228</v>
      </c>
      <c r="BP49" s="804">
        <f t="shared" si="4"/>
        <v>-74685</v>
      </c>
      <c r="BQ49" s="802">
        <f t="shared" ref="BQ49:BR51" si="295">SUM(BQ13,BQ19,BQ25,BQ31,BQ37,BQ43)</f>
        <v>18500</v>
      </c>
      <c r="BR49" s="803">
        <f t="shared" si="295"/>
        <v>44120</v>
      </c>
      <c r="BS49" s="804">
        <f t="shared" ref="BS49:BS54" si="296">BR49-BQ49</f>
        <v>25620</v>
      </c>
      <c r="BT49" s="802">
        <f t="shared" si="68"/>
        <v>333413</v>
      </c>
      <c r="BU49" s="803">
        <f t="shared" si="68"/>
        <v>284348</v>
      </c>
      <c r="BV49" s="804">
        <f t="shared" si="5"/>
        <v>-49065</v>
      </c>
      <c r="BW49" s="805" t="s">
        <v>89</v>
      </c>
    </row>
    <row r="50" spans="2:75" ht="15.75" customHeight="1" thickTop="1">
      <c r="B50" s="2523"/>
      <c r="C50" s="2475" t="s">
        <v>227</v>
      </c>
      <c r="D50" s="2476"/>
      <c r="E50" s="2477"/>
      <c r="F50" s="794">
        <f t="shared" ref="F50:G51" si="297">SUM(F14,F20,F26,F32,F38,F44)</f>
        <v>10650</v>
      </c>
      <c r="G50" s="795">
        <f t="shared" si="297"/>
        <v>1157</v>
      </c>
      <c r="H50" s="796">
        <f t="shared" ref="H50:H53" si="298">G50-F50</f>
        <v>-9493</v>
      </c>
      <c r="I50" s="794">
        <f t="shared" si="275"/>
        <v>12140</v>
      </c>
      <c r="J50" s="795">
        <f t="shared" si="275"/>
        <v>2338</v>
      </c>
      <c r="K50" s="796">
        <f t="shared" si="276"/>
        <v>-9802</v>
      </c>
      <c r="L50" s="794">
        <f t="shared" si="58"/>
        <v>22790</v>
      </c>
      <c r="M50" s="795">
        <f t="shared" si="58"/>
        <v>3495</v>
      </c>
      <c r="N50" s="796">
        <f t="shared" si="10"/>
        <v>-19295</v>
      </c>
      <c r="O50" s="794">
        <f t="shared" si="277"/>
        <v>7526</v>
      </c>
      <c r="P50" s="795">
        <f t="shared" si="277"/>
        <v>1387</v>
      </c>
      <c r="Q50" s="796">
        <f t="shared" si="278"/>
        <v>-6139</v>
      </c>
      <c r="R50" s="794">
        <f t="shared" si="59"/>
        <v>30316</v>
      </c>
      <c r="S50" s="795">
        <f t="shared" si="59"/>
        <v>4882</v>
      </c>
      <c r="T50" s="796">
        <f t="shared" si="14"/>
        <v>-25434</v>
      </c>
      <c r="U50" s="794">
        <f t="shared" si="279"/>
        <v>10173</v>
      </c>
      <c r="V50" s="795">
        <f t="shared" si="279"/>
        <v>2684</v>
      </c>
      <c r="W50" s="796">
        <f t="shared" si="280"/>
        <v>-7489</v>
      </c>
      <c r="X50" s="794">
        <f t="shared" si="60"/>
        <v>40489</v>
      </c>
      <c r="Y50" s="795">
        <f t="shared" si="60"/>
        <v>7566</v>
      </c>
      <c r="Z50" s="796">
        <f t="shared" si="18"/>
        <v>-32923</v>
      </c>
      <c r="AA50" s="794">
        <f t="shared" si="281"/>
        <v>12040</v>
      </c>
      <c r="AB50" s="795">
        <f t="shared" si="281"/>
        <v>1446</v>
      </c>
      <c r="AC50" s="796">
        <f t="shared" si="282"/>
        <v>-10594</v>
      </c>
      <c r="AD50" s="794">
        <f t="shared" si="61"/>
        <v>52529</v>
      </c>
      <c r="AE50" s="795">
        <f t="shared" si="61"/>
        <v>9012</v>
      </c>
      <c r="AF50" s="796">
        <f t="shared" si="22"/>
        <v>-43517</v>
      </c>
      <c r="AG50" s="794">
        <f t="shared" si="283"/>
        <v>26200</v>
      </c>
      <c r="AH50" s="795">
        <f t="shared" si="283"/>
        <v>54106</v>
      </c>
      <c r="AI50" s="796">
        <f t="shared" si="284"/>
        <v>27906</v>
      </c>
      <c r="AJ50" s="794">
        <f t="shared" si="62"/>
        <v>78729</v>
      </c>
      <c r="AK50" s="795">
        <f t="shared" si="62"/>
        <v>63118</v>
      </c>
      <c r="AL50" s="796">
        <f t="shared" si="26"/>
        <v>-15611</v>
      </c>
      <c r="AM50" s="794">
        <f t="shared" si="285"/>
        <v>18540</v>
      </c>
      <c r="AN50" s="795">
        <f t="shared" si="285"/>
        <v>12099</v>
      </c>
      <c r="AO50" s="796">
        <f t="shared" si="286"/>
        <v>-6441</v>
      </c>
      <c r="AP50" s="794">
        <f t="shared" si="63"/>
        <v>97269</v>
      </c>
      <c r="AQ50" s="795">
        <f t="shared" si="63"/>
        <v>75217</v>
      </c>
      <c r="AR50" s="796">
        <f t="shared" si="0"/>
        <v>-22052</v>
      </c>
      <c r="AS50" s="794">
        <f t="shared" si="287"/>
        <v>10920</v>
      </c>
      <c r="AT50" s="795">
        <f t="shared" si="287"/>
        <v>2946</v>
      </c>
      <c r="AU50" s="796">
        <f t="shared" si="288"/>
        <v>-7974</v>
      </c>
      <c r="AV50" s="794">
        <f t="shared" si="64"/>
        <v>108189</v>
      </c>
      <c r="AW50" s="795">
        <f t="shared" si="64"/>
        <v>78163</v>
      </c>
      <c r="AX50" s="796">
        <f t="shared" si="1"/>
        <v>-30026</v>
      </c>
      <c r="AY50" s="794">
        <f t="shared" si="289"/>
        <v>9785</v>
      </c>
      <c r="AZ50" s="795">
        <f t="shared" si="289"/>
        <v>5920</v>
      </c>
      <c r="BA50" s="796">
        <f t="shared" si="290"/>
        <v>-3865</v>
      </c>
      <c r="BB50" s="794">
        <f t="shared" si="65"/>
        <v>117974</v>
      </c>
      <c r="BC50" s="795">
        <f t="shared" si="65"/>
        <v>84083</v>
      </c>
      <c r="BD50" s="796">
        <f t="shared" si="2"/>
        <v>-33891</v>
      </c>
      <c r="BE50" s="794">
        <f t="shared" si="291"/>
        <v>16330</v>
      </c>
      <c r="BF50" s="795">
        <f t="shared" si="291"/>
        <v>6221</v>
      </c>
      <c r="BG50" s="796">
        <f t="shared" si="292"/>
        <v>-10109</v>
      </c>
      <c r="BH50" s="794">
        <f t="shared" si="66"/>
        <v>134304</v>
      </c>
      <c r="BI50" s="795">
        <f t="shared" si="66"/>
        <v>90304</v>
      </c>
      <c r="BJ50" s="796">
        <f t="shared" si="3"/>
        <v>-44000</v>
      </c>
      <c r="BK50" s="794">
        <f t="shared" si="293"/>
        <v>14845</v>
      </c>
      <c r="BL50" s="795">
        <f t="shared" si="293"/>
        <v>3114</v>
      </c>
      <c r="BM50" s="796">
        <f t="shared" si="294"/>
        <v>-11731</v>
      </c>
      <c r="BN50" s="794">
        <f t="shared" si="67"/>
        <v>149149</v>
      </c>
      <c r="BO50" s="795">
        <f t="shared" si="67"/>
        <v>93418</v>
      </c>
      <c r="BP50" s="796">
        <f t="shared" si="4"/>
        <v>-55731</v>
      </c>
      <c r="BQ50" s="794">
        <f t="shared" si="295"/>
        <v>7740</v>
      </c>
      <c r="BR50" s="795">
        <f t="shared" si="295"/>
        <v>16340</v>
      </c>
      <c r="BS50" s="796">
        <f t="shared" si="296"/>
        <v>8600</v>
      </c>
      <c r="BT50" s="794">
        <f t="shared" si="68"/>
        <v>156889</v>
      </c>
      <c r="BU50" s="795">
        <f t="shared" si="68"/>
        <v>109758</v>
      </c>
      <c r="BV50" s="796">
        <f t="shared" si="5"/>
        <v>-47131</v>
      </c>
      <c r="BW50" s="797" t="s">
        <v>89</v>
      </c>
    </row>
    <row r="51" spans="2:75" ht="15.75" customHeight="1">
      <c r="B51" s="2523"/>
      <c r="C51" s="2539" t="s">
        <v>228</v>
      </c>
      <c r="D51" s="2540"/>
      <c r="E51" s="2541"/>
      <c r="F51" s="806">
        <f t="shared" si="297"/>
        <v>6634</v>
      </c>
      <c r="G51" s="807">
        <f t="shared" si="297"/>
        <v>5240</v>
      </c>
      <c r="H51" s="808">
        <f t="shared" si="298"/>
        <v>-1394</v>
      </c>
      <c r="I51" s="806">
        <f t="shared" si="275"/>
        <v>11040</v>
      </c>
      <c r="J51" s="807">
        <f t="shared" si="275"/>
        <v>7848</v>
      </c>
      <c r="K51" s="808">
        <f t="shared" si="276"/>
        <v>-3192</v>
      </c>
      <c r="L51" s="806">
        <f t="shared" si="58"/>
        <v>17674</v>
      </c>
      <c r="M51" s="807">
        <f t="shared" si="58"/>
        <v>13088</v>
      </c>
      <c r="N51" s="808">
        <f t="shared" si="10"/>
        <v>-4586</v>
      </c>
      <c r="O51" s="806">
        <f t="shared" si="277"/>
        <v>9721</v>
      </c>
      <c r="P51" s="807">
        <f t="shared" si="277"/>
        <v>10126</v>
      </c>
      <c r="Q51" s="808">
        <f t="shared" si="278"/>
        <v>405</v>
      </c>
      <c r="R51" s="806">
        <f t="shared" si="59"/>
        <v>27395</v>
      </c>
      <c r="S51" s="807">
        <f t="shared" si="59"/>
        <v>23214</v>
      </c>
      <c r="T51" s="808">
        <f t="shared" si="14"/>
        <v>-4181</v>
      </c>
      <c r="U51" s="806">
        <f t="shared" si="279"/>
        <v>11598</v>
      </c>
      <c r="V51" s="807">
        <f t="shared" si="279"/>
        <v>9885</v>
      </c>
      <c r="W51" s="808">
        <f t="shared" si="280"/>
        <v>-1713</v>
      </c>
      <c r="X51" s="806">
        <f t="shared" si="60"/>
        <v>38993</v>
      </c>
      <c r="Y51" s="807">
        <f t="shared" si="60"/>
        <v>33099</v>
      </c>
      <c r="Z51" s="808">
        <f t="shared" si="18"/>
        <v>-5894</v>
      </c>
      <c r="AA51" s="806">
        <f t="shared" si="281"/>
        <v>9430</v>
      </c>
      <c r="AB51" s="807">
        <f t="shared" si="281"/>
        <v>4423</v>
      </c>
      <c r="AC51" s="808">
        <f t="shared" si="282"/>
        <v>-5007</v>
      </c>
      <c r="AD51" s="806">
        <f t="shared" si="61"/>
        <v>48423</v>
      </c>
      <c r="AE51" s="807">
        <f t="shared" si="61"/>
        <v>37522</v>
      </c>
      <c r="AF51" s="808">
        <f t="shared" si="22"/>
        <v>-10901</v>
      </c>
      <c r="AG51" s="806">
        <f t="shared" si="283"/>
        <v>10699</v>
      </c>
      <c r="AH51" s="807">
        <f t="shared" si="283"/>
        <v>21703</v>
      </c>
      <c r="AI51" s="808">
        <f t="shared" si="284"/>
        <v>11004</v>
      </c>
      <c r="AJ51" s="806">
        <f t="shared" si="62"/>
        <v>59122</v>
      </c>
      <c r="AK51" s="807">
        <f t="shared" si="62"/>
        <v>59225</v>
      </c>
      <c r="AL51" s="808">
        <f t="shared" si="26"/>
        <v>103</v>
      </c>
      <c r="AM51" s="806">
        <f t="shared" si="285"/>
        <v>15067</v>
      </c>
      <c r="AN51" s="807">
        <f t="shared" si="285"/>
        <v>9311</v>
      </c>
      <c r="AO51" s="808">
        <f t="shared" si="286"/>
        <v>-5756</v>
      </c>
      <c r="AP51" s="806">
        <f t="shared" si="63"/>
        <v>74189</v>
      </c>
      <c r="AQ51" s="807">
        <f t="shared" si="63"/>
        <v>68536</v>
      </c>
      <c r="AR51" s="808">
        <f t="shared" si="0"/>
        <v>-5653</v>
      </c>
      <c r="AS51" s="806">
        <f t="shared" si="287"/>
        <v>9913</v>
      </c>
      <c r="AT51" s="807">
        <f t="shared" si="287"/>
        <v>888</v>
      </c>
      <c r="AU51" s="808">
        <f t="shared" si="288"/>
        <v>-9025</v>
      </c>
      <c r="AV51" s="806">
        <f t="shared" si="64"/>
        <v>84102</v>
      </c>
      <c r="AW51" s="807">
        <f t="shared" si="64"/>
        <v>69424</v>
      </c>
      <c r="AX51" s="808">
        <f t="shared" si="1"/>
        <v>-14678</v>
      </c>
      <c r="AY51" s="806">
        <f t="shared" si="289"/>
        <v>9748</v>
      </c>
      <c r="AZ51" s="807">
        <f t="shared" si="289"/>
        <v>813</v>
      </c>
      <c r="BA51" s="808">
        <f t="shared" si="290"/>
        <v>-8935</v>
      </c>
      <c r="BB51" s="806">
        <f t="shared" si="65"/>
        <v>93850</v>
      </c>
      <c r="BC51" s="807">
        <f t="shared" si="65"/>
        <v>70237</v>
      </c>
      <c r="BD51" s="808">
        <f t="shared" si="2"/>
        <v>-23613</v>
      </c>
      <c r="BE51" s="806">
        <f t="shared" si="291"/>
        <v>12892</v>
      </c>
      <c r="BF51" s="807">
        <f t="shared" si="291"/>
        <v>1267</v>
      </c>
      <c r="BG51" s="808">
        <f t="shared" si="292"/>
        <v>-11625</v>
      </c>
      <c r="BH51" s="806">
        <f t="shared" si="66"/>
        <v>106742</v>
      </c>
      <c r="BI51" s="807">
        <f t="shared" si="66"/>
        <v>71504</v>
      </c>
      <c r="BJ51" s="808">
        <f t="shared" si="3"/>
        <v>-35238</v>
      </c>
      <c r="BK51" s="806">
        <f t="shared" si="293"/>
        <v>11733</v>
      </c>
      <c r="BL51" s="807">
        <f t="shared" si="293"/>
        <v>211</v>
      </c>
      <c r="BM51" s="808">
        <f t="shared" si="294"/>
        <v>-11522</v>
      </c>
      <c r="BN51" s="806">
        <f t="shared" si="67"/>
        <v>118475</v>
      </c>
      <c r="BO51" s="807">
        <f t="shared" si="67"/>
        <v>71715</v>
      </c>
      <c r="BP51" s="808">
        <f t="shared" si="4"/>
        <v>-46760</v>
      </c>
      <c r="BQ51" s="806">
        <f t="shared" si="295"/>
        <v>8199</v>
      </c>
      <c r="BR51" s="807">
        <f t="shared" si="295"/>
        <v>4592</v>
      </c>
      <c r="BS51" s="808">
        <f t="shared" si="296"/>
        <v>-3607</v>
      </c>
      <c r="BT51" s="806">
        <f t="shared" si="68"/>
        <v>126674</v>
      </c>
      <c r="BU51" s="807">
        <f t="shared" si="68"/>
        <v>76307</v>
      </c>
      <c r="BV51" s="808">
        <f t="shared" si="5"/>
        <v>-50367</v>
      </c>
      <c r="BW51" s="789" t="s">
        <v>89</v>
      </c>
    </row>
    <row r="52" spans="2:75" ht="15.75" customHeight="1" thickBot="1">
      <c r="B52" s="2523"/>
      <c r="C52" s="2542" t="s">
        <v>229</v>
      </c>
      <c r="D52" s="2543"/>
      <c r="E52" s="2544"/>
      <c r="F52" s="790">
        <f>F51/6300*1000</f>
        <v>1053.015873015873</v>
      </c>
      <c r="G52" s="791">
        <f t="shared" ref="G52:BR52" si="299">G51/6300*1000</f>
        <v>831.7460317460318</v>
      </c>
      <c r="H52" s="792">
        <f t="shared" si="298"/>
        <v>-221.26984126984121</v>
      </c>
      <c r="I52" s="790">
        <f t="shared" si="299"/>
        <v>1752.3809523809523</v>
      </c>
      <c r="J52" s="791">
        <f t="shared" si="299"/>
        <v>1245.7142857142858</v>
      </c>
      <c r="K52" s="792">
        <f t="shared" si="276"/>
        <v>-506.66666666666652</v>
      </c>
      <c r="L52" s="790">
        <f t="shared" si="58"/>
        <v>2805.3968253968251</v>
      </c>
      <c r="M52" s="791">
        <f t="shared" si="58"/>
        <v>2077.4603174603176</v>
      </c>
      <c r="N52" s="792">
        <f t="shared" si="10"/>
        <v>-727.9365079365075</v>
      </c>
      <c r="O52" s="790">
        <f t="shared" si="299"/>
        <v>1543.015873015873</v>
      </c>
      <c r="P52" s="791">
        <f t="shared" si="299"/>
        <v>1607.3015873015872</v>
      </c>
      <c r="Q52" s="792">
        <f t="shared" si="278"/>
        <v>64.285714285714221</v>
      </c>
      <c r="R52" s="790">
        <f t="shared" si="59"/>
        <v>4348.4126984126979</v>
      </c>
      <c r="S52" s="791">
        <f t="shared" si="59"/>
        <v>3684.7619047619046</v>
      </c>
      <c r="T52" s="792">
        <f t="shared" si="14"/>
        <v>-663.65079365079328</v>
      </c>
      <c r="U52" s="790">
        <f t="shared" si="299"/>
        <v>1840.952380952381</v>
      </c>
      <c r="V52" s="791">
        <f t="shared" si="299"/>
        <v>1569.047619047619</v>
      </c>
      <c r="W52" s="792">
        <f t="shared" si="280"/>
        <v>-271.90476190476193</v>
      </c>
      <c r="X52" s="790">
        <f t="shared" si="60"/>
        <v>6189.3650793650786</v>
      </c>
      <c r="Y52" s="791">
        <f t="shared" si="60"/>
        <v>5253.8095238095239</v>
      </c>
      <c r="Z52" s="792">
        <f t="shared" si="18"/>
        <v>-935.55555555555475</v>
      </c>
      <c r="AA52" s="790">
        <f t="shared" si="299"/>
        <v>1496.8253968253969</v>
      </c>
      <c r="AB52" s="791">
        <f t="shared" si="299"/>
        <v>702.06349206349205</v>
      </c>
      <c r="AC52" s="792">
        <f t="shared" si="282"/>
        <v>-794.76190476190482</v>
      </c>
      <c r="AD52" s="790">
        <f t="shared" si="61"/>
        <v>7686.1904761904752</v>
      </c>
      <c r="AE52" s="791">
        <f t="shared" si="61"/>
        <v>5955.8730158730159</v>
      </c>
      <c r="AF52" s="792">
        <f t="shared" si="22"/>
        <v>-1730.3174603174593</v>
      </c>
      <c r="AG52" s="790">
        <f t="shared" si="299"/>
        <v>1698.2539682539684</v>
      </c>
      <c r="AH52" s="791">
        <f t="shared" si="299"/>
        <v>3444.9206349206352</v>
      </c>
      <c r="AI52" s="792">
        <f t="shared" si="284"/>
        <v>1746.6666666666667</v>
      </c>
      <c r="AJ52" s="790">
        <f t="shared" si="62"/>
        <v>9384.4444444444434</v>
      </c>
      <c r="AK52" s="791">
        <f t="shared" si="62"/>
        <v>9400.7936507936502</v>
      </c>
      <c r="AL52" s="792">
        <f t="shared" si="26"/>
        <v>16.349206349206725</v>
      </c>
      <c r="AM52" s="790">
        <f t="shared" si="299"/>
        <v>2391.5873015873017</v>
      </c>
      <c r="AN52" s="791">
        <f t="shared" si="299"/>
        <v>1477.936507936508</v>
      </c>
      <c r="AO52" s="792">
        <f t="shared" si="286"/>
        <v>-913.65079365079373</v>
      </c>
      <c r="AP52" s="790">
        <f t="shared" si="63"/>
        <v>11776.031746031746</v>
      </c>
      <c r="AQ52" s="791">
        <f t="shared" si="63"/>
        <v>10878.730158730159</v>
      </c>
      <c r="AR52" s="792">
        <f t="shared" si="0"/>
        <v>-897.30158730158655</v>
      </c>
      <c r="AS52" s="790">
        <f t="shared" si="299"/>
        <v>1573.4920634920636</v>
      </c>
      <c r="AT52" s="791">
        <f t="shared" si="299"/>
        <v>140.95238095238093</v>
      </c>
      <c r="AU52" s="792">
        <f t="shared" si="288"/>
        <v>-1432.5396825396826</v>
      </c>
      <c r="AV52" s="790">
        <f t="shared" si="64"/>
        <v>13349.523809523809</v>
      </c>
      <c r="AW52" s="791">
        <f t="shared" si="64"/>
        <v>11019.682539682541</v>
      </c>
      <c r="AX52" s="792">
        <f t="shared" si="1"/>
        <v>-2329.8412698412685</v>
      </c>
      <c r="AY52" s="790">
        <f t="shared" si="299"/>
        <v>1547.3015873015875</v>
      </c>
      <c r="AZ52" s="791">
        <f t="shared" si="299"/>
        <v>129.04761904761904</v>
      </c>
      <c r="BA52" s="792">
        <f t="shared" si="290"/>
        <v>-1418.2539682539684</v>
      </c>
      <c r="BB52" s="790">
        <f t="shared" si="65"/>
        <v>14896.825396825396</v>
      </c>
      <c r="BC52" s="791">
        <f t="shared" si="65"/>
        <v>11148.730158730159</v>
      </c>
      <c r="BD52" s="792">
        <f t="shared" si="2"/>
        <v>-3748.0952380952367</v>
      </c>
      <c r="BE52" s="790">
        <f t="shared" si="299"/>
        <v>2046.3492063492063</v>
      </c>
      <c r="BF52" s="791">
        <f t="shared" si="299"/>
        <v>201.11111111111111</v>
      </c>
      <c r="BG52" s="792">
        <f t="shared" si="292"/>
        <v>-1845.2380952380952</v>
      </c>
      <c r="BH52" s="790">
        <f t="shared" si="66"/>
        <v>16943.174603174601</v>
      </c>
      <c r="BI52" s="791">
        <f t="shared" si="66"/>
        <v>11349.84126984127</v>
      </c>
      <c r="BJ52" s="792">
        <f t="shared" si="3"/>
        <v>-5593.3333333333303</v>
      </c>
      <c r="BK52" s="790">
        <f t="shared" si="299"/>
        <v>1862.3809523809525</v>
      </c>
      <c r="BL52" s="791">
        <f t="shared" si="299"/>
        <v>33.492063492063487</v>
      </c>
      <c r="BM52" s="792">
        <f t="shared" si="294"/>
        <v>-1828.8888888888891</v>
      </c>
      <c r="BN52" s="790">
        <f t="shared" si="67"/>
        <v>18805.555555555555</v>
      </c>
      <c r="BO52" s="791">
        <f t="shared" si="67"/>
        <v>11383.333333333334</v>
      </c>
      <c r="BP52" s="792">
        <f t="shared" si="4"/>
        <v>-7422.2222222222208</v>
      </c>
      <c r="BQ52" s="790">
        <f t="shared" si="299"/>
        <v>1301.4285714285713</v>
      </c>
      <c r="BR52" s="791">
        <f t="shared" si="299"/>
        <v>728.88888888888891</v>
      </c>
      <c r="BS52" s="792">
        <f t="shared" si="296"/>
        <v>-572.53968253968242</v>
      </c>
      <c r="BT52" s="790">
        <f t="shared" si="68"/>
        <v>20106.984126984127</v>
      </c>
      <c r="BU52" s="791">
        <f t="shared" si="68"/>
        <v>12112.222222222223</v>
      </c>
      <c r="BV52" s="792">
        <f t="shared" si="5"/>
        <v>-7994.7619047619046</v>
      </c>
      <c r="BW52" s="793" t="s">
        <v>90</v>
      </c>
    </row>
    <row r="53" spans="2:75" ht="15.75" customHeight="1" thickTop="1">
      <c r="B53" s="2523"/>
      <c r="C53" s="2533" t="s">
        <v>230</v>
      </c>
      <c r="D53" s="2545"/>
      <c r="E53" s="2534"/>
      <c r="F53" s="794">
        <f>F49-F50-F51</f>
        <v>3103</v>
      </c>
      <c r="G53" s="795">
        <f t="shared" ref="G53:BR53" si="300">G49-G50-G51</f>
        <v>-374</v>
      </c>
      <c r="H53" s="796">
        <f t="shared" si="298"/>
        <v>-3477</v>
      </c>
      <c r="I53" s="794">
        <f t="shared" si="300"/>
        <v>3537</v>
      </c>
      <c r="J53" s="795">
        <f t="shared" si="300"/>
        <v>2186</v>
      </c>
      <c r="K53" s="796">
        <f t="shared" si="276"/>
        <v>-1351</v>
      </c>
      <c r="L53" s="794">
        <f t="shared" si="58"/>
        <v>6640</v>
      </c>
      <c r="M53" s="795">
        <f t="shared" si="58"/>
        <v>1812</v>
      </c>
      <c r="N53" s="796">
        <f t="shared" si="10"/>
        <v>-4828</v>
      </c>
      <c r="O53" s="794">
        <f t="shared" si="300"/>
        <v>2756</v>
      </c>
      <c r="P53" s="795">
        <f t="shared" si="300"/>
        <v>924</v>
      </c>
      <c r="Q53" s="796">
        <f t="shared" si="278"/>
        <v>-1832</v>
      </c>
      <c r="R53" s="794">
        <f t="shared" si="59"/>
        <v>9396</v>
      </c>
      <c r="S53" s="795">
        <f t="shared" si="59"/>
        <v>2736</v>
      </c>
      <c r="T53" s="796">
        <f t="shared" si="14"/>
        <v>-6660</v>
      </c>
      <c r="U53" s="794">
        <f t="shared" si="300"/>
        <v>3643</v>
      </c>
      <c r="V53" s="795">
        <f t="shared" si="300"/>
        <v>2991</v>
      </c>
      <c r="W53" s="796">
        <f t="shared" si="280"/>
        <v>-652</v>
      </c>
      <c r="X53" s="794">
        <f t="shared" si="60"/>
        <v>13039</v>
      </c>
      <c r="Y53" s="795">
        <f t="shared" si="60"/>
        <v>5727</v>
      </c>
      <c r="Z53" s="796">
        <f t="shared" si="18"/>
        <v>-7312</v>
      </c>
      <c r="AA53" s="794">
        <f t="shared" si="300"/>
        <v>4670</v>
      </c>
      <c r="AB53" s="795">
        <f t="shared" si="300"/>
        <v>2927</v>
      </c>
      <c r="AC53" s="796">
        <f t="shared" si="282"/>
        <v>-1743</v>
      </c>
      <c r="AD53" s="794">
        <f t="shared" si="61"/>
        <v>17709</v>
      </c>
      <c r="AE53" s="795">
        <f t="shared" si="61"/>
        <v>8654</v>
      </c>
      <c r="AF53" s="796">
        <f t="shared" si="22"/>
        <v>-9055</v>
      </c>
      <c r="AG53" s="794">
        <f t="shared" si="300"/>
        <v>9893</v>
      </c>
      <c r="AH53" s="795">
        <f t="shared" si="300"/>
        <v>9763</v>
      </c>
      <c r="AI53" s="796">
        <f t="shared" si="284"/>
        <v>-130</v>
      </c>
      <c r="AJ53" s="794">
        <f t="shared" si="62"/>
        <v>27602</v>
      </c>
      <c r="AK53" s="795">
        <f t="shared" si="62"/>
        <v>18417</v>
      </c>
      <c r="AL53" s="796">
        <f t="shared" si="26"/>
        <v>-9185</v>
      </c>
      <c r="AM53" s="794">
        <f t="shared" si="300"/>
        <v>5262</v>
      </c>
      <c r="AN53" s="795">
        <f t="shared" si="300"/>
        <v>9960</v>
      </c>
      <c r="AO53" s="796">
        <f t="shared" si="286"/>
        <v>4698</v>
      </c>
      <c r="AP53" s="794">
        <f t="shared" si="63"/>
        <v>32864</v>
      </c>
      <c r="AQ53" s="795">
        <f t="shared" si="63"/>
        <v>28377</v>
      </c>
      <c r="AR53" s="796">
        <f t="shared" si="0"/>
        <v>-4487</v>
      </c>
      <c r="AS53" s="794">
        <f t="shared" si="300"/>
        <v>3555</v>
      </c>
      <c r="AT53" s="795">
        <f t="shared" si="300"/>
        <v>9414</v>
      </c>
      <c r="AU53" s="796">
        <f t="shared" si="288"/>
        <v>5859</v>
      </c>
      <c r="AV53" s="794">
        <f t="shared" si="64"/>
        <v>36419</v>
      </c>
      <c r="AW53" s="795">
        <f t="shared" si="64"/>
        <v>37791</v>
      </c>
      <c r="AX53" s="796">
        <f t="shared" si="1"/>
        <v>1372</v>
      </c>
      <c r="AY53" s="794">
        <f t="shared" si="300"/>
        <v>2903</v>
      </c>
      <c r="AZ53" s="795">
        <f t="shared" si="300"/>
        <v>17427</v>
      </c>
      <c r="BA53" s="796">
        <f t="shared" si="290"/>
        <v>14524</v>
      </c>
      <c r="BB53" s="794">
        <f t="shared" si="65"/>
        <v>39322</v>
      </c>
      <c r="BC53" s="795">
        <f t="shared" si="65"/>
        <v>55218</v>
      </c>
      <c r="BD53" s="796">
        <f t="shared" si="2"/>
        <v>15896</v>
      </c>
      <c r="BE53" s="794">
        <f t="shared" si="300"/>
        <v>4457</v>
      </c>
      <c r="BF53" s="795">
        <f t="shared" si="300"/>
        <v>12414</v>
      </c>
      <c r="BG53" s="796">
        <f t="shared" si="292"/>
        <v>7957</v>
      </c>
      <c r="BH53" s="794">
        <f t="shared" si="66"/>
        <v>43779</v>
      </c>
      <c r="BI53" s="795">
        <f t="shared" si="66"/>
        <v>67632</v>
      </c>
      <c r="BJ53" s="796">
        <f t="shared" si="3"/>
        <v>23853</v>
      </c>
      <c r="BK53" s="794">
        <f t="shared" si="300"/>
        <v>3510</v>
      </c>
      <c r="BL53" s="795">
        <f t="shared" si="300"/>
        <v>7463</v>
      </c>
      <c r="BM53" s="796">
        <f t="shared" si="294"/>
        <v>3953</v>
      </c>
      <c r="BN53" s="794">
        <f t="shared" si="67"/>
        <v>47289</v>
      </c>
      <c r="BO53" s="795">
        <f t="shared" si="67"/>
        <v>75095</v>
      </c>
      <c r="BP53" s="796">
        <f t="shared" si="4"/>
        <v>27806</v>
      </c>
      <c r="BQ53" s="794">
        <f t="shared" si="300"/>
        <v>2561</v>
      </c>
      <c r="BR53" s="795">
        <f t="shared" si="300"/>
        <v>23188</v>
      </c>
      <c r="BS53" s="796">
        <f t="shared" si="296"/>
        <v>20627</v>
      </c>
      <c r="BT53" s="794">
        <f t="shared" si="68"/>
        <v>49850</v>
      </c>
      <c r="BU53" s="795">
        <f t="shared" si="68"/>
        <v>98283</v>
      </c>
      <c r="BV53" s="796">
        <f t="shared" si="5"/>
        <v>48433</v>
      </c>
      <c r="BW53" s="797" t="s">
        <v>89</v>
      </c>
    </row>
    <row r="54" spans="2:75" ht="15.75" customHeight="1" thickBot="1">
      <c r="B54" s="2524"/>
      <c r="C54" s="2546" t="s">
        <v>231</v>
      </c>
      <c r="D54" s="2547"/>
      <c r="E54" s="2548"/>
      <c r="F54" s="798">
        <f>F53/F49</f>
        <v>0.15220483641536273</v>
      </c>
      <c r="G54" s="799">
        <f t="shared" ref="G54" si="301">G53/G49</f>
        <v>-6.2095301344844762E-2</v>
      </c>
      <c r="H54" s="800">
        <f>G54-F54</f>
        <v>-0.21430013776020748</v>
      </c>
      <c r="I54" s="798">
        <f t="shared" ref="I54:BR54" si="302">I53/I49</f>
        <v>0.132387618370326</v>
      </c>
      <c r="J54" s="799">
        <f t="shared" si="302"/>
        <v>0.17668929841577757</v>
      </c>
      <c r="K54" s="800">
        <f t="shared" si="276"/>
        <v>4.4301680045451569E-2</v>
      </c>
      <c r="L54" s="798">
        <f t="shared" ref="L54" si="303">L53/L49</f>
        <v>0.14096467391304349</v>
      </c>
      <c r="M54" s="799">
        <f t="shared" si="302"/>
        <v>9.8505028540364234E-2</v>
      </c>
      <c r="N54" s="800">
        <f t="shared" si="10"/>
        <v>-4.2459645372679253E-2</v>
      </c>
      <c r="O54" s="798">
        <f t="shared" ref="O54" si="304">O53/O49</f>
        <v>0.13777933310003498</v>
      </c>
      <c r="P54" s="799">
        <f t="shared" si="302"/>
        <v>7.4294443997748649E-2</v>
      </c>
      <c r="Q54" s="800">
        <f t="shared" si="278"/>
        <v>-6.3484889102286335E-2</v>
      </c>
      <c r="R54" s="798">
        <f t="shared" ref="R54" si="305">R53/R49</f>
        <v>0.14001519960659842</v>
      </c>
      <c r="S54" s="799">
        <f t="shared" si="302"/>
        <v>8.8738972496107946E-2</v>
      </c>
      <c r="T54" s="800">
        <f t="shared" si="14"/>
        <v>-5.1276227110490472E-2</v>
      </c>
      <c r="U54" s="798">
        <f t="shared" ref="U54" si="306">U53/U49</f>
        <v>0.14334618714094594</v>
      </c>
      <c r="V54" s="799">
        <f t="shared" si="302"/>
        <v>0.1922236503856041</v>
      </c>
      <c r="W54" s="800">
        <f t="shared" si="280"/>
        <v>4.8877463244658165E-2</v>
      </c>
      <c r="X54" s="798">
        <f t="shared" ref="X54" si="307">X53/X49</f>
        <v>0.14093016720528312</v>
      </c>
      <c r="Y54" s="799">
        <f t="shared" si="302"/>
        <v>0.12344800827728919</v>
      </c>
      <c r="Z54" s="800">
        <f t="shared" si="18"/>
        <v>-1.7482158927993929E-2</v>
      </c>
      <c r="AA54" s="798">
        <f t="shared" ref="AA54" si="308">AA53/AA49</f>
        <v>0.17865340474368782</v>
      </c>
      <c r="AB54" s="799">
        <f t="shared" si="302"/>
        <v>0.33276489313324237</v>
      </c>
      <c r="AC54" s="800">
        <f t="shared" si="282"/>
        <v>0.15411148838955455</v>
      </c>
      <c r="AD54" s="798">
        <f t="shared" ref="AD54" si="309">AD53/AD49</f>
        <v>0.14924027270965187</v>
      </c>
      <c r="AE54" s="799">
        <f t="shared" si="302"/>
        <v>0.15680945132999927</v>
      </c>
      <c r="AF54" s="800">
        <f t="shared" si="22"/>
        <v>7.5691786203473943E-3</v>
      </c>
      <c r="AG54" s="798">
        <f t="shared" ref="AG54" si="310">AG53/AG49</f>
        <v>0.21142502991964437</v>
      </c>
      <c r="AH54" s="799">
        <f t="shared" si="302"/>
        <v>0.11409105782265228</v>
      </c>
      <c r="AI54" s="800">
        <f t="shared" si="284"/>
        <v>-9.73339720969921E-2</v>
      </c>
      <c r="AJ54" s="798">
        <f t="shared" ref="AJ54" si="311">AJ53/AJ49</f>
        <v>0.16682683299789064</v>
      </c>
      <c r="AK54" s="799">
        <f t="shared" si="302"/>
        <v>0.13083972719522591</v>
      </c>
      <c r="AL54" s="800">
        <f t="shared" si="26"/>
        <v>-3.5987105802664732E-2</v>
      </c>
      <c r="AM54" s="798">
        <f t="shared" ref="AM54" si="312">AM53/AM49</f>
        <v>0.13537780750726799</v>
      </c>
      <c r="AN54" s="799">
        <f t="shared" si="302"/>
        <v>0.31750079693975136</v>
      </c>
      <c r="AO54" s="800">
        <f t="shared" si="286"/>
        <v>0.18212298943248337</v>
      </c>
      <c r="AP54" s="798">
        <f t="shared" ref="AP54" si="313">AP53/AP49</f>
        <v>0.16084415775100086</v>
      </c>
      <c r="AQ54" s="799">
        <f t="shared" si="302"/>
        <v>0.16485795619589844</v>
      </c>
      <c r="AR54" s="800">
        <f t="shared" si="0"/>
        <v>4.0137984448975761E-3</v>
      </c>
      <c r="AS54" s="798">
        <f t="shared" ref="AS54" si="314">AS53/AS49</f>
        <v>0.14576841069378382</v>
      </c>
      <c r="AT54" s="799">
        <f t="shared" si="302"/>
        <v>0.71059782608695654</v>
      </c>
      <c r="AU54" s="800">
        <f t="shared" si="288"/>
        <v>0.56482941539317277</v>
      </c>
      <c r="AV54" s="798">
        <f t="shared" ref="AV54" si="315">AV53/AV49</f>
        <v>0.15923658781863495</v>
      </c>
      <c r="AW54" s="799">
        <f t="shared" si="302"/>
        <v>0.20385914186149381</v>
      </c>
      <c r="AX54" s="800">
        <f t="shared" si="1"/>
        <v>4.4622554042858864E-2</v>
      </c>
      <c r="AY54" s="798">
        <f t="shared" ref="AY54" si="316">AY53/AY49</f>
        <v>0.1293902656444999</v>
      </c>
      <c r="AZ54" s="799">
        <f t="shared" si="302"/>
        <v>0.72131622516556293</v>
      </c>
      <c r="BA54" s="800">
        <f t="shared" si="290"/>
        <v>0.59192595952106308</v>
      </c>
      <c r="BB54" s="798">
        <f t="shared" ref="BB54" si="317">BB53/BB49</f>
        <v>0.15657028182809998</v>
      </c>
      <c r="BC54" s="799">
        <f t="shared" si="302"/>
        <v>0.26352260687798873</v>
      </c>
      <c r="BD54" s="800">
        <f t="shared" si="2"/>
        <v>0.10695232504988875</v>
      </c>
      <c r="BE54" s="798">
        <f t="shared" ref="BE54" si="318">BE53/BE49</f>
        <v>0.13233765848154636</v>
      </c>
      <c r="BF54" s="799">
        <f t="shared" si="302"/>
        <v>0.62375640639131746</v>
      </c>
      <c r="BG54" s="800">
        <f t="shared" si="292"/>
        <v>0.49141874790977114</v>
      </c>
      <c r="BH54" s="798">
        <f t="shared" ref="BH54" si="319">BH53/BH49</f>
        <v>0.15370490652154831</v>
      </c>
      <c r="BI54" s="799">
        <f t="shared" si="302"/>
        <v>0.29476987447698744</v>
      </c>
      <c r="BJ54" s="800">
        <f t="shared" si="3"/>
        <v>0.14106496795543913</v>
      </c>
      <c r="BK54" s="798">
        <f t="shared" ref="BK54" si="320">BK53/BK49</f>
        <v>0.1166578037755916</v>
      </c>
      <c r="BL54" s="799">
        <f t="shared" si="302"/>
        <v>0.69178717093066366</v>
      </c>
      <c r="BM54" s="800">
        <f t="shared" si="294"/>
        <v>0.57512936715507212</v>
      </c>
      <c r="BN54" s="798">
        <f t="shared" ref="BN54" si="321">BN53/BN49</f>
        <v>0.15016528374503435</v>
      </c>
      <c r="BO54" s="799">
        <f t="shared" si="302"/>
        <v>0.3125988644121418</v>
      </c>
      <c r="BP54" s="800">
        <f t="shared" si="4"/>
        <v>0.16243358066710745</v>
      </c>
      <c r="BQ54" s="798">
        <f t="shared" ref="BQ54" si="322">BQ53/BQ49</f>
        <v>0.13843243243243245</v>
      </c>
      <c r="BR54" s="799">
        <f t="shared" si="302"/>
        <v>0.52556663644605617</v>
      </c>
      <c r="BS54" s="800">
        <f t="shared" si="296"/>
        <v>0.38713420401362375</v>
      </c>
      <c r="BT54" s="798">
        <f t="shared" ref="BT54:BU54" si="323">BT53/BT49</f>
        <v>0.14951426609040439</v>
      </c>
      <c r="BU54" s="799">
        <f t="shared" si="323"/>
        <v>0.3456433665789807</v>
      </c>
      <c r="BV54" s="800">
        <f t="shared" si="5"/>
        <v>0.19612910048857632</v>
      </c>
      <c r="BW54" s="809" t="s">
        <v>153</v>
      </c>
    </row>
    <row r="55" spans="2:75" ht="15.75" customHeight="1">
      <c r="B55" s="2549" t="s">
        <v>232</v>
      </c>
      <c r="C55" s="2552" t="s">
        <v>233</v>
      </c>
      <c r="D55" s="739" t="s">
        <v>234</v>
      </c>
      <c r="E55" s="740" t="s">
        <v>235</v>
      </c>
      <c r="F55" s="782">
        <f>W800_JIG_MTBJC!F81</f>
        <v>9633</v>
      </c>
      <c r="G55" s="783">
        <f>W800_JIG_MTBJC!G81</f>
        <v>9633</v>
      </c>
      <c r="H55" s="781">
        <f t="shared" si="46"/>
        <v>0</v>
      </c>
      <c r="I55" s="782">
        <f>W800_JIG_MTBJC!H81</f>
        <v>9849</v>
      </c>
      <c r="J55" s="783">
        <f>W800_JIG_MTBJC!I81</f>
        <v>9849</v>
      </c>
      <c r="K55" s="781">
        <f t="shared" si="47"/>
        <v>0</v>
      </c>
      <c r="L55" s="782">
        <f t="shared" si="58"/>
        <v>19482</v>
      </c>
      <c r="M55" s="783">
        <f t="shared" si="58"/>
        <v>19482</v>
      </c>
      <c r="N55" s="781">
        <f t="shared" si="10"/>
        <v>0</v>
      </c>
      <c r="O55" s="782">
        <f>W800_JIG_MTBJC!J81</f>
        <v>9633</v>
      </c>
      <c r="P55" s="783">
        <f>W800_JIG_MTBJC!K81</f>
        <v>9633</v>
      </c>
      <c r="Q55" s="781">
        <f t="shared" si="48"/>
        <v>0</v>
      </c>
      <c r="R55" s="782">
        <f t="shared" si="59"/>
        <v>29115</v>
      </c>
      <c r="S55" s="783">
        <f t="shared" si="59"/>
        <v>29115</v>
      </c>
      <c r="T55" s="781">
        <f t="shared" si="14"/>
        <v>0</v>
      </c>
      <c r="U55" s="782">
        <f>W800_JIG_MTBJC!L81</f>
        <v>9597</v>
      </c>
      <c r="V55" s="783">
        <f>W800_JIG_MTBJC!M81</f>
        <v>8902</v>
      </c>
      <c r="W55" s="781">
        <f t="shared" si="49"/>
        <v>-695</v>
      </c>
      <c r="X55" s="782">
        <f t="shared" si="60"/>
        <v>38712</v>
      </c>
      <c r="Y55" s="783">
        <f t="shared" si="60"/>
        <v>38017</v>
      </c>
      <c r="Z55" s="781">
        <f t="shared" si="18"/>
        <v>-695</v>
      </c>
      <c r="AA55" s="782">
        <f>W800_JIG_MTBJC!N81</f>
        <v>9849</v>
      </c>
      <c r="AB55" s="783">
        <f>W800_JIG_MTBJC!O81</f>
        <v>9154</v>
      </c>
      <c r="AC55" s="781">
        <f t="shared" si="50"/>
        <v>-695</v>
      </c>
      <c r="AD55" s="782">
        <f t="shared" si="61"/>
        <v>48561</v>
      </c>
      <c r="AE55" s="783">
        <f t="shared" si="61"/>
        <v>47171</v>
      </c>
      <c r="AF55" s="781">
        <f t="shared" si="22"/>
        <v>-1390</v>
      </c>
      <c r="AG55" s="782">
        <f>W800_JIG_MTBJC!P81</f>
        <v>9633</v>
      </c>
      <c r="AH55" s="783">
        <f>W800_JIG_MTBJC!Q81</f>
        <v>9633</v>
      </c>
      <c r="AI55" s="781">
        <f t="shared" si="51"/>
        <v>0</v>
      </c>
      <c r="AJ55" s="782">
        <f t="shared" si="62"/>
        <v>58194</v>
      </c>
      <c r="AK55" s="783">
        <f t="shared" si="62"/>
        <v>56804</v>
      </c>
      <c r="AL55" s="781">
        <f t="shared" si="26"/>
        <v>-1390</v>
      </c>
      <c r="AM55" s="782">
        <f>W800_JIG_MTBJC!R81</f>
        <v>10425</v>
      </c>
      <c r="AN55" s="783">
        <f>W800_JIG_MTBJC!S81</f>
        <v>10425</v>
      </c>
      <c r="AO55" s="781">
        <f t="shared" si="52"/>
        <v>0</v>
      </c>
      <c r="AP55" s="782">
        <f t="shared" si="63"/>
        <v>68619</v>
      </c>
      <c r="AQ55" s="783">
        <f t="shared" si="63"/>
        <v>67229</v>
      </c>
      <c r="AR55" s="781">
        <f t="shared" si="0"/>
        <v>-1390</v>
      </c>
      <c r="AS55" s="782">
        <f>W800_JIG_MTBJC!T81</f>
        <v>10425</v>
      </c>
      <c r="AT55" s="783">
        <f>W800_JIG_MTBJC!U81</f>
        <v>10425</v>
      </c>
      <c r="AU55" s="781">
        <f t="shared" si="53"/>
        <v>0</v>
      </c>
      <c r="AV55" s="782">
        <f t="shared" si="64"/>
        <v>79044</v>
      </c>
      <c r="AW55" s="783">
        <f t="shared" si="64"/>
        <v>77654</v>
      </c>
      <c r="AX55" s="781">
        <f t="shared" si="1"/>
        <v>-1390</v>
      </c>
      <c r="AY55" s="782">
        <f>W800_JIG_MTBJC!V81</f>
        <v>10425</v>
      </c>
      <c r="AZ55" s="783">
        <f>W800_JIG_MTBJC!W81</f>
        <v>10425</v>
      </c>
      <c r="BA55" s="781">
        <f t="shared" si="54"/>
        <v>0</v>
      </c>
      <c r="BB55" s="782">
        <f t="shared" si="65"/>
        <v>89469</v>
      </c>
      <c r="BC55" s="783">
        <f t="shared" si="65"/>
        <v>88079</v>
      </c>
      <c r="BD55" s="781">
        <f t="shared" si="2"/>
        <v>-1390</v>
      </c>
      <c r="BE55" s="782">
        <f>W800_JIG_MTBJC!X81</f>
        <v>10425</v>
      </c>
      <c r="BF55" s="783">
        <f>W800_JIG_MTBJC!Y81</f>
        <v>10425</v>
      </c>
      <c r="BG55" s="781">
        <f t="shared" si="55"/>
        <v>0</v>
      </c>
      <c r="BH55" s="782">
        <f t="shared" si="66"/>
        <v>99894</v>
      </c>
      <c r="BI55" s="783">
        <f t="shared" si="66"/>
        <v>98504</v>
      </c>
      <c r="BJ55" s="781">
        <f t="shared" si="3"/>
        <v>-1390</v>
      </c>
      <c r="BK55" s="782">
        <f>W800_JIG_MTBJC!Z81</f>
        <v>10425</v>
      </c>
      <c r="BL55" s="783">
        <f>W800_JIG_MTBJC!AA81</f>
        <v>10425</v>
      </c>
      <c r="BM55" s="781">
        <f t="shared" si="56"/>
        <v>0</v>
      </c>
      <c r="BN55" s="782">
        <f t="shared" si="67"/>
        <v>110319</v>
      </c>
      <c r="BO55" s="783">
        <f t="shared" si="67"/>
        <v>108929</v>
      </c>
      <c r="BP55" s="781">
        <f t="shared" si="4"/>
        <v>-1390</v>
      </c>
      <c r="BQ55" s="782">
        <f>W800_JIG_MTBJC!AB81</f>
        <v>10425</v>
      </c>
      <c r="BR55" s="783">
        <f>W800_JIG_MTBJC!AC81</f>
        <v>10425</v>
      </c>
      <c r="BS55" s="781">
        <f t="shared" si="57"/>
        <v>0</v>
      </c>
      <c r="BT55" s="782">
        <f t="shared" si="68"/>
        <v>120744</v>
      </c>
      <c r="BU55" s="783">
        <f t="shared" si="68"/>
        <v>119354</v>
      </c>
      <c r="BV55" s="781">
        <f t="shared" si="5"/>
        <v>-1390</v>
      </c>
      <c r="BW55" s="908" t="s">
        <v>89</v>
      </c>
    </row>
    <row r="56" spans="2:75" ht="15.75" customHeight="1">
      <c r="B56" s="2550"/>
      <c r="C56" s="2553"/>
      <c r="D56" s="741" t="s">
        <v>236</v>
      </c>
      <c r="E56" s="742" t="s">
        <v>237</v>
      </c>
      <c r="F56" s="865">
        <f>W800_JIG_MTBJC!F82</f>
        <v>769</v>
      </c>
      <c r="G56" s="866">
        <f>W800_JIG_MTBJC!G82</f>
        <v>925</v>
      </c>
      <c r="H56" s="867">
        <f t="shared" si="46"/>
        <v>156</v>
      </c>
      <c r="I56" s="865">
        <f>W800_JIG_MTBJC!H82</f>
        <v>769</v>
      </c>
      <c r="J56" s="866">
        <f>W800_JIG_MTBJC!I82</f>
        <v>472</v>
      </c>
      <c r="K56" s="867">
        <f t="shared" si="47"/>
        <v>-297</v>
      </c>
      <c r="L56" s="865">
        <f t="shared" si="58"/>
        <v>1538</v>
      </c>
      <c r="M56" s="866">
        <f t="shared" si="58"/>
        <v>1397</v>
      </c>
      <c r="N56" s="867">
        <f t="shared" si="10"/>
        <v>-141</v>
      </c>
      <c r="O56" s="865">
        <f>W800_JIG_MTBJC!J82</f>
        <v>769</v>
      </c>
      <c r="P56" s="866">
        <f>W800_JIG_MTBJC!K82</f>
        <v>139</v>
      </c>
      <c r="Q56" s="867">
        <f t="shared" si="48"/>
        <v>-630</v>
      </c>
      <c r="R56" s="865">
        <f t="shared" si="59"/>
        <v>2307</v>
      </c>
      <c r="S56" s="866">
        <f t="shared" si="59"/>
        <v>1536</v>
      </c>
      <c r="T56" s="867">
        <f t="shared" si="14"/>
        <v>-771</v>
      </c>
      <c r="U56" s="865">
        <f>W800_JIG_MTBJC!L82</f>
        <v>769</v>
      </c>
      <c r="V56" s="866">
        <f>W800_JIG_MTBJC!M82</f>
        <v>239</v>
      </c>
      <c r="W56" s="867">
        <f t="shared" si="49"/>
        <v>-530</v>
      </c>
      <c r="X56" s="865">
        <f t="shared" si="60"/>
        <v>3076</v>
      </c>
      <c r="Y56" s="866">
        <f t="shared" si="60"/>
        <v>1775</v>
      </c>
      <c r="Z56" s="867">
        <f t="shared" si="18"/>
        <v>-1301</v>
      </c>
      <c r="AA56" s="865">
        <f>W800_JIG_MTBJC!N82</f>
        <v>769</v>
      </c>
      <c r="AB56" s="866">
        <f>W800_JIG_MTBJC!O82</f>
        <v>239</v>
      </c>
      <c r="AC56" s="867">
        <f t="shared" si="50"/>
        <v>-530</v>
      </c>
      <c r="AD56" s="865">
        <f t="shared" si="61"/>
        <v>3845</v>
      </c>
      <c r="AE56" s="866">
        <f t="shared" si="61"/>
        <v>2014</v>
      </c>
      <c r="AF56" s="867">
        <f t="shared" si="22"/>
        <v>-1831</v>
      </c>
      <c r="AG56" s="865">
        <f>W800_JIG_MTBJC!P82</f>
        <v>775</v>
      </c>
      <c r="AH56" s="866">
        <f>W800_JIG_MTBJC!Q82</f>
        <v>775</v>
      </c>
      <c r="AI56" s="867">
        <f t="shared" si="51"/>
        <v>0</v>
      </c>
      <c r="AJ56" s="865">
        <f t="shared" si="62"/>
        <v>4620</v>
      </c>
      <c r="AK56" s="866">
        <f t="shared" si="62"/>
        <v>2789</v>
      </c>
      <c r="AL56" s="867">
        <f t="shared" si="26"/>
        <v>-1831</v>
      </c>
      <c r="AM56" s="865">
        <f>W800_JIG_MTBJC!R82</f>
        <v>769</v>
      </c>
      <c r="AN56" s="866">
        <f>W800_JIG_MTBJC!S82</f>
        <v>769</v>
      </c>
      <c r="AO56" s="867">
        <f t="shared" si="52"/>
        <v>0</v>
      </c>
      <c r="AP56" s="865">
        <f t="shared" si="63"/>
        <v>5389</v>
      </c>
      <c r="AQ56" s="866">
        <f t="shared" si="63"/>
        <v>3558</v>
      </c>
      <c r="AR56" s="867">
        <f t="shared" si="0"/>
        <v>-1831</v>
      </c>
      <c r="AS56" s="865">
        <f>W800_JIG_MTBJC!T82</f>
        <v>769</v>
      </c>
      <c r="AT56" s="866">
        <f>W800_JIG_MTBJC!U82</f>
        <v>769</v>
      </c>
      <c r="AU56" s="867">
        <f t="shared" si="53"/>
        <v>0</v>
      </c>
      <c r="AV56" s="865">
        <f t="shared" si="64"/>
        <v>6158</v>
      </c>
      <c r="AW56" s="866">
        <f t="shared" si="64"/>
        <v>4327</v>
      </c>
      <c r="AX56" s="867">
        <f t="shared" si="1"/>
        <v>-1831</v>
      </c>
      <c r="AY56" s="865">
        <f>W800_JIG_MTBJC!V82</f>
        <v>769</v>
      </c>
      <c r="AZ56" s="866">
        <f>W800_JIG_MTBJC!W82</f>
        <v>769</v>
      </c>
      <c r="BA56" s="867">
        <f t="shared" si="54"/>
        <v>0</v>
      </c>
      <c r="BB56" s="865">
        <f t="shared" si="65"/>
        <v>6927</v>
      </c>
      <c r="BC56" s="866">
        <f t="shared" si="65"/>
        <v>5096</v>
      </c>
      <c r="BD56" s="867">
        <f t="shared" si="2"/>
        <v>-1831</v>
      </c>
      <c r="BE56" s="865">
        <f>W800_JIG_MTBJC!X82</f>
        <v>769</v>
      </c>
      <c r="BF56" s="866">
        <f>W800_JIG_MTBJC!Y82</f>
        <v>769</v>
      </c>
      <c r="BG56" s="867">
        <f t="shared" si="55"/>
        <v>0</v>
      </c>
      <c r="BH56" s="865">
        <f t="shared" si="66"/>
        <v>7696</v>
      </c>
      <c r="BI56" s="866">
        <f t="shared" si="66"/>
        <v>5865</v>
      </c>
      <c r="BJ56" s="867">
        <f t="shared" si="3"/>
        <v>-1831</v>
      </c>
      <c r="BK56" s="865">
        <f>W800_JIG_MTBJC!Z82</f>
        <v>769</v>
      </c>
      <c r="BL56" s="866">
        <f>W800_JIG_MTBJC!AA82</f>
        <v>769</v>
      </c>
      <c r="BM56" s="867">
        <f t="shared" si="56"/>
        <v>0</v>
      </c>
      <c r="BN56" s="865">
        <f t="shared" si="67"/>
        <v>8465</v>
      </c>
      <c r="BO56" s="866">
        <f t="shared" si="67"/>
        <v>6634</v>
      </c>
      <c r="BP56" s="867">
        <f t="shared" si="4"/>
        <v>-1831</v>
      </c>
      <c r="BQ56" s="865">
        <f>W800_JIG_MTBJC!AB82</f>
        <v>784</v>
      </c>
      <c r="BR56" s="866">
        <f>W800_JIG_MTBJC!AC82</f>
        <v>784</v>
      </c>
      <c r="BS56" s="867">
        <f t="shared" si="57"/>
        <v>0</v>
      </c>
      <c r="BT56" s="865">
        <f t="shared" si="68"/>
        <v>9249</v>
      </c>
      <c r="BU56" s="866">
        <f t="shared" si="68"/>
        <v>7418</v>
      </c>
      <c r="BV56" s="867">
        <f t="shared" si="5"/>
        <v>-1831</v>
      </c>
      <c r="BW56" s="909" t="s">
        <v>89</v>
      </c>
    </row>
    <row r="57" spans="2:75" ht="15.75" customHeight="1">
      <c r="B57" s="2550"/>
      <c r="C57" s="2553"/>
      <c r="D57" s="741" t="s">
        <v>238</v>
      </c>
      <c r="E57" s="743" t="s">
        <v>239</v>
      </c>
      <c r="F57" s="787">
        <f>W800_JIG_MTBJC!F83</f>
        <v>2535</v>
      </c>
      <c r="G57" s="788">
        <f>W800_JIG_MTBJC!G83</f>
        <v>2535</v>
      </c>
      <c r="H57" s="786">
        <f t="shared" si="46"/>
        <v>0</v>
      </c>
      <c r="I57" s="787">
        <f>W800_JIG_MTBJC!H83</f>
        <v>2535</v>
      </c>
      <c r="J57" s="788">
        <f>W800_JIG_MTBJC!I83</f>
        <v>2535</v>
      </c>
      <c r="K57" s="786">
        <f t="shared" si="47"/>
        <v>0</v>
      </c>
      <c r="L57" s="787">
        <f t="shared" si="58"/>
        <v>5070</v>
      </c>
      <c r="M57" s="788">
        <f t="shared" si="58"/>
        <v>5070</v>
      </c>
      <c r="N57" s="786">
        <f t="shared" si="10"/>
        <v>0</v>
      </c>
      <c r="O57" s="787">
        <f>W800_JIG_MTBJC!J83</f>
        <v>2535</v>
      </c>
      <c r="P57" s="788">
        <f>W800_JIG_MTBJC!K83</f>
        <v>2535</v>
      </c>
      <c r="Q57" s="786">
        <f t="shared" si="48"/>
        <v>0</v>
      </c>
      <c r="R57" s="787">
        <f t="shared" si="59"/>
        <v>7605</v>
      </c>
      <c r="S57" s="788">
        <f t="shared" si="59"/>
        <v>7605</v>
      </c>
      <c r="T57" s="786">
        <f t="shared" si="14"/>
        <v>0</v>
      </c>
      <c r="U57" s="787">
        <f>W800_JIG_MTBJC!L83</f>
        <v>2535</v>
      </c>
      <c r="V57" s="788">
        <f>W800_JIG_MTBJC!M83</f>
        <v>2535</v>
      </c>
      <c r="W57" s="786">
        <f t="shared" si="49"/>
        <v>0</v>
      </c>
      <c r="X57" s="787">
        <f t="shared" si="60"/>
        <v>10140</v>
      </c>
      <c r="Y57" s="788">
        <f t="shared" si="60"/>
        <v>10140</v>
      </c>
      <c r="Z57" s="786">
        <f t="shared" si="18"/>
        <v>0</v>
      </c>
      <c r="AA57" s="787">
        <f>W800_JIG_MTBJC!N83</f>
        <v>2535</v>
      </c>
      <c r="AB57" s="788">
        <f>W800_JIG_MTBJC!O83</f>
        <v>2535</v>
      </c>
      <c r="AC57" s="786">
        <f t="shared" si="50"/>
        <v>0</v>
      </c>
      <c r="AD57" s="787">
        <f t="shared" si="61"/>
        <v>12675</v>
      </c>
      <c r="AE57" s="788">
        <f t="shared" si="61"/>
        <v>12675</v>
      </c>
      <c r="AF57" s="786">
        <f t="shared" si="22"/>
        <v>0</v>
      </c>
      <c r="AG57" s="787">
        <f>W800_JIG_MTBJC!P83</f>
        <v>2535</v>
      </c>
      <c r="AH57" s="788">
        <f>W800_JIG_MTBJC!Q83</f>
        <v>2535</v>
      </c>
      <c r="AI57" s="786">
        <f t="shared" si="51"/>
        <v>0</v>
      </c>
      <c r="AJ57" s="787">
        <f t="shared" si="62"/>
        <v>15210</v>
      </c>
      <c r="AK57" s="788">
        <f t="shared" si="62"/>
        <v>15210</v>
      </c>
      <c r="AL57" s="786">
        <f t="shared" si="26"/>
        <v>0</v>
      </c>
      <c r="AM57" s="787">
        <f>W800_JIG_MTBJC!R83</f>
        <v>2535</v>
      </c>
      <c r="AN57" s="788">
        <f>W800_JIG_MTBJC!S83</f>
        <v>2535</v>
      </c>
      <c r="AO57" s="786">
        <f t="shared" si="52"/>
        <v>0</v>
      </c>
      <c r="AP57" s="787">
        <f t="shared" si="63"/>
        <v>17745</v>
      </c>
      <c r="AQ57" s="788">
        <f t="shared" si="63"/>
        <v>17745</v>
      </c>
      <c r="AR57" s="786">
        <f t="shared" si="0"/>
        <v>0</v>
      </c>
      <c r="AS57" s="787">
        <f>W800_JIG_MTBJC!T83</f>
        <v>2535</v>
      </c>
      <c r="AT57" s="788">
        <f>W800_JIG_MTBJC!U83</f>
        <v>2535</v>
      </c>
      <c r="AU57" s="786">
        <f t="shared" si="53"/>
        <v>0</v>
      </c>
      <c r="AV57" s="787">
        <f t="shared" si="64"/>
        <v>20280</v>
      </c>
      <c r="AW57" s="788">
        <f t="shared" si="64"/>
        <v>20280</v>
      </c>
      <c r="AX57" s="786">
        <f t="shared" si="1"/>
        <v>0</v>
      </c>
      <c r="AY57" s="787">
        <f>W800_JIG_MTBJC!V83</f>
        <v>2535</v>
      </c>
      <c r="AZ57" s="788">
        <f>W800_JIG_MTBJC!W83</f>
        <v>2535</v>
      </c>
      <c r="BA57" s="786">
        <f t="shared" si="54"/>
        <v>0</v>
      </c>
      <c r="BB57" s="787">
        <f t="shared" si="65"/>
        <v>22815</v>
      </c>
      <c r="BC57" s="788">
        <f t="shared" si="65"/>
        <v>22815</v>
      </c>
      <c r="BD57" s="786">
        <f t="shared" si="2"/>
        <v>0</v>
      </c>
      <c r="BE57" s="787">
        <f>W800_JIG_MTBJC!X83</f>
        <v>2535</v>
      </c>
      <c r="BF57" s="788">
        <f>W800_JIG_MTBJC!Y83</f>
        <v>2535</v>
      </c>
      <c r="BG57" s="786">
        <f t="shared" si="55"/>
        <v>0</v>
      </c>
      <c r="BH57" s="787">
        <f t="shared" si="66"/>
        <v>25350</v>
      </c>
      <c r="BI57" s="788">
        <f t="shared" si="66"/>
        <v>25350</v>
      </c>
      <c r="BJ57" s="786">
        <f t="shared" si="3"/>
        <v>0</v>
      </c>
      <c r="BK57" s="787">
        <f>W800_JIG_MTBJC!Z83</f>
        <v>2535</v>
      </c>
      <c r="BL57" s="788">
        <f>W800_JIG_MTBJC!AA83</f>
        <v>2535</v>
      </c>
      <c r="BM57" s="786">
        <f t="shared" si="56"/>
        <v>0</v>
      </c>
      <c r="BN57" s="787">
        <f t="shared" si="67"/>
        <v>27885</v>
      </c>
      <c r="BO57" s="788">
        <f t="shared" si="67"/>
        <v>27885</v>
      </c>
      <c r="BP57" s="786">
        <f t="shared" si="4"/>
        <v>0</v>
      </c>
      <c r="BQ57" s="787">
        <f>W800_JIG_MTBJC!AB83</f>
        <v>2535</v>
      </c>
      <c r="BR57" s="788">
        <f>W800_JIG_MTBJC!AC83</f>
        <v>2535</v>
      </c>
      <c r="BS57" s="786">
        <f t="shared" si="57"/>
        <v>0</v>
      </c>
      <c r="BT57" s="787">
        <f t="shared" si="68"/>
        <v>30420</v>
      </c>
      <c r="BU57" s="788">
        <f t="shared" si="68"/>
        <v>30420</v>
      </c>
      <c r="BV57" s="786">
        <f t="shared" si="5"/>
        <v>0</v>
      </c>
      <c r="BW57" s="909" t="s">
        <v>89</v>
      </c>
    </row>
    <row r="58" spans="2:75" ht="15.75" customHeight="1" thickBot="1">
      <c r="B58" s="2550"/>
      <c r="C58" s="2553"/>
      <c r="D58" s="744" t="s">
        <v>240</v>
      </c>
      <c r="E58" s="745" t="s">
        <v>241</v>
      </c>
      <c r="F58" s="865">
        <f>W800_JIG_MTBJC!F84</f>
        <v>-3102</v>
      </c>
      <c r="G58" s="866">
        <f>W800_JIG_MTBJC!G84</f>
        <v>-8064</v>
      </c>
      <c r="H58" s="867">
        <f t="shared" si="46"/>
        <v>-4962</v>
      </c>
      <c r="I58" s="865">
        <f>W800_JIG_MTBJC!H84</f>
        <v>3210</v>
      </c>
      <c r="J58" s="866">
        <f>W800_JIG_MTBJC!I84</f>
        <v>-1991</v>
      </c>
      <c r="K58" s="867">
        <f t="shared" si="47"/>
        <v>-5201</v>
      </c>
      <c r="L58" s="865">
        <f t="shared" si="58"/>
        <v>108</v>
      </c>
      <c r="M58" s="866">
        <f t="shared" si="58"/>
        <v>-10055</v>
      </c>
      <c r="N58" s="867">
        <f t="shared" si="10"/>
        <v>-10163</v>
      </c>
      <c r="O58" s="865">
        <f>W800_JIG_MTBJC!J84</f>
        <v>-1524</v>
      </c>
      <c r="P58" s="866">
        <f>W800_JIG_MTBJC!K84</f>
        <v>-1268</v>
      </c>
      <c r="Q58" s="867">
        <f t="shared" si="48"/>
        <v>256</v>
      </c>
      <c r="R58" s="865">
        <f t="shared" si="59"/>
        <v>-1416</v>
      </c>
      <c r="S58" s="866">
        <f t="shared" si="59"/>
        <v>-11323</v>
      </c>
      <c r="T58" s="867">
        <f t="shared" si="14"/>
        <v>-9907</v>
      </c>
      <c r="U58" s="865">
        <f>W800_JIG_MTBJC!L84</f>
        <v>-498</v>
      </c>
      <c r="V58" s="866">
        <f>W800_JIG_MTBJC!M84</f>
        <v>-1768</v>
      </c>
      <c r="W58" s="867">
        <f t="shared" si="49"/>
        <v>-1270</v>
      </c>
      <c r="X58" s="865">
        <f t="shared" si="60"/>
        <v>-1914</v>
      </c>
      <c r="Y58" s="866">
        <f t="shared" si="60"/>
        <v>-13091</v>
      </c>
      <c r="Z58" s="867">
        <f t="shared" si="18"/>
        <v>-11177</v>
      </c>
      <c r="AA58" s="865">
        <f>W800_JIG_MTBJC!N84</f>
        <v>1836</v>
      </c>
      <c r="AB58" s="866">
        <f>W800_JIG_MTBJC!O84</f>
        <v>-4988</v>
      </c>
      <c r="AC58" s="867">
        <f t="shared" si="50"/>
        <v>-6824</v>
      </c>
      <c r="AD58" s="865">
        <f t="shared" si="61"/>
        <v>-78</v>
      </c>
      <c r="AE58" s="866">
        <f t="shared" si="61"/>
        <v>-18079</v>
      </c>
      <c r="AF58" s="867">
        <f t="shared" si="22"/>
        <v>-18001</v>
      </c>
      <c r="AG58" s="865">
        <f>W800_JIG_MTBJC!P84</f>
        <v>-1086</v>
      </c>
      <c r="AH58" s="866">
        <f>W800_JIG_MTBJC!Q84</f>
        <v>9591</v>
      </c>
      <c r="AI58" s="867">
        <f t="shared" si="51"/>
        <v>10677</v>
      </c>
      <c r="AJ58" s="865">
        <f t="shared" si="62"/>
        <v>-1164</v>
      </c>
      <c r="AK58" s="866">
        <f t="shared" si="62"/>
        <v>-8488</v>
      </c>
      <c r="AL58" s="867">
        <f t="shared" si="26"/>
        <v>-7324</v>
      </c>
      <c r="AM58" s="865">
        <f>W800_JIG_MTBJC!R84</f>
        <v>2580</v>
      </c>
      <c r="AN58" s="866">
        <f>W800_JIG_MTBJC!S84</f>
        <v>7664</v>
      </c>
      <c r="AO58" s="867">
        <f t="shared" si="52"/>
        <v>5084</v>
      </c>
      <c r="AP58" s="865">
        <f t="shared" si="63"/>
        <v>1416</v>
      </c>
      <c r="AQ58" s="866">
        <f t="shared" si="63"/>
        <v>-824</v>
      </c>
      <c r="AR58" s="867">
        <f t="shared" si="0"/>
        <v>-2240</v>
      </c>
      <c r="AS58" s="865">
        <f>W800_JIG_MTBJC!T84</f>
        <v>-2028</v>
      </c>
      <c r="AT58" s="866">
        <f>W800_JIG_MTBJC!U84</f>
        <v>911</v>
      </c>
      <c r="AU58" s="867">
        <f t="shared" si="53"/>
        <v>2939</v>
      </c>
      <c r="AV58" s="865">
        <f t="shared" si="64"/>
        <v>-612</v>
      </c>
      <c r="AW58" s="866">
        <f t="shared" si="64"/>
        <v>87</v>
      </c>
      <c r="AX58" s="867">
        <f t="shared" si="1"/>
        <v>699</v>
      </c>
      <c r="AY58" s="865">
        <f>W800_JIG_MTBJC!V84</f>
        <v>-54</v>
      </c>
      <c r="AZ58" s="866">
        <f>W800_JIG_MTBJC!W84</f>
        <v>931</v>
      </c>
      <c r="BA58" s="867">
        <f t="shared" si="54"/>
        <v>985</v>
      </c>
      <c r="BB58" s="865">
        <f t="shared" si="65"/>
        <v>-666</v>
      </c>
      <c r="BC58" s="866">
        <f t="shared" si="65"/>
        <v>1018</v>
      </c>
      <c r="BD58" s="867">
        <f t="shared" si="2"/>
        <v>1684</v>
      </c>
      <c r="BE58" s="865">
        <f>W800_JIG_MTBJC!X84</f>
        <v>3348</v>
      </c>
      <c r="BF58" s="866">
        <f>W800_JIG_MTBJC!Y84</f>
        <v>1226</v>
      </c>
      <c r="BG58" s="867">
        <f t="shared" si="55"/>
        <v>-2122</v>
      </c>
      <c r="BH58" s="865">
        <f t="shared" si="66"/>
        <v>2682</v>
      </c>
      <c r="BI58" s="866">
        <f t="shared" si="66"/>
        <v>2244</v>
      </c>
      <c r="BJ58" s="867">
        <f t="shared" si="3"/>
        <v>-438</v>
      </c>
      <c r="BK58" s="865">
        <f>W800_JIG_MTBJC!Z84</f>
        <v>1272</v>
      </c>
      <c r="BL58" s="866">
        <f>W800_JIG_MTBJC!AA84</f>
        <v>367</v>
      </c>
      <c r="BM58" s="867">
        <f t="shared" si="56"/>
        <v>-905</v>
      </c>
      <c r="BN58" s="865">
        <f t="shared" si="67"/>
        <v>3954</v>
      </c>
      <c r="BO58" s="866">
        <f t="shared" si="67"/>
        <v>2611</v>
      </c>
      <c r="BP58" s="867">
        <f t="shared" si="4"/>
        <v>-1343</v>
      </c>
      <c r="BQ58" s="865">
        <f>W800_JIG_MTBJC!AB84</f>
        <v>-3960</v>
      </c>
      <c r="BR58" s="866">
        <f>W800_JIG_MTBJC!AC84</f>
        <v>4278</v>
      </c>
      <c r="BS58" s="867">
        <f t="shared" si="57"/>
        <v>8238</v>
      </c>
      <c r="BT58" s="865">
        <f t="shared" si="68"/>
        <v>-6</v>
      </c>
      <c r="BU58" s="866">
        <f t="shared" si="68"/>
        <v>6889</v>
      </c>
      <c r="BV58" s="867">
        <f t="shared" si="5"/>
        <v>6895</v>
      </c>
      <c r="BW58" s="909" t="s">
        <v>89</v>
      </c>
    </row>
    <row r="59" spans="2:75" ht="15.75" customHeight="1" thickTop="1" thickBot="1">
      <c r="B59" s="2550"/>
      <c r="C59" s="2554"/>
      <c r="D59" s="746" t="s">
        <v>242</v>
      </c>
      <c r="E59" s="747" t="s">
        <v>243</v>
      </c>
      <c r="F59" s="868">
        <f>SUM(F55:F58)</f>
        <v>9835</v>
      </c>
      <c r="G59" s="869">
        <f>SUM(G55:G58)</f>
        <v>5029</v>
      </c>
      <c r="H59" s="870">
        <f t="shared" si="46"/>
        <v>-4806</v>
      </c>
      <c r="I59" s="868">
        <f>SUM(I55:I58)</f>
        <v>16363</v>
      </c>
      <c r="J59" s="869">
        <f>SUM(J55:J58)</f>
        <v>10865</v>
      </c>
      <c r="K59" s="870">
        <f t="shared" si="47"/>
        <v>-5498</v>
      </c>
      <c r="L59" s="868">
        <f t="shared" si="58"/>
        <v>26198</v>
      </c>
      <c r="M59" s="869">
        <f t="shared" si="58"/>
        <v>15894</v>
      </c>
      <c r="N59" s="870">
        <f t="shared" si="10"/>
        <v>-10304</v>
      </c>
      <c r="O59" s="868">
        <f>SUM(O55:O58)</f>
        <v>11413</v>
      </c>
      <c r="P59" s="869">
        <f>SUM(P55:P58)</f>
        <v>11039</v>
      </c>
      <c r="Q59" s="870">
        <f t="shared" si="48"/>
        <v>-374</v>
      </c>
      <c r="R59" s="868">
        <f t="shared" si="59"/>
        <v>37611</v>
      </c>
      <c r="S59" s="869">
        <f t="shared" si="59"/>
        <v>26933</v>
      </c>
      <c r="T59" s="870">
        <f t="shared" si="14"/>
        <v>-10678</v>
      </c>
      <c r="U59" s="868">
        <f>SUM(U55:U58)</f>
        <v>12403</v>
      </c>
      <c r="V59" s="869">
        <f>SUM(V55:V58)</f>
        <v>9908</v>
      </c>
      <c r="W59" s="870">
        <f t="shared" si="49"/>
        <v>-2495</v>
      </c>
      <c r="X59" s="868">
        <f t="shared" si="60"/>
        <v>50014</v>
      </c>
      <c r="Y59" s="869">
        <f t="shared" si="60"/>
        <v>36841</v>
      </c>
      <c r="Z59" s="870">
        <f t="shared" si="18"/>
        <v>-13173</v>
      </c>
      <c r="AA59" s="868">
        <f>SUM(AA55:AA58)</f>
        <v>14989</v>
      </c>
      <c r="AB59" s="869">
        <f>SUM(AB55:AB58)</f>
        <v>6940</v>
      </c>
      <c r="AC59" s="870">
        <f t="shared" si="50"/>
        <v>-8049</v>
      </c>
      <c r="AD59" s="868">
        <f t="shared" si="61"/>
        <v>65003</v>
      </c>
      <c r="AE59" s="869">
        <f t="shared" si="61"/>
        <v>43781</v>
      </c>
      <c r="AF59" s="870">
        <f t="shared" si="22"/>
        <v>-21222</v>
      </c>
      <c r="AG59" s="868">
        <f>SUM(AG55:AG58)</f>
        <v>11857</v>
      </c>
      <c r="AH59" s="869">
        <f>SUM(AH55:AH58)</f>
        <v>22534</v>
      </c>
      <c r="AI59" s="870">
        <f t="shared" si="51"/>
        <v>10677</v>
      </c>
      <c r="AJ59" s="868">
        <f t="shared" si="62"/>
        <v>76860</v>
      </c>
      <c r="AK59" s="869">
        <f t="shared" si="62"/>
        <v>66315</v>
      </c>
      <c r="AL59" s="870">
        <f t="shared" si="26"/>
        <v>-10545</v>
      </c>
      <c r="AM59" s="868">
        <f>SUM(AM55:AM58)</f>
        <v>16309</v>
      </c>
      <c r="AN59" s="869">
        <f>SUM(AN55:AN58)</f>
        <v>21393</v>
      </c>
      <c r="AO59" s="870">
        <f t="shared" si="52"/>
        <v>5084</v>
      </c>
      <c r="AP59" s="868">
        <f t="shared" si="63"/>
        <v>93169</v>
      </c>
      <c r="AQ59" s="869">
        <f t="shared" si="63"/>
        <v>87708</v>
      </c>
      <c r="AR59" s="870">
        <f t="shared" si="0"/>
        <v>-5461</v>
      </c>
      <c r="AS59" s="868">
        <f>SUM(AS55:AS58)</f>
        <v>11701</v>
      </c>
      <c r="AT59" s="869">
        <f>SUM(AT55:AT58)</f>
        <v>14640</v>
      </c>
      <c r="AU59" s="870">
        <f t="shared" si="53"/>
        <v>2939</v>
      </c>
      <c r="AV59" s="868">
        <f t="shared" si="64"/>
        <v>104870</v>
      </c>
      <c r="AW59" s="869">
        <f t="shared" si="64"/>
        <v>102348</v>
      </c>
      <c r="AX59" s="870">
        <f t="shared" si="1"/>
        <v>-2522</v>
      </c>
      <c r="AY59" s="868">
        <f>SUM(AY55:AY58)</f>
        <v>13675</v>
      </c>
      <c r="AZ59" s="869">
        <f>SUM(AZ55:AZ58)</f>
        <v>14660</v>
      </c>
      <c r="BA59" s="870">
        <f t="shared" si="54"/>
        <v>985</v>
      </c>
      <c r="BB59" s="868">
        <f t="shared" si="65"/>
        <v>118545</v>
      </c>
      <c r="BC59" s="869">
        <f t="shared" si="65"/>
        <v>117008</v>
      </c>
      <c r="BD59" s="870">
        <f t="shared" si="2"/>
        <v>-1537</v>
      </c>
      <c r="BE59" s="868">
        <f>SUM(BE55:BE58)</f>
        <v>17077</v>
      </c>
      <c r="BF59" s="869">
        <f>SUM(BF55:BF58)</f>
        <v>14955</v>
      </c>
      <c r="BG59" s="870">
        <f t="shared" si="55"/>
        <v>-2122</v>
      </c>
      <c r="BH59" s="868">
        <f t="shared" si="66"/>
        <v>135622</v>
      </c>
      <c r="BI59" s="869">
        <f t="shared" si="66"/>
        <v>131963</v>
      </c>
      <c r="BJ59" s="870">
        <f t="shared" si="3"/>
        <v>-3659</v>
      </c>
      <c r="BK59" s="868">
        <f>SUM(BK55:BK58)</f>
        <v>15001</v>
      </c>
      <c r="BL59" s="869">
        <f>SUM(BL55:BL58)</f>
        <v>14096</v>
      </c>
      <c r="BM59" s="870">
        <f t="shared" si="56"/>
        <v>-905</v>
      </c>
      <c r="BN59" s="868">
        <f t="shared" si="67"/>
        <v>150623</v>
      </c>
      <c r="BO59" s="869">
        <f t="shared" si="67"/>
        <v>146059</v>
      </c>
      <c r="BP59" s="870">
        <f t="shared" si="4"/>
        <v>-4564</v>
      </c>
      <c r="BQ59" s="868">
        <f>SUM(BQ55:BQ58)</f>
        <v>9784</v>
      </c>
      <c r="BR59" s="869">
        <f>SUM(BR55:BR58)</f>
        <v>18022</v>
      </c>
      <c r="BS59" s="870">
        <f t="shared" si="57"/>
        <v>8238</v>
      </c>
      <c r="BT59" s="868">
        <f t="shared" si="68"/>
        <v>160407</v>
      </c>
      <c r="BU59" s="869">
        <f t="shared" si="68"/>
        <v>164081</v>
      </c>
      <c r="BV59" s="870">
        <f t="shared" si="5"/>
        <v>3674</v>
      </c>
      <c r="BW59" s="910" t="s">
        <v>89</v>
      </c>
    </row>
    <row r="60" spans="2:75" s="921" customFormat="1" ht="15.75" customHeight="1">
      <c r="B60" s="2550"/>
      <c r="C60" s="2552" t="s">
        <v>244</v>
      </c>
      <c r="D60" s="739" t="s">
        <v>245</v>
      </c>
      <c r="E60" s="748" t="s">
        <v>239</v>
      </c>
      <c r="F60" s="928"/>
      <c r="G60" s="929"/>
      <c r="H60" s="929"/>
      <c r="I60" s="928"/>
      <c r="J60" s="929"/>
      <c r="K60" s="929"/>
      <c r="L60" s="928"/>
      <c r="M60" s="929"/>
      <c r="N60" s="929"/>
      <c r="O60" s="928"/>
      <c r="P60" s="929"/>
      <c r="Q60" s="929"/>
      <c r="R60" s="928"/>
      <c r="S60" s="929"/>
      <c r="T60" s="929"/>
      <c r="U60" s="928"/>
      <c r="V60" s="929"/>
      <c r="W60" s="929"/>
      <c r="X60" s="928"/>
      <c r="Y60" s="929"/>
      <c r="Z60" s="929"/>
      <c r="AA60" s="928"/>
      <c r="AB60" s="929"/>
      <c r="AC60" s="929"/>
      <c r="AD60" s="928"/>
      <c r="AE60" s="929"/>
      <c r="AF60" s="929"/>
      <c r="AG60" s="928"/>
      <c r="AH60" s="929"/>
      <c r="AI60" s="929"/>
      <c r="AJ60" s="928"/>
      <c r="AK60" s="929"/>
      <c r="AL60" s="929"/>
      <c r="AM60" s="928"/>
      <c r="AN60" s="929"/>
      <c r="AO60" s="929"/>
      <c r="AP60" s="928"/>
      <c r="AQ60" s="929"/>
      <c r="AR60" s="929"/>
      <c r="AS60" s="928"/>
      <c r="AT60" s="929"/>
      <c r="AU60" s="929"/>
      <c r="AV60" s="928"/>
      <c r="AW60" s="929"/>
      <c r="AX60" s="929"/>
      <c r="AY60" s="928"/>
      <c r="AZ60" s="929"/>
      <c r="BA60" s="929"/>
      <c r="BB60" s="928"/>
      <c r="BC60" s="929"/>
      <c r="BD60" s="929"/>
      <c r="BE60" s="928"/>
      <c r="BF60" s="929"/>
      <c r="BG60" s="929"/>
      <c r="BH60" s="928"/>
      <c r="BI60" s="929"/>
      <c r="BJ60" s="929"/>
      <c r="BK60" s="928"/>
      <c r="BL60" s="929"/>
      <c r="BM60" s="929"/>
      <c r="BN60" s="928"/>
      <c r="BO60" s="929"/>
      <c r="BP60" s="929"/>
      <c r="BQ60" s="928"/>
      <c r="BR60" s="929"/>
      <c r="BS60" s="929"/>
      <c r="BT60" s="928"/>
      <c r="BU60" s="929"/>
      <c r="BV60" s="929"/>
      <c r="BW60" s="908" t="s">
        <v>89</v>
      </c>
    </row>
    <row r="61" spans="2:75" s="921" customFormat="1" ht="15.75" customHeight="1">
      <c r="B61" s="2550"/>
      <c r="C61" s="2553"/>
      <c r="D61" s="741" t="s">
        <v>246</v>
      </c>
      <c r="E61" s="743" t="s">
        <v>239</v>
      </c>
      <c r="F61" s="930"/>
      <c r="G61" s="931"/>
      <c r="H61" s="931"/>
      <c r="I61" s="930"/>
      <c r="J61" s="931"/>
      <c r="K61" s="931"/>
      <c r="L61" s="930"/>
      <c r="M61" s="931"/>
      <c r="N61" s="931"/>
      <c r="O61" s="930"/>
      <c r="P61" s="931"/>
      <c r="Q61" s="931"/>
      <c r="R61" s="930"/>
      <c r="S61" s="931"/>
      <c r="T61" s="931"/>
      <c r="U61" s="930"/>
      <c r="V61" s="931"/>
      <c r="W61" s="931"/>
      <c r="X61" s="930"/>
      <c r="Y61" s="931"/>
      <c r="Z61" s="931"/>
      <c r="AA61" s="930"/>
      <c r="AB61" s="931"/>
      <c r="AC61" s="931"/>
      <c r="AD61" s="930"/>
      <c r="AE61" s="931"/>
      <c r="AF61" s="931"/>
      <c r="AG61" s="930"/>
      <c r="AH61" s="931"/>
      <c r="AI61" s="931"/>
      <c r="AJ61" s="930"/>
      <c r="AK61" s="931"/>
      <c r="AL61" s="931"/>
      <c r="AM61" s="930"/>
      <c r="AN61" s="931"/>
      <c r="AO61" s="931"/>
      <c r="AP61" s="930"/>
      <c r="AQ61" s="931"/>
      <c r="AR61" s="931"/>
      <c r="AS61" s="930"/>
      <c r="AT61" s="931"/>
      <c r="AU61" s="931"/>
      <c r="AV61" s="930"/>
      <c r="AW61" s="931"/>
      <c r="AX61" s="931"/>
      <c r="AY61" s="930"/>
      <c r="AZ61" s="931"/>
      <c r="BA61" s="931"/>
      <c r="BB61" s="930"/>
      <c r="BC61" s="931"/>
      <c r="BD61" s="931"/>
      <c r="BE61" s="930"/>
      <c r="BF61" s="931"/>
      <c r="BG61" s="931"/>
      <c r="BH61" s="930"/>
      <c r="BI61" s="931"/>
      <c r="BJ61" s="931"/>
      <c r="BK61" s="930"/>
      <c r="BL61" s="931"/>
      <c r="BM61" s="931"/>
      <c r="BN61" s="930"/>
      <c r="BO61" s="931"/>
      <c r="BP61" s="931"/>
      <c r="BQ61" s="930"/>
      <c r="BR61" s="931"/>
      <c r="BS61" s="931"/>
      <c r="BT61" s="930"/>
      <c r="BU61" s="931"/>
      <c r="BV61" s="931"/>
      <c r="BW61" s="909" t="s">
        <v>89</v>
      </c>
    </row>
    <row r="62" spans="2:75" s="921" customFormat="1" ht="15.75" customHeight="1">
      <c r="B62" s="2550"/>
      <c r="C62" s="2553"/>
      <c r="D62" s="776" t="s">
        <v>275</v>
      </c>
      <c r="E62" s="743" t="s">
        <v>239</v>
      </c>
      <c r="F62" s="930"/>
      <c r="G62" s="931"/>
      <c r="H62" s="931"/>
      <c r="I62" s="930"/>
      <c r="J62" s="931"/>
      <c r="K62" s="931"/>
      <c r="L62" s="930"/>
      <c r="M62" s="931"/>
      <c r="N62" s="931"/>
      <c r="O62" s="930"/>
      <c r="P62" s="931"/>
      <c r="Q62" s="931"/>
      <c r="R62" s="930"/>
      <c r="S62" s="931"/>
      <c r="T62" s="931"/>
      <c r="U62" s="930"/>
      <c r="V62" s="931"/>
      <c r="W62" s="931"/>
      <c r="X62" s="930"/>
      <c r="Y62" s="931"/>
      <c r="Z62" s="931"/>
      <c r="AA62" s="930"/>
      <c r="AB62" s="931"/>
      <c r="AC62" s="931"/>
      <c r="AD62" s="930"/>
      <c r="AE62" s="931"/>
      <c r="AF62" s="931"/>
      <c r="AG62" s="930"/>
      <c r="AH62" s="931"/>
      <c r="AI62" s="931"/>
      <c r="AJ62" s="930"/>
      <c r="AK62" s="931"/>
      <c r="AL62" s="931"/>
      <c r="AM62" s="930"/>
      <c r="AN62" s="931"/>
      <c r="AO62" s="931"/>
      <c r="AP62" s="930"/>
      <c r="AQ62" s="931"/>
      <c r="AR62" s="931"/>
      <c r="AS62" s="930"/>
      <c r="AT62" s="931"/>
      <c r="AU62" s="931"/>
      <c r="AV62" s="930"/>
      <c r="AW62" s="931"/>
      <c r="AX62" s="931"/>
      <c r="AY62" s="930"/>
      <c r="AZ62" s="931"/>
      <c r="BA62" s="931"/>
      <c r="BB62" s="930"/>
      <c r="BC62" s="931"/>
      <c r="BD62" s="931"/>
      <c r="BE62" s="930"/>
      <c r="BF62" s="931"/>
      <c r="BG62" s="931"/>
      <c r="BH62" s="930"/>
      <c r="BI62" s="931"/>
      <c r="BJ62" s="931"/>
      <c r="BK62" s="930"/>
      <c r="BL62" s="931"/>
      <c r="BM62" s="931"/>
      <c r="BN62" s="930"/>
      <c r="BO62" s="931"/>
      <c r="BP62" s="931"/>
      <c r="BQ62" s="930"/>
      <c r="BR62" s="931"/>
      <c r="BS62" s="931"/>
      <c r="BT62" s="930"/>
      <c r="BU62" s="931"/>
      <c r="BV62" s="931"/>
      <c r="BW62" s="909" t="s">
        <v>89</v>
      </c>
    </row>
    <row r="63" spans="2:75" s="921" customFormat="1" ht="15.75" customHeight="1">
      <c r="B63" s="2550"/>
      <c r="C63" s="2553"/>
      <c r="D63" s="776" t="s">
        <v>291</v>
      </c>
      <c r="E63" s="934"/>
      <c r="F63" s="930"/>
      <c r="G63" s="931"/>
      <c r="H63" s="931"/>
      <c r="I63" s="930"/>
      <c r="J63" s="931"/>
      <c r="K63" s="931"/>
      <c r="L63" s="930"/>
      <c r="M63" s="931"/>
      <c r="N63" s="931"/>
      <c r="O63" s="930"/>
      <c r="P63" s="931"/>
      <c r="Q63" s="931"/>
      <c r="R63" s="930"/>
      <c r="S63" s="931"/>
      <c r="T63" s="931"/>
      <c r="U63" s="930"/>
      <c r="V63" s="931"/>
      <c r="W63" s="931"/>
      <c r="X63" s="930"/>
      <c r="Y63" s="931"/>
      <c r="Z63" s="931"/>
      <c r="AA63" s="930"/>
      <c r="AB63" s="931"/>
      <c r="AC63" s="931"/>
      <c r="AD63" s="930"/>
      <c r="AE63" s="931"/>
      <c r="AF63" s="931"/>
      <c r="AG63" s="930"/>
      <c r="AH63" s="931"/>
      <c r="AI63" s="931"/>
      <c r="AJ63" s="930"/>
      <c r="AK63" s="931"/>
      <c r="AL63" s="931"/>
      <c r="AM63" s="930"/>
      <c r="AN63" s="931"/>
      <c r="AO63" s="931"/>
      <c r="AP63" s="930"/>
      <c r="AQ63" s="931"/>
      <c r="AR63" s="931"/>
      <c r="AS63" s="930"/>
      <c r="AT63" s="931"/>
      <c r="AU63" s="931"/>
      <c r="AV63" s="930"/>
      <c r="AW63" s="931"/>
      <c r="AX63" s="931"/>
      <c r="AY63" s="930"/>
      <c r="AZ63" s="931"/>
      <c r="BA63" s="931"/>
      <c r="BB63" s="930"/>
      <c r="BC63" s="931"/>
      <c r="BD63" s="931"/>
      <c r="BE63" s="930"/>
      <c r="BF63" s="931"/>
      <c r="BG63" s="931"/>
      <c r="BH63" s="930"/>
      <c r="BI63" s="931"/>
      <c r="BJ63" s="931"/>
      <c r="BK63" s="930"/>
      <c r="BL63" s="931"/>
      <c r="BM63" s="931"/>
      <c r="BN63" s="930"/>
      <c r="BO63" s="931"/>
      <c r="BP63" s="931"/>
      <c r="BQ63" s="930"/>
      <c r="BR63" s="931"/>
      <c r="BS63" s="931"/>
      <c r="BT63" s="930"/>
      <c r="BU63" s="931"/>
      <c r="BV63" s="931"/>
      <c r="BW63" s="935"/>
    </row>
    <row r="64" spans="2:75" s="921" customFormat="1" ht="15.75" customHeight="1" thickBot="1">
      <c r="B64" s="2550"/>
      <c r="C64" s="2553"/>
      <c r="D64" s="749" t="s">
        <v>292</v>
      </c>
      <c r="E64" s="750" t="s">
        <v>239</v>
      </c>
      <c r="F64" s="932"/>
      <c r="G64" s="933"/>
      <c r="H64" s="933"/>
      <c r="I64" s="932"/>
      <c r="J64" s="933"/>
      <c r="K64" s="933"/>
      <c r="L64" s="932"/>
      <c r="M64" s="933"/>
      <c r="N64" s="933"/>
      <c r="O64" s="932"/>
      <c r="P64" s="933"/>
      <c r="Q64" s="933"/>
      <c r="R64" s="932"/>
      <c r="S64" s="933"/>
      <c r="T64" s="933"/>
      <c r="U64" s="932"/>
      <c r="V64" s="933"/>
      <c r="W64" s="933"/>
      <c r="X64" s="932"/>
      <c r="Y64" s="933"/>
      <c r="Z64" s="933"/>
      <c r="AA64" s="932"/>
      <c r="AB64" s="933"/>
      <c r="AC64" s="933"/>
      <c r="AD64" s="932"/>
      <c r="AE64" s="933"/>
      <c r="AF64" s="933"/>
      <c r="AG64" s="932"/>
      <c r="AH64" s="933"/>
      <c r="AI64" s="933"/>
      <c r="AJ64" s="932"/>
      <c r="AK64" s="933"/>
      <c r="AL64" s="933"/>
      <c r="AM64" s="932"/>
      <c r="AN64" s="933"/>
      <c r="AO64" s="933"/>
      <c r="AP64" s="932"/>
      <c r="AQ64" s="933"/>
      <c r="AR64" s="933"/>
      <c r="AS64" s="932"/>
      <c r="AT64" s="933"/>
      <c r="AU64" s="933"/>
      <c r="AV64" s="932"/>
      <c r="AW64" s="933"/>
      <c r="AX64" s="933"/>
      <c r="AY64" s="932"/>
      <c r="AZ64" s="933"/>
      <c r="BA64" s="933"/>
      <c r="BB64" s="932"/>
      <c r="BC64" s="933"/>
      <c r="BD64" s="933"/>
      <c r="BE64" s="932"/>
      <c r="BF64" s="933"/>
      <c r="BG64" s="933"/>
      <c r="BH64" s="932"/>
      <c r="BI64" s="933"/>
      <c r="BJ64" s="933"/>
      <c r="BK64" s="932"/>
      <c r="BL64" s="933"/>
      <c r="BM64" s="933"/>
      <c r="BN64" s="932"/>
      <c r="BO64" s="933"/>
      <c r="BP64" s="933"/>
      <c r="BQ64" s="932"/>
      <c r="BR64" s="933"/>
      <c r="BS64" s="933"/>
      <c r="BT64" s="932"/>
      <c r="BU64" s="933"/>
      <c r="BV64" s="933"/>
      <c r="BW64" s="911" t="s">
        <v>89</v>
      </c>
    </row>
    <row r="65" spans="2:75" s="921" customFormat="1" ht="15.75" customHeight="1" thickTop="1" thickBot="1">
      <c r="B65" s="2550"/>
      <c r="C65" s="2554"/>
      <c r="D65" s="746" t="s">
        <v>293</v>
      </c>
      <c r="E65" s="747" t="s">
        <v>294</v>
      </c>
      <c r="F65" s="868">
        <f>SUM(F60:F64)</f>
        <v>0</v>
      </c>
      <c r="G65" s="869">
        <f>SUM(G60:G64)</f>
        <v>0</v>
      </c>
      <c r="H65" s="870">
        <f t="shared" si="46"/>
        <v>0</v>
      </c>
      <c r="I65" s="868">
        <f>SUM(I60:I64)</f>
        <v>0</v>
      </c>
      <c r="J65" s="869">
        <f>SUM(J60:J64)</f>
        <v>0</v>
      </c>
      <c r="K65" s="870">
        <f t="shared" si="47"/>
        <v>0</v>
      </c>
      <c r="L65" s="868">
        <f t="shared" si="58"/>
        <v>0</v>
      </c>
      <c r="M65" s="869">
        <f t="shared" si="58"/>
        <v>0</v>
      </c>
      <c r="N65" s="870">
        <f t="shared" si="10"/>
        <v>0</v>
      </c>
      <c r="O65" s="868">
        <f>SUM(O60:O64)</f>
        <v>0</v>
      </c>
      <c r="P65" s="869">
        <f>SUM(P60:P64)</f>
        <v>0</v>
      </c>
      <c r="Q65" s="870">
        <f t="shared" si="48"/>
        <v>0</v>
      </c>
      <c r="R65" s="868">
        <f t="shared" si="59"/>
        <v>0</v>
      </c>
      <c r="S65" s="869">
        <f t="shared" si="59"/>
        <v>0</v>
      </c>
      <c r="T65" s="870">
        <f t="shared" si="14"/>
        <v>0</v>
      </c>
      <c r="U65" s="868">
        <f>SUM(U60:U64)</f>
        <v>0</v>
      </c>
      <c r="V65" s="869">
        <f>SUM(V60:V64)</f>
        <v>0</v>
      </c>
      <c r="W65" s="870">
        <f t="shared" si="49"/>
        <v>0</v>
      </c>
      <c r="X65" s="868">
        <f t="shared" si="60"/>
        <v>0</v>
      </c>
      <c r="Y65" s="869">
        <f t="shared" si="60"/>
        <v>0</v>
      </c>
      <c r="Z65" s="870">
        <f t="shared" si="18"/>
        <v>0</v>
      </c>
      <c r="AA65" s="868">
        <f>SUM(AA60:AA64)</f>
        <v>0</v>
      </c>
      <c r="AB65" s="869">
        <f>SUM(AB60:AB64)</f>
        <v>0</v>
      </c>
      <c r="AC65" s="870">
        <f t="shared" si="50"/>
        <v>0</v>
      </c>
      <c r="AD65" s="868">
        <f t="shared" si="61"/>
        <v>0</v>
      </c>
      <c r="AE65" s="869">
        <f t="shared" si="61"/>
        <v>0</v>
      </c>
      <c r="AF65" s="870">
        <f t="shared" si="22"/>
        <v>0</v>
      </c>
      <c r="AG65" s="868">
        <f>SUM(AG60:AG64)</f>
        <v>0</v>
      </c>
      <c r="AH65" s="869">
        <f>SUM(AH60:AH64)</f>
        <v>0</v>
      </c>
      <c r="AI65" s="870">
        <f t="shared" si="51"/>
        <v>0</v>
      </c>
      <c r="AJ65" s="868">
        <f t="shared" si="62"/>
        <v>0</v>
      </c>
      <c r="AK65" s="869">
        <f t="shared" si="62"/>
        <v>0</v>
      </c>
      <c r="AL65" s="870">
        <f t="shared" si="26"/>
        <v>0</v>
      </c>
      <c r="AM65" s="868">
        <f>SUM(AM60:AM64)</f>
        <v>0</v>
      </c>
      <c r="AN65" s="869">
        <f>SUM(AN60:AN64)</f>
        <v>0</v>
      </c>
      <c r="AO65" s="870">
        <f t="shared" si="52"/>
        <v>0</v>
      </c>
      <c r="AP65" s="868">
        <f t="shared" si="63"/>
        <v>0</v>
      </c>
      <c r="AQ65" s="869">
        <f t="shared" si="63"/>
        <v>0</v>
      </c>
      <c r="AR65" s="870">
        <f t="shared" si="0"/>
        <v>0</v>
      </c>
      <c r="AS65" s="868">
        <f>SUM(AS60:AS64)</f>
        <v>0</v>
      </c>
      <c r="AT65" s="869">
        <f>SUM(AT60:AT64)</f>
        <v>0</v>
      </c>
      <c r="AU65" s="870">
        <f t="shared" si="53"/>
        <v>0</v>
      </c>
      <c r="AV65" s="868">
        <f t="shared" si="64"/>
        <v>0</v>
      </c>
      <c r="AW65" s="869">
        <f t="shared" si="64"/>
        <v>0</v>
      </c>
      <c r="AX65" s="870">
        <f t="shared" si="1"/>
        <v>0</v>
      </c>
      <c r="AY65" s="868">
        <f>SUM(AY60:AY64)</f>
        <v>0</v>
      </c>
      <c r="AZ65" s="869">
        <f>SUM(AZ60:AZ64)</f>
        <v>0</v>
      </c>
      <c r="BA65" s="870">
        <f t="shared" si="54"/>
        <v>0</v>
      </c>
      <c r="BB65" s="868">
        <f t="shared" si="65"/>
        <v>0</v>
      </c>
      <c r="BC65" s="869">
        <f t="shared" si="65"/>
        <v>0</v>
      </c>
      <c r="BD65" s="870">
        <f t="shared" si="2"/>
        <v>0</v>
      </c>
      <c r="BE65" s="868">
        <f>SUM(BE60:BE64)</f>
        <v>0</v>
      </c>
      <c r="BF65" s="869">
        <f>SUM(BF60:BF64)</f>
        <v>0</v>
      </c>
      <c r="BG65" s="870">
        <f t="shared" si="55"/>
        <v>0</v>
      </c>
      <c r="BH65" s="868">
        <f t="shared" si="66"/>
        <v>0</v>
      </c>
      <c r="BI65" s="869">
        <f t="shared" si="66"/>
        <v>0</v>
      </c>
      <c r="BJ65" s="870">
        <f t="shared" si="3"/>
        <v>0</v>
      </c>
      <c r="BK65" s="868">
        <f>SUM(BK60:BK64)</f>
        <v>0</v>
      </c>
      <c r="BL65" s="869">
        <f>SUM(BL60:BL64)</f>
        <v>0</v>
      </c>
      <c r="BM65" s="870">
        <f t="shared" si="56"/>
        <v>0</v>
      </c>
      <c r="BN65" s="868">
        <f t="shared" si="67"/>
        <v>0</v>
      </c>
      <c r="BO65" s="869">
        <f t="shared" si="67"/>
        <v>0</v>
      </c>
      <c r="BP65" s="870">
        <f t="shared" si="4"/>
        <v>0</v>
      </c>
      <c r="BQ65" s="868">
        <f>SUM(BQ60:BQ64)</f>
        <v>0</v>
      </c>
      <c r="BR65" s="869">
        <f>SUM(BR60:BR64)</f>
        <v>0</v>
      </c>
      <c r="BS65" s="870">
        <f t="shared" si="57"/>
        <v>0</v>
      </c>
      <c r="BT65" s="868">
        <f t="shared" si="68"/>
        <v>0</v>
      </c>
      <c r="BU65" s="869">
        <f t="shared" si="68"/>
        <v>0</v>
      </c>
      <c r="BV65" s="870">
        <f t="shared" si="5"/>
        <v>0</v>
      </c>
      <c r="BW65" s="910" t="s">
        <v>89</v>
      </c>
    </row>
    <row r="66" spans="2:75" ht="15.75" customHeight="1" thickBot="1">
      <c r="B66" s="2550"/>
      <c r="C66" s="2555" t="s">
        <v>295</v>
      </c>
      <c r="D66" s="2556"/>
      <c r="E66" s="751"/>
      <c r="F66" s="873">
        <f>SUM(F59,F65)</f>
        <v>9835</v>
      </c>
      <c r="G66" s="874">
        <f>SUM(G59,G65)</f>
        <v>5029</v>
      </c>
      <c r="H66" s="875">
        <f t="shared" si="46"/>
        <v>-4806</v>
      </c>
      <c r="I66" s="873">
        <f>SUM(I59,I65)</f>
        <v>16363</v>
      </c>
      <c r="J66" s="874">
        <f>SUM(J59,J65)</f>
        <v>10865</v>
      </c>
      <c r="K66" s="875">
        <f t="shared" si="47"/>
        <v>-5498</v>
      </c>
      <c r="L66" s="873">
        <f t="shared" si="58"/>
        <v>26198</v>
      </c>
      <c r="M66" s="874">
        <f t="shared" si="58"/>
        <v>15894</v>
      </c>
      <c r="N66" s="875">
        <f t="shared" si="10"/>
        <v>-10304</v>
      </c>
      <c r="O66" s="873">
        <f>SUM(O59,O65)</f>
        <v>11413</v>
      </c>
      <c r="P66" s="874">
        <f>SUM(P59,P65)</f>
        <v>11039</v>
      </c>
      <c r="Q66" s="875">
        <f t="shared" si="48"/>
        <v>-374</v>
      </c>
      <c r="R66" s="873">
        <f t="shared" si="59"/>
        <v>37611</v>
      </c>
      <c r="S66" s="874">
        <f t="shared" si="59"/>
        <v>26933</v>
      </c>
      <c r="T66" s="875">
        <f t="shared" si="14"/>
        <v>-10678</v>
      </c>
      <c r="U66" s="873">
        <f>SUM(U59,U65)</f>
        <v>12403</v>
      </c>
      <c r="V66" s="874">
        <f>SUM(V59,V65)</f>
        <v>9908</v>
      </c>
      <c r="W66" s="875">
        <f t="shared" si="49"/>
        <v>-2495</v>
      </c>
      <c r="X66" s="873">
        <f t="shared" si="60"/>
        <v>50014</v>
      </c>
      <c r="Y66" s="874">
        <f t="shared" si="60"/>
        <v>36841</v>
      </c>
      <c r="Z66" s="875">
        <f t="shared" si="18"/>
        <v>-13173</v>
      </c>
      <c r="AA66" s="873">
        <f>SUM(AA59,AA65)</f>
        <v>14989</v>
      </c>
      <c r="AB66" s="874">
        <f>SUM(AB59,AB65)</f>
        <v>6940</v>
      </c>
      <c r="AC66" s="875">
        <f t="shared" si="50"/>
        <v>-8049</v>
      </c>
      <c r="AD66" s="873">
        <f t="shared" si="61"/>
        <v>65003</v>
      </c>
      <c r="AE66" s="874">
        <f t="shared" si="61"/>
        <v>43781</v>
      </c>
      <c r="AF66" s="875">
        <f t="shared" si="22"/>
        <v>-21222</v>
      </c>
      <c r="AG66" s="873">
        <f>SUM(AG59,AG65)</f>
        <v>11857</v>
      </c>
      <c r="AH66" s="874">
        <f>SUM(AH59,AH65)</f>
        <v>22534</v>
      </c>
      <c r="AI66" s="875">
        <f t="shared" si="51"/>
        <v>10677</v>
      </c>
      <c r="AJ66" s="873">
        <f t="shared" si="62"/>
        <v>76860</v>
      </c>
      <c r="AK66" s="874">
        <f t="shared" si="62"/>
        <v>66315</v>
      </c>
      <c r="AL66" s="875">
        <f t="shared" si="26"/>
        <v>-10545</v>
      </c>
      <c r="AM66" s="873">
        <f>SUM(AM59,AM65)</f>
        <v>16309</v>
      </c>
      <c r="AN66" s="874">
        <f>SUM(AN59,AN65)</f>
        <v>21393</v>
      </c>
      <c r="AO66" s="875">
        <f t="shared" si="52"/>
        <v>5084</v>
      </c>
      <c r="AP66" s="873">
        <f t="shared" si="63"/>
        <v>93169</v>
      </c>
      <c r="AQ66" s="874">
        <f t="shared" si="63"/>
        <v>87708</v>
      </c>
      <c r="AR66" s="875">
        <f t="shared" si="0"/>
        <v>-5461</v>
      </c>
      <c r="AS66" s="873">
        <f>SUM(AS59,AS65)</f>
        <v>11701</v>
      </c>
      <c r="AT66" s="874">
        <f>SUM(AT59,AT65)</f>
        <v>14640</v>
      </c>
      <c r="AU66" s="875">
        <f t="shared" si="53"/>
        <v>2939</v>
      </c>
      <c r="AV66" s="873">
        <f t="shared" si="64"/>
        <v>104870</v>
      </c>
      <c r="AW66" s="874">
        <f t="shared" si="64"/>
        <v>102348</v>
      </c>
      <c r="AX66" s="875">
        <f t="shared" si="1"/>
        <v>-2522</v>
      </c>
      <c r="AY66" s="873">
        <f>SUM(AY59,AY65)</f>
        <v>13675</v>
      </c>
      <c r="AZ66" s="874">
        <f>SUM(AZ59,AZ65)</f>
        <v>14660</v>
      </c>
      <c r="BA66" s="875">
        <f t="shared" si="54"/>
        <v>985</v>
      </c>
      <c r="BB66" s="873">
        <f t="shared" si="65"/>
        <v>118545</v>
      </c>
      <c r="BC66" s="874">
        <f t="shared" si="65"/>
        <v>117008</v>
      </c>
      <c r="BD66" s="875">
        <f t="shared" si="2"/>
        <v>-1537</v>
      </c>
      <c r="BE66" s="873">
        <f>SUM(BE59,BE65)</f>
        <v>17077</v>
      </c>
      <c r="BF66" s="874">
        <f>SUM(BF59,BF65)</f>
        <v>14955</v>
      </c>
      <c r="BG66" s="875">
        <f t="shared" si="55"/>
        <v>-2122</v>
      </c>
      <c r="BH66" s="873">
        <f t="shared" si="66"/>
        <v>135622</v>
      </c>
      <c r="BI66" s="874">
        <f t="shared" si="66"/>
        <v>131963</v>
      </c>
      <c r="BJ66" s="875">
        <f t="shared" si="3"/>
        <v>-3659</v>
      </c>
      <c r="BK66" s="873">
        <f>SUM(BK59,BK65)</f>
        <v>15001</v>
      </c>
      <c r="BL66" s="874">
        <f>SUM(BL59,BL65)</f>
        <v>14096</v>
      </c>
      <c r="BM66" s="875">
        <f t="shared" si="56"/>
        <v>-905</v>
      </c>
      <c r="BN66" s="873">
        <f t="shared" si="67"/>
        <v>150623</v>
      </c>
      <c r="BO66" s="874">
        <f t="shared" si="67"/>
        <v>146059</v>
      </c>
      <c r="BP66" s="875">
        <f t="shared" si="4"/>
        <v>-4564</v>
      </c>
      <c r="BQ66" s="873">
        <f>SUM(BQ59,BQ65)</f>
        <v>9784</v>
      </c>
      <c r="BR66" s="874">
        <f>SUM(BR59,BR65)</f>
        <v>18022</v>
      </c>
      <c r="BS66" s="875">
        <f t="shared" si="57"/>
        <v>8238</v>
      </c>
      <c r="BT66" s="873">
        <f t="shared" si="68"/>
        <v>160407</v>
      </c>
      <c r="BU66" s="874">
        <f t="shared" si="68"/>
        <v>164081</v>
      </c>
      <c r="BV66" s="875">
        <f t="shared" si="5"/>
        <v>3674</v>
      </c>
      <c r="BW66" s="912" t="s">
        <v>89</v>
      </c>
    </row>
    <row r="67" spans="2:75" ht="15.75" customHeight="1" thickTop="1" thickBot="1">
      <c r="B67" s="2551"/>
      <c r="C67" s="2557" t="s">
        <v>296</v>
      </c>
      <c r="D67" s="2558"/>
      <c r="E67" s="752"/>
      <c r="F67" s="876">
        <f>F51-F66</f>
        <v>-3201</v>
      </c>
      <c r="G67" s="877">
        <f>G51-G66</f>
        <v>211</v>
      </c>
      <c r="H67" s="878">
        <f t="shared" si="46"/>
        <v>3412</v>
      </c>
      <c r="I67" s="876">
        <f>I51-I66</f>
        <v>-5323</v>
      </c>
      <c r="J67" s="877">
        <f>J51-J66</f>
        <v>-3017</v>
      </c>
      <c r="K67" s="878">
        <f t="shared" si="47"/>
        <v>2306</v>
      </c>
      <c r="L67" s="876">
        <f t="shared" si="58"/>
        <v>-8524</v>
      </c>
      <c r="M67" s="877">
        <f t="shared" si="58"/>
        <v>-2806</v>
      </c>
      <c r="N67" s="878">
        <f t="shared" si="10"/>
        <v>5718</v>
      </c>
      <c r="O67" s="876">
        <f>O51-O66</f>
        <v>-1692</v>
      </c>
      <c r="P67" s="877">
        <f>P51-P66</f>
        <v>-913</v>
      </c>
      <c r="Q67" s="878">
        <f t="shared" si="48"/>
        <v>779</v>
      </c>
      <c r="R67" s="876">
        <f t="shared" si="59"/>
        <v>-10216</v>
      </c>
      <c r="S67" s="877">
        <f t="shared" si="59"/>
        <v>-3719</v>
      </c>
      <c r="T67" s="878">
        <f t="shared" si="14"/>
        <v>6497</v>
      </c>
      <c r="U67" s="876">
        <f>U51-U66</f>
        <v>-805</v>
      </c>
      <c r="V67" s="877">
        <f>V51-V66</f>
        <v>-23</v>
      </c>
      <c r="W67" s="878">
        <f t="shared" si="49"/>
        <v>782</v>
      </c>
      <c r="X67" s="876">
        <f t="shared" si="60"/>
        <v>-11021</v>
      </c>
      <c r="Y67" s="877">
        <f t="shared" si="60"/>
        <v>-3742</v>
      </c>
      <c r="Z67" s="878">
        <f t="shared" si="18"/>
        <v>7279</v>
      </c>
      <c r="AA67" s="876">
        <f>AA51-AA66</f>
        <v>-5559</v>
      </c>
      <c r="AB67" s="877">
        <f>AB51-AB66</f>
        <v>-2517</v>
      </c>
      <c r="AC67" s="878">
        <f t="shared" si="50"/>
        <v>3042</v>
      </c>
      <c r="AD67" s="876">
        <f t="shared" si="61"/>
        <v>-16580</v>
      </c>
      <c r="AE67" s="877">
        <f t="shared" si="61"/>
        <v>-6259</v>
      </c>
      <c r="AF67" s="878">
        <f t="shared" si="22"/>
        <v>10321</v>
      </c>
      <c r="AG67" s="876">
        <f>AG51-AG66</f>
        <v>-1158</v>
      </c>
      <c r="AH67" s="877">
        <f>AH51-AH66</f>
        <v>-831</v>
      </c>
      <c r="AI67" s="878">
        <f t="shared" si="51"/>
        <v>327</v>
      </c>
      <c r="AJ67" s="876">
        <f t="shared" si="62"/>
        <v>-17738</v>
      </c>
      <c r="AK67" s="877">
        <f t="shared" si="62"/>
        <v>-7090</v>
      </c>
      <c r="AL67" s="878">
        <f t="shared" si="26"/>
        <v>10648</v>
      </c>
      <c r="AM67" s="876">
        <f>AM51-AM66</f>
        <v>-1242</v>
      </c>
      <c r="AN67" s="877">
        <f>AN51-AN66</f>
        <v>-12082</v>
      </c>
      <c r="AO67" s="878">
        <f t="shared" si="52"/>
        <v>-10840</v>
      </c>
      <c r="AP67" s="876">
        <f t="shared" si="63"/>
        <v>-18980</v>
      </c>
      <c r="AQ67" s="877">
        <f t="shared" si="63"/>
        <v>-19172</v>
      </c>
      <c r="AR67" s="878">
        <f t="shared" si="0"/>
        <v>-192</v>
      </c>
      <c r="AS67" s="876">
        <f>AS51-AS66</f>
        <v>-1788</v>
      </c>
      <c r="AT67" s="877">
        <f>AT51-AT66</f>
        <v>-13752</v>
      </c>
      <c r="AU67" s="878">
        <f t="shared" si="53"/>
        <v>-11964</v>
      </c>
      <c r="AV67" s="876">
        <f t="shared" si="64"/>
        <v>-20768</v>
      </c>
      <c r="AW67" s="877">
        <f t="shared" si="64"/>
        <v>-32924</v>
      </c>
      <c r="AX67" s="878">
        <f t="shared" si="1"/>
        <v>-12156</v>
      </c>
      <c r="AY67" s="876">
        <f>AY51-AY66</f>
        <v>-3927</v>
      </c>
      <c r="AZ67" s="877">
        <f>AZ51-AZ66</f>
        <v>-13847</v>
      </c>
      <c r="BA67" s="878">
        <f t="shared" si="54"/>
        <v>-9920</v>
      </c>
      <c r="BB67" s="876">
        <f t="shared" si="65"/>
        <v>-24695</v>
      </c>
      <c r="BC67" s="877">
        <f t="shared" si="65"/>
        <v>-46771</v>
      </c>
      <c r="BD67" s="878">
        <f t="shared" si="2"/>
        <v>-22076</v>
      </c>
      <c r="BE67" s="876">
        <f>BE51-BE66</f>
        <v>-4185</v>
      </c>
      <c r="BF67" s="877">
        <f>BF51-BF66</f>
        <v>-13688</v>
      </c>
      <c r="BG67" s="878">
        <f t="shared" si="55"/>
        <v>-9503</v>
      </c>
      <c r="BH67" s="876">
        <f t="shared" si="66"/>
        <v>-28880</v>
      </c>
      <c r="BI67" s="877">
        <f t="shared" si="66"/>
        <v>-60459</v>
      </c>
      <c r="BJ67" s="878">
        <f t="shared" si="3"/>
        <v>-31579</v>
      </c>
      <c r="BK67" s="876">
        <f>BK51-BK66</f>
        <v>-3268</v>
      </c>
      <c r="BL67" s="877">
        <f>BL51-BL66</f>
        <v>-13885</v>
      </c>
      <c r="BM67" s="878">
        <f t="shared" si="56"/>
        <v>-10617</v>
      </c>
      <c r="BN67" s="876">
        <f t="shared" si="67"/>
        <v>-32148</v>
      </c>
      <c r="BO67" s="877">
        <f t="shared" si="67"/>
        <v>-74344</v>
      </c>
      <c r="BP67" s="878">
        <f t="shared" si="4"/>
        <v>-42196</v>
      </c>
      <c r="BQ67" s="876">
        <f>BQ51-BQ66</f>
        <v>-1585</v>
      </c>
      <c r="BR67" s="877">
        <f>BR51-BR66</f>
        <v>-13430</v>
      </c>
      <c r="BS67" s="878">
        <f t="shared" si="57"/>
        <v>-11845</v>
      </c>
      <c r="BT67" s="876">
        <f t="shared" si="68"/>
        <v>-33733</v>
      </c>
      <c r="BU67" s="877">
        <f t="shared" si="68"/>
        <v>-87774</v>
      </c>
      <c r="BV67" s="878">
        <f t="shared" si="5"/>
        <v>-54041</v>
      </c>
      <c r="BW67" s="913" t="s">
        <v>89</v>
      </c>
    </row>
    <row r="68" spans="2:75" ht="15.75" customHeight="1" thickTop="1" thickBot="1">
      <c r="B68" s="2494" t="s">
        <v>247</v>
      </c>
      <c r="C68" s="2496" t="s">
        <v>248</v>
      </c>
      <c r="D68" s="2497"/>
      <c r="E68" s="2498"/>
      <c r="F68" s="879">
        <f>SUM(F53,F67)</f>
        <v>-98</v>
      </c>
      <c r="G68" s="880">
        <f>SUM(G53,G67)</f>
        <v>-163</v>
      </c>
      <c r="H68" s="881">
        <f t="shared" si="46"/>
        <v>-65</v>
      </c>
      <c r="I68" s="879">
        <f>SUM(I53,I67)</f>
        <v>-1786</v>
      </c>
      <c r="J68" s="880">
        <f>SUM(J53,J67)</f>
        <v>-831</v>
      </c>
      <c r="K68" s="881">
        <f t="shared" si="47"/>
        <v>955</v>
      </c>
      <c r="L68" s="879">
        <f t="shared" si="58"/>
        <v>-1884</v>
      </c>
      <c r="M68" s="880">
        <f t="shared" si="58"/>
        <v>-994</v>
      </c>
      <c r="N68" s="881">
        <f t="shared" si="10"/>
        <v>890</v>
      </c>
      <c r="O68" s="879">
        <f>SUM(O53,O67)</f>
        <v>1064</v>
      </c>
      <c r="P68" s="880">
        <f>SUM(P53,P67)</f>
        <v>11</v>
      </c>
      <c r="Q68" s="881">
        <f t="shared" si="48"/>
        <v>-1053</v>
      </c>
      <c r="R68" s="879">
        <f t="shared" si="59"/>
        <v>-820</v>
      </c>
      <c r="S68" s="880">
        <f t="shared" si="59"/>
        <v>-983</v>
      </c>
      <c r="T68" s="881">
        <f t="shared" si="14"/>
        <v>-163</v>
      </c>
      <c r="U68" s="879">
        <f>SUM(U53,U67)</f>
        <v>2838</v>
      </c>
      <c r="V68" s="880">
        <f>SUM(V53,V67)</f>
        <v>2968</v>
      </c>
      <c r="W68" s="881">
        <f t="shared" si="49"/>
        <v>130</v>
      </c>
      <c r="X68" s="879">
        <f t="shared" si="60"/>
        <v>2018</v>
      </c>
      <c r="Y68" s="880">
        <f t="shared" si="60"/>
        <v>1985</v>
      </c>
      <c r="Z68" s="881">
        <f t="shared" si="18"/>
        <v>-33</v>
      </c>
      <c r="AA68" s="879">
        <f>SUM(AA53,AA67)</f>
        <v>-889</v>
      </c>
      <c r="AB68" s="880">
        <f>SUM(AB53,AB67)</f>
        <v>410</v>
      </c>
      <c r="AC68" s="881">
        <f t="shared" si="50"/>
        <v>1299</v>
      </c>
      <c r="AD68" s="879">
        <f t="shared" si="61"/>
        <v>1129</v>
      </c>
      <c r="AE68" s="880">
        <f t="shared" si="61"/>
        <v>2395</v>
      </c>
      <c r="AF68" s="881">
        <f t="shared" si="22"/>
        <v>1266</v>
      </c>
      <c r="AG68" s="879">
        <f>SUM(AG53,AG67)</f>
        <v>8735</v>
      </c>
      <c r="AH68" s="880">
        <f>SUM(AH53,AH67)</f>
        <v>8932</v>
      </c>
      <c r="AI68" s="881">
        <f t="shared" si="51"/>
        <v>197</v>
      </c>
      <c r="AJ68" s="879">
        <f t="shared" si="62"/>
        <v>9864</v>
      </c>
      <c r="AK68" s="880">
        <f t="shared" si="62"/>
        <v>11327</v>
      </c>
      <c r="AL68" s="881">
        <f t="shared" si="26"/>
        <v>1463</v>
      </c>
      <c r="AM68" s="879">
        <f>SUM(AM53,AM67)</f>
        <v>4020</v>
      </c>
      <c r="AN68" s="880">
        <f>SUM(AN53,AN67)</f>
        <v>-2122</v>
      </c>
      <c r="AO68" s="881">
        <f t="shared" si="52"/>
        <v>-6142</v>
      </c>
      <c r="AP68" s="879">
        <f t="shared" si="63"/>
        <v>13884</v>
      </c>
      <c r="AQ68" s="880">
        <f t="shared" si="63"/>
        <v>9205</v>
      </c>
      <c r="AR68" s="881">
        <f t="shared" si="0"/>
        <v>-4679</v>
      </c>
      <c r="AS68" s="879">
        <f>SUM(AS53,AS67)</f>
        <v>1767</v>
      </c>
      <c r="AT68" s="880">
        <f>SUM(AT53,AT67)</f>
        <v>-4338</v>
      </c>
      <c r="AU68" s="881">
        <f t="shared" si="53"/>
        <v>-6105</v>
      </c>
      <c r="AV68" s="879">
        <f t="shared" si="64"/>
        <v>15651</v>
      </c>
      <c r="AW68" s="880">
        <f t="shared" si="64"/>
        <v>4867</v>
      </c>
      <c r="AX68" s="881">
        <f t="shared" si="1"/>
        <v>-10784</v>
      </c>
      <c r="AY68" s="879">
        <f>SUM(AY53,AY67)</f>
        <v>-1024</v>
      </c>
      <c r="AZ68" s="880">
        <f>SUM(AZ53,AZ67)</f>
        <v>3580</v>
      </c>
      <c r="BA68" s="881">
        <f t="shared" si="54"/>
        <v>4604</v>
      </c>
      <c r="BB68" s="879">
        <f t="shared" si="65"/>
        <v>14627</v>
      </c>
      <c r="BC68" s="880">
        <f t="shared" si="65"/>
        <v>8447</v>
      </c>
      <c r="BD68" s="881">
        <f t="shared" si="2"/>
        <v>-6180</v>
      </c>
      <c r="BE68" s="879">
        <f>SUM(BE53,BE67)</f>
        <v>272</v>
      </c>
      <c r="BF68" s="880">
        <f>SUM(BF53,BF67)</f>
        <v>-1274</v>
      </c>
      <c r="BG68" s="881">
        <f t="shared" si="55"/>
        <v>-1546</v>
      </c>
      <c r="BH68" s="879">
        <f t="shared" si="66"/>
        <v>14899</v>
      </c>
      <c r="BI68" s="880">
        <f t="shared" si="66"/>
        <v>7173</v>
      </c>
      <c r="BJ68" s="881">
        <f t="shared" si="3"/>
        <v>-7726</v>
      </c>
      <c r="BK68" s="879">
        <f>SUM(BK53,BK67)</f>
        <v>242</v>
      </c>
      <c r="BL68" s="880">
        <f>SUM(BL53,BL67)</f>
        <v>-6422</v>
      </c>
      <c r="BM68" s="881">
        <f t="shared" si="56"/>
        <v>-6664</v>
      </c>
      <c r="BN68" s="879">
        <f t="shared" si="67"/>
        <v>15141</v>
      </c>
      <c r="BO68" s="880">
        <f t="shared" si="67"/>
        <v>751</v>
      </c>
      <c r="BP68" s="881">
        <f t="shared" si="4"/>
        <v>-14390</v>
      </c>
      <c r="BQ68" s="879">
        <f>SUM(BQ53,BQ67)</f>
        <v>976</v>
      </c>
      <c r="BR68" s="880">
        <f>SUM(BR53,BR67)</f>
        <v>9758</v>
      </c>
      <c r="BS68" s="881">
        <f t="shared" si="57"/>
        <v>8782</v>
      </c>
      <c r="BT68" s="879">
        <f t="shared" si="68"/>
        <v>16117</v>
      </c>
      <c r="BU68" s="880">
        <f t="shared" si="68"/>
        <v>10509</v>
      </c>
      <c r="BV68" s="881">
        <f t="shared" si="5"/>
        <v>-5608</v>
      </c>
      <c r="BW68" s="914" t="s">
        <v>89</v>
      </c>
    </row>
    <row r="69" spans="2:75" ht="15.75" customHeight="1" thickTop="1" thickBot="1">
      <c r="B69" s="2495"/>
      <c r="C69" s="2499" t="s">
        <v>249</v>
      </c>
      <c r="D69" s="2500"/>
      <c r="E69" s="2501"/>
      <c r="F69" s="882">
        <f t="shared" ref="F69:BQ69" si="324">F68/F49</f>
        <v>-4.806984843282484E-3</v>
      </c>
      <c r="G69" s="883">
        <f t="shared" si="324"/>
        <v>-2.7062925452432343E-2</v>
      </c>
      <c r="H69" s="884">
        <f t="shared" si="46"/>
        <v>-2.2255940609149857E-2</v>
      </c>
      <c r="I69" s="882">
        <f t="shared" si="324"/>
        <v>-6.6848822846876516E-2</v>
      </c>
      <c r="J69" s="883">
        <f t="shared" si="324"/>
        <v>-6.716779825412221E-2</v>
      </c>
      <c r="K69" s="884">
        <f t="shared" si="47"/>
        <v>-3.1897540724569462E-4</v>
      </c>
      <c r="L69" s="882">
        <f t="shared" si="324"/>
        <v>-3.9996603260869568E-2</v>
      </c>
      <c r="M69" s="883">
        <f t="shared" si="324"/>
        <v>-5.4036422941016578E-2</v>
      </c>
      <c r="N69" s="884">
        <f t="shared" si="10"/>
        <v>-1.403981968014701E-2</v>
      </c>
      <c r="O69" s="882">
        <f t="shared" si="324"/>
        <v>5.3192021196820476E-2</v>
      </c>
      <c r="P69" s="883">
        <f t="shared" si="324"/>
        <v>8.844576666398649E-4</v>
      </c>
      <c r="Q69" s="884">
        <f t="shared" si="48"/>
        <v>-5.2307563530180609E-2</v>
      </c>
      <c r="R69" s="882">
        <f t="shared" si="324"/>
        <v>-1.2219291579119914E-2</v>
      </c>
      <c r="S69" s="883">
        <f t="shared" si="324"/>
        <v>-3.1882459782044632E-2</v>
      </c>
      <c r="T69" s="884">
        <f t="shared" si="14"/>
        <v>-1.966316820292472E-2</v>
      </c>
      <c r="U69" s="882">
        <f t="shared" si="324"/>
        <v>0.11167073266703392</v>
      </c>
      <c r="V69" s="883">
        <f t="shared" si="324"/>
        <v>0.19074550128534704</v>
      </c>
      <c r="W69" s="884">
        <f t="shared" si="49"/>
        <v>7.9074768618313113E-2</v>
      </c>
      <c r="X69" s="882">
        <f t="shared" si="324"/>
        <v>2.1811264469687962E-2</v>
      </c>
      <c r="Y69" s="883">
        <f t="shared" si="324"/>
        <v>4.2787549577513365E-2</v>
      </c>
      <c r="Z69" s="884">
        <f t="shared" si="18"/>
        <v>2.0976285107825402E-2</v>
      </c>
      <c r="AA69" s="882">
        <f t="shared" si="324"/>
        <v>-3.4009181331293034E-2</v>
      </c>
      <c r="AB69" s="883">
        <f t="shared" si="324"/>
        <v>4.6612096407457934E-2</v>
      </c>
      <c r="AC69" s="884">
        <f t="shared" si="50"/>
        <v>8.0621277738750968E-2</v>
      </c>
      <c r="AD69" s="882">
        <f t="shared" si="324"/>
        <v>9.5144992878873434E-3</v>
      </c>
      <c r="AE69" s="883">
        <f t="shared" si="324"/>
        <v>4.3397115314923532E-2</v>
      </c>
      <c r="AF69" s="884">
        <f t="shared" si="22"/>
        <v>3.388261602703619E-2</v>
      </c>
      <c r="AG69" s="882">
        <f t="shared" si="324"/>
        <v>0.18667720977944949</v>
      </c>
      <c r="AH69" s="883">
        <f t="shared" si="324"/>
        <v>0.10437993736268873</v>
      </c>
      <c r="AI69" s="884">
        <f t="shared" si="51"/>
        <v>-8.2297272416760756E-2</v>
      </c>
      <c r="AJ69" s="882">
        <f t="shared" si="324"/>
        <v>5.9618139290312053E-2</v>
      </c>
      <c r="AK69" s="883">
        <f t="shared" si="324"/>
        <v>8.0470304063654449E-2</v>
      </c>
      <c r="AL69" s="884">
        <f t="shared" si="26"/>
        <v>2.0852164773342396E-2</v>
      </c>
      <c r="AM69" s="882">
        <f t="shared" si="324"/>
        <v>0.10342432272505081</v>
      </c>
      <c r="AN69" s="883">
        <f t="shared" si="324"/>
        <v>-6.7644246094995225E-2</v>
      </c>
      <c r="AO69" s="884">
        <f t="shared" si="52"/>
        <v>-0.17106856882004604</v>
      </c>
      <c r="AP69" s="882">
        <f t="shared" si="324"/>
        <v>6.7951566644805741E-2</v>
      </c>
      <c r="AQ69" s="883">
        <f t="shared" si="324"/>
        <v>5.3477023180154536E-2</v>
      </c>
      <c r="AR69" s="884">
        <f t="shared" si="0"/>
        <v>-1.4474543464651206E-2</v>
      </c>
      <c r="AS69" s="882">
        <f t="shared" si="324"/>
        <v>7.2453665737247833E-2</v>
      </c>
      <c r="AT69" s="883">
        <f t="shared" si="324"/>
        <v>-0.32744565217391303</v>
      </c>
      <c r="AU69" s="884">
        <f t="shared" si="53"/>
        <v>-0.39989931791116085</v>
      </c>
      <c r="AV69" s="882">
        <f t="shared" si="324"/>
        <v>6.8431638319268948E-2</v>
      </c>
      <c r="AW69" s="883">
        <f t="shared" si="324"/>
        <v>2.625446385223705E-2</v>
      </c>
      <c r="AX69" s="884">
        <f t="shared" si="1"/>
        <v>-4.2177174467031897E-2</v>
      </c>
      <c r="AY69" s="882">
        <f t="shared" si="324"/>
        <v>-4.5640934212872172E-2</v>
      </c>
      <c r="AZ69" s="883">
        <f t="shared" si="324"/>
        <v>0.14817880794701987</v>
      </c>
      <c r="BA69" s="884">
        <f t="shared" si="54"/>
        <v>0.19381974215989206</v>
      </c>
      <c r="BB69" s="882">
        <f t="shared" si="324"/>
        <v>5.8241023149880944E-2</v>
      </c>
      <c r="BC69" s="883">
        <f t="shared" si="324"/>
        <v>4.031249701724747E-2</v>
      </c>
      <c r="BD69" s="884">
        <f t="shared" si="2"/>
        <v>-1.7928526132633474E-2</v>
      </c>
      <c r="BE69" s="882">
        <f t="shared" si="324"/>
        <v>8.0762492948127911E-3</v>
      </c>
      <c r="BF69" s="883">
        <f t="shared" si="324"/>
        <v>-6.4013666968143909E-2</v>
      </c>
      <c r="BG69" s="884">
        <f t="shared" si="55"/>
        <v>-7.2089916262956702E-2</v>
      </c>
      <c r="BH69" s="882">
        <f t="shared" si="324"/>
        <v>5.2309312735890456E-2</v>
      </c>
      <c r="BI69" s="883">
        <f t="shared" si="324"/>
        <v>3.126307531380753E-2</v>
      </c>
      <c r="BJ69" s="884">
        <f t="shared" si="3"/>
        <v>-2.1046237422082927E-2</v>
      </c>
      <c r="BK69" s="882">
        <f t="shared" si="324"/>
        <v>8.0430736506248331E-3</v>
      </c>
      <c r="BL69" s="883">
        <f t="shared" si="324"/>
        <v>-0.59529106414534672</v>
      </c>
      <c r="BM69" s="884">
        <f t="shared" si="56"/>
        <v>-0.60333413779597156</v>
      </c>
      <c r="BN69" s="882">
        <f t="shared" si="324"/>
        <v>4.8079945889817184E-2</v>
      </c>
      <c r="BO69" s="883">
        <f t="shared" si="324"/>
        <v>3.126196779725927E-3</v>
      </c>
      <c r="BP69" s="884">
        <f t="shared" si="4"/>
        <v>-4.4953749110091257E-2</v>
      </c>
      <c r="BQ69" s="882">
        <f t="shared" si="324"/>
        <v>5.2756756756756756E-2</v>
      </c>
      <c r="BR69" s="883">
        <f t="shared" ref="BR69:BU69" si="325">BR68/BR49</f>
        <v>0.22116953762466002</v>
      </c>
      <c r="BS69" s="884">
        <f t="shared" si="57"/>
        <v>0.16841278086790326</v>
      </c>
      <c r="BT69" s="882">
        <f t="shared" si="325"/>
        <v>4.8339446872197545E-2</v>
      </c>
      <c r="BU69" s="883">
        <f t="shared" si="325"/>
        <v>3.6958234276309308E-2</v>
      </c>
      <c r="BV69" s="884">
        <f t="shared" si="5"/>
        <v>-1.1381212595888236E-2</v>
      </c>
      <c r="BW69" s="915" t="s">
        <v>153</v>
      </c>
    </row>
    <row r="70" spans="2:75" ht="15.75" customHeight="1">
      <c r="B70" s="2502" t="s">
        <v>250</v>
      </c>
      <c r="C70" s="778" t="s">
        <v>251</v>
      </c>
      <c r="D70" s="779"/>
      <c r="E70" s="753" t="s">
        <v>252</v>
      </c>
      <c r="F70" s="885">
        <f>F49</f>
        <v>20387</v>
      </c>
      <c r="G70" s="886">
        <f>G49</f>
        <v>6023</v>
      </c>
      <c r="H70" s="887">
        <f t="shared" si="46"/>
        <v>-14364</v>
      </c>
      <c r="I70" s="885">
        <f>I49</f>
        <v>26717</v>
      </c>
      <c r="J70" s="886">
        <f>J49</f>
        <v>12372</v>
      </c>
      <c r="K70" s="887">
        <f t="shared" si="47"/>
        <v>-14345</v>
      </c>
      <c r="L70" s="885">
        <f t="shared" si="58"/>
        <v>47104</v>
      </c>
      <c r="M70" s="886">
        <f t="shared" si="58"/>
        <v>18395</v>
      </c>
      <c r="N70" s="887">
        <f t="shared" si="10"/>
        <v>-28709</v>
      </c>
      <c r="O70" s="885">
        <f>O49</f>
        <v>20003</v>
      </c>
      <c r="P70" s="886">
        <f>P49</f>
        <v>12437</v>
      </c>
      <c r="Q70" s="887">
        <f t="shared" si="48"/>
        <v>-7566</v>
      </c>
      <c r="R70" s="885">
        <f t="shared" si="59"/>
        <v>67107</v>
      </c>
      <c r="S70" s="886">
        <f t="shared" si="59"/>
        <v>30832</v>
      </c>
      <c r="T70" s="887">
        <f t="shared" si="14"/>
        <v>-36275</v>
      </c>
      <c r="U70" s="885">
        <f>U49</f>
        <v>25414</v>
      </c>
      <c r="V70" s="886">
        <f>V49</f>
        <v>15560</v>
      </c>
      <c r="W70" s="887">
        <f t="shared" si="49"/>
        <v>-9854</v>
      </c>
      <c r="X70" s="885">
        <f t="shared" si="60"/>
        <v>92521</v>
      </c>
      <c r="Y70" s="886">
        <f t="shared" si="60"/>
        <v>46392</v>
      </c>
      <c r="Z70" s="887">
        <f t="shared" si="18"/>
        <v>-46129</v>
      </c>
      <c r="AA70" s="885">
        <f>AA49</f>
        <v>26140</v>
      </c>
      <c r="AB70" s="886">
        <f>AB49</f>
        <v>8796</v>
      </c>
      <c r="AC70" s="887">
        <f t="shared" si="50"/>
        <v>-17344</v>
      </c>
      <c r="AD70" s="885">
        <f t="shared" si="61"/>
        <v>118661</v>
      </c>
      <c r="AE70" s="886">
        <f t="shared" si="61"/>
        <v>55188</v>
      </c>
      <c r="AF70" s="887">
        <f t="shared" si="22"/>
        <v>-63473</v>
      </c>
      <c r="AG70" s="885">
        <f>AG49</f>
        <v>46792</v>
      </c>
      <c r="AH70" s="886">
        <f>AH49</f>
        <v>85572</v>
      </c>
      <c r="AI70" s="887">
        <f t="shared" si="51"/>
        <v>38780</v>
      </c>
      <c r="AJ70" s="885">
        <f t="shared" si="62"/>
        <v>165453</v>
      </c>
      <c r="AK70" s="886">
        <f t="shared" si="62"/>
        <v>140760</v>
      </c>
      <c r="AL70" s="887">
        <f t="shared" si="26"/>
        <v>-24693</v>
      </c>
      <c r="AM70" s="885">
        <f>AM49</f>
        <v>38869</v>
      </c>
      <c r="AN70" s="886">
        <f>AN49</f>
        <v>31370</v>
      </c>
      <c r="AO70" s="887">
        <f t="shared" si="52"/>
        <v>-7499</v>
      </c>
      <c r="AP70" s="885">
        <f t="shared" si="63"/>
        <v>204322</v>
      </c>
      <c r="AQ70" s="886">
        <f t="shared" si="63"/>
        <v>172130</v>
      </c>
      <c r="AR70" s="887">
        <f t="shared" si="0"/>
        <v>-32192</v>
      </c>
      <c r="AS70" s="885">
        <f>AS49</f>
        <v>24388</v>
      </c>
      <c r="AT70" s="886">
        <f>AT49</f>
        <v>13248</v>
      </c>
      <c r="AU70" s="887">
        <f t="shared" si="53"/>
        <v>-11140</v>
      </c>
      <c r="AV70" s="885">
        <f t="shared" si="64"/>
        <v>228710</v>
      </c>
      <c r="AW70" s="886">
        <f t="shared" si="64"/>
        <v>185378</v>
      </c>
      <c r="AX70" s="887">
        <f t="shared" si="1"/>
        <v>-43332</v>
      </c>
      <c r="AY70" s="885">
        <f>AY49</f>
        <v>22436</v>
      </c>
      <c r="AZ70" s="886">
        <f>AZ49</f>
        <v>24160</v>
      </c>
      <c r="BA70" s="887">
        <f t="shared" si="54"/>
        <v>1724</v>
      </c>
      <c r="BB70" s="885">
        <f t="shared" si="65"/>
        <v>251146</v>
      </c>
      <c r="BC70" s="886">
        <f t="shared" si="65"/>
        <v>209538</v>
      </c>
      <c r="BD70" s="887">
        <f t="shared" si="2"/>
        <v>-41608</v>
      </c>
      <c r="BE70" s="885">
        <f>BE49</f>
        <v>33679</v>
      </c>
      <c r="BF70" s="886">
        <f>BF49</f>
        <v>19902</v>
      </c>
      <c r="BG70" s="887">
        <f t="shared" si="55"/>
        <v>-13777</v>
      </c>
      <c r="BH70" s="885">
        <f t="shared" si="66"/>
        <v>284825</v>
      </c>
      <c r="BI70" s="886">
        <f t="shared" si="66"/>
        <v>229440</v>
      </c>
      <c r="BJ70" s="887">
        <f t="shared" si="3"/>
        <v>-55385</v>
      </c>
      <c r="BK70" s="885">
        <f>BK49</f>
        <v>30088</v>
      </c>
      <c r="BL70" s="886">
        <f>BL49</f>
        <v>10788</v>
      </c>
      <c r="BM70" s="887">
        <f t="shared" si="56"/>
        <v>-19300</v>
      </c>
      <c r="BN70" s="885">
        <f t="shared" si="67"/>
        <v>314913</v>
      </c>
      <c r="BO70" s="886">
        <f t="shared" si="67"/>
        <v>240228</v>
      </c>
      <c r="BP70" s="887">
        <f t="shared" si="4"/>
        <v>-74685</v>
      </c>
      <c r="BQ70" s="885">
        <f>BQ49</f>
        <v>18500</v>
      </c>
      <c r="BR70" s="886">
        <f>BR49</f>
        <v>44120</v>
      </c>
      <c r="BS70" s="887">
        <f t="shared" si="57"/>
        <v>25620</v>
      </c>
      <c r="BT70" s="885">
        <f t="shared" si="68"/>
        <v>333413</v>
      </c>
      <c r="BU70" s="886">
        <f t="shared" si="68"/>
        <v>284348</v>
      </c>
      <c r="BV70" s="887">
        <f t="shared" si="5"/>
        <v>-49065</v>
      </c>
      <c r="BW70" s="908" t="s">
        <v>89</v>
      </c>
    </row>
    <row r="71" spans="2:75" ht="15.75" customHeight="1" thickBot="1">
      <c r="B71" s="2503"/>
      <c r="C71" s="777" t="s">
        <v>253</v>
      </c>
      <c r="D71" s="754"/>
      <c r="E71" s="755" t="s">
        <v>254</v>
      </c>
      <c r="F71" s="888">
        <f>SUM(F50:F50)</f>
        <v>10650</v>
      </c>
      <c r="G71" s="889">
        <f>SUM(G50:G50)</f>
        <v>1157</v>
      </c>
      <c r="H71" s="890">
        <f t="shared" si="46"/>
        <v>-9493</v>
      </c>
      <c r="I71" s="888">
        <f>SUM(I50:I50)</f>
        <v>12140</v>
      </c>
      <c r="J71" s="889">
        <f>SUM(J50:J50)</f>
        <v>2338</v>
      </c>
      <c r="K71" s="890">
        <f t="shared" si="47"/>
        <v>-9802</v>
      </c>
      <c r="L71" s="888">
        <f t="shared" si="58"/>
        <v>22790</v>
      </c>
      <c r="M71" s="889">
        <f t="shared" si="58"/>
        <v>3495</v>
      </c>
      <c r="N71" s="890">
        <f t="shared" si="10"/>
        <v>-19295</v>
      </c>
      <c r="O71" s="888">
        <f>SUM(O50:O50)</f>
        <v>7526</v>
      </c>
      <c r="P71" s="889">
        <f>SUM(P50:P50)</f>
        <v>1387</v>
      </c>
      <c r="Q71" s="890">
        <f t="shared" si="48"/>
        <v>-6139</v>
      </c>
      <c r="R71" s="888">
        <f t="shared" si="59"/>
        <v>30316</v>
      </c>
      <c r="S71" s="889">
        <f t="shared" si="59"/>
        <v>4882</v>
      </c>
      <c r="T71" s="890">
        <f t="shared" si="14"/>
        <v>-25434</v>
      </c>
      <c r="U71" s="888">
        <f>SUM(U50:U50)</f>
        <v>10173</v>
      </c>
      <c r="V71" s="889">
        <f>SUM(V50:V50)</f>
        <v>2684</v>
      </c>
      <c r="W71" s="890">
        <f t="shared" si="49"/>
        <v>-7489</v>
      </c>
      <c r="X71" s="888">
        <f t="shared" si="60"/>
        <v>40489</v>
      </c>
      <c r="Y71" s="889">
        <f t="shared" si="60"/>
        <v>7566</v>
      </c>
      <c r="Z71" s="890">
        <f t="shared" si="18"/>
        <v>-32923</v>
      </c>
      <c r="AA71" s="888">
        <f>SUM(AA50:AA50)</f>
        <v>12040</v>
      </c>
      <c r="AB71" s="889">
        <f>SUM(AB50:AB50)</f>
        <v>1446</v>
      </c>
      <c r="AC71" s="890">
        <f t="shared" si="50"/>
        <v>-10594</v>
      </c>
      <c r="AD71" s="888">
        <f t="shared" si="61"/>
        <v>52529</v>
      </c>
      <c r="AE71" s="889">
        <f t="shared" si="61"/>
        <v>9012</v>
      </c>
      <c r="AF71" s="890">
        <f t="shared" si="22"/>
        <v>-43517</v>
      </c>
      <c r="AG71" s="888">
        <f>SUM(AG50:AG50)</f>
        <v>26200</v>
      </c>
      <c r="AH71" s="889">
        <f>SUM(AH50:AH50)</f>
        <v>54106</v>
      </c>
      <c r="AI71" s="890">
        <f t="shared" si="51"/>
        <v>27906</v>
      </c>
      <c r="AJ71" s="888">
        <f t="shared" si="62"/>
        <v>78729</v>
      </c>
      <c r="AK71" s="889">
        <f t="shared" si="62"/>
        <v>63118</v>
      </c>
      <c r="AL71" s="890">
        <f t="shared" si="26"/>
        <v>-15611</v>
      </c>
      <c r="AM71" s="888">
        <f>SUM(AM50:AM50)</f>
        <v>18540</v>
      </c>
      <c r="AN71" s="889">
        <f>SUM(AN50:AN50)</f>
        <v>12099</v>
      </c>
      <c r="AO71" s="890">
        <f t="shared" si="52"/>
        <v>-6441</v>
      </c>
      <c r="AP71" s="888">
        <f t="shared" si="63"/>
        <v>97269</v>
      </c>
      <c r="AQ71" s="889">
        <f t="shared" si="63"/>
        <v>75217</v>
      </c>
      <c r="AR71" s="890">
        <f t="shared" si="0"/>
        <v>-22052</v>
      </c>
      <c r="AS71" s="888">
        <f>SUM(AS50:AS50)</f>
        <v>10920</v>
      </c>
      <c r="AT71" s="889">
        <f>SUM(AT50:AT50)</f>
        <v>2946</v>
      </c>
      <c r="AU71" s="890">
        <f t="shared" si="53"/>
        <v>-7974</v>
      </c>
      <c r="AV71" s="888">
        <f t="shared" si="64"/>
        <v>108189</v>
      </c>
      <c r="AW71" s="889">
        <f t="shared" si="64"/>
        <v>78163</v>
      </c>
      <c r="AX71" s="890">
        <f t="shared" si="1"/>
        <v>-30026</v>
      </c>
      <c r="AY71" s="888">
        <f>SUM(AY50:AY50)</f>
        <v>9785</v>
      </c>
      <c r="AZ71" s="889">
        <f>SUM(AZ50:AZ50)</f>
        <v>5920</v>
      </c>
      <c r="BA71" s="890">
        <f t="shared" si="54"/>
        <v>-3865</v>
      </c>
      <c r="BB71" s="888">
        <f t="shared" si="65"/>
        <v>117974</v>
      </c>
      <c r="BC71" s="889">
        <f t="shared" si="65"/>
        <v>84083</v>
      </c>
      <c r="BD71" s="890">
        <f t="shared" si="2"/>
        <v>-33891</v>
      </c>
      <c r="BE71" s="888">
        <f>SUM(BE50:BE50)</f>
        <v>16330</v>
      </c>
      <c r="BF71" s="889">
        <f>SUM(BF50:BF50)</f>
        <v>6221</v>
      </c>
      <c r="BG71" s="890">
        <f t="shared" si="55"/>
        <v>-10109</v>
      </c>
      <c r="BH71" s="888">
        <f t="shared" si="66"/>
        <v>134304</v>
      </c>
      <c r="BI71" s="889">
        <f t="shared" si="66"/>
        <v>90304</v>
      </c>
      <c r="BJ71" s="890">
        <f t="shared" si="3"/>
        <v>-44000</v>
      </c>
      <c r="BK71" s="888">
        <f>SUM(BK50:BK50)</f>
        <v>14845</v>
      </c>
      <c r="BL71" s="889">
        <f>SUM(BL50:BL50)</f>
        <v>3114</v>
      </c>
      <c r="BM71" s="890">
        <f t="shared" si="56"/>
        <v>-11731</v>
      </c>
      <c r="BN71" s="888">
        <f t="shared" si="67"/>
        <v>149149</v>
      </c>
      <c r="BO71" s="889">
        <f t="shared" si="67"/>
        <v>93418</v>
      </c>
      <c r="BP71" s="890">
        <f t="shared" si="4"/>
        <v>-55731</v>
      </c>
      <c r="BQ71" s="888">
        <f>SUM(BQ50:BQ50)</f>
        <v>7740</v>
      </c>
      <c r="BR71" s="889">
        <f>SUM(BR50:BR50)</f>
        <v>16340</v>
      </c>
      <c r="BS71" s="890">
        <f t="shared" si="57"/>
        <v>8600</v>
      </c>
      <c r="BT71" s="888">
        <f t="shared" si="68"/>
        <v>156889</v>
      </c>
      <c r="BU71" s="889">
        <f t="shared" si="68"/>
        <v>109758</v>
      </c>
      <c r="BV71" s="890">
        <f t="shared" si="5"/>
        <v>-47131</v>
      </c>
      <c r="BW71" s="911" t="s">
        <v>89</v>
      </c>
    </row>
    <row r="72" spans="2:75" ht="15.75" customHeight="1" thickTop="1" thickBot="1">
      <c r="B72" s="2503"/>
      <c r="C72" s="2505" t="s">
        <v>255</v>
      </c>
      <c r="D72" s="2505"/>
      <c r="E72" s="2506"/>
      <c r="F72" s="891">
        <f t="shared" ref="F72:BR72" si="326">F70-F71</f>
        <v>9737</v>
      </c>
      <c r="G72" s="892">
        <f t="shared" si="326"/>
        <v>4866</v>
      </c>
      <c r="H72" s="893">
        <f t="shared" si="46"/>
        <v>-4871</v>
      </c>
      <c r="I72" s="891">
        <f t="shared" si="326"/>
        <v>14577</v>
      </c>
      <c r="J72" s="892">
        <f t="shared" si="326"/>
        <v>10034</v>
      </c>
      <c r="K72" s="893">
        <f t="shared" si="47"/>
        <v>-4543</v>
      </c>
      <c r="L72" s="891">
        <f t="shared" si="58"/>
        <v>24314</v>
      </c>
      <c r="M72" s="892">
        <f t="shared" si="58"/>
        <v>14900</v>
      </c>
      <c r="N72" s="893">
        <f t="shared" si="10"/>
        <v>-9414</v>
      </c>
      <c r="O72" s="891">
        <f t="shared" si="326"/>
        <v>12477</v>
      </c>
      <c r="P72" s="892">
        <f t="shared" si="326"/>
        <v>11050</v>
      </c>
      <c r="Q72" s="893">
        <f t="shared" si="48"/>
        <v>-1427</v>
      </c>
      <c r="R72" s="891">
        <f t="shared" si="59"/>
        <v>36791</v>
      </c>
      <c r="S72" s="892">
        <f t="shared" si="59"/>
        <v>25950</v>
      </c>
      <c r="T72" s="893">
        <f t="shared" si="14"/>
        <v>-10841</v>
      </c>
      <c r="U72" s="891">
        <f t="shared" si="326"/>
        <v>15241</v>
      </c>
      <c r="V72" s="892">
        <f t="shared" si="326"/>
        <v>12876</v>
      </c>
      <c r="W72" s="893">
        <f t="shared" si="49"/>
        <v>-2365</v>
      </c>
      <c r="X72" s="891">
        <f t="shared" si="60"/>
        <v>52032</v>
      </c>
      <c r="Y72" s="892">
        <f t="shared" si="60"/>
        <v>38826</v>
      </c>
      <c r="Z72" s="893">
        <f t="shared" si="18"/>
        <v>-13206</v>
      </c>
      <c r="AA72" s="891">
        <f t="shared" si="326"/>
        <v>14100</v>
      </c>
      <c r="AB72" s="892">
        <f t="shared" si="326"/>
        <v>7350</v>
      </c>
      <c r="AC72" s="893">
        <f t="shared" si="50"/>
        <v>-6750</v>
      </c>
      <c r="AD72" s="891">
        <f t="shared" si="61"/>
        <v>66132</v>
      </c>
      <c r="AE72" s="892">
        <f t="shared" si="61"/>
        <v>46176</v>
      </c>
      <c r="AF72" s="893">
        <f t="shared" si="22"/>
        <v>-19956</v>
      </c>
      <c r="AG72" s="891">
        <f t="shared" si="326"/>
        <v>20592</v>
      </c>
      <c r="AH72" s="892">
        <f t="shared" si="326"/>
        <v>31466</v>
      </c>
      <c r="AI72" s="893">
        <f t="shared" si="51"/>
        <v>10874</v>
      </c>
      <c r="AJ72" s="891">
        <f t="shared" si="62"/>
        <v>86724</v>
      </c>
      <c r="AK72" s="892">
        <f t="shared" si="62"/>
        <v>77642</v>
      </c>
      <c r="AL72" s="893">
        <f t="shared" si="26"/>
        <v>-9082</v>
      </c>
      <c r="AM72" s="891">
        <f t="shared" si="326"/>
        <v>20329</v>
      </c>
      <c r="AN72" s="892">
        <f t="shared" si="326"/>
        <v>19271</v>
      </c>
      <c r="AO72" s="893">
        <f t="shared" si="52"/>
        <v>-1058</v>
      </c>
      <c r="AP72" s="891">
        <f t="shared" si="63"/>
        <v>107053</v>
      </c>
      <c r="AQ72" s="892">
        <f t="shared" si="63"/>
        <v>96913</v>
      </c>
      <c r="AR72" s="893">
        <f t="shared" ref="AR72:AR88" si="327">AQ72-AP72</f>
        <v>-10140</v>
      </c>
      <c r="AS72" s="891">
        <f t="shared" si="326"/>
        <v>13468</v>
      </c>
      <c r="AT72" s="892">
        <f t="shared" si="326"/>
        <v>10302</v>
      </c>
      <c r="AU72" s="893">
        <f t="shared" si="53"/>
        <v>-3166</v>
      </c>
      <c r="AV72" s="891">
        <f t="shared" si="64"/>
        <v>120521</v>
      </c>
      <c r="AW72" s="892">
        <f t="shared" si="64"/>
        <v>107215</v>
      </c>
      <c r="AX72" s="893">
        <f t="shared" ref="AX72:AX88" si="328">AW72-AV72</f>
        <v>-13306</v>
      </c>
      <c r="AY72" s="891">
        <f t="shared" si="326"/>
        <v>12651</v>
      </c>
      <c r="AZ72" s="892">
        <f t="shared" si="326"/>
        <v>18240</v>
      </c>
      <c r="BA72" s="893">
        <f t="shared" si="54"/>
        <v>5589</v>
      </c>
      <c r="BB72" s="891">
        <f t="shared" si="65"/>
        <v>133172</v>
      </c>
      <c r="BC72" s="892">
        <f t="shared" si="65"/>
        <v>125455</v>
      </c>
      <c r="BD72" s="893">
        <f t="shared" ref="BD72:BD88" si="329">BC72-BB72</f>
        <v>-7717</v>
      </c>
      <c r="BE72" s="891">
        <f t="shared" si="326"/>
        <v>17349</v>
      </c>
      <c r="BF72" s="892">
        <f t="shared" si="326"/>
        <v>13681</v>
      </c>
      <c r="BG72" s="893">
        <f t="shared" si="55"/>
        <v>-3668</v>
      </c>
      <c r="BH72" s="891">
        <f t="shared" si="66"/>
        <v>150521</v>
      </c>
      <c r="BI72" s="892">
        <f t="shared" si="66"/>
        <v>139136</v>
      </c>
      <c r="BJ72" s="893">
        <f t="shared" ref="BJ72:BJ88" si="330">BI72-BH72</f>
        <v>-11385</v>
      </c>
      <c r="BK72" s="891">
        <f t="shared" si="326"/>
        <v>15243</v>
      </c>
      <c r="BL72" s="892">
        <f t="shared" si="326"/>
        <v>7674</v>
      </c>
      <c r="BM72" s="893">
        <f t="shared" si="56"/>
        <v>-7569</v>
      </c>
      <c r="BN72" s="891">
        <f t="shared" si="67"/>
        <v>165764</v>
      </c>
      <c r="BO72" s="892">
        <f t="shared" si="67"/>
        <v>146810</v>
      </c>
      <c r="BP72" s="893">
        <f t="shared" ref="BP72:BP88" si="331">BO72-BN72</f>
        <v>-18954</v>
      </c>
      <c r="BQ72" s="891">
        <f t="shared" si="326"/>
        <v>10760</v>
      </c>
      <c r="BR72" s="892">
        <f t="shared" si="326"/>
        <v>27780</v>
      </c>
      <c r="BS72" s="893">
        <f t="shared" si="57"/>
        <v>17020</v>
      </c>
      <c r="BT72" s="891">
        <f t="shared" si="68"/>
        <v>176524</v>
      </c>
      <c r="BU72" s="892">
        <f t="shared" si="68"/>
        <v>174590</v>
      </c>
      <c r="BV72" s="893">
        <f t="shared" ref="BV72:BV88" si="332">BU72-BT72</f>
        <v>-1934</v>
      </c>
      <c r="BW72" s="916" t="s">
        <v>89</v>
      </c>
    </row>
    <row r="73" spans="2:75" ht="15.75" customHeight="1">
      <c r="B73" s="2503"/>
      <c r="C73" s="2507" t="s">
        <v>256</v>
      </c>
      <c r="D73" s="2508"/>
      <c r="E73" s="756" t="s">
        <v>257</v>
      </c>
      <c r="F73" s="894">
        <f>F52</f>
        <v>1053.015873015873</v>
      </c>
      <c r="G73" s="895">
        <f>G52</f>
        <v>831.7460317460318</v>
      </c>
      <c r="H73" s="896">
        <f t="shared" si="46"/>
        <v>-221.26984126984121</v>
      </c>
      <c r="I73" s="894">
        <f>I52</f>
        <v>1752.3809523809523</v>
      </c>
      <c r="J73" s="895">
        <f>J52</f>
        <v>1245.7142857142858</v>
      </c>
      <c r="K73" s="896">
        <f t="shared" si="47"/>
        <v>-506.66666666666652</v>
      </c>
      <c r="L73" s="894">
        <f t="shared" si="58"/>
        <v>2805.3968253968251</v>
      </c>
      <c r="M73" s="895">
        <f t="shared" si="58"/>
        <v>2077.4603174603176</v>
      </c>
      <c r="N73" s="896">
        <f t="shared" ref="N73:N88" si="333">M73-L73</f>
        <v>-727.9365079365075</v>
      </c>
      <c r="O73" s="894">
        <f>O52</f>
        <v>1543.015873015873</v>
      </c>
      <c r="P73" s="895">
        <f>P52</f>
        <v>1607.3015873015872</v>
      </c>
      <c r="Q73" s="896">
        <f t="shared" si="48"/>
        <v>64.285714285714221</v>
      </c>
      <c r="R73" s="894">
        <f t="shared" si="59"/>
        <v>4348.4126984126979</v>
      </c>
      <c r="S73" s="895">
        <f t="shared" si="59"/>
        <v>3684.7619047619046</v>
      </c>
      <c r="T73" s="896">
        <f t="shared" ref="T73:T88" si="334">S73-R73</f>
        <v>-663.65079365079328</v>
      </c>
      <c r="U73" s="894">
        <f>U52</f>
        <v>1840.952380952381</v>
      </c>
      <c r="V73" s="895">
        <f>V52</f>
        <v>1569.047619047619</v>
      </c>
      <c r="W73" s="896">
        <f t="shared" si="49"/>
        <v>-271.90476190476193</v>
      </c>
      <c r="X73" s="894">
        <f t="shared" si="60"/>
        <v>6189.3650793650786</v>
      </c>
      <c r="Y73" s="895">
        <f t="shared" si="60"/>
        <v>5253.8095238095239</v>
      </c>
      <c r="Z73" s="896">
        <f t="shared" ref="Z73:Z88" si="335">Y73-X73</f>
        <v>-935.55555555555475</v>
      </c>
      <c r="AA73" s="894">
        <f>AA52</f>
        <v>1496.8253968253969</v>
      </c>
      <c r="AB73" s="895">
        <f>AB52</f>
        <v>702.06349206349205</v>
      </c>
      <c r="AC73" s="896">
        <f t="shared" si="50"/>
        <v>-794.76190476190482</v>
      </c>
      <c r="AD73" s="894">
        <f t="shared" si="61"/>
        <v>7686.1904761904752</v>
      </c>
      <c r="AE73" s="895">
        <f t="shared" si="61"/>
        <v>5955.8730158730159</v>
      </c>
      <c r="AF73" s="896">
        <f t="shared" ref="AF73:AF88" si="336">AE73-AD73</f>
        <v>-1730.3174603174593</v>
      </c>
      <c r="AG73" s="894">
        <f>AG52</f>
        <v>1698.2539682539684</v>
      </c>
      <c r="AH73" s="895">
        <f>AH52</f>
        <v>3444.9206349206352</v>
      </c>
      <c r="AI73" s="896">
        <f t="shared" si="51"/>
        <v>1746.6666666666667</v>
      </c>
      <c r="AJ73" s="894">
        <f t="shared" si="62"/>
        <v>9384.4444444444434</v>
      </c>
      <c r="AK73" s="895">
        <f t="shared" si="62"/>
        <v>9400.7936507936502</v>
      </c>
      <c r="AL73" s="896">
        <f t="shared" ref="AL73:AL88" si="337">AK73-AJ73</f>
        <v>16.349206349206725</v>
      </c>
      <c r="AM73" s="894">
        <f>AM52</f>
        <v>2391.5873015873017</v>
      </c>
      <c r="AN73" s="895">
        <f>AN52</f>
        <v>1477.936507936508</v>
      </c>
      <c r="AO73" s="896">
        <f t="shared" si="52"/>
        <v>-913.65079365079373</v>
      </c>
      <c r="AP73" s="894">
        <f t="shared" si="63"/>
        <v>11776.031746031746</v>
      </c>
      <c r="AQ73" s="895">
        <f t="shared" si="63"/>
        <v>10878.730158730159</v>
      </c>
      <c r="AR73" s="896">
        <f t="shared" si="327"/>
        <v>-897.30158730158655</v>
      </c>
      <c r="AS73" s="894">
        <f>AS52</f>
        <v>1573.4920634920636</v>
      </c>
      <c r="AT73" s="895">
        <f>AT52</f>
        <v>140.95238095238093</v>
      </c>
      <c r="AU73" s="896">
        <f t="shared" si="53"/>
        <v>-1432.5396825396826</v>
      </c>
      <c r="AV73" s="894">
        <f t="shared" si="64"/>
        <v>13349.523809523809</v>
      </c>
      <c r="AW73" s="895">
        <f t="shared" si="64"/>
        <v>11019.682539682541</v>
      </c>
      <c r="AX73" s="896">
        <f t="shared" si="328"/>
        <v>-2329.8412698412685</v>
      </c>
      <c r="AY73" s="894">
        <f>AY52</f>
        <v>1547.3015873015875</v>
      </c>
      <c r="AZ73" s="895">
        <f>AZ52</f>
        <v>129.04761904761904</v>
      </c>
      <c r="BA73" s="896">
        <f t="shared" si="54"/>
        <v>-1418.2539682539684</v>
      </c>
      <c r="BB73" s="894">
        <f t="shared" si="65"/>
        <v>14896.825396825396</v>
      </c>
      <c r="BC73" s="895">
        <f t="shared" si="65"/>
        <v>11148.730158730159</v>
      </c>
      <c r="BD73" s="896">
        <f t="shared" si="329"/>
        <v>-3748.0952380952367</v>
      </c>
      <c r="BE73" s="894">
        <f>BE52</f>
        <v>2046.3492063492063</v>
      </c>
      <c r="BF73" s="895">
        <f>BF52</f>
        <v>201.11111111111111</v>
      </c>
      <c r="BG73" s="896">
        <f t="shared" si="55"/>
        <v>-1845.2380952380952</v>
      </c>
      <c r="BH73" s="894">
        <f t="shared" si="66"/>
        <v>16943.174603174601</v>
      </c>
      <c r="BI73" s="895">
        <f t="shared" si="66"/>
        <v>11349.84126984127</v>
      </c>
      <c r="BJ73" s="896">
        <f t="shared" si="330"/>
        <v>-5593.3333333333303</v>
      </c>
      <c r="BK73" s="894">
        <f>BK52</f>
        <v>1862.3809523809525</v>
      </c>
      <c r="BL73" s="895">
        <f>BL52</f>
        <v>33.492063492063487</v>
      </c>
      <c r="BM73" s="896">
        <f t="shared" si="56"/>
        <v>-1828.8888888888891</v>
      </c>
      <c r="BN73" s="894">
        <f t="shared" si="67"/>
        <v>18805.555555555555</v>
      </c>
      <c r="BO73" s="895">
        <f t="shared" si="67"/>
        <v>11383.333333333334</v>
      </c>
      <c r="BP73" s="896">
        <f t="shared" si="331"/>
        <v>-7422.2222222222208</v>
      </c>
      <c r="BQ73" s="894">
        <f>BQ52</f>
        <v>1301.4285714285713</v>
      </c>
      <c r="BR73" s="895">
        <f>BR52</f>
        <v>728.88888888888891</v>
      </c>
      <c r="BS73" s="896">
        <f t="shared" si="57"/>
        <v>-572.53968253968242</v>
      </c>
      <c r="BT73" s="894">
        <f t="shared" si="68"/>
        <v>20106.984126984127</v>
      </c>
      <c r="BU73" s="895">
        <f t="shared" si="68"/>
        <v>12112.222222222223</v>
      </c>
      <c r="BV73" s="896">
        <f t="shared" si="332"/>
        <v>-7994.7619047619046</v>
      </c>
      <c r="BW73" s="917" t="s">
        <v>90</v>
      </c>
    </row>
    <row r="74" spans="2:75" ht="15.75" customHeight="1">
      <c r="B74" s="2503"/>
      <c r="C74" s="2509" t="s">
        <v>258</v>
      </c>
      <c r="D74" s="2510"/>
      <c r="E74" s="757" t="s">
        <v>259</v>
      </c>
      <c r="F74" s="815">
        <f>W800_JIG_MTBJC!F86</f>
        <v>1016</v>
      </c>
      <c r="G74" s="816">
        <f>W800_JIG_MTBJC!G86</f>
        <v>746.3</v>
      </c>
      <c r="H74" s="817">
        <f t="shared" si="46"/>
        <v>-269.70000000000005</v>
      </c>
      <c r="I74" s="815">
        <f>W800_JIG_MTBJC!H86</f>
        <v>759</v>
      </c>
      <c r="J74" s="816">
        <f>W800_JIG_MTBJC!I86</f>
        <v>483.2</v>
      </c>
      <c r="K74" s="817">
        <f t="shared" si="47"/>
        <v>-275.8</v>
      </c>
      <c r="L74" s="815">
        <f t="shared" si="58"/>
        <v>1775</v>
      </c>
      <c r="M74" s="816">
        <f t="shared" si="58"/>
        <v>1229.5</v>
      </c>
      <c r="N74" s="817">
        <f t="shared" si="333"/>
        <v>-545.5</v>
      </c>
      <c r="O74" s="815">
        <f>W800_JIG_MTBJC!J86</f>
        <v>839</v>
      </c>
      <c r="P74" s="816">
        <f>W800_JIG_MTBJC!K86</f>
        <v>661.05</v>
      </c>
      <c r="Q74" s="817">
        <f t="shared" si="48"/>
        <v>-177.95000000000005</v>
      </c>
      <c r="R74" s="815">
        <f t="shared" si="59"/>
        <v>2614</v>
      </c>
      <c r="S74" s="816">
        <f t="shared" si="59"/>
        <v>1890.55</v>
      </c>
      <c r="T74" s="817">
        <f t="shared" si="334"/>
        <v>-723.45</v>
      </c>
      <c r="U74" s="815">
        <f>W800_JIG_MTBJC!L86</f>
        <v>870</v>
      </c>
      <c r="V74" s="816">
        <f>W800_JIG_MTBJC!M86</f>
        <v>798.3</v>
      </c>
      <c r="W74" s="817">
        <f t="shared" si="49"/>
        <v>-71.700000000000045</v>
      </c>
      <c r="X74" s="815">
        <f t="shared" si="60"/>
        <v>3484</v>
      </c>
      <c r="Y74" s="816">
        <f t="shared" si="60"/>
        <v>2688.85</v>
      </c>
      <c r="Z74" s="817">
        <f t="shared" si="335"/>
        <v>-795.15000000000009</v>
      </c>
      <c r="AA74" s="815">
        <f>W800_JIG_MTBJC!N86</f>
        <v>752</v>
      </c>
      <c r="AB74" s="816">
        <f>W800_JIG_MTBJC!O86</f>
        <v>486.1</v>
      </c>
      <c r="AC74" s="817">
        <f t="shared" si="50"/>
        <v>-265.89999999999998</v>
      </c>
      <c r="AD74" s="815">
        <f t="shared" si="61"/>
        <v>4236</v>
      </c>
      <c r="AE74" s="816">
        <f t="shared" si="61"/>
        <v>3174.95</v>
      </c>
      <c r="AF74" s="817">
        <f t="shared" si="336"/>
        <v>-1061.0500000000002</v>
      </c>
      <c r="AG74" s="815">
        <f>W800_JIG_MTBJC!P86</f>
        <v>792</v>
      </c>
      <c r="AH74" s="816">
        <f>W800_JIG_MTBJC!Q86</f>
        <v>497.75</v>
      </c>
      <c r="AI74" s="817">
        <f t="shared" si="51"/>
        <v>-294.25</v>
      </c>
      <c r="AJ74" s="815">
        <f t="shared" si="62"/>
        <v>5028</v>
      </c>
      <c r="AK74" s="816">
        <f t="shared" si="62"/>
        <v>3672.7</v>
      </c>
      <c r="AL74" s="817">
        <f t="shared" si="337"/>
        <v>-1355.3000000000002</v>
      </c>
      <c r="AM74" s="815">
        <f>W800_JIG_MTBJC!R86</f>
        <v>623</v>
      </c>
      <c r="AN74" s="816">
        <f>W800_JIG_MTBJC!S86</f>
        <v>48.55</v>
      </c>
      <c r="AO74" s="817">
        <f t="shared" si="52"/>
        <v>-574.45000000000005</v>
      </c>
      <c r="AP74" s="815">
        <f t="shared" si="63"/>
        <v>5651</v>
      </c>
      <c r="AQ74" s="816">
        <f t="shared" si="63"/>
        <v>3721.25</v>
      </c>
      <c r="AR74" s="817">
        <f t="shared" si="327"/>
        <v>-1929.75</v>
      </c>
      <c r="AS74" s="815">
        <f>W800_JIG_MTBJC!T86</f>
        <v>580</v>
      </c>
      <c r="AT74" s="816">
        <f>W800_JIG_MTBJC!U86</f>
        <v>0</v>
      </c>
      <c r="AU74" s="817">
        <f t="shared" si="53"/>
        <v>-580</v>
      </c>
      <c r="AV74" s="815">
        <f t="shared" si="64"/>
        <v>6231</v>
      </c>
      <c r="AW74" s="816">
        <f t="shared" si="64"/>
        <v>3721.25</v>
      </c>
      <c r="AX74" s="817">
        <f t="shared" si="328"/>
        <v>-2509.75</v>
      </c>
      <c r="AY74" s="815">
        <f>W800_JIG_MTBJC!V86</f>
        <v>632</v>
      </c>
      <c r="AZ74" s="816">
        <f>W800_JIG_MTBJC!W86</f>
        <v>0</v>
      </c>
      <c r="BA74" s="817">
        <f t="shared" si="54"/>
        <v>-632</v>
      </c>
      <c r="BB74" s="815">
        <f t="shared" si="65"/>
        <v>6863</v>
      </c>
      <c r="BC74" s="816">
        <f t="shared" si="65"/>
        <v>3721.25</v>
      </c>
      <c r="BD74" s="817">
        <f t="shared" si="329"/>
        <v>-3141.75</v>
      </c>
      <c r="BE74" s="815">
        <f>W800_JIG_MTBJC!X86</f>
        <v>637</v>
      </c>
      <c r="BF74" s="816">
        <f>W800_JIG_MTBJC!Y86</f>
        <v>0</v>
      </c>
      <c r="BG74" s="817">
        <f t="shared" si="55"/>
        <v>-637</v>
      </c>
      <c r="BH74" s="815">
        <f t="shared" si="66"/>
        <v>7500</v>
      </c>
      <c r="BI74" s="816">
        <f t="shared" si="66"/>
        <v>3721.25</v>
      </c>
      <c r="BJ74" s="817">
        <f t="shared" si="330"/>
        <v>-3778.75</v>
      </c>
      <c r="BK74" s="815">
        <f>W800_JIG_MTBJC!Z86</f>
        <v>690</v>
      </c>
      <c r="BL74" s="816">
        <f>W800_JIG_MTBJC!AA86</f>
        <v>0</v>
      </c>
      <c r="BM74" s="817">
        <f t="shared" si="56"/>
        <v>-690</v>
      </c>
      <c r="BN74" s="815">
        <f t="shared" si="67"/>
        <v>8190</v>
      </c>
      <c r="BO74" s="816">
        <f t="shared" si="67"/>
        <v>3721.25</v>
      </c>
      <c r="BP74" s="817">
        <f t="shared" si="331"/>
        <v>-4468.75</v>
      </c>
      <c r="BQ74" s="815">
        <f>W800_JIG_MTBJC!AB86</f>
        <v>702</v>
      </c>
      <c r="BR74" s="816">
        <f>W800_JIG_MTBJC!AC86</f>
        <v>0</v>
      </c>
      <c r="BS74" s="817">
        <f t="shared" si="57"/>
        <v>-702</v>
      </c>
      <c r="BT74" s="815">
        <f t="shared" si="68"/>
        <v>8892</v>
      </c>
      <c r="BU74" s="816">
        <f t="shared" si="68"/>
        <v>3721.25</v>
      </c>
      <c r="BV74" s="817">
        <f t="shared" si="332"/>
        <v>-5170.75</v>
      </c>
      <c r="BW74" s="918" t="s">
        <v>90</v>
      </c>
    </row>
    <row r="75" spans="2:75" ht="15.75" customHeight="1" thickBot="1">
      <c r="B75" s="2503"/>
      <c r="C75" s="2511" t="s">
        <v>260</v>
      </c>
      <c r="D75" s="2512"/>
      <c r="E75" s="758" t="s">
        <v>261</v>
      </c>
      <c r="F75" s="824">
        <f>W800_JIG_MTBJC!F87</f>
        <v>-176</v>
      </c>
      <c r="G75" s="825">
        <f>W800_JIG_MTBJC!G87</f>
        <v>-176</v>
      </c>
      <c r="H75" s="826">
        <f t="shared" si="46"/>
        <v>0</v>
      </c>
      <c r="I75" s="824">
        <f>W800_JIG_MTBJC!H87</f>
        <v>-128</v>
      </c>
      <c r="J75" s="825">
        <f>W800_JIG_MTBJC!I87</f>
        <v>-128</v>
      </c>
      <c r="K75" s="826">
        <f t="shared" si="47"/>
        <v>0</v>
      </c>
      <c r="L75" s="824">
        <f t="shared" si="58"/>
        <v>-304</v>
      </c>
      <c r="M75" s="825">
        <f t="shared" si="58"/>
        <v>-304</v>
      </c>
      <c r="N75" s="826">
        <f t="shared" si="333"/>
        <v>0</v>
      </c>
      <c r="O75" s="824">
        <f>W800_JIG_MTBJC!J87</f>
        <v>-176</v>
      </c>
      <c r="P75" s="825">
        <f>W800_JIG_MTBJC!K87</f>
        <v>-176</v>
      </c>
      <c r="Q75" s="826">
        <f t="shared" si="48"/>
        <v>0</v>
      </c>
      <c r="R75" s="824">
        <f t="shared" si="59"/>
        <v>-480</v>
      </c>
      <c r="S75" s="825">
        <f t="shared" si="59"/>
        <v>-480</v>
      </c>
      <c r="T75" s="826">
        <f t="shared" si="334"/>
        <v>0</v>
      </c>
      <c r="U75" s="824">
        <f>W800_JIG_MTBJC!L87</f>
        <v>-184</v>
      </c>
      <c r="V75" s="825">
        <f>W800_JIG_MTBJC!M87</f>
        <v>-184</v>
      </c>
      <c r="W75" s="826">
        <f t="shared" si="49"/>
        <v>0</v>
      </c>
      <c r="X75" s="824">
        <f t="shared" si="60"/>
        <v>-664</v>
      </c>
      <c r="Y75" s="825">
        <f t="shared" si="60"/>
        <v>-664</v>
      </c>
      <c r="Z75" s="826">
        <f t="shared" si="335"/>
        <v>0</v>
      </c>
      <c r="AA75" s="824">
        <f>W800_JIG_MTBJC!N87</f>
        <v>-128</v>
      </c>
      <c r="AB75" s="825">
        <f>W800_JIG_MTBJC!O87</f>
        <v>-128</v>
      </c>
      <c r="AC75" s="826">
        <f t="shared" si="50"/>
        <v>0</v>
      </c>
      <c r="AD75" s="824">
        <f t="shared" si="61"/>
        <v>-792</v>
      </c>
      <c r="AE75" s="825">
        <f t="shared" si="61"/>
        <v>-792</v>
      </c>
      <c r="AF75" s="826">
        <f t="shared" si="336"/>
        <v>0</v>
      </c>
      <c r="AG75" s="824">
        <f>W800_JIG_MTBJC!P87</f>
        <v>-176</v>
      </c>
      <c r="AH75" s="825">
        <f>W800_JIG_MTBJC!Q87</f>
        <v>0</v>
      </c>
      <c r="AI75" s="826">
        <f t="shared" si="51"/>
        <v>176</v>
      </c>
      <c r="AJ75" s="824">
        <f t="shared" si="62"/>
        <v>-968</v>
      </c>
      <c r="AK75" s="825">
        <f t="shared" si="62"/>
        <v>-792</v>
      </c>
      <c r="AL75" s="826">
        <f t="shared" si="337"/>
        <v>176</v>
      </c>
      <c r="AM75" s="824">
        <f>W800_JIG_MTBJC!R87</f>
        <v>0</v>
      </c>
      <c r="AN75" s="825">
        <f>W800_JIG_MTBJC!S87</f>
        <v>0</v>
      </c>
      <c r="AO75" s="826">
        <f t="shared" si="52"/>
        <v>0</v>
      </c>
      <c r="AP75" s="824">
        <f t="shared" si="63"/>
        <v>-968</v>
      </c>
      <c r="AQ75" s="825">
        <f t="shared" si="63"/>
        <v>-792</v>
      </c>
      <c r="AR75" s="826">
        <f t="shared" si="327"/>
        <v>176</v>
      </c>
      <c r="AS75" s="824">
        <f>W800_JIG_MTBJC!T87</f>
        <v>0</v>
      </c>
      <c r="AT75" s="825">
        <f>W800_JIG_MTBJC!U87</f>
        <v>0</v>
      </c>
      <c r="AU75" s="826">
        <f t="shared" si="53"/>
        <v>0</v>
      </c>
      <c r="AV75" s="824">
        <f t="shared" si="64"/>
        <v>-968</v>
      </c>
      <c r="AW75" s="825">
        <f t="shared" si="64"/>
        <v>-792</v>
      </c>
      <c r="AX75" s="826">
        <f t="shared" si="328"/>
        <v>176</v>
      </c>
      <c r="AY75" s="824">
        <f>W800_JIG_MTBJC!V87</f>
        <v>0</v>
      </c>
      <c r="AZ75" s="825">
        <f>W800_JIG_MTBJC!W87</f>
        <v>0</v>
      </c>
      <c r="BA75" s="826">
        <f t="shared" si="54"/>
        <v>0</v>
      </c>
      <c r="BB75" s="824">
        <f t="shared" si="65"/>
        <v>-968</v>
      </c>
      <c r="BC75" s="825">
        <f t="shared" si="65"/>
        <v>-792</v>
      </c>
      <c r="BD75" s="826">
        <f t="shared" si="329"/>
        <v>176</v>
      </c>
      <c r="BE75" s="824">
        <f>W800_JIG_MTBJC!X87</f>
        <v>0</v>
      </c>
      <c r="BF75" s="825">
        <f>W800_JIG_MTBJC!Y87</f>
        <v>0</v>
      </c>
      <c r="BG75" s="826">
        <f t="shared" si="55"/>
        <v>0</v>
      </c>
      <c r="BH75" s="824">
        <f t="shared" si="66"/>
        <v>-968</v>
      </c>
      <c r="BI75" s="825">
        <f t="shared" si="66"/>
        <v>-792</v>
      </c>
      <c r="BJ75" s="826">
        <f t="shared" si="330"/>
        <v>176</v>
      </c>
      <c r="BK75" s="824">
        <f>W800_JIG_MTBJC!Z87</f>
        <v>0</v>
      </c>
      <c r="BL75" s="825">
        <f>W800_JIG_MTBJC!AA87</f>
        <v>0</v>
      </c>
      <c r="BM75" s="826">
        <f t="shared" si="56"/>
        <v>0</v>
      </c>
      <c r="BN75" s="824">
        <f t="shared" si="67"/>
        <v>-968</v>
      </c>
      <c r="BO75" s="825">
        <f t="shared" si="67"/>
        <v>-792</v>
      </c>
      <c r="BP75" s="826">
        <f t="shared" si="331"/>
        <v>176</v>
      </c>
      <c r="BQ75" s="824">
        <f>W800_JIG_MTBJC!AB87</f>
        <v>0</v>
      </c>
      <c r="BR75" s="825">
        <f>W800_JIG_MTBJC!AC87</f>
        <v>0</v>
      </c>
      <c r="BS75" s="826">
        <f t="shared" si="57"/>
        <v>0</v>
      </c>
      <c r="BT75" s="824">
        <f t="shared" si="68"/>
        <v>-968</v>
      </c>
      <c r="BU75" s="825">
        <f t="shared" si="68"/>
        <v>-792</v>
      </c>
      <c r="BV75" s="826">
        <f t="shared" si="332"/>
        <v>176</v>
      </c>
      <c r="BW75" s="793" t="s">
        <v>90</v>
      </c>
    </row>
    <row r="76" spans="2:75" ht="15.75" customHeight="1" thickTop="1" thickBot="1">
      <c r="B76" s="2503"/>
      <c r="C76" s="2513" t="s">
        <v>262</v>
      </c>
      <c r="D76" s="2513"/>
      <c r="E76" s="2514"/>
      <c r="F76" s="897">
        <f t="shared" ref="F76:BR76" si="338">SUM(F73:F75)</f>
        <v>1893.0158730158728</v>
      </c>
      <c r="G76" s="898">
        <f t="shared" si="338"/>
        <v>1402.0460317460318</v>
      </c>
      <c r="H76" s="899">
        <f t="shared" si="46"/>
        <v>-490.96984126984103</v>
      </c>
      <c r="I76" s="897">
        <f t="shared" si="338"/>
        <v>2383.3809523809523</v>
      </c>
      <c r="J76" s="898">
        <f t="shared" si="338"/>
        <v>1600.9142857142858</v>
      </c>
      <c r="K76" s="899">
        <f t="shared" si="47"/>
        <v>-782.46666666666647</v>
      </c>
      <c r="L76" s="897">
        <f t="shared" si="58"/>
        <v>4276.3968253968251</v>
      </c>
      <c r="M76" s="898">
        <f t="shared" si="58"/>
        <v>3002.9603174603176</v>
      </c>
      <c r="N76" s="899">
        <f t="shared" si="333"/>
        <v>-1273.4365079365075</v>
      </c>
      <c r="O76" s="897">
        <f t="shared" si="338"/>
        <v>2206.0158730158728</v>
      </c>
      <c r="P76" s="898">
        <f t="shared" si="338"/>
        <v>2092.3515873015872</v>
      </c>
      <c r="Q76" s="899">
        <f t="shared" si="48"/>
        <v>-113.6642857142856</v>
      </c>
      <c r="R76" s="897">
        <f t="shared" si="59"/>
        <v>6482.4126984126979</v>
      </c>
      <c r="S76" s="898">
        <f t="shared" si="59"/>
        <v>5095.3119047619048</v>
      </c>
      <c r="T76" s="899">
        <f t="shared" si="334"/>
        <v>-1387.1007936507931</v>
      </c>
      <c r="U76" s="897">
        <f t="shared" si="338"/>
        <v>2526.9523809523807</v>
      </c>
      <c r="V76" s="898">
        <f t="shared" si="338"/>
        <v>2183.347619047619</v>
      </c>
      <c r="W76" s="899">
        <f t="shared" si="49"/>
        <v>-343.60476190476174</v>
      </c>
      <c r="X76" s="897">
        <f t="shared" si="60"/>
        <v>9009.3650793650777</v>
      </c>
      <c r="Y76" s="898">
        <f t="shared" si="60"/>
        <v>7278.6595238095233</v>
      </c>
      <c r="Z76" s="899">
        <f t="shared" si="335"/>
        <v>-1730.7055555555544</v>
      </c>
      <c r="AA76" s="897">
        <f t="shared" si="338"/>
        <v>2120.8253968253966</v>
      </c>
      <c r="AB76" s="898">
        <f t="shared" si="338"/>
        <v>1060.163492063492</v>
      </c>
      <c r="AC76" s="899">
        <f t="shared" si="50"/>
        <v>-1060.6619047619047</v>
      </c>
      <c r="AD76" s="897">
        <f t="shared" si="61"/>
        <v>11130.190476190473</v>
      </c>
      <c r="AE76" s="898">
        <f t="shared" si="61"/>
        <v>8338.8230158730148</v>
      </c>
      <c r="AF76" s="899">
        <f t="shared" si="336"/>
        <v>-2791.3674603174586</v>
      </c>
      <c r="AG76" s="897">
        <f t="shared" si="338"/>
        <v>2314.2539682539682</v>
      </c>
      <c r="AH76" s="898">
        <f t="shared" si="338"/>
        <v>3942.6706349206352</v>
      </c>
      <c r="AI76" s="899">
        <f t="shared" si="51"/>
        <v>1628.416666666667</v>
      </c>
      <c r="AJ76" s="897">
        <f t="shared" si="62"/>
        <v>13444.444444444442</v>
      </c>
      <c r="AK76" s="898">
        <f t="shared" si="62"/>
        <v>12281.493650793651</v>
      </c>
      <c r="AL76" s="899">
        <f t="shared" si="337"/>
        <v>-1162.9507936507907</v>
      </c>
      <c r="AM76" s="897">
        <f t="shared" si="338"/>
        <v>3014.5873015873017</v>
      </c>
      <c r="AN76" s="898">
        <f t="shared" si="338"/>
        <v>1526.4865079365079</v>
      </c>
      <c r="AO76" s="899">
        <f t="shared" si="52"/>
        <v>-1488.1007936507938</v>
      </c>
      <c r="AP76" s="897">
        <f t="shared" si="63"/>
        <v>16459.031746031742</v>
      </c>
      <c r="AQ76" s="898">
        <f t="shared" si="63"/>
        <v>13807.980158730159</v>
      </c>
      <c r="AR76" s="899">
        <f t="shared" si="327"/>
        <v>-2651.0515873015829</v>
      </c>
      <c r="AS76" s="897">
        <f t="shared" si="338"/>
        <v>2153.4920634920636</v>
      </c>
      <c r="AT76" s="898">
        <f t="shared" si="338"/>
        <v>140.95238095238093</v>
      </c>
      <c r="AU76" s="899">
        <f t="shared" si="53"/>
        <v>-2012.5396825396826</v>
      </c>
      <c r="AV76" s="897">
        <f t="shared" si="64"/>
        <v>18612.523809523806</v>
      </c>
      <c r="AW76" s="898">
        <f t="shared" si="64"/>
        <v>13948.932539682541</v>
      </c>
      <c r="AX76" s="899">
        <f t="shared" si="328"/>
        <v>-4663.5912698412649</v>
      </c>
      <c r="AY76" s="897">
        <f t="shared" si="338"/>
        <v>2179.3015873015875</v>
      </c>
      <c r="AZ76" s="898">
        <f t="shared" si="338"/>
        <v>129.04761904761904</v>
      </c>
      <c r="BA76" s="899">
        <f t="shared" si="54"/>
        <v>-2050.2539682539682</v>
      </c>
      <c r="BB76" s="897">
        <f t="shared" si="65"/>
        <v>20791.825396825392</v>
      </c>
      <c r="BC76" s="898">
        <f t="shared" si="65"/>
        <v>14077.980158730159</v>
      </c>
      <c r="BD76" s="899">
        <f t="shared" si="329"/>
        <v>-6713.8452380952331</v>
      </c>
      <c r="BE76" s="897">
        <f t="shared" si="338"/>
        <v>2683.3492063492063</v>
      </c>
      <c r="BF76" s="898">
        <f t="shared" si="338"/>
        <v>201.11111111111111</v>
      </c>
      <c r="BG76" s="899">
        <f t="shared" si="55"/>
        <v>-2482.238095238095</v>
      </c>
      <c r="BH76" s="897">
        <f t="shared" si="66"/>
        <v>23475.174603174597</v>
      </c>
      <c r="BI76" s="898">
        <f t="shared" si="66"/>
        <v>14279.09126984127</v>
      </c>
      <c r="BJ76" s="899">
        <f t="shared" si="330"/>
        <v>-9196.0833333333267</v>
      </c>
      <c r="BK76" s="897">
        <f t="shared" si="338"/>
        <v>2552.3809523809523</v>
      </c>
      <c r="BL76" s="898">
        <f t="shared" si="338"/>
        <v>33.492063492063487</v>
      </c>
      <c r="BM76" s="899">
        <f t="shared" si="56"/>
        <v>-2518.8888888888887</v>
      </c>
      <c r="BN76" s="897">
        <f t="shared" si="67"/>
        <v>26027.555555555547</v>
      </c>
      <c r="BO76" s="898">
        <f t="shared" si="67"/>
        <v>14312.583333333334</v>
      </c>
      <c r="BP76" s="899">
        <f t="shared" si="331"/>
        <v>-11714.972222222214</v>
      </c>
      <c r="BQ76" s="897">
        <f t="shared" si="338"/>
        <v>2003.4285714285713</v>
      </c>
      <c r="BR76" s="898">
        <f t="shared" si="338"/>
        <v>728.88888888888891</v>
      </c>
      <c r="BS76" s="899">
        <f t="shared" si="57"/>
        <v>-1274.5396825396824</v>
      </c>
      <c r="BT76" s="897">
        <f t="shared" si="68"/>
        <v>28030.98412698412</v>
      </c>
      <c r="BU76" s="898">
        <f t="shared" si="68"/>
        <v>15041.472222222223</v>
      </c>
      <c r="BV76" s="899">
        <f t="shared" si="332"/>
        <v>-12989.511904761897</v>
      </c>
      <c r="BW76" s="907" t="s">
        <v>90</v>
      </c>
    </row>
    <row r="77" spans="2:75" ht="15.75" customHeight="1" thickTop="1" thickBot="1">
      <c r="B77" s="2504"/>
      <c r="C77" s="2515" t="s">
        <v>263</v>
      </c>
      <c r="D77" s="2515"/>
      <c r="E77" s="2516"/>
      <c r="F77" s="900">
        <f t="shared" ref="F77:BR77" si="339">F72/(F76/160)</f>
        <v>822.98306221700489</v>
      </c>
      <c r="G77" s="901">
        <f t="shared" si="339"/>
        <v>555.30273783552161</v>
      </c>
      <c r="H77" s="902">
        <f t="shared" si="46"/>
        <v>-267.68032438148327</v>
      </c>
      <c r="I77" s="900">
        <f t="shared" si="339"/>
        <v>978.57625222273282</v>
      </c>
      <c r="J77" s="901">
        <f t="shared" si="339"/>
        <v>1002.8269560251283</v>
      </c>
      <c r="K77" s="902">
        <f t="shared" si="47"/>
        <v>24.250703802395492</v>
      </c>
      <c r="L77" s="900">
        <f t="shared" si="339"/>
        <v>909.70042277098742</v>
      </c>
      <c r="M77" s="901">
        <f t="shared" si="339"/>
        <v>793.88328448382947</v>
      </c>
      <c r="N77" s="902">
        <f t="shared" si="333"/>
        <v>-115.81713828715795</v>
      </c>
      <c r="O77" s="900">
        <f t="shared" si="339"/>
        <v>904.94362457637499</v>
      </c>
      <c r="P77" s="901">
        <f t="shared" si="339"/>
        <v>844.98227292675551</v>
      </c>
      <c r="Q77" s="902">
        <f t="shared" si="48"/>
        <v>-59.961351649619473</v>
      </c>
      <c r="R77" s="900">
        <f t="shared" si="339"/>
        <v>908.08164704499609</v>
      </c>
      <c r="S77" s="901">
        <f t="shared" si="339"/>
        <v>814.86670052910449</v>
      </c>
      <c r="T77" s="902">
        <f t="shared" si="334"/>
        <v>-93.214946515891597</v>
      </c>
      <c r="U77" s="900">
        <f t="shared" si="339"/>
        <v>965.02016356989418</v>
      </c>
      <c r="V77" s="901">
        <f t="shared" si="339"/>
        <v>943.57855891891654</v>
      </c>
      <c r="W77" s="902">
        <f t="shared" si="49"/>
        <v>-21.441604650977638</v>
      </c>
      <c r="X77" s="900">
        <f t="shared" si="339"/>
        <v>924.05179795274785</v>
      </c>
      <c r="Y77" s="901">
        <f t="shared" si="339"/>
        <v>853.47583297159974</v>
      </c>
      <c r="Z77" s="902">
        <f t="shared" si="335"/>
        <v>-70.575964981148104</v>
      </c>
      <c r="AA77" s="900">
        <f t="shared" si="339"/>
        <v>1063.7367901086729</v>
      </c>
      <c r="AB77" s="901">
        <f t="shared" si="339"/>
        <v>1109.262872003869</v>
      </c>
      <c r="AC77" s="902">
        <f t="shared" si="50"/>
        <v>45.526081895196057</v>
      </c>
      <c r="AD77" s="900">
        <f t="shared" si="339"/>
        <v>950.66836660477315</v>
      </c>
      <c r="AE77" s="901">
        <f t="shared" si="339"/>
        <v>885.99553989053118</v>
      </c>
      <c r="AF77" s="902">
        <f t="shared" si="336"/>
        <v>-64.672826714241978</v>
      </c>
      <c r="AG77" s="900">
        <f t="shared" si="339"/>
        <v>1423.6639734427083</v>
      </c>
      <c r="AH77" s="901">
        <f t="shared" si="339"/>
        <v>1276.9415622518375</v>
      </c>
      <c r="AI77" s="902">
        <f t="shared" si="51"/>
        <v>-146.72241119087084</v>
      </c>
      <c r="AJ77" s="900">
        <f t="shared" si="339"/>
        <v>1032.0872727272729</v>
      </c>
      <c r="AK77" s="901">
        <f t="shared" si="339"/>
        <v>1011.4991183663742</v>
      </c>
      <c r="AL77" s="902">
        <f t="shared" si="337"/>
        <v>-20.58815436089867</v>
      </c>
      <c r="AM77" s="900">
        <f t="shared" si="339"/>
        <v>1078.9669280061498</v>
      </c>
      <c r="AN77" s="901">
        <f t="shared" si="339"/>
        <v>2019.9064871972309</v>
      </c>
      <c r="AO77" s="902">
        <f t="shared" si="52"/>
        <v>940.93955919108112</v>
      </c>
      <c r="AP77" s="900">
        <f t="shared" si="339"/>
        <v>1040.6736109570759</v>
      </c>
      <c r="AQ77" s="901">
        <f t="shared" si="339"/>
        <v>1122.9795974320118</v>
      </c>
      <c r="AR77" s="902">
        <f t="shared" si="327"/>
        <v>82.305986474935935</v>
      </c>
      <c r="AS77" s="900">
        <f t="shared" si="339"/>
        <v>1000.6445050490159</v>
      </c>
      <c r="AT77" s="901">
        <f t="shared" si="339"/>
        <v>11694.162162162163</v>
      </c>
      <c r="AU77" s="902">
        <f t="shared" si="53"/>
        <v>10693.517657113147</v>
      </c>
      <c r="AV77" s="900">
        <f t="shared" si="339"/>
        <v>1036.0421938121544</v>
      </c>
      <c r="AW77" s="901">
        <f t="shared" si="339"/>
        <v>1229.8001980580523</v>
      </c>
      <c r="AX77" s="902">
        <f t="shared" si="328"/>
        <v>193.75800424589784</v>
      </c>
      <c r="AY77" s="900">
        <f t="shared" si="339"/>
        <v>928.81132735112453</v>
      </c>
      <c r="AZ77" s="901">
        <f t="shared" si="339"/>
        <v>22614.907749077494</v>
      </c>
      <c r="BA77" s="902">
        <f t="shared" si="54"/>
        <v>21686.096421726368</v>
      </c>
      <c r="BB77" s="900">
        <f t="shared" si="339"/>
        <v>1024.8027574939786</v>
      </c>
      <c r="BC77" s="901">
        <f t="shared" si="339"/>
        <v>1425.8295418574151</v>
      </c>
      <c r="BD77" s="902">
        <f t="shared" si="329"/>
        <v>401.02678436343649</v>
      </c>
      <c r="BE77" s="900">
        <f t="shared" si="339"/>
        <v>1034.468414857055</v>
      </c>
      <c r="BF77" s="901">
        <f t="shared" si="339"/>
        <v>10884.331491712708</v>
      </c>
      <c r="BG77" s="902">
        <f t="shared" si="55"/>
        <v>9849.8630768556541</v>
      </c>
      <c r="BH77" s="900">
        <f t="shared" si="339"/>
        <v>1025.9075984356325</v>
      </c>
      <c r="BI77" s="901">
        <f t="shared" si="339"/>
        <v>1559.0459910441814</v>
      </c>
      <c r="BJ77" s="902">
        <f t="shared" si="330"/>
        <v>533.13839260854888</v>
      </c>
      <c r="BK77" s="900">
        <f t="shared" si="339"/>
        <v>955.53134328358203</v>
      </c>
      <c r="BL77" s="901">
        <f t="shared" si="339"/>
        <v>36660.625592417062</v>
      </c>
      <c r="BM77" s="902">
        <f t="shared" si="56"/>
        <v>35705.094249133479</v>
      </c>
      <c r="BN77" s="900">
        <f t="shared" si="339"/>
        <v>1019.0061814828732</v>
      </c>
      <c r="BO77" s="901">
        <f t="shared" si="339"/>
        <v>1641.1852041618388</v>
      </c>
      <c r="BP77" s="902">
        <f t="shared" si="331"/>
        <v>622.17902267896557</v>
      </c>
      <c r="BQ77" s="900">
        <f t="shared" si="339"/>
        <v>859.32686822589858</v>
      </c>
      <c r="BR77" s="901">
        <f t="shared" si="339"/>
        <v>6098.0487804878048</v>
      </c>
      <c r="BS77" s="902">
        <f t="shared" si="57"/>
        <v>5238.7219122619063</v>
      </c>
      <c r="BT77" s="900">
        <f t="shared" ref="BT77:BU77" si="340">BT72/(BT76/160)</f>
        <v>1007.5935925778278</v>
      </c>
      <c r="BU77" s="901">
        <f t="shared" si="340"/>
        <v>1857.1586336296127</v>
      </c>
      <c r="BV77" s="902">
        <f t="shared" si="332"/>
        <v>849.56504105178487</v>
      </c>
      <c r="BW77" s="919" t="s">
        <v>89</v>
      </c>
    </row>
    <row r="78" spans="2:75" ht="15.75" hidden="1" customHeight="1" outlineLevel="1" thickTop="1">
      <c r="B78" s="2460" t="s">
        <v>277</v>
      </c>
      <c r="C78" s="2463" t="s">
        <v>278</v>
      </c>
      <c r="D78" s="810" t="s">
        <v>279</v>
      </c>
      <c r="E78" s="811" t="s">
        <v>280</v>
      </c>
      <c r="F78" s="812">
        <f>W800_JIG_MTBJC!F85</f>
        <v>1053</v>
      </c>
      <c r="G78" s="813">
        <f>W800_JIG_MTBJC!G85</f>
        <v>2200</v>
      </c>
      <c r="H78" s="814">
        <f>G78-F78</f>
        <v>1147</v>
      </c>
      <c r="I78" s="812">
        <f>W800_JIG_MTBJC!H85</f>
        <v>1753</v>
      </c>
      <c r="J78" s="813">
        <f>W800_JIG_MTBJC!I85</f>
        <v>1619.05</v>
      </c>
      <c r="K78" s="814">
        <f>J78-I78</f>
        <v>-133.95000000000005</v>
      </c>
      <c r="L78" s="815">
        <f t="shared" ref="L78:M84" si="341">SUM(F78,I78)</f>
        <v>2806</v>
      </c>
      <c r="M78" s="816">
        <f t="shared" si="341"/>
        <v>3819.05</v>
      </c>
      <c r="N78" s="817">
        <f t="shared" si="333"/>
        <v>1013.0500000000002</v>
      </c>
      <c r="O78" s="812">
        <f>W800_JIG_MTBJC!J85</f>
        <v>1543</v>
      </c>
      <c r="P78" s="813">
        <f>W800_JIG_MTBJC!K85</f>
        <v>1967.15</v>
      </c>
      <c r="Q78" s="814">
        <f>P78-O78</f>
        <v>424.15000000000009</v>
      </c>
      <c r="R78" s="815">
        <f>SUM(L78,O78)</f>
        <v>4349</v>
      </c>
      <c r="S78" s="816">
        <f t="shared" ref="S78:S84" si="342">SUM(M78,P78)</f>
        <v>5786.2000000000007</v>
      </c>
      <c r="T78" s="817">
        <f t="shared" si="334"/>
        <v>1437.2000000000007</v>
      </c>
      <c r="U78" s="812">
        <f>W800_JIG_MTBJC!L85</f>
        <v>1841</v>
      </c>
      <c r="V78" s="813">
        <f>W800_JIG_MTBJC!M85</f>
        <v>1866.45</v>
      </c>
      <c r="W78" s="814">
        <f>V78-U78</f>
        <v>25.450000000000045</v>
      </c>
      <c r="X78" s="815">
        <f t="shared" ref="X78:Y84" si="343">SUM(R78,U78)</f>
        <v>6190</v>
      </c>
      <c r="Y78" s="816">
        <f t="shared" si="343"/>
        <v>7652.6500000000005</v>
      </c>
      <c r="Z78" s="817">
        <f t="shared" si="335"/>
        <v>1462.6500000000005</v>
      </c>
      <c r="AA78" s="812">
        <f>W800_JIG_MTBJC!N85</f>
        <v>1497</v>
      </c>
      <c r="AB78" s="813">
        <f>W800_JIG_MTBJC!O85</f>
        <v>1526.4</v>
      </c>
      <c r="AC78" s="814">
        <f>AB78-AA78</f>
        <v>29.400000000000091</v>
      </c>
      <c r="AD78" s="815">
        <f t="shared" ref="AD78:AE84" si="344">SUM(X78,AA78)</f>
        <v>7687</v>
      </c>
      <c r="AE78" s="816">
        <f t="shared" si="344"/>
        <v>9179.0500000000011</v>
      </c>
      <c r="AF78" s="817">
        <f t="shared" si="336"/>
        <v>1492.0500000000011</v>
      </c>
      <c r="AG78" s="812">
        <f>W800_JIG_MTBJC!P85</f>
        <v>1698</v>
      </c>
      <c r="AH78" s="813">
        <f>W800_JIG_MTBJC!Q85</f>
        <v>1906.95</v>
      </c>
      <c r="AI78" s="814">
        <f>AH78-AG78</f>
        <v>208.95000000000005</v>
      </c>
      <c r="AJ78" s="815">
        <f t="shared" ref="AJ78:AK84" si="345">SUM(AD78,AG78)</f>
        <v>9385</v>
      </c>
      <c r="AK78" s="816">
        <f t="shared" si="345"/>
        <v>11086.000000000002</v>
      </c>
      <c r="AL78" s="817">
        <f t="shared" si="337"/>
        <v>1701.0000000000018</v>
      </c>
      <c r="AM78" s="812">
        <f>W800_JIG_MTBJC!R85</f>
        <v>2407</v>
      </c>
      <c r="AN78" s="813">
        <f>W800_JIG_MTBJC!S85</f>
        <v>99.2</v>
      </c>
      <c r="AO78" s="814">
        <f>AN78-AM78</f>
        <v>-2307.8000000000002</v>
      </c>
      <c r="AP78" s="815">
        <f t="shared" ref="AP78:AQ84" si="346">SUM(AJ78,AM78)</f>
        <v>11792</v>
      </c>
      <c r="AQ78" s="816">
        <f t="shared" si="346"/>
        <v>11185.200000000003</v>
      </c>
      <c r="AR78" s="817">
        <f t="shared" si="327"/>
        <v>-606.79999999999745</v>
      </c>
      <c r="AS78" s="812">
        <f>W800_JIG_MTBJC!T85</f>
        <v>1589</v>
      </c>
      <c r="AT78" s="813">
        <f>W800_JIG_MTBJC!U85</f>
        <v>0</v>
      </c>
      <c r="AU78" s="814">
        <f>AT78-AS78</f>
        <v>-1589</v>
      </c>
      <c r="AV78" s="815">
        <f t="shared" ref="AV78:AW84" si="347">SUM(AP78,AS78)</f>
        <v>13381</v>
      </c>
      <c r="AW78" s="816">
        <f t="shared" si="347"/>
        <v>11185.200000000003</v>
      </c>
      <c r="AX78" s="817">
        <f t="shared" si="328"/>
        <v>-2195.7999999999975</v>
      </c>
      <c r="AY78" s="812">
        <f>W800_JIG_MTBJC!V85</f>
        <v>1563</v>
      </c>
      <c r="AZ78" s="813">
        <f>W800_JIG_MTBJC!W85</f>
        <v>0</v>
      </c>
      <c r="BA78" s="814">
        <f>AZ78-AY78</f>
        <v>-1563</v>
      </c>
      <c r="BB78" s="815">
        <f t="shared" ref="BB78:BC84" si="348">SUM(AV78,AY78)</f>
        <v>14944</v>
      </c>
      <c r="BC78" s="816">
        <f t="shared" si="348"/>
        <v>11185.200000000003</v>
      </c>
      <c r="BD78" s="817">
        <f t="shared" si="329"/>
        <v>-3758.7999999999975</v>
      </c>
      <c r="BE78" s="812">
        <f>W800_JIG_MTBJC!X85</f>
        <v>2062</v>
      </c>
      <c r="BF78" s="813">
        <f>W800_JIG_MTBJC!Y85</f>
        <v>0</v>
      </c>
      <c r="BG78" s="814">
        <f>BF78-BE78</f>
        <v>-2062</v>
      </c>
      <c r="BH78" s="815">
        <f t="shared" ref="BH78:BI84" si="349">SUM(BB78,BE78)</f>
        <v>17006</v>
      </c>
      <c r="BI78" s="816">
        <f t="shared" si="349"/>
        <v>11185.200000000003</v>
      </c>
      <c r="BJ78" s="817">
        <f t="shared" si="330"/>
        <v>-5820.7999999999975</v>
      </c>
      <c r="BK78" s="812">
        <f>W800_JIG_MTBJC!Z85</f>
        <v>1878</v>
      </c>
      <c r="BL78" s="813">
        <f>W800_JIG_MTBJC!AA85</f>
        <v>0</v>
      </c>
      <c r="BM78" s="814">
        <f>BL78-BK78</f>
        <v>-1878</v>
      </c>
      <c r="BN78" s="815">
        <f t="shared" ref="BN78:BO84" si="350">SUM(BH78,BK78)</f>
        <v>18884</v>
      </c>
      <c r="BO78" s="816">
        <f t="shared" si="350"/>
        <v>11185.200000000003</v>
      </c>
      <c r="BP78" s="817">
        <f t="shared" si="331"/>
        <v>-7698.7999999999975</v>
      </c>
      <c r="BQ78" s="812">
        <f>W800_JIG_MTBJC!AB85</f>
        <v>1317</v>
      </c>
      <c r="BR78" s="813">
        <f>W800_JIG_MTBJC!AC85</f>
        <v>0</v>
      </c>
      <c r="BS78" s="814">
        <f>BR78-BQ78</f>
        <v>-1317</v>
      </c>
      <c r="BT78" s="815">
        <f t="shared" ref="BT78:BU84" si="351">SUM(BN78,BQ78)</f>
        <v>20201</v>
      </c>
      <c r="BU78" s="816">
        <f t="shared" si="351"/>
        <v>11185.200000000003</v>
      </c>
      <c r="BV78" s="817">
        <f t="shared" si="332"/>
        <v>-9015.7999999999975</v>
      </c>
      <c r="BW78" s="818" t="s">
        <v>90</v>
      </c>
    </row>
    <row r="79" spans="2:75" ht="15.75" hidden="1" customHeight="1" outlineLevel="1" thickBot="1">
      <c r="B79" s="2461"/>
      <c r="C79" s="2464"/>
      <c r="D79" s="819" t="s">
        <v>281</v>
      </c>
      <c r="E79" s="820" t="s">
        <v>282</v>
      </c>
      <c r="F79" s="821">
        <f>W800_JIG_MTBJC!F86</f>
        <v>1016</v>
      </c>
      <c r="G79" s="822">
        <f>W800_JIG_MTBJC!G86</f>
        <v>746.3</v>
      </c>
      <c r="H79" s="823">
        <f>G79-F79</f>
        <v>-269.70000000000005</v>
      </c>
      <c r="I79" s="821">
        <f>W800_JIG_MTBJC!H86</f>
        <v>759</v>
      </c>
      <c r="J79" s="822">
        <f>W800_JIG_MTBJC!I86</f>
        <v>483.2</v>
      </c>
      <c r="K79" s="823">
        <f>J79-I79</f>
        <v>-275.8</v>
      </c>
      <c r="L79" s="824">
        <f t="shared" si="341"/>
        <v>1775</v>
      </c>
      <c r="M79" s="825">
        <f t="shared" si="341"/>
        <v>1229.5</v>
      </c>
      <c r="N79" s="826">
        <f t="shared" si="333"/>
        <v>-545.5</v>
      </c>
      <c r="O79" s="821">
        <f>W800_JIG_MTBJC!J86</f>
        <v>839</v>
      </c>
      <c r="P79" s="822">
        <f>W800_JIG_MTBJC!K86</f>
        <v>661.05</v>
      </c>
      <c r="Q79" s="823">
        <f>P79-O79</f>
        <v>-177.95000000000005</v>
      </c>
      <c r="R79" s="824">
        <f t="shared" ref="R79:R84" si="352">SUM(L79,O79)</f>
        <v>2614</v>
      </c>
      <c r="S79" s="825">
        <f t="shared" si="342"/>
        <v>1890.55</v>
      </c>
      <c r="T79" s="826">
        <f t="shared" si="334"/>
        <v>-723.45</v>
      </c>
      <c r="U79" s="821">
        <f>W800_JIG_MTBJC!L86</f>
        <v>870</v>
      </c>
      <c r="V79" s="822">
        <f>W800_JIG_MTBJC!M86</f>
        <v>798.3</v>
      </c>
      <c r="W79" s="823">
        <f>V79-U79</f>
        <v>-71.700000000000045</v>
      </c>
      <c r="X79" s="824">
        <f t="shared" si="343"/>
        <v>3484</v>
      </c>
      <c r="Y79" s="825">
        <f t="shared" si="343"/>
        <v>2688.85</v>
      </c>
      <c r="Z79" s="826">
        <f t="shared" si="335"/>
        <v>-795.15000000000009</v>
      </c>
      <c r="AA79" s="821">
        <f>W800_JIG_MTBJC!N86</f>
        <v>752</v>
      </c>
      <c r="AB79" s="822">
        <f>W800_JIG_MTBJC!O86</f>
        <v>486.1</v>
      </c>
      <c r="AC79" s="823">
        <f>AB79-AA79</f>
        <v>-265.89999999999998</v>
      </c>
      <c r="AD79" s="824">
        <f t="shared" si="344"/>
        <v>4236</v>
      </c>
      <c r="AE79" s="825">
        <f t="shared" si="344"/>
        <v>3174.95</v>
      </c>
      <c r="AF79" s="826">
        <f t="shared" si="336"/>
        <v>-1061.0500000000002</v>
      </c>
      <c r="AG79" s="821">
        <f>W800_JIG_MTBJC!P86</f>
        <v>792</v>
      </c>
      <c r="AH79" s="822">
        <f>W800_JIG_MTBJC!Q86</f>
        <v>497.75</v>
      </c>
      <c r="AI79" s="823">
        <f>AH79-AG79</f>
        <v>-294.25</v>
      </c>
      <c r="AJ79" s="824">
        <f t="shared" si="345"/>
        <v>5028</v>
      </c>
      <c r="AK79" s="825">
        <f t="shared" si="345"/>
        <v>3672.7</v>
      </c>
      <c r="AL79" s="826">
        <f t="shared" si="337"/>
        <v>-1355.3000000000002</v>
      </c>
      <c r="AM79" s="821">
        <f>W800_JIG_MTBJC!R86</f>
        <v>623</v>
      </c>
      <c r="AN79" s="822">
        <f>W800_JIG_MTBJC!S86</f>
        <v>48.55</v>
      </c>
      <c r="AO79" s="823">
        <f>AN79-AM79</f>
        <v>-574.45000000000005</v>
      </c>
      <c r="AP79" s="824">
        <f t="shared" si="346"/>
        <v>5651</v>
      </c>
      <c r="AQ79" s="825">
        <f t="shared" si="346"/>
        <v>3721.25</v>
      </c>
      <c r="AR79" s="826">
        <f t="shared" si="327"/>
        <v>-1929.75</v>
      </c>
      <c r="AS79" s="821">
        <f>W800_JIG_MTBJC!T86</f>
        <v>580</v>
      </c>
      <c r="AT79" s="822">
        <f>W800_JIG_MTBJC!U86</f>
        <v>0</v>
      </c>
      <c r="AU79" s="823">
        <f>AT79-AS79</f>
        <v>-580</v>
      </c>
      <c r="AV79" s="824">
        <f t="shared" si="347"/>
        <v>6231</v>
      </c>
      <c r="AW79" s="825">
        <f t="shared" si="347"/>
        <v>3721.25</v>
      </c>
      <c r="AX79" s="826">
        <f t="shared" si="328"/>
        <v>-2509.75</v>
      </c>
      <c r="AY79" s="821">
        <f>W800_JIG_MTBJC!V86</f>
        <v>632</v>
      </c>
      <c r="AZ79" s="822">
        <f>W800_JIG_MTBJC!W86</f>
        <v>0</v>
      </c>
      <c r="BA79" s="823">
        <f>AZ79-AY79</f>
        <v>-632</v>
      </c>
      <c r="BB79" s="824">
        <f t="shared" si="348"/>
        <v>6863</v>
      </c>
      <c r="BC79" s="825">
        <f t="shared" si="348"/>
        <v>3721.25</v>
      </c>
      <c r="BD79" s="826">
        <f t="shared" si="329"/>
        <v>-3141.75</v>
      </c>
      <c r="BE79" s="821">
        <f>W800_JIG_MTBJC!X86</f>
        <v>637</v>
      </c>
      <c r="BF79" s="822">
        <f>W800_JIG_MTBJC!Y86</f>
        <v>0</v>
      </c>
      <c r="BG79" s="823">
        <f>BF79-BE79</f>
        <v>-637</v>
      </c>
      <c r="BH79" s="824">
        <f t="shared" si="349"/>
        <v>7500</v>
      </c>
      <c r="BI79" s="825">
        <f t="shared" si="349"/>
        <v>3721.25</v>
      </c>
      <c r="BJ79" s="826">
        <f t="shared" si="330"/>
        <v>-3778.75</v>
      </c>
      <c r="BK79" s="821">
        <f>W800_JIG_MTBJC!Z86</f>
        <v>690</v>
      </c>
      <c r="BL79" s="822">
        <f>W800_JIG_MTBJC!AA86</f>
        <v>0</v>
      </c>
      <c r="BM79" s="823">
        <f>BL79-BK79</f>
        <v>-690</v>
      </c>
      <c r="BN79" s="824">
        <f t="shared" si="350"/>
        <v>8190</v>
      </c>
      <c r="BO79" s="825">
        <f t="shared" si="350"/>
        <v>3721.25</v>
      </c>
      <c r="BP79" s="826">
        <f t="shared" si="331"/>
        <v>-4468.75</v>
      </c>
      <c r="BQ79" s="821">
        <f>W800_JIG_MTBJC!AB86</f>
        <v>702</v>
      </c>
      <c r="BR79" s="822">
        <f>W800_JIG_MTBJC!AC86</f>
        <v>0</v>
      </c>
      <c r="BS79" s="823">
        <f>BR79-BQ79</f>
        <v>-702</v>
      </c>
      <c r="BT79" s="824">
        <f t="shared" si="351"/>
        <v>8892</v>
      </c>
      <c r="BU79" s="825">
        <f t="shared" si="351"/>
        <v>3721.25</v>
      </c>
      <c r="BV79" s="826">
        <f t="shared" si="332"/>
        <v>-5170.75</v>
      </c>
      <c r="BW79" s="793" t="s">
        <v>90</v>
      </c>
    </row>
    <row r="80" spans="2:75" ht="15.75" hidden="1" customHeight="1" outlineLevel="1" thickTop="1">
      <c r="B80" s="2461"/>
      <c r="C80" s="2465"/>
      <c r="D80" s="2533" t="s">
        <v>283</v>
      </c>
      <c r="E80" s="2534"/>
      <c r="F80" s="827">
        <f>SUM(F78:F79)</f>
        <v>2069</v>
      </c>
      <c r="G80" s="828">
        <f t="shared" ref="G80:K80" si="353">SUM(G78:G79)</f>
        <v>2946.3</v>
      </c>
      <c r="H80" s="829">
        <f t="shared" si="353"/>
        <v>877.3</v>
      </c>
      <c r="I80" s="827">
        <f t="shared" si="353"/>
        <v>2512</v>
      </c>
      <c r="J80" s="828">
        <f t="shared" si="353"/>
        <v>2102.25</v>
      </c>
      <c r="K80" s="829">
        <f t="shared" si="353"/>
        <v>-409.75000000000006</v>
      </c>
      <c r="L80" s="827">
        <f t="shared" si="341"/>
        <v>4581</v>
      </c>
      <c r="M80" s="828">
        <f t="shared" si="341"/>
        <v>5048.55</v>
      </c>
      <c r="N80" s="829">
        <f t="shared" si="333"/>
        <v>467.55000000000018</v>
      </c>
      <c r="O80" s="827">
        <f t="shared" ref="O80:BS80" si="354">SUM(O78:O79)</f>
        <v>2382</v>
      </c>
      <c r="P80" s="828">
        <f t="shared" si="354"/>
        <v>2628.2</v>
      </c>
      <c r="Q80" s="829">
        <f t="shared" si="354"/>
        <v>246.20000000000005</v>
      </c>
      <c r="R80" s="827">
        <f>SUM(L80,O80)</f>
        <v>6963</v>
      </c>
      <c r="S80" s="828">
        <f t="shared" si="342"/>
        <v>7676.75</v>
      </c>
      <c r="T80" s="829">
        <f t="shared" si="334"/>
        <v>713.75</v>
      </c>
      <c r="U80" s="827">
        <f t="shared" si="354"/>
        <v>2711</v>
      </c>
      <c r="V80" s="828">
        <f t="shared" si="354"/>
        <v>2664.75</v>
      </c>
      <c r="W80" s="829">
        <f t="shared" si="354"/>
        <v>-46.25</v>
      </c>
      <c r="X80" s="827">
        <f t="shared" si="343"/>
        <v>9674</v>
      </c>
      <c r="Y80" s="828">
        <f t="shared" si="343"/>
        <v>10341.5</v>
      </c>
      <c r="Z80" s="829">
        <f t="shared" si="335"/>
        <v>667.5</v>
      </c>
      <c r="AA80" s="827">
        <f t="shared" si="354"/>
        <v>2249</v>
      </c>
      <c r="AB80" s="828">
        <f t="shared" si="354"/>
        <v>2012.5</v>
      </c>
      <c r="AC80" s="829">
        <f t="shared" si="354"/>
        <v>-236.49999999999989</v>
      </c>
      <c r="AD80" s="827">
        <f t="shared" si="344"/>
        <v>11923</v>
      </c>
      <c r="AE80" s="828">
        <f t="shared" si="344"/>
        <v>12354</v>
      </c>
      <c r="AF80" s="829">
        <f t="shared" si="336"/>
        <v>431</v>
      </c>
      <c r="AG80" s="827">
        <f t="shared" si="354"/>
        <v>2490</v>
      </c>
      <c r="AH80" s="828">
        <f t="shared" si="354"/>
        <v>2404.6999999999998</v>
      </c>
      <c r="AI80" s="829">
        <f t="shared" si="354"/>
        <v>-85.299999999999955</v>
      </c>
      <c r="AJ80" s="827">
        <f t="shared" si="345"/>
        <v>14413</v>
      </c>
      <c r="AK80" s="828">
        <f t="shared" si="345"/>
        <v>14758.7</v>
      </c>
      <c r="AL80" s="829">
        <f t="shared" si="337"/>
        <v>345.70000000000073</v>
      </c>
      <c r="AM80" s="827">
        <f t="shared" si="354"/>
        <v>3030</v>
      </c>
      <c r="AN80" s="828">
        <f t="shared" si="354"/>
        <v>147.75</v>
      </c>
      <c r="AO80" s="829">
        <f t="shared" si="354"/>
        <v>-2882.25</v>
      </c>
      <c r="AP80" s="827">
        <f t="shared" si="346"/>
        <v>17443</v>
      </c>
      <c r="AQ80" s="828">
        <f t="shared" si="346"/>
        <v>14906.45</v>
      </c>
      <c r="AR80" s="829">
        <f t="shared" si="327"/>
        <v>-2536.5499999999993</v>
      </c>
      <c r="AS80" s="827">
        <f t="shared" si="354"/>
        <v>2169</v>
      </c>
      <c r="AT80" s="828">
        <f t="shared" si="354"/>
        <v>0</v>
      </c>
      <c r="AU80" s="829">
        <f t="shared" si="354"/>
        <v>-2169</v>
      </c>
      <c r="AV80" s="827">
        <f t="shared" si="347"/>
        <v>19612</v>
      </c>
      <c r="AW80" s="828">
        <f t="shared" si="347"/>
        <v>14906.45</v>
      </c>
      <c r="AX80" s="829">
        <f t="shared" si="328"/>
        <v>-4705.5499999999993</v>
      </c>
      <c r="AY80" s="827">
        <f t="shared" si="354"/>
        <v>2195</v>
      </c>
      <c r="AZ80" s="828">
        <f t="shared" si="354"/>
        <v>0</v>
      </c>
      <c r="BA80" s="829">
        <f t="shared" si="354"/>
        <v>-2195</v>
      </c>
      <c r="BB80" s="827">
        <f t="shared" si="348"/>
        <v>21807</v>
      </c>
      <c r="BC80" s="828">
        <f t="shared" si="348"/>
        <v>14906.45</v>
      </c>
      <c r="BD80" s="829">
        <f t="shared" si="329"/>
        <v>-6900.5499999999993</v>
      </c>
      <c r="BE80" s="827">
        <f t="shared" si="354"/>
        <v>2699</v>
      </c>
      <c r="BF80" s="828">
        <f t="shared" si="354"/>
        <v>0</v>
      </c>
      <c r="BG80" s="829">
        <f t="shared" si="354"/>
        <v>-2699</v>
      </c>
      <c r="BH80" s="827">
        <f t="shared" si="349"/>
        <v>24506</v>
      </c>
      <c r="BI80" s="828">
        <f t="shared" si="349"/>
        <v>14906.45</v>
      </c>
      <c r="BJ80" s="829">
        <f t="shared" si="330"/>
        <v>-9599.5499999999993</v>
      </c>
      <c r="BK80" s="827">
        <f t="shared" si="354"/>
        <v>2568</v>
      </c>
      <c r="BL80" s="828">
        <f t="shared" si="354"/>
        <v>0</v>
      </c>
      <c r="BM80" s="829">
        <f t="shared" si="354"/>
        <v>-2568</v>
      </c>
      <c r="BN80" s="827">
        <f t="shared" si="350"/>
        <v>27074</v>
      </c>
      <c r="BO80" s="828">
        <f t="shared" si="350"/>
        <v>14906.45</v>
      </c>
      <c r="BP80" s="829">
        <f t="shared" si="331"/>
        <v>-12167.55</v>
      </c>
      <c r="BQ80" s="827">
        <f t="shared" si="354"/>
        <v>2019</v>
      </c>
      <c r="BR80" s="828">
        <f t="shared" si="354"/>
        <v>0</v>
      </c>
      <c r="BS80" s="829">
        <f t="shared" si="354"/>
        <v>-2019</v>
      </c>
      <c r="BT80" s="827">
        <f t="shared" si="351"/>
        <v>29093</v>
      </c>
      <c r="BU80" s="828">
        <f t="shared" si="351"/>
        <v>14906.45</v>
      </c>
      <c r="BV80" s="829">
        <f t="shared" si="332"/>
        <v>-14186.55</v>
      </c>
      <c r="BW80" s="830" t="s">
        <v>90</v>
      </c>
    </row>
    <row r="81" spans="2:75" ht="15.75" customHeight="1" collapsed="1">
      <c r="B81" s="2461"/>
      <c r="C81" s="2517" t="s">
        <v>284</v>
      </c>
      <c r="D81" s="831" t="s">
        <v>285</v>
      </c>
      <c r="E81" s="832" t="s">
        <v>286</v>
      </c>
      <c r="F81" s="833">
        <f>F78-F82</f>
        <v>1570</v>
      </c>
      <c r="G81" s="834">
        <f>G78</f>
        <v>2200</v>
      </c>
      <c r="H81" s="835">
        <f>G81-F81</f>
        <v>630</v>
      </c>
      <c r="I81" s="833">
        <f>I78-I82</f>
        <v>1218</v>
      </c>
      <c r="J81" s="834">
        <f>J78</f>
        <v>1619.05</v>
      </c>
      <c r="K81" s="835">
        <f>J81-I81</f>
        <v>401.04999999999995</v>
      </c>
      <c r="L81" s="833">
        <f t="shared" si="341"/>
        <v>2788</v>
      </c>
      <c r="M81" s="834">
        <f t="shared" si="341"/>
        <v>3819.05</v>
      </c>
      <c r="N81" s="835">
        <f t="shared" si="333"/>
        <v>1031.0500000000002</v>
      </c>
      <c r="O81" s="833">
        <f>O78-O82</f>
        <v>1797</v>
      </c>
      <c r="P81" s="834">
        <f>P78</f>
        <v>1967.15</v>
      </c>
      <c r="Q81" s="835">
        <f>P81-O81</f>
        <v>170.15000000000009</v>
      </c>
      <c r="R81" s="833">
        <f t="shared" si="352"/>
        <v>4585</v>
      </c>
      <c r="S81" s="834">
        <f t="shared" si="342"/>
        <v>5786.2000000000007</v>
      </c>
      <c r="T81" s="835">
        <f t="shared" si="334"/>
        <v>1201.2000000000007</v>
      </c>
      <c r="U81" s="833">
        <f>U78-U82</f>
        <v>1924</v>
      </c>
      <c r="V81" s="834">
        <f>V78</f>
        <v>1866.45</v>
      </c>
      <c r="W81" s="835">
        <f>V81-U81</f>
        <v>-57.549999999999955</v>
      </c>
      <c r="X81" s="833">
        <f t="shared" si="343"/>
        <v>6509</v>
      </c>
      <c r="Y81" s="834">
        <f t="shared" si="343"/>
        <v>7652.6500000000005</v>
      </c>
      <c r="Z81" s="835">
        <f t="shared" si="335"/>
        <v>1143.6500000000005</v>
      </c>
      <c r="AA81" s="833">
        <f>AA78-AA82</f>
        <v>1191</v>
      </c>
      <c r="AB81" s="834">
        <f>AB78</f>
        <v>1526.4</v>
      </c>
      <c r="AC81" s="835">
        <f>AB81-AA81</f>
        <v>335.40000000000009</v>
      </c>
      <c r="AD81" s="833">
        <f t="shared" si="344"/>
        <v>7700</v>
      </c>
      <c r="AE81" s="834">
        <f t="shared" si="344"/>
        <v>9179.0500000000011</v>
      </c>
      <c r="AF81" s="835">
        <f t="shared" si="336"/>
        <v>1479.0500000000011</v>
      </c>
      <c r="AG81" s="833">
        <f>AG78-AG82</f>
        <v>1879</v>
      </c>
      <c r="AH81" s="834">
        <f>AH78</f>
        <v>1906.95</v>
      </c>
      <c r="AI81" s="835">
        <f>AH81-AG81</f>
        <v>27.950000000000045</v>
      </c>
      <c r="AJ81" s="833">
        <f t="shared" si="345"/>
        <v>9579</v>
      </c>
      <c r="AK81" s="834">
        <f t="shared" si="345"/>
        <v>11086.000000000002</v>
      </c>
      <c r="AL81" s="835">
        <f t="shared" si="337"/>
        <v>1507.0000000000018</v>
      </c>
      <c r="AM81" s="833">
        <f>AM78-AM82</f>
        <v>1977</v>
      </c>
      <c r="AN81" s="834">
        <f>AN78</f>
        <v>99.2</v>
      </c>
      <c r="AO81" s="835">
        <f>AN81-AM81</f>
        <v>-1877.8</v>
      </c>
      <c r="AP81" s="833">
        <f t="shared" si="346"/>
        <v>11556</v>
      </c>
      <c r="AQ81" s="834">
        <f t="shared" si="346"/>
        <v>11185.200000000003</v>
      </c>
      <c r="AR81" s="835">
        <f t="shared" si="327"/>
        <v>-370.79999999999745</v>
      </c>
      <c r="AS81" s="833">
        <f>AS78-AS82</f>
        <v>1927</v>
      </c>
      <c r="AT81" s="834">
        <f>AT78</f>
        <v>0</v>
      </c>
      <c r="AU81" s="835">
        <f>AT81-AS81</f>
        <v>-1927</v>
      </c>
      <c r="AV81" s="833">
        <f t="shared" si="347"/>
        <v>13483</v>
      </c>
      <c r="AW81" s="834">
        <f t="shared" si="347"/>
        <v>11185.200000000003</v>
      </c>
      <c r="AX81" s="835">
        <f t="shared" si="328"/>
        <v>-2297.7999999999975</v>
      </c>
      <c r="AY81" s="833">
        <f>AY78-AY82</f>
        <v>1572</v>
      </c>
      <c r="AZ81" s="834">
        <f>AZ78</f>
        <v>0</v>
      </c>
      <c r="BA81" s="835">
        <f>AZ81-AY81</f>
        <v>-1572</v>
      </c>
      <c r="BB81" s="833">
        <f t="shared" si="348"/>
        <v>15055</v>
      </c>
      <c r="BC81" s="834">
        <f t="shared" si="348"/>
        <v>11185.200000000003</v>
      </c>
      <c r="BD81" s="835">
        <f t="shared" si="329"/>
        <v>-3869.7999999999975</v>
      </c>
      <c r="BE81" s="833">
        <f>BE78-BE82</f>
        <v>1504</v>
      </c>
      <c r="BF81" s="834">
        <f>BF78</f>
        <v>0</v>
      </c>
      <c r="BG81" s="835">
        <f>BF81-BE81</f>
        <v>-1504</v>
      </c>
      <c r="BH81" s="833">
        <f t="shared" si="349"/>
        <v>16559</v>
      </c>
      <c r="BI81" s="834">
        <f t="shared" si="349"/>
        <v>11185.200000000003</v>
      </c>
      <c r="BJ81" s="835">
        <f t="shared" si="330"/>
        <v>-5373.7999999999975</v>
      </c>
      <c r="BK81" s="833">
        <f>BK78-BK82</f>
        <v>1666</v>
      </c>
      <c r="BL81" s="834">
        <f>BL78</f>
        <v>0</v>
      </c>
      <c r="BM81" s="835">
        <f>BL81-BK81</f>
        <v>-1666</v>
      </c>
      <c r="BN81" s="833">
        <f t="shared" si="350"/>
        <v>18225</v>
      </c>
      <c r="BO81" s="834">
        <f t="shared" si="350"/>
        <v>11185.200000000003</v>
      </c>
      <c r="BP81" s="835">
        <f t="shared" si="331"/>
        <v>-7039.7999999999975</v>
      </c>
      <c r="BQ81" s="833">
        <f>BQ78-BQ82</f>
        <v>1977</v>
      </c>
      <c r="BR81" s="834">
        <f>BR78</f>
        <v>0</v>
      </c>
      <c r="BS81" s="835">
        <f>BR81-BQ81</f>
        <v>-1977</v>
      </c>
      <c r="BT81" s="833">
        <f t="shared" si="351"/>
        <v>20202</v>
      </c>
      <c r="BU81" s="834">
        <f t="shared" si="351"/>
        <v>11185.200000000003</v>
      </c>
      <c r="BV81" s="835">
        <f t="shared" si="332"/>
        <v>-9016.7999999999975</v>
      </c>
      <c r="BW81" s="836" t="s">
        <v>90</v>
      </c>
    </row>
    <row r="82" spans="2:75" ht="15.75" customHeight="1">
      <c r="B82" s="2461"/>
      <c r="C82" s="2518"/>
      <c r="D82" s="837" t="s">
        <v>287</v>
      </c>
      <c r="E82" s="838"/>
      <c r="F82" s="839">
        <f>F58/6000*1000</f>
        <v>-517</v>
      </c>
      <c r="G82" s="840">
        <f>G58/6000*1000</f>
        <v>-1344</v>
      </c>
      <c r="H82" s="841">
        <f t="shared" ref="H82:H84" si="355">G82-F82</f>
        <v>-827</v>
      </c>
      <c r="I82" s="839">
        <f>I58/6000*1000</f>
        <v>535</v>
      </c>
      <c r="J82" s="840">
        <f>J58/6000*1000</f>
        <v>-331.83333333333331</v>
      </c>
      <c r="K82" s="841">
        <f t="shared" ref="K82:K84" si="356">J82-I82</f>
        <v>-866.83333333333326</v>
      </c>
      <c r="L82" s="839">
        <f t="shared" si="341"/>
        <v>18</v>
      </c>
      <c r="M82" s="840">
        <f t="shared" si="341"/>
        <v>-1675.8333333333333</v>
      </c>
      <c r="N82" s="841">
        <f t="shared" si="333"/>
        <v>-1693.8333333333333</v>
      </c>
      <c r="O82" s="839">
        <f>O58/6000*1000</f>
        <v>-254</v>
      </c>
      <c r="P82" s="840">
        <f>P58/6000*1000</f>
        <v>-211.33333333333334</v>
      </c>
      <c r="Q82" s="841">
        <f t="shared" ref="Q82:Q84" si="357">P82-O82</f>
        <v>42.666666666666657</v>
      </c>
      <c r="R82" s="839">
        <f t="shared" si="352"/>
        <v>-236</v>
      </c>
      <c r="S82" s="840">
        <f t="shared" si="342"/>
        <v>-1887.1666666666665</v>
      </c>
      <c r="T82" s="841">
        <f t="shared" si="334"/>
        <v>-1651.1666666666665</v>
      </c>
      <c r="U82" s="839">
        <f>U58/6000*1000</f>
        <v>-83</v>
      </c>
      <c r="V82" s="840">
        <f>V58/6000*1000</f>
        <v>-294.66666666666669</v>
      </c>
      <c r="W82" s="841">
        <f t="shared" ref="W82:W84" si="358">V82-U82</f>
        <v>-211.66666666666669</v>
      </c>
      <c r="X82" s="839">
        <f t="shared" si="343"/>
        <v>-319</v>
      </c>
      <c r="Y82" s="840">
        <f t="shared" si="343"/>
        <v>-2181.833333333333</v>
      </c>
      <c r="Z82" s="841">
        <f t="shared" si="335"/>
        <v>-1862.833333333333</v>
      </c>
      <c r="AA82" s="839">
        <f>AA58/6000*1000</f>
        <v>306</v>
      </c>
      <c r="AB82" s="840">
        <f>AB58/6000*1000</f>
        <v>-831.33333333333337</v>
      </c>
      <c r="AC82" s="841">
        <f t="shared" ref="AC82:AC84" si="359">AB82-AA82</f>
        <v>-1137.3333333333335</v>
      </c>
      <c r="AD82" s="839">
        <f t="shared" si="344"/>
        <v>-13</v>
      </c>
      <c r="AE82" s="840">
        <f t="shared" si="344"/>
        <v>-3013.1666666666665</v>
      </c>
      <c r="AF82" s="841">
        <f t="shared" si="336"/>
        <v>-3000.1666666666665</v>
      </c>
      <c r="AG82" s="839">
        <f>AG58/6000*1000</f>
        <v>-181</v>
      </c>
      <c r="AH82" s="840">
        <f>AH58/6000*1000</f>
        <v>1598.5</v>
      </c>
      <c r="AI82" s="841">
        <f t="shared" ref="AI82:AI84" si="360">AH82-AG82</f>
        <v>1779.5</v>
      </c>
      <c r="AJ82" s="839">
        <f t="shared" si="345"/>
        <v>-194</v>
      </c>
      <c r="AK82" s="840">
        <f t="shared" si="345"/>
        <v>-1414.6666666666665</v>
      </c>
      <c r="AL82" s="841">
        <f t="shared" si="337"/>
        <v>-1220.6666666666665</v>
      </c>
      <c r="AM82" s="839">
        <f>AM58/6000*1000</f>
        <v>430</v>
      </c>
      <c r="AN82" s="840">
        <f>AN58/6000*1000</f>
        <v>1277.3333333333335</v>
      </c>
      <c r="AO82" s="841">
        <f t="shared" ref="AO82:AO84" si="361">AN82-AM82</f>
        <v>847.33333333333348</v>
      </c>
      <c r="AP82" s="839">
        <f t="shared" si="346"/>
        <v>236</v>
      </c>
      <c r="AQ82" s="840">
        <f t="shared" si="346"/>
        <v>-137.33333333333303</v>
      </c>
      <c r="AR82" s="841">
        <f t="shared" si="327"/>
        <v>-373.33333333333303</v>
      </c>
      <c r="AS82" s="839">
        <f>AS58/6000*1000</f>
        <v>-338</v>
      </c>
      <c r="AT82" s="840">
        <f>AT58/6000*1000</f>
        <v>151.83333333333331</v>
      </c>
      <c r="AU82" s="841">
        <f t="shared" ref="AU82:AU84" si="362">AT82-AS82</f>
        <v>489.83333333333331</v>
      </c>
      <c r="AV82" s="839">
        <f t="shared" si="347"/>
        <v>-102</v>
      </c>
      <c r="AW82" s="840">
        <f t="shared" si="347"/>
        <v>14.500000000000284</v>
      </c>
      <c r="AX82" s="841">
        <f t="shared" si="328"/>
        <v>116.50000000000028</v>
      </c>
      <c r="AY82" s="839">
        <f>AY58/6000*1000</f>
        <v>-9</v>
      </c>
      <c r="AZ82" s="840">
        <f>AZ58/6000*1000</f>
        <v>155.16666666666669</v>
      </c>
      <c r="BA82" s="841">
        <f t="shared" ref="BA82:BA84" si="363">AZ82-AY82</f>
        <v>164.16666666666669</v>
      </c>
      <c r="BB82" s="839">
        <f t="shared" si="348"/>
        <v>-111</v>
      </c>
      <c r="BC82" s="840">
        <f t="shared" si="348"/>
        <v>169.66666666666697</v>
      </c>
      <c r="BD82" s="841">
        <f t="shared" si="329"/>
        <v>280.66666666666697</v>
      </c>
      <c r="BE82" s="839">
        <f>BE58/6000*1000</f>
        <v>558</v>
      </c>
      <c r="BF82" s="840">
        <f>BF58/6000*1000</f>
        <v>204.33333333333334</v>
      </c>
      <c r="BG82" s="841">
        <f t="shared" ref="BG82:BG84" si="364">BF82-BE82</f>
        <v>-353.66666666666663</v>
      </c>
      <c r="BH82" s="839">
        <f t="shared" si="349"/>
        <v>447</v>
      </c>
      <c r="BI82" s="840">
        <f t="shared" si="349"/>
        <v>374.00000000000034</v>
      </c>
      <c r="BJ82" s="841">
        <f t="shared" si="330"/>
        <v>-72.999999999999659</v>
      </c>
      <c r="BK82" s="839">
        <f>BK58/6000*1000</f>
        <v>212</v>
      </c>
      <c r="BL82" s="840">
        <f>BL58/6000*1000</f>
        <v>61.166666666666664</v>
      </c>
      <c r="BM82" s="841">
        <f t="shared" ref="BM82:BM84" si="365">BL82-BK82</f>
        <v>-150.83333333333334</v>
      </c>
      <c r="BN82" s="839">
        <f t="shared" si="350"/>
        <v>659</v>
      </c>
      <c r="BO82" s="840">
        <f t="shared" si="350"/>
        <v>435.16666666666703</v>
      </c>
      <c r="BP82" s="841">
        <f t="shared" si="331"/>
        <v>-223.83333333333297</v>
      </c>
      <c r="BQ82" s="839">
        <f>BQ58/6000*1000</f>
        <v>-660</v>
      </c>
      <c r="BR82" s="840">
        <f>BR58/6000*1000</f>
        <v>713</v>
      </c>
      <c r="BS82" s="841">
        <f t="shared" ref="BS82:BS84" si="366">BR82-BQ82</f>
        <v>1373</v>
      </c>
      <c r="BT82" s="839">
        <f t="shared" si="351"/>
        <v>-1</v>
      </c>
      <c r="BU82" s="840">
        <f t="shared" si="351"/>
        <v>1148.166666666667</v>
      </c>
      <c r="BV82" s="841">
        <f t="shared" si="332"/>
        <v>1149.166666666667</v>
      </c>
      <c r="BW82" s="842" t="s">
        <v>90</v>
      </c>
    </row>
    <row r="83" spans="2:75" ht="15.75" customHeight="1" thickBot="1">
      <c r="B83" s="2461"/>
      <c r="C83" s="2518"/>
      <c r="D83" s="843" t="s">
        <v>288</v>
      </c>
      <c r="E83" s="777"/>
      <c r="F83" s="844">
        <f>F84-F82-F81</f>
        <v>1.5873015873012264E-2</v>
      </c>
      <c r="G83" s="845">
        <f>G84-G82-G81</f>
        <v>-24.253968253968196</v>
      </c>
      <c r="H83" s="846">
        <f t="shared" si="355"/>
        <v>-24.269841269841208</v>
      </c>
      <c r="I83" s="844">
        <f>I84-I82-I81</f>
        <v>-0.61904761904770567</v>
      </c>
      <c r="J83" s="845">
        <f>J84-J82-J81</f>
        <v>-41.502380952380918</v>
      </c>
      <c r="K83" s="846">
        <f t="shared" si="356"/>
        <v>-40.883333333333212</v>
      </c>
      <c r="L83" s="844">
        <f t="shared" si="341"/>
        <v>-0.6031746031746934</v>
      </c>
      <c r="M83" s="845">
        <f t="shared" si="341"/>
        <v>-65.756349206349114</v>
      </c>
      <c r="N83" s="846">
        <f t="shared" si="333"/>
        <v>-65.153174603174421</v>
      </c>
      <c r="O83" s="844">
        <f>O84-O82-O81</f>
        <v>1.5873015873012264E-2</v>
      </c>
      <c r="P83" s="845">
        <f>P84-P82-P81</f>
        <v>-148.5150793650796</v>
      </c>
      <c r="Q83" s="846">
        <f t="shared" si="357"/>
        <v>-148.53095238095261</v>
      </c>
      <c r="R83" s="844">
        <f t="shared" si="352"/>
        <v>-0.58730158730168114</v>
      </c>
      <c r="S83" s="845">
        <f t="shared" si="342"/>
        <v>-214.27142857142871</v>
      </c>
      <c r="T83" s="846">
        <f t="shared" si="334"/>
        <v>-213.68412698412703</v>
      </c>
      <c r="U83" s="844">
        <f>U84-U82-U81</f>
        <v>-4.7619047619036792E-2</v>
      </c>
      <c r="V83" s="845">
        <f>V84-V82-V81</f>
        <v>-2.7357142857142662</v>
      </c>
      <c r="W83" s="846">
        <f t="shared" si="358"/>
        <v>-2.6880952380952294</v>
      </c>
      <c r="X83" s="844">
        <f t="shared" si="343"/>
        <v>-0.63492063492071793</v>
      </c>
      <c r="Y83" s="845">
        <f t="shared" si="343"/>
        <v>-217.00714285714298</v>
      </c>
      <c r="Z83" s="846">
        <f t="shared" si="335"/>
        <v>-216.37222222222226</v>
      </c>
      <c r="AA83" s="844">
        <f>AA84-AA82-AA81</f>
        <v>-0.1746031746031349</v>
      </c>
      <c r="AB83" s="845">
        <f>AB84-AB82-AB81</f>
        <v>6.996825396825443</v>
      </c>
      <c r="AC83" s="846">
        <f t="shared" si="359"/>
        <v>7.1714285714285779</v>
      </c>
      <c r="AD83" s="844">
        <f t="shared" si="344"/>
        <v>-0.80952380952385283</v>
      </c>
      <c r="AE83" s="845">
        <f t="shared" si="344"/>
        <v>-210.01031746031754</v>
      </c>
      <c r="AF83" s="846">
        <f t="shared" si="336"/>
        <v>-209.20079365079368</v>
      </c>
      <c r="AG83" s="844">
        <f>AG84-AG82-AG81</f>
        <v>0.2539682539684236</v>
      </c>
      <c r="AH83" s="845">
        <f>AH84-AH82-AH81</f>
        <v>-60.529365079364879</v>
      </c>
      <c r="AI83" s="846">
        <f t="shared" si="360"/>
        <v>-60.783333333333303</v>
      </c>
      <c r="AJ83" s="844">
        <f t="shared" si="345"/>
        <v>-0.55555555555542924</v>
      </c>
      <c r="AK83" s="845">
        <f t="shared" si="345"/>
        <v>-270.53968253968242</v>
      </c>
      <c r="AL83" s="846">
        <f t="shared" si="337"/>
        <v>-269.98412698412699</v>
      </c>
      <c r="AM83" s="844">
        <f>AM84-AM82-AM81</f>
        <v>-15.412698412698319</v>
      </c>
      <c r="AN83" s="845">
        <f>AN84-AN82-AN81</f>
        <v>101.40317460317446</v>
      </c>
      <c r="AO83" s="846">
        <f t="shared" si="361"/>
        <v>116.81587301587278</v>
      </c>
      <c r="AP83" s="844">
        <f t="shared" si="346"/>
        <v>-15.968253968253748</v>
      </c>
      <c r="AQ83" s="845">
        <f t="shared" si="346"/>
        <v>-169.13650793650794</v>
      </c>
      <c r="AR83" s="846">
        <f t="shared" si="327"/>
        <v>-153.16825396825419</v>
      </c>
      <c r="AS83" s="844">
        <f>AS84-AS82-AS81</f>
        <v>-15.507936507936392</v>
      </c>
      <c r="AT83" s="845">
        <f>AT84-AT82-AT81</f>
        <v>-10.88095238095238</v>
      </c>
      <c r="AU83" s="846">
        <f t="shared" si="362"/>
        <v>4.6269841269840128</v>
      </c>
      <c r="AV83" s="844">
        <f t="shared" si="347"/>
        <v>-31.476190476190141</v>
      </c>
      <c r="AW83" s="845">
        <f t="shared" si="347"/>
        <v>-180.01746031746032</v>
      </c>
      <c r="AX83" s="846">
        <f t="shared" si="328"/>
        <v>-148.54126984127018</v>
      </c>
      <c r="AY83" s="844">
        <f>AY84-AY82-AY81</f>
        <v>-15.69841269841254</v>
      </c>
      <c r="AZ83" s="845">
        <f>AZ84-AZ82-AZ81</f>
        <v>-26.119047619047649</v>
      </c>
      <c r="BA83" s="846">
        <f t="shared" si="363"/>
        <v>-10.420634920635109</v>
      </c>
      <c r="BB83" s="844">
        <f t="shared" si="348"/>
        <v>-47.17460317460268</v>
      </c>
      <c r="BC83" s="845">
        <f t="shared" si="348"/>
        <v>-206.13650793650797</v>
      </c>
      <c r="BD83" s="846">
        <f t="shared" si="329"/>
        <v>-158.96190476190529</v>
      </c>
      <c r="BE83" s="844">
        <f>BE84-BE82-BE81</f>
        <v>-15.65079365079373</v>
      </c>
      <c r="BF83" s="845">
        <f>BF84-BF82-BF81</f>
        <v>-3.2222222222222285</v>
      </c>
      <c r="BG83" s="846">
        <f t="shared" si="364"/>
        <v>12.428571428571502</v>
      </c>
      <c r="BH83" s="844">
        <f t="shared" si="349"/>
        <v>-62.82539682539641</v>
      </c>
      <c r="BI83" s="845">
        <f t="shared" si="349"/>
        <v>-209.3587301587302</v>
      </c>
      <c r="BJ83" s="846">
        <f t="shared" si="330"/>
        <v>-146.53333333333379</v>
      </c>
      <c r="BK83" s="844">
        <f>BK84-BK82-BK81</f>
        <v>-15.619047619047478</v>
      </c>
      <c r="BL83" s="845">
        <f>BL84-BL82-BL81</f>
        <v>-27.674603174603178</v>
      </c>
      <c r="BM83" s="846">
        <f t="shared" si="365"/>
        <v>-12.055555555555699</v>
      </c>
      <c r="BN83" s="844">
        <f t="shared" si="350"/>
        <v>-78.444444444443889</v>
      </c>
      <c r="BO83" s="845">
        <f t="shared" si="350"/>
        <v>-237.03333333333336</v>
      </c>
      <c r="BP83" s="846">
        <f t="shared" si="331"/>
        <v>-158.58888888888947</v>
      </c>
      <c r="BQ83" s="844">
        <f>BQ84-BQ82-BQ81</f>
        <v>-15.571428571428669</v>
      </c>
      <c r="BR83" s="845">
        <f>BR84-BR82-BR81</f>
        <v>15.888888888888914</v>
      </c>
      <c r="BS83" s="846">
        <f t="shared" si="366"/>
        <v>31.460317460317583</v>
      </c>
      <c r="BT83" s="844">
        <f t="shared" si="351"/>
        <v>-94.015873015872558</v>
      </c>
      <c r="BU83" s="845">
        <f t="shared" si="351"/>
        <v>-221.14444444444445</v>
      </c>
      <c r="BV83" s="846">
        <f t="shared" si="332"/>
        <v>-127.12857142857189</v>
      </c>
      <c r="BW83" s="847" t="s">
        <v>90</v>
      </c>
    </row>
    <row r="84" spans="2:75" ht="15.75" customHeight="1" thickTop="1" thickBot="1">
      <c r="B84" s="2462"/>
      <c r="C84" s="2519"/>
      <c r="D84" s="2520" t="s">
        <v>289</v>
      </c>
      <c r="E84" s="2521"/>
      <c r="F84" s="833">
        <f>F52</f>
        <v>1053.015873015873</v>
      </c>
      <c r="G84" s="834">
        <f>G52</f>
        <v>831.7460317460318</v>
      </c>
      <c r="H84" s="835">
        <f t="shared" si="355"/>
        <v>-221.26984126984121</v>
      </c>
      <c r="I84" s="833">
        <f>I52</f>
        <v>1752.3809523809523</v>
      </c>
      <c r="J84" s="834">
        <f>J52</f>
        <v>1245.7142857142858</v>
      </c>
      <c r="K84" s="835">
        <f t="shared" si="356"/>
        <v>-506.66666666666652</v>
      </c>
      <c r="L84" s="833">
        <f t="shared" si="341"/>
        <v>2805.3968253968251</v>
      </c>
      <c r="M84" s="834">
        <f t="shared" si="341"/>
        <v>2077.4603174603176</v>
      </c>
      <c r="N84" s="835">
        <f t="shared" si="333"/>
        <v>-727.9365079365075</v>
      </c>
      <c r="O84" s="833">
        <f>O52</f>
        <v>1543.015873015873</v>
      </c>
      <c r="P84" s="834">
        <f>P52</f>
        <v>1607.3015873015872</v>
      </c>
      <c r="Q84" s="835">
        <f t="shared" si="357"/>
        <v>64.285714285714221</v>
      </c>
      <c r="R84" s="833">
        <f t="shared" si="352"/>
        <v>4348.4126984126979</v>
      </c>
      <c r="S84" s="834">
        <f t="shared" si="342"/>
        <v>3684.7619047619046</v>
      </c>
      <c r="T84" s="835">
        <f t="shared" si="334"/>
        <v>-663.65079365079328</v>
      </c>
      <c r="U84" s="833">
        <f>U52</f>
        <v>1840.952380952381</v>
      </c>
      <c r="V84" s="834">
        <f>V52</f>
        <v>1569.047619047619</v>
      </c>
      <c r="W84" s="835">
        <f t="shared" si="358"/>
        <v>-271.90476190476193</v>
      </c>
      <c r="X84" s="833">
        <f t="shared" si="343"/>
        <v>6189.3650793650786</v>
      </c>
      <c r="Y84" s="834">
        <f t="shared" si="343"/>
        <v>5253.8095238095239</v>
      </c>
      <c r="Z84" s="835">
        <f t="shared" si="335"/>
        <v>-935.55555555555475</v>
      </c>
      <c r="AA84" s="833">
        <f>AA52</f>
        <v>1496.8253968253969</v>
      </c>
      <c r="AB84" s="834">
        <f>AB52</f>
        <v>702.06349206349205</v>
      </c>
      <c r="AC84" s="835">
        <f t="shared" si="359"/>
        <v>-794.76190476190482</v>
      </c>
      <c r="AD84" s="833">
        <f t="shared" si="344"/>
        <v>7686.1904761904752</v>
      </c>
      <c r="AE84" s="834">
        <f t="shared" si="344"/>
        <v>5955.8730158730159</v>
      </c>
      <c r="AF84" s="835">
        <f t="shared" si="336"/>
        <v>-1730.3174603174593</v>
      </c>
      <c r="AG84" s="833">
        <f>AG52</f>
        <v>1698.2539682539684</v>
      </c>
      <c r="AH84" s="834">
        <f>AH52</f>
        <v>3444.9206349206352</v>
      </c>
      <c r="AI84" s="835">
        <f t="shared" si="360"/>
        <v>1746.6666666666667</v>
      </c>
      <c r="AJ84" s="833">
        <f t="shared" si="345"/>
        <v>9384.4444444444434</v>
      </c>
      <c r="AK84" s="834">
        <f t="shared" si="345"/>
        <v>9400.7936507936502</v>
      </c>
      <c r="AL84" s="835">
        <f t="shared" si="337"/>
        <v>16.349206349206725</v>
      </c>
      <c r="AM84" s="833">
        <f>AM52</f>
        <v>2391.5873015873017</v>
      </c>
      <c r="AN84" s="834">
        <f>AN52</f>
        <v>1477.936507936508</v>
      </c>
      <c r="AO84" s="835">
        <f t="shared" si="361"/>
        <v>-913.65079365079373</v>
      </c>
      <c r="AP84" s="833">
        <f t="shared" si="346"/>
        <v>11776.031746031746</v>
      </c>
      <c r="AQ84" s="834">
        <f t="shared" si="346"/>
        <v>10878.730158730159</v>
      </c>
      <c r="AR84" s="835">
        <f t="shared" si="327"/>
        <v>-897.30158730158655</v>
      </c>
      <c r="AS84" s="833">
        <f>AS52</f>
        <v>1573.4920634920636</v>
      </c>
      <c r="AT84" s="834">
        <f>AT52</f>
        <v>140.95238095238093</v>
      </c>
      <c r="AU84" s="835">
        <f t="shared" si="362"/>
        <v>-1432.5396825396826</v>
      </c>
      <c r="AV84" s="833">
        <f t="shared" si="347"/>
        <v>13349.523809523809</v>
      </c>
      <c r="AW84" s="834">
        <f t="shared" si="347"/>
        <v>11019.682539682541</v>
      </c>
      <c r="AX84" s="835">
        <f t="shared" si="328"/>
        <v>-2329.8412698412685</v>
      </c>
      <c r="AY84" s="833">
        <f>AY52</f>
        <v>1547.3015873015875</v>
      </c>
      <c r="AZ84" s="834">
        <f>AZ52</f>
        <v>129.04761904761904</v>
      </c>
      <c r="BA84" s="835">
        <f t="shared" si="363"/>
        <v>-1418.2539682539684</v>
      </c>
      <c r="BB84" s="833">
        <f t="shared" si="348"/>
        <v>14896.825396825396</v>
      </c>
      <c r="BC84" s="834">
        <f t="shared" si="348"/>
        <v>11148.730158730159</v>
      </c>
      <c r="BD84" s="835">
        <f t="shared" si="329"/>
        <v>-3748.0952380952367</v>
      </c>
      <c r="BE84" s="833">
        <f>BE52</f>
        <v>2046.3492063492063</v>
      </c>
      <c r="BF84" s="834">
        <f>BF52</f>
        <v>201.11111111111111</v>
      </c>
      <c r="BG84" s="835">
        <f t="shared" si="364"/>
        <v>-1845.2380952380952</v>
      </c>
      <c r="BH84" s="833">
        <f t="shared" si="349"/>
        <v>16943.174603174601</v>
      </c>
      <c r="BI84" s="834">
        <f t="shared" si="349"/>
        <v>11349.84126984127</v>
      </c>
      <c r="BJ84" s="835">
        <f t="shared" si="330"/>
        <v>-5593.3333333333303</v>
      </c>
      <c r="BK84" s="833">
        <f>BK52</f>
        <v>1862.3809523809525</v>
      </c>
      <c r="BL84" s="834">
        <f>BL52</f>
        <v>33.492063492063487</v>
      </c>
      <c r="BM84" s="835">
        <f t="shared" si="365"/>
        <v>-1828.8888888888891</v>
      </c>
      <c r="BN84" s="833">
        <f t="shared" si="350"/>
        <v>18805.555555555555</v>
      </c>
      <c r="BO84" s="834">
        <f t="shared" si="350"/>
        <v>11383.333333333334</v>
      </c>
      <c r="BP84" s="835">
        <f t="shared" si="331"/>
        <v>-7422.2222222222208</v>
      </c>
      <c r="BQ84" s="833">
        <f>BQ52</f>
        <v>1301.4285714285713</v>
      </c>
      <c r="BR84" s="834">
        <f>BR52</f>
        <v>728.88888888888891</v>
      </c>
      <c r="BS84" s="835">
        <f t="shared" si="366"/>
        <v>-572.53968253968242</v>
      </c>
      <c r="BT84" s="833">
        <f t="shared" si="351"/>
        <v>20106.984126984127</v>
      </c>
      <c r="BU84" s="834">
        <f t="shared" si="351"/>
        <v>12112.222222222223</v>
      </c>
      <c r="BV84" s="835">
        <f t="shared" si="332"/>
        <v>-7994.7619047619046</v>
      </c>
      <c r="BW84" s="836" t="s">
        <v>90</v>
      </c>
    </row>
    <row r="85" spans="2:75" ht="15.75" customHeight="1">
      <c r="B85" s="2487" t="s">
        <v>264</v>
      </c>
      <c r="C85" s="759" t="s">
        <v>265</v>
      </c>
      <c r="D85" s="779"/>
      <c r="E85" s="753"/>
      <c r="F85" s="760">
        <v>20</v>
      </c>
      <c r="G85" s="761">
        <v>20</v>
      </c>
      <c r="H85" s="762">
        <f t="shared" si="46"/>
        <v>0</v>
      </c>
      <c r="I85" s="760">
        <v>20</v>
      </c>
      <c r="J85" s="761">
        <v>20</v>
      </c>
      <c r="K85" s="762">
        <f t="shared" si="47"/>
        <v>0</v>
      </c>
      <c r="L85" s="760">
        <f>SUM(F85,I85)</f>
        <v>40</v>
      </c>
      <c r="M85" s="761">
        <f>SUM(G85,J85)</f>
        <v>40</v>
      </c>
      <c r="N85" s="762">
        <f t="shared" si="333"/>
        <v>0</v>
      </c>
      <c r="O85" s="760">
        <v>20</v>
      </c>
      <c r="P85" s="761">
        <v>20</v>
      </c>
      <c r="Q85" s="762">
        <f t="shared" si="48"/>
        <v>0</v>
      </c>
      <c r="R85" s="760">
        <f>SUM(L85,O85)</f>
        <v>60</v>
      </c>
      <c r="S85" s="761">
        <f>SUM(M85,P85)</f>
        <v>60</v>
      </c>
      <c r="T85" s="762">
        <f t="shared" si="334"/>
        <v>0</v>
      </c>
      <c r="U85" s="760">
        <v>23</v>
      </c>
      <c r="V85" s="761">
        <v>23</v>
      </c>
      <c r="W85" s="762">
        <f t="shared" si="49"/>
        <v>0</v>
      </c>
      <c r="X85" s="760">
        <f>SUM(R85,U85)</f>
        <v>83</v>
      </c>
      <c r="Y85" s="761">
        <f>SUM(S85,V85)</f>
        <v>83</v>
      </c>
      <c r="Z85" s="762">
        <f t="shared" si="335"/>
        <v>0</v>
      </c>
      <c r="AA85" s="760">
        <v>17</v>
      </c>
      <c r="AB85" s="761">
        <v>17</v>
      </c>
      <c r="AC85" s="762">
        <f t="shared" si="50"/>
        <v>0</v>
      </c>
      <c r="AD85" s="760">
        <f>SUM(X85,AA85)</f>
        <v>100</v>
      </c>
      <c r="AE85" s="761">
        <f>SUM(Y85,AB85)</f>
        <v>100</v>
      </c>
      <c r="AF85" s="762">
        <f t="shared" si="336"/>
        <v>0</v>
      </c>
      <c r="AG85" s="760">
        <v>21</v>
      </c>
      <c r="AH85" s="761">
        <v>21</v>
      </c>
      <c r="AI85" s="762">
        <f t="shared" si="51"/>
        <v>0</v>
      </c>
      <c r="AJ85" s="760">
        <f>SUM(AD85,AG85)</f>
        <v>121</v>
      </c>
      <c r="AK85" s="761">
        <f>SUM(AE85,AH85)</f>
        <v>121</v>
      </c>
      <c r="AL85" s="762">
        <f t="shared" si="337"/>
        <v>0</v>
      </c>
      <c r="AM85" s="760">
        <v>21</v>
      </c>
      <c r="AN85" s="761">
        <v>21</v>
      </c>
      <c r="AO85" s="762">
        <f t="shared" si="52"/>
        <v>0</v>
      </c>
      <c r="AP85" s="760">
        <f>SUM(AJ85,AM85)</f>
        <v>142</v>
      </c>
      <c r="AQ85" s="761">
        <f>SUM(AK85,AN85)</f>
        <v>142</v>
      </c>
      <c r="AR85" s="762">
        <f t="shared" si="327"/>
        <v>0</v>
      </c>
      <c r="AS85" s="760">
        <v>21</v>
      </c>
      <c r="AT85" s="761">
        <v>21</v>
      </c>
      <c r="AU85" s="762">
        <f t="shared" si="53"/>
        <v>0</v>
      </c>
      <c r="AV85" s="760">
        <f>SUM(AP85,AS85)</f>
        <v>163</v>
      </c>
      <c r="AW85" s="761">
        <f>SUM(AQ85,AT85)</f>
        <v>163</v>
      </c>
      <c r="AX85" s="762">
        <f t="shared" si="328"/>
        <v>0</v>
      </c>
      <c r="AY85" s="760">
        <v>19</v>
      </c>
      <c r="AZ85" s="761">
        <v>19</v>
      </c>
      <c r="BA85" s="762">
        <f t="shared" si="54"/>
        <v>0</v>
      </c>
      <c r="BB85" s="760">
        <f>SUM(AV85,AY85)</f>
        <v>182</v>
      </c>
      <c r="BC85" s="761">
        <f>SUM(AW85,AZ85)</f>
        <v>182</v>
      </c>
      <c r="BD85" s="762">
        <f t="shared" si="329"/>
        <v>0</v>
      </c>
      <c r="BE85" s="760">
        <v>20</v>
      </c>
      <c r="BF85" s="761">
        <v>20</v>
      </c>
      <c r="BG85" s="762">
        <f t="shared" si="55"/>
        <v>0</v>
      </c>
      <c r="BH85" s="760">
        <f>SUM(BB85,BE85)</f>
        <v>202</v>
      </c>
      <c r="BI85" s="761">
        <f>SUM(BC85,BF85)</f>
        <v>202</v>
      </c>
      <c r="BJ85" s="762">
        <f t="shared" si="330"/>
        <v>0</v>
      </c>
      <c r="BK85" s="760">
        <v>20</v>
      </c>
      <c r="BL85" s="761">
        <v>20</v>
      </c>
      <c r="BM85" s="762">
        <f t="shared" si="56"/>
        <v>0</v>
      </c>
      <c r="BN85" s="760">
        <f>SUM(BH85,BK85)</f>
        <v>222</v>
      </c>
      <c r="BO85" s="761">
        <f>SUM(BI85,BL85)</f>
        <v>222</v>
      </c>
      <c r="BP85" s="762">
        <f t="shared" si="331"/>
        <v>0</v>
      </c>
      <c r="BQ85" s="760">
        <v>22</v>
      </c>
      <c r="BR85" s="761">
        <v>22</v>
      </c>
      <c r="BS85" s="762">
        <f t="shared" si="57"/>
        <v>0</v>
      </c>
      <c r="BT85" s="760">
        <f>SUM(BN85,BQ85)</f>
        <v>244</v>
      </c>
      <c r="BU85" s="761">
        <f>SUM(BO85,BR85)</f>
        <v>244</v>
      </c>
      <c r="BV85" s="762">
        <f t="shared" si="332"/>
        <v>0</v>
      </c>
      <c r="BW85" s="920" t="s">
        <v>266</v>
      </c>
    </row>
    <row r="86" spans="2:75" ht="15.75" customHeight="1">
      <c r="B86" s="2488"/>
      <c r="C86" s="2490" t="s">
        <v>267</v>
      </c>
      <c r="D86" s="2491"/>
      <c r="E86" s="763" t="s">
        <v>268</v>
      </c>
      <c r="F86" s="764">
        <f>SUM(F7:F9)</f>
        <v>15</v>
      </c>
      <c r="G86" s="765">
        <f>SUM(G7:G9)</f>
        <v>15</v>
      </c>
      <c r="H86" s="766">
        <f t="shared" ref="H86:H88" si="367">G86-F86</f>
        <v>0</v>
      </c>
      <c r="I86" s="764">
        <f>SUM(I7:I9)</f>
        <v>15</v>
      </c>
      <c r="J86" s="765">
        <f>SUM(J7:J9)</f>
        <v>15</v>
      </c>
      <c r="K86" s="766">
        <f t="shared" ref="K86:K88" si="368">J86-I86</f>
        <v>0</v>
      </c>
      <c r="L86" s="764">
        <f>SUM(L7:L9)</f>
        <v>15</v>
      </c>
      <c r="M86" s="765">
        <f>SUM(M7:M9)</f>
        <v>15</v>
      </c>
      <c r="N86" s="766">
        <f t="shared" si="333"/>
        <v>0</v>
      </c>
      <c r="O86" s="764">
        <f>SUM(O7:O9)</f>
        <v>15</v>
      </c>
      <c r="P86" s="765">
        <f>SUM(P7:P9)</f>
        <v>15</v>
      </c>
      <c r="Q86" s="766">
        <f t="shared" ref="Q86:Q88" si="369">P86-O86</f>
        <v>0</v>
      </c>
      <c r="R86" s="764">
        <f>SUM(R7:R9)</f>
        <v>15</v>
      </c>
      <c r="S86" s="765">
        <f>SUM(S7:S9)</f>
        <v>15</v>
      </c>
      <c r="T86" s="766">
        <f t="shared" si="334"/>
        <v>0</v>
      </c>
      <c r="U86" s="764">
        <f>SUM(U7:U9)</f>
        <v>15</v>
      </c>
      <c r="V86" s="765">
        <f>SUM(V7:V9)</f>
        <v>14</v>
      </c>
      <c r="W86" s="766">
        <f t="shared" ref="W86:W88" si="370">V86-U86</f>
        <v>-1</v>
      </c>
      <c r="X86" s="764">
        <f>SUM(X7:X9)</f>
        <v>15</v>
      </c>
      <c r="Y86" s="765">
        <f>SUM(Y7:Y9)</f>
        <v>14.75</v>
      </c>
      <c r="Z86" s="766">
        <f t="shared" si="335"/>
        <v>-0.25</v>
      </c>
      <c r="AA86" s="764">
        <f>SUM(AA7:AA9)</f>
        <v>15</v>
      </c>
      <c r="AB86" s="765">
        <f>SUM(AB7:AB9)</f>
        <v>14</v>
      </c>
      <c r="AC86" s="766">
        <f t="shared" ref="AC86:AC88" si="371">AB86-AA86</f>
        <v>-1</v>
      </c>
      <c r="AD86" s="764">
        <f>SUM(AD7:AD9)</f>
        <v>15</v>
      </c>
      <c r="AE86" s="765">
        <f>SUM(AE7:AE9)</f>
        <v>14.6</v>
      </c>
      <c r="AF86" s="766">
        <f t="shared" si="336"/>
        <v>-0.40000000000000036</v>
      </c>
      <c r="AG86" s="764">
        <f>SUM(AG7:AG9)</f>
        <v>15</v>
      </c>
      <c r="AH86" s="765">
        <f>SUM(AH7:AH9)</f>
        <v>0</v>
      </c>
      <c r="AI86" s="766">
        <f t="shared" ref="AI86:AI88" si="372">AH86-AG86</f>
        <v>-15</v>
      </c>
      <c r="AJ86" s="764">
        <f>SUM(AJ7:AJ9)</f>
        <v>15</v>
      </c>
      <c r="AK86" s="765">
        <f>SUM(AK7:AK9)</f>
        <v>12.166666666666668</v>
      </c>
      <c r="AL86" s="766">
        <f t="shared" si="337"/>
        <v>-2.8333333333333321</v>
      </c>
      <c r="AM86" s="764">
        <f>SUM(AM7:AM9)</f>
        <v>15</v>
      </c>
      <c r="AN86" s="765">
        <f>SUM(AN7:AN9)</f>
        <v>0</v>
      </c>
      <c r="AO86" s="766">
        <f t="shared" ref="AO86:AO88" si="373">AN86-AM86</f>
        <v>-15</v>
      </c>
      <c r="AP86" s="764">
        <f>SUM(AP7:AP9)</f>
        <v>15</v>
      </c>
      <c r="AQ86" s="765">
        <f>SUM(AQ7:AQ9)</f>
        <v>10.428571428571427</v>
      </c>
      <c r="AR86" s="766">
        <f t="shared" si="327"/>
        <v>-4.571428571428573</v>
      </c>
      <c r="AS86" s="764">
        <f>SUM(AS7:AS9)</f>
        <v>15</v>
      </c>
      <c r="AT86" s="765">
        <f>SUM(AT7:AT9)</f>
        <v>0</v>
      </c>
      <c r="AU86" s="766">
        <f t="shared" ref="AU86:AU88" si="374">AT86-AS86</f>
        <v>-15</v>
      </c>
      <c r="AV86" s="764">
        <f>SUM(AV7:AV9)</f>
        <v>15</v>
      </c>
      <c r="AW86" s="765">
        <f>SUM(AW7:AW9)</f>
        <v>9.125</v>
      </c>
      <c r="AX86" s="766">
        <f t="shared" si="328"/>
        <v>-5.875</v>
      </c>
      <c r="AY86" s="764">
        <f>SUM(AY7:AY9)</f>
        <v>15</v>
      </c>
      <c r="AZ86" s="765">
        <f>SUM(AZ7:AZ9)</f>
        <v>0</v>
      </c>
      <c r="BA86" s="766">
        <f t="shared" ref="BA86:BA88" si="375">AZ86-AY86</f>
        <v>-15</v>
      </c>
      <c r="BB86" s="764">
        <f>SUM(BB7:BB9)</f>
        <v>15</v>
      </c>
      <c r="BC86" s="765">
        <f>SUM(BC7:BC9)</f>
        <v>8.1111111111111107</v>
      </c>
      <c r="BD86" s="766">
        <f t="shared" si="329"/>
        <v>-6.8888888888888893</v>
      </c>
      <c r="BE86" s="764">
        <f>SUM(BE7:BE9)</f>
        <v>15</v>
      </c>
      <c r="BF86" s="765">
        <f>SUM(BF7:BF9)</f>
        <v>0</v>
      </c>
      <c r="BG86" s="766">
        <f t="shared" ref="BG86:BG88" si="376">BF86-BE86</f>
        <v>-15</v>
      </c>
      <c r="BH86" s="764">
        <f>SUM(BH7:BH9)</f>
        <v>15</v>
      </c>
      <c r="BI86" s="765">
        <f>SUM(BI7:BI9)</f>
        <v>7.3</v>
      </c>
      <c r="BJ86" s="766">
        <f t="shared" si="330"/>
        <v>-7.7</v>
      </c>
      <c r="BK86" s="764">
        <f>SUM(BK7:BK9)</f>
        <v>15</v>
      </c>
      <c r="BL86" s="765">
        <f>SUM(BL7:BL9)</f>
        <v>0</v>
      </c>
      <c r="BM86" s="766">
        <f t="shared" ref="BM86:BM88" si="377">BL86-BK86</f>
        <v>-15</v>
      </c>
      <c r="BN86" s="764">
        <f>SUM(BN7:BN9)</f>
        <v>15</v>
      </c>
      <c r="BO86" s="765">
        <f>SUM(BO7:BO9)</f>
        <v>6.6363636363636358</v>
      </c>
      <c r="BP86" s="766">
        <f t="shared" si="331"/>
        <v>-8.3636363636363633</v>
      </c>
      <c r="BQ86" s="764">
        <f>SUM(BQ7:BQ9)</f>
        <v>15</v>
      </c>
      <c r="BR86" s="765">
        <f>SUM(BR7:BR9)</f>
        <v>0</v>
      </c>
      <c r="BS86" s="766">
        <f t="shared" ref="BS86:BS88" si="378">BR86-BQ86</f>
        <v>-15</v>
      </c>
      <c r="BT86" s="764">
        <f>SUM(BT7:BT9)</f>
        <v>15</v>
      </c>
      <c r="BU86" s="765">
        <f>SUM(BU7:BU9)</f>
        <v>6.0833333333333339</v>
      </c>
      <c r="BV86" s="766">
        <f t="shared" si="332"/>
        <v>-8.9166666666666661</v>
      </c>
      <c r="BW86" s="767" t="s">
        <v>208</v>
      </c>
    </row>
    <row r="87" spans="2:75" ht="15.75" customHeight="1">
      <c r="B87" s="2488"/>
      <c r="C87" s="2490" t="s">
        <v>269</v>
      </c>
      <c r="D87" s="2491"/>
      <c r="E87" s="768"/>
      <c r="F87" s="769">
        <f>W800_JIG_MTBJC!F88</f>
        <v>258</v>
      </c>
      <c r="G87" s="770">
        <f>W800_JIG_MTBJC!G88</f>
        <v>310</v>
      </c>
      <c r="H87" s="771">
        <f t="shared" si="367"/>
        <v>52</v>
      </c>
      <c r="I87" s="769">
        <f>W800_JIG_MTBJC!H88</f>
        <v>258</v>
      </c>
      <c r="J87" s="770">
        <f>W800_JIG_MTBJC!I88</f>
        <v>158</v>
      </c>
      <c r="K87" s="771">
        <f t="shared" si="368"/>
        <v>-100</v>
      </c>
      <c r="L87" s="769">
        <f>SUM(F87,I87)</f>
        <v>516</v>
      </c>
      <c r="M87" s="770">
        <f t="shared" ref="M87" si="379">SUM(G87,J87)</f>
        <v>468</v>
      </c>
      <c r="N87" s="771">
        <f t="shared" si="333"/>
        <v>-48</v>
      </c>
      <c r="O87" s="769">
        <f>W800_JIG_MTBJC!J88</f>
        <v>258</v>
      </c>
      <c r="P87" s="770">
        <f>W800_JIG_MTBJC!K88</f>
        <v>46</v>
      </c>
      <c r="Q87" s="771">
        <f t="shared" si="369"/>
        <v>-212</v>
      </c>
      <c r="R87" s="769">
        <f>SUM(L87,O87)</f>
        <v>774</v>
      </c>
      <c r="S87" s="770">
        <f t="shared" ref="S87" si="380">SUM(M87,P87)</f>
        <v>514</v>
      </c>
      <c r="T87" s="771">
        <f t="shared" si="334"/>
        <v>-260</v>
      </c>
      <c r="U87" s="769">
        <f>W800_JIG_MTBJC!L88</f>
        <v>258</v>
      </c>
      <c r="V87" s="770">
        <f>W800_JIG_MTBJC!M88</f>
        <v>80</v>
      </c>
      <c r="W87" s="771">
        <f t="shared" si="370"/>
        <v>-178</v>
      </c>
      <c r="X87" s="769">
        <f>SUM(R87,U87)</f>
        <v>1032</v>
      </c>
      <c r="Y87" s="770">
        <f t="shared" ref="Y87" si="381">SUM(S87,V87)</f>
        <v>594</v>
      </c>
      <c r="Z87" s="771">
        <f t="shared" si="335"/>
        <v>-438</v>
      </c>
      <c r="AA87" s="769">
        <f>W800_JIG_MTBJC!N88</f>
        <v>258</v>
      </c>
      <c r="AB87" s="770">
        <f>W800_JIG_MTBJC!O88</f>
        <v>80</v>
      </c>
      <c r="AC87" s="771">
        <f t="shared" si="371"/>
        <v>-178</v>
      </c>
      <c r="AD87" s="769">
        <f>SUM(X87,AA87)</f>
        <v>1290</v>
      </c>
      <c r="AE87" s="770">
        <f t="shared" ref="AE87" si="382">SUM(Y87,AB87)</f>
        <v>674</v>
      </c>
      <c r="AF87" s="771">
        <f t="shared" si="336"/>
        <v>-616</v>
      </c>
      <c r="AG87" s="769">
        <f>W800_JIG_MTBJC!P88</f>
        <v>260</v>
      </c>
      <c r="AH87" s="770">
        <f>W800_JIG_MTBJC!Q88</f>
        <v>0</v>
      </c>
      <c r="AI87" s="771">
        <f t="shared" si="372"/>
        <v>-260</v>
      </c>
      <c r="AJ87" s="769">
        <f>SUM(AD87,AG87)</f>
        <v>1550</v>
      </c>
      <c r="AK87" s="770">
        <f t="shared" ref="AK87" si="383">SUM(AE87,AH87)</f>
        <v>674</v>
      </c>
      <c r="AL87" s="771">
        <f t="shared" si="337"/>
        <v>-876</v>
      </c>
      <c r="AM87" s="769">
        <f>W800_JIG_MTBJC!R88</f>
        <v>258</v>
      </c>
      <c r="AN87" s="770">
        <f>W800_JIG_MTBJC!S88</f>
        <v>0</v>
      </c>
      <c r="AO87" s="771">
        <f t="shared" si="373"/>
        <v>-258</v>
      </c>
      <c r="AP87" s="769">
        <f>SUM(AJ87,AM87)</f>
        <v>1808</v>
      </c>
      <c r="AQ87" s="770">
        <f t="shared" ref="AQ87" si="384">SUM(AK87,AN87)</f>
        <v>674</v>
      </c>
      <c r="AR87" s="771">
        <f t="shared" si="327"/>
        <v>-1134</v>
      </c>
      <c r="AS87" s="769">
        <f>W800_JIG_MTBJC!T88</f>
        <v>258</v>
      </c>
      <c r="AT87" s="770">
        <f>W800_JIG_MTBJC!U88</f>
        <v>0</v>
      </c>
      <c r="AU87" s="771">
        <f t="shared" si="374"/>
        <v>-258</v>
      </c>
      <c r="AV87" s="769">
        <f>SUM(AP87,AS87)</f>
        <v>2066</v>
      </c>
      <c r="AW87" s="770">
        <f t="shared" ref="AW87" si="385">SUM(AQ87,AT87)</f>
        <v>674</v>
      </c>
      <c r="AX87" s="771">
        <f t="shared" si="328"/>
        <v>-1392</v>
      </c>
      <c r="AY87" s="769">
        <f>W800_JIG_MTBJC!V88</f>
        <v>258</v>
      </c>
      <c r="AZ87" s="770">
        <f>W800_JIG_MTBJC!W88</f>
        <v>0</v>
      </c>
      <c r="BA87" s="771">
        <f t="shared" si="375"/>
        <v>-258</v>
      </c>
      <c r="BB87" s="769">
        <f>SUM(AV87,AY87)</f>
        <v>2324</v>
      </c>
      <c r="BC87" s="770">
        <f t="shared" ref="BC87" si="386">SUM(AW87,AZ87)</f>
        <v>674</v>
      </c>
      <c r="BD87" s="771">
        <f t="shared" si="329"/>
        <v>-1650</v>
      </c>
      <c r="BE87" s="769">
        <f>W800_JIG_MTBJC!X88</f>
        <v>258</v>
      </c>
      <c r="BF87" s="770">
        <f>W800_JIG_MTBJC!Y88</f>
        <v>0</v>
      </c>
      <c r="BG87" s="771">
        <f t="shared" si="376"/>
        <v>-258</v>
      </c>
      <c r="BH87" s="769">
        <f>SUM(BB87,BE87)</f>
        <v>2582</v>
      </c>
      <c r="BI87" s="770">
        <f t="shared" ref="BI87" si="387">SUM(BC87,BF87)</f>
        <v>674</v>
      </c>
      <c r="BJ87" s="771">
        <f t="shared" si="330"/>
        <v>-1908</v>
      </c>
      <c r="BK87" s="769">
        <f>W800_JIG_MTBJC!Z88</f>
        <v>258</v>
      </c>
      <c r="BL87" s="770">
        <f>W800_JIG_MTBJC!AA88</f>
        <v>0</v>
      </c>
      <c r="BM87" s="771">
        <f t="shared" si="377"/>
        <v>-258</v>
      </c>
      <c r="BN87" s="769">
        <f>SUM(BH87,BK87)</f>
        <v>2840</v>
      </c>
      <c r="BO87" s="770">
        <f t="shared" ref="BO87" si="388">SUM(BI87,BL87)</f>
        <v>674</v>
      </c>
      <c r="BP87" s="771">
        <f t="shared" si="331"/>
        <v>-2166</v>
      </c>
      <c r="BQ87" s="769">
        <f>W800_JIG_MTBJC!AB88</f>
        <v>263</v>
      </c>
      <c r="BR87" s="770">
        <f>W800_JIG_MTBJC!AC88</f>
        <v>0</v>
      </c>
      <c r="BS87" s="771">
        <f t="shared" si="378"/>
        <v>-263</v>
      </c>
      <c r="BT87" s="769">
        <f>SUM(BN87,BQ87)</f>
        <v>3103</v>
      </c>
      <c r="BU87" s="770">
        <f t="shared" ref="BU87" si="389">SUM(BO87,BR87)</f>
        <v>674</v>
      </c>
      <c r="BV87" s="771">
        <f t="shared" si="332"/>
        <v>-2429</v>
      </c>
      <c r="BW87" s="772" t="s">
        <v>270</v>
      </c>
    </row>
    <row r="88" spans="2:75" ht="15.75" customHeight="1" thickBot="1">
      <c r="B88" s="2489"/>
      <c r="C88" s="2492" t="s">
        <v>271</v>
      </c>
      <c r="D88" s="2493"/>
      <c r="E88" s="773" t="s">
        <v>272</v>
      </c>
      <c r="F88" s="903">
        <f>F87/F86/F85</f>
        <v>0.86</v>
      </c>
      <c r="G88" s="904">
        <f t="shared" ref="G88:BR88" si="390">G87/G86/G85</f>
        <v>1.0333333333333334</v>
      </c>
      <c r="H88" s="905">
        <f t="shared" si="367"/>
        <v>0.17333333333333345</v>
      </c>
      <c r="I88" s="903">
        <f t="shared" ref="I88" si="391">I87/I86/I85</f>
        <v>0.86</v>
      </c>
      <c r="J88" s="904">
        <f t="shared" si="390"/>
        <v>0.52666666666666662</v>
      </c>
      <c r="K88" s="905">
        <f t="shared" si="368"/>
        <v>-0.33333333333333337</v>
      </c>
      <c r="L88" s="903">
        <f t="shared" ref="L88" si="392">L87/L86/L85</f>
        <v>0.86</v>
      </c>
      <c r="M88" s="904">
        <f t="shared" si="390"/>
        <v>0.78</v>
      </c>
      <c r="N88" s="905">
        <f t="shared" si="333"/>
        <v>-7.999999999999996E-2</v>
      </c>
      <c r="O88" s="903">
        <f t="shared" ref="O88" si="393">O87/O86/O85</f>
        <v>0.86</v>
      </c>
      <c r="P88" s="904">
        <f t="shared" si="390"/>
        <v>0.15333333333333335</v>
      </c>
      <c r="Q88" s="905">
        <f t="shared" si="369"/>
        <v>-0.70666666666666667</v>
      </c>
      <c r="R88" s="903">
        <f t="shared" ref="R88" si="394">R87/R86/R85</f>
        <v>0.86</v>
      </c>
      <c r="S88" s="904">
        <f t="shared" si="390"/>
        <v>0.57111111111111112</v>
      </c>
      <c r="T88" s="905">
        <f t="shared" si="334"/>
        <v>-0.28888888888888886</v>
      </c>
      <c r="U88" s="903">
        <f t="shared" ref="U88" si="395">U87/U86/U85</f>
        <v>0.74782608695652175</v>
      </c>
      <c r="V88" s="904">
        <f t="shared" si="390"/>
        <v>0.2484472049689441</v>
      </c>
      <c r="W88" s="905">
        <f t="shared" si="370"/>
        <v>-0.49937888198757763</v>
      </c>
      <c r="X88" s="903">
        <f t="shared" ref="X88" si="396">X87/X86/X85</f>
        <v>0.82891566265060235</v>
      </c>
      <c r="Y88" s="904">
        <f t="shared" si="390"/>
        <v>0.48519501735756587</v>
      </c>
      <c r="Z88" s="905">
        <f t="shared" si="335"/>
        <v>-0.34372064529303648</v>
      </c>
      <c r="AA88" s="903">
        <f t="shared" ref="AA88" si="397">AA87/AA86/AA85</f>
        <v>1.0117647058823529</v>
      </c>
      <c r="AB88" s="904">
        <f t="shared" si="390"/>
        <v>0.33613445378151263</v>
      </c>
      <c r="AC88" s="905">
        <f t="shared" si="371"/>
        <v>-0.67563025210084027</v>
      </c>
      <c r="AD88" s="903">
        <f t="shared" ref="AD88" si="398">AD87/AD86/AD85</f>
        <v>0.86</v>
      </c>
      <c r="AE88" s="904">
        <f t="shared" si="390"/>
        <v>0.4616438356164384</v>
      </c>
      <c r="AF88" s="905">
        <f t="shared" si="336"/>
        <v>-0.39835616438356158</v>
      </c>
      <c r="AG88" s="903">
        <f t="shared" ref="AG88" si="399">AG87/AG86/AG85</f>
        <v>0.82539682539682535</v>
      </c>
      <c r="AH88" s="904" t="e">
        <f t="shared" si="390"/>
        <v>#DIV/0!</v>
      </c>
      <c r="AI88" s="905" t="e">
        <f t="shared" si="372"/>
        <v>#DIV/0!</v>
      </c>
      <c r="AJ88" s="903">
        <f t="shared" ref="AJ88" si="400">AJ87/AJ86/AJ85</f>
        <v>0.85399449035812669</v>
      </c>
      <c r="AK88" s="904">
        <f t="shared" si="390"/>
        <v>0.45782859730555869</v>
      </c>
      <c r="AL88" s="905">
        <f t="shared" si="337"/>
        <v>-0.396165893052568</v>
      </c>
      <c r="AM88" s="903">
        <f t="shared" ref="AM88" si="401">AM87/AM86/AM85</f>
        <v>0.81904761904761902</v>
      </c>
      <c r="AN88" s="904" t="e">
        <f t="shared" si="390"/>
        <v>#DIV/0!</v>
      </c>
      <c r="AO88" s="905" t="e">
        <f t="shared" si="373"/>
        <v>#DIV/0!</v>
      </c>
      <c r="AP88" s="903">
        <f t="shared" ref="AP88" si="402">AP87/AP86/AP85</f>
        <v>0.84882629107981222</v>
      </c>
      <c r="AQ88" s="904">
        <f t="shared" si="390"/>
        <v>0.45514180976268576</v>
      </c>
      <c r="AR88" s="905">
        <f t="shared" si="327"/>
        <v>-0.39368448131712647</v>
      </c>
      <c r="AS88" s="903">
        <f t="shared" ref="AS88" si="403">AS87/AS86/AS85</f>
        <v>0.81904761904761902</v>
      </c>
      <c r="AT88" s="904" t="e">
        <f t="shared" si="390"/>
        <v>#DIV/0!</v>
      </c>
      <c r="AU88" s="905" t="e">
        <f t="shared" si="374"/>
        <v>#DIV/0!</v>
      </c>
      <c r="AV88" s="903">
        <f t="shared" ref="AV88" si="404">AV87/AV86/AV85</f>
        <v>0.84498977505112471</v>
      </c>
      <c r="AW88" s="904">
        <f t="shared" si="390"/>
        <v>0.45314732330447938</v>
      </c>
      <c r="AX88" s="905">
        <f t="shared" si="328"/>
        <v>-0.39184245174664534</v>
      </c>
      <c r="AY88" s="903">
        <f t="shared" ref="AY88" si="405">AY87/AY86/AY85</f>
        <v>0.90526315789473677</v>
      </c>
      <c r="AZ88" s="904" t="e">
        <f t="shared" si="390"/>
        <v>#DIV/0!</v>
      </c>
      <c r="BA88" s="905" t="e">
        <f t="shared" si="375"/>
        <v>#DIV/0!</v>
      </c>
      <c r="BB88" s="903">
        <f t="shared" ref="BB88" si="406">BB87/BB86/BB85</f>
        <v>0.85128205128205126</v>
      </c>
      <c r="BC88" s="904">
        <f t="shared" si="390"/>
        <v>0.45657082643384012</v>
      </c>
      <c r="BD88" s="905">
        <f t="shared" si="329"/>
        <v>-0.39471122484821114</v>
      </c>
      <c r="BE88" s="903">
        <f t="shared" ref="BE88" si="407">BE87/BE86/BE85</f>
        <v>0.86</v>
      </c>
      <c r="BF88" s="904" t="e">
        <f t="shared" si="390"/>
        <v>#DIV/0!</v>
      </c>
      <c r="BG88" s="905" t="e">
        <f t="shared" si="376"/>
        <v>#DIV/0!</v>
      </c>
      <c r="BH88" s="903">
        <f t="shared" ref="BH88" si="408">BH87/BH86/BH85</f>
        <v>0.85214521452145209</v>
      </c>
      <c r="BI88" s="904">
        <f t="shared" si="390"/>
        <v>0.45707310457073108</v>
      </c>
      <c r="BJ88" s="905">
        <f t="shared" si="330"/>
        <v>-0.39507210995072101</v>
      </c>
      <c r="BK88" s="903">
        <f t="shared" ref="BK88" si="409">BK87/BK86/BK85</f>
        <v>0.86</v>
      </c>
      <c r="BL88" s="904" t="e">
        <f t="shared" si="390"/>
        <v>#DIV/0!</v>
      </c>
      <c r="BM88" s="905" t="e">
        <f t="shared" si="377"/>
        <v>#DIV/0!</v>
      </c>
      <c r="BN88" s="903">
        <f t="shared" ref="BN88" si="410">BN87/BN86/BN85</f>
        <v>0.85285285285285295</v>
      </c>
      <c r="BO88" s="904">
        <f t="shared" si="390"/>
        <v>0.45748488214241645</v>
      </c>
      <c r="BP88" s="905">
        <f t="shared" si="331"/>
        <v>-0.3953679707104365</v>
      </c>
      <c r="BQ88" s="903">
        <f t="shared" ref="BQ88" si="411">BQ87/BQ86/BQ85</f>
        <v>0.79696969696969699</v>
      </c>
      <c r="BR88" s="904" t="e">
        <f t="shared" si="390"/>
        <v>#DIV/0!</v>
      </c>
      <c r="BS88" s="905" t="e">
        <f t="shared" si="378"/>
        <v>#DIV/0!</v>
      </c>
      <c r="BT88" s="903">
        <f t="shared" ref="BT88:BU88" si="412">BT87/BT86/BT85</f>
        <v>0.84781420765027327</v>
      </c>
      <c r="BU88" s="904">
        <f t="shared" si="412"/>
        <v>0.45407590388502128</v>
      </c>
      <c r="BV88" s="905">
        <f t="shared" si="332"/>
        <v>-0.39373830376525198</v>
      </c>
      <c r="BW88" s="774" t="s">
        <v>270</v>
      </c>
    </row>
  </sheetData>
  <mergeCells count="72">
    <mergeCell ref="BW4:BW6"/>
    <mergeCell ref="AM5:AO5"/>
    <mergeCell ref="AS5:AU5"/>
    <mergeCell ref="AP5:AR5"/>
    <mergeCell ref="B4:E5"/>
    <mergeCell ref="X5:Z5"/>
    <mergeCell ref="AD5:AF5"/>
    <mergeCell ref="AJ5:AL5"/>
    <mergeCell ref="U5:W5"/>
    <mergeCell ref="AA5:AC5"/>
    <mergeCell ref="AG5:AI5"/>
    <mergeCell ref="O5:Q5"/>
    <mergeCell ref="L5:N5"/>
    <mergeCell ref="R5:T5"/>
    <mergeCell ref="I5:K5"/>
    <mergeCell ref="D80:E80"/>
    <mergeCell ref="C49:E49"/>
    <mergeCell ref="B6:E6"/>
    <mergeCell ref="AY5:BA5"/>
    <mergeCell ref="C51:E51"/>
    <mergeCell ref="C52:E52"/>
    <mergeCell ref="C53:E53"/>
    <mergeCell ref="C54:E54"/>
    <mergeCell ref="B55:B67"/>
    <mergeCell ref="C55:C59"/>
    <mergeCell ref="C60:C65"/>
    <mergeCell ref="C66:D66"/>
    <mergeCell ref="C67:D67"/>
    <mergeCell ref="D19:D24"/>
    <mergeCell ref="D25:D30"/>
    <mergeCell ref="F5:H5"/>
    <mergeCell ref="B13:B54"/>
    <mergeCell ref="C13:C24"/>
    <mergeCell ref="D13:D18"/>
    <mergeCell ref="D37:D42"/>
    <mergeCell ref="C8:D8"/>
    <mergeCell ref="C9:D9"/>
    <mergeCell ref="C10:D10"/>
    <mergeCell ref="C11:D11"/>
    <mergeCell ref="C12:E12"/>
    <mergeCell ref="B85:B88"/>
    <mergeCell ref="C86:D86"/>
    <mergeCell ref="C87:D87"/>
    <mergeCell ref="C88:D88"/>
    <mergeCell ref="B68:B69"/>
    <mergeCell ref="C68:E68"/>
    <mergeCell ref="C69:E69"/>
    <mergeCell ref="B70:B77"/>
    <mergeCell ref="C72:E72"/>
    <mergeCell ref="C73:D73"/>
    <mergeCell ref="C74:D74"/>
    <mergeCell ref="C75:D75"/>
    <mergeCell ref="C76:E76"/>
    <mergeCell ref="C77:E77"/>
    <mergeCell ref="C81:C84"/>
    <mergeCell ref="D84:E84"/>
    <mergeCell ref="B78:B84"/>
    <mergeCell ref="C78:C80"/>
    <mergeCell ref="BT5:BV5"/>
    <mergeCell ref="BQ5:BS5"/>
    <mergeCell ref="AV5:AX5"/>
    <mergeCell ref="BB5:BD5"/>
    <mergeCell ref="BH5:BJ5"/>
    <mergeCell ref="BN5:BP5"/>
    <mergeCell ref="D31:D36"/>
    <mergeCell ref="C50:E50"/>
    <mergeCell ref="BE5:BG5"/>
    <mergeCell ref="BK5:BM5"/>
    <mergeCell ref="D43:D48"/>
    <mergeCell ref="C25:C48"/>
    <mergeCell ref="B7:B12"/>
    <mergeCell ref="C7:D7"/>
  </mergeCells>
  <phoneticPr fontId="4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W88"/>
  <sheetViews>
    <sheetView workbookViewId="0"/>
  </sheetViews>
  <sheetFormatPr defaultColWidth="9" defaultRowHeight="15.75" customHeight="1" outlineLevelRow="1" outlineLevelCol="1"/>
  <cols>
    <col min="1" max="1" width="0.75" style="780" customWidth="1"/>
    <col min="2" max="2" width="3.875" style="780" customWidth="1"/>
    <col min="3" max="3" width="5" style="780" customWidth="1"/>
    <col min="4" max="4" width="18" style="780" customWidth="1"/>
    <col min="5" max="5" width="18.125" style="780" customWidth="1"/>
    <col min="6" max="38" width="9.375" style="780" customWidth="1" outlineLevel="1"/>
    <col min="39" max="71" width="9.375" style="780" customWidth="1"/>
    <col min="72" max="72" width="10.25" style="780" customWidth="1"/>
    <col min="73" max="73" width="11" style="780" customWidth="1"/>
    <col min="74" max="74" width="9.375" style="780" customWidth="1"/>
    <col min="75" max="75" width="6.25" style="906" customWidth="1"/>
    <col min="76" max="16384" width="9" style="780"/>
  </cols>
  <sheetData>
    <row r="1" spans="2:75" ht="22.5" customHeight="1">
      <c r="B1" s="947" t="s">
        <v>437</v>
      </c>
    </row>
    <row r="2" spans="2:75" ht="15.75" customHeight="1">
      <c r="B2" s="780" t="s">
        <v>274</v>
      </c>
    </row>
    <row r="3" spans="2:75" ht="15.75" customHeight="1" thickBot="1">
      <c r="B3" s="775" t="s">
        <v>273</v>
      </c>
      <c r="F3" s="922"/>
      <c r="G3" s="921"/>
      <c r="H3" s="921"/>
      <c r="I3" s="921"/>
      <c r="J3" s="921"/>
      <c r="K3" s="921"/>
      <c r="L3" s="848"/>
      <c r="M3" s="848" t="s">
        <v>290</v>
      </c>
      <c r="N3" s="849">
        <v>2</v>
      </c>
      <c r="O3" s="921"/>
      <c r="P3" s="921"/>
      <c r="Q3" s="921"/>
      <c r="R3" s="848"/>
      <c r="S3" s="848" t="s">
        <v>290</v>
      </c>
      <c r="T3" s="849">
        <v>3</v>
      </c>
      <c r="U3" s="921"/>
      <c r="V3" s="921"/>
      <c r="W3" s="921"/>
      <c r="X3" s="848"/>
      <c r="Y3" s="848" t="s">
        <v>290</v>
      </c>
      <c r="Z3" s="849">
        <v>4</v>
      </c>
      <c r="AA3" s="921"/>
      <c r="AB3" s="921"/>
      <c r="AC3" s="921"/>
      <c r="AD3" s="848"/>
      <c r="AE3" s="848" t="s">
        <v>290</v>
      </c>
      <c r="AF3" s="849">
        <v>5</v>
      </c>
      <c r="AG3" s="921"/>
      <c r="AH3" s="921"/>
      <c r="AI3" s="921"/>
      <c r="AJ3" s="848"/>
      <c r="AK3" s="848" t="s">
        <v>290</v>
      </c>
      <c r="AL3" s="849">
        <v>6</v>
      </c>
      <c r="AO3" s="921"/>
      <c r="AP3" s="848"/>
      <c r="AQ3" s="848" t="s">
        <v>290</v>
      </c>
      <c r="AR3" s="849">
        <v>7</v>
      </c>
      <c r="AU3" s="921"/>
      <c r="AV3" s="848"/>
      <c r="AW3" s="848" t="s">
        <v>290</v>
      </c>
      <c r="AX3" s="849">
        <v>8</v>
      </c>
      <c r="BA3" s="921"/>
      <c r="BB3" s="848"/>
      <c r="BC3" s="848" t="s">
        <v>290</v>
      </c>
      <c r="BD3" s="849">
        <v>9</v>
      </c>
      <c r="BG3" s="921"/>
      <c r="BH3" s="848"/>
      <c r="BI3" s="848" t="s">
        <v>290</v>
      </c>
      <c r="BJ3" s="849">
        <v>10</v>
      </c>
      <c r="BM3" s="921"/>
      <c r="BN3" s="848"/>
      <c r="BO3" s="848" t="s">
        <v>290</v>
      </c>
      <c r="BP3" s="849">
        <v>11</v>
      </c>
      <c r="BS3" s="921"/>
      <c r="BT3" s="848"/>
      <c r="BU3" s="848" t="s">
        <v>290</v>
      </c>
      <c r="BV3" s="849">
        <v>12</v>
      </c>
    </row>
    <row r="4" spans="2:75" ht="15.75" customHeight="1" thickBot="1">
      <c r="B4" s="2562" t="s">
        <v>436</v>
      </c>
      <c r="C4" s="2563"/>
      <c r="D4" s="2563"/>
      <c r="E4" s="2564"/>
      <c r="F4" s="2568" t="str">
        <f>"4月度 "&amp;IF(W300_JIG_MTB!B2=2,"【確定】","【未確定】")</f>
        <v>4月度 【確定】</v>
      </c>
      <c r="G4" s="2569"/>
      <c r="H4" s="2570"/>
      <c r="I4" s="2568" t="str">
        <f>"5月度 "&amp;IF(W300_JIG_MTB!C2=2,"【確定】","【未確定】")</f>
        <v>5月度 【確定】</v>
      </c>
      <c r="J4" s="2569"/>
      <c r="K4" s="2569"/>
      <c r="L4" s="2569"/>
      <c r="M4" s="2569"/>
      <c r="N4" s="2570"/>
      <c r="O4" s="2568" t="str">
        <f>"6月度 "&amp;IF(W300_JIG_MTB!I2=2,"【確定】","【未確定】")</f>
        <v>6月度 【未確定】</v>
      </c>
      <c r="P4" s="2569"/>
      <c r="Q4" s="2569"/>
      <c r="R4" s="2569"/>
      <c r="S4" s="2569"/>
      <c r="T4" s="2570"/>
      <c r="U4" s="2568" t="str">
        <f>"7月度 "&amp;IF(W300_JIG_MTB!P1=2,"【確定】","【未確定】")</f>
        <v>7月度 【未確定】</v>
      </c>
      <c r="V4" s="2569"/>
      <c r="W4" s="2569"/>
      <c r="X4" s="2569"/>
      <c r="Y4" s="2569"/>
      <c r="Z4" s="2570"/>
      <c r="AA4" s="2568" t="str">
        <f>"8月度 "&amp;IF(W300_JIG_MTB!U2=2,"【確定】","【未確定】")</f>
        <v>8月度 【未確定】</v>
      </c>
      <c r="AB4" s="2569"/>
      <c r="AC4" s="2569"/>
      <c r="AD4" s="2569"/>
      <c r="AE4" s="2569"/>
      <c r="AF4" s="2570"/>
      <c r="AG4" s="2568" t="str">
        <f>"9月度 "&amp;IF(W300_JIG_MTB!AA2=2,"【確定】","【未確定】")</f>
        <v>9月度 【未確定】</v>
      </c>
      <c r="AH4" s="2569"/>
      <c r="AI4" s="2569"/>
      <c r="AJ4" s="2569"/>
      <c r="AK4" s="2569"/>
      <c r="AL4" s="2570"/>
      <c r="AM4" s="2568" t="str">
        <f>"10月度 "&amp;IF(W300_JIG_MTB!AG2=2,"【確定】","【未確定】")</f>
        <v>10月度 【未確定】</v>
      </c>
      <c r="AN4" s="2569"/>
      <c r="AO4" s="2569"/>
      <c r="AP4" s="2569"/>
      <c r="AQ4" s="2569"/>
      <c r="AR4" s="2570"/>
      <c r="AS4" s="2568" t="str">
        <f>"11月度 "&amp;IF(W300_JIG_MTB!AM2=2,"【確定】","【未確定】")</f>
        <v>11月度 【未確定】</v>
      </c>
      <c r="AT4" s="2569"/>
      <c r="AU4" s="2569"/>
      <c r="AV4" s="2569"/>
      <c r="AW4" s="2569"/>
      <c r="AX4" s="2570"/>
      <c r="AY4" s="2568" t="str">
        <f>"12月度 "&amp;IF(W300_JIG_MTB!AS2=2,"【確定】","【未確定】")</f>
        <v>12月度 【未確定】</v>
      </c>
      <c r="AZ4" s="2569"/>
      <c r="BA4" s="2569"/>
      <c r="BB4" s="2569"/>
      <c r="BC4" s="2569"/>
      <c r="BD4" s="2570"/>
      <c r="BE4" s="2568" t="str">
        <f>"1月度 "&amp;IF(W300_JIG_MTB!AY2=2,"【確定】","【未確定】")</f>
        <v>1月度 【未確定】</v>
      </c>
      <c r="BF4" s="2569"/>
      <c r="BG4" s="2569"/>
      <c r="BH4" s="2569"/>
      <c r="BI4" s="2569"/>
      <c r="BJ4" s="2570"/>
      <c r="BK4" s="2568" t="str">
        <f>"2月度 "&amp;IF(W300_JIG_MTB!BE2=2,"【確定】","【未確定】")</f>
        <v>2月度 【未確定】</v>
      </c>
      <c r="BL4" s="2569"/>
      <c r="BM4" s="2569"/>
      <c r="BN4" s="2569"/>
      <c r="BO4" s="2569"/>
      <c r="BP4" s="2570"/>
      <c r="BQ4" s="2568" t="str">
        <f>"3月度 "&amp;IF(W300_JIG_MTB!BK2=2,"【確定】","【未確定】")</f>
        <v>3月度 【未確定】</v>
      </c>
      <c r="BR4" s="2569"/>
      <c r="BS4" s="2569"/>
      <c r="BT4" s="2569"/>
      <c r="BU4" s="2569"/>
      <c r="BV4" s="2570"/>
      <c r="BW4" s="2559" t="s">
        <v>204</v>
      </c>
    </row>
    <row r="5" spans="2:75" s="923" customFormat="1" ht="15.75" customHeight="1" thickBot="1">
      <c r="B5" s="2565"/>
      <c r="C5" s="2566"/>
      <c r="D5" s="2566"/>
      <c r="E5" s="2567"/>
      <c r="F5" s="2469" t="s">
        <v>161</v>
      </c>
      <c r="G5" s="2470"/>
      <c r="H5" s="2471"/>
      <c r="I5" s="2469" t="s">
        <v>161</v>
      </c>
      <c r="J5" s="2470"/>
      <c r="K5" s="2471"/>
      <c r="L5" s="2466" t="s">
        <v>162</v>
      </c>
      <c r="M5" s="2467"/>
      <c r="N5" s="2468"/>
      <c r="O5" s="2469" t="s">
        <v>161</v>
      </c>
      <c r="P5" s="2470"/>
      <c r="Q5" s="2471"/>
      <c r="R5" s="2466" t="s">
        <v>162</v>
      </c>
      <c r="S5" s="2467"/>
      <c r="T5" s="2468"/>
      <c r="U5" s="2469" t="s">
        <v>161</v>
      </c>
      <c r="V5" s="2470"/>
      <c r="W5" s="2471"/>
      <c r="X5" s="2466" t="s">
        <v>162</v>
      </c>
      <c r="Y5" s="2467"/>
      <c r="Z5" s="2468"/>
      <c r="AA5" s="2469" t="s">
        <v>161</v>
      </c>
      <c r="AB5" s="2470"/>
      <c r="AC5" s="2471"/>
      <c r="AD5" s="2466" t="s">
        <v>162</v>
      </c>
      <c r="AE5" s="2467"/>
      <c r="AF5" s="2468"/>
      <c r="AG5" s="2469" t="s">
        <v>161</v>
      </c>
      <c r="AH5" s="2470"/>
      <c r="AI5" s="2471"/>
      <c r="AJ5" s="2466" t="s">
        <v>162</v>
      </c>
      <c r="AK5" s="2467"/>
      <c r="AL5" s="2468"/>
      <c r="AM5" s="2469" t="s">
        <v>161</v>
      </c>
      <c r="AN5" s="2470"/>
      <c r="AO5" s="2471"/>
      <c r="AP5" s="2466" t="s">
        <v>162</v>
      </c>
      <c r="AQ5" s="2467"/>
      <c r="AR5" s="2468"/>
      <c r="AS5" s="2469" t="s">
        <v>161</v>
      </c>
      <c r="AT5" s="2470"/>
      <c r="AU5" s="2471"/>
      <c r="AV5" s="2466" t="s">
        <v>162</v>
      </c>
      <c r="AW5" s="2467"/>
      <c r="AX5" s="2468"/>
      <c r="AY5" s="2469" t="s">
        <v>161</v>
      </c>
      <c r="AZ5" s="2470"/>
      <c r="BA5" s="2471"/>
      <c r="BB5" s="2466" t="s">
        <v>162</v>
      </c>
      <c r="BC5" s="2467"/>
      <c r="BD5" s="2468"/>
      <c r="BE5" s="2469" t="s">
        <v>161</v>
      </c>
      <c r="BF5" s="2470"/>
      <c r="BG5" s="2471"/>
      <c r="BH5" s="2466" t="s">
        <v>162</v>
      </c>
      <c r="BI5" s="2467"/>
      <c r="BJ5" s="2468"/>
      <c r="BK5" s="2469" t="s">
        <v>161</v>
      </c>
      <c r="BL5" s="2470"/>
      <c r="BM5" s="2471"/>
      <c r="BN5" s="2466" t="s">
        <v>162</v>
      </c>
      <c r="BO5" s="2467"/>
      <c r="BP5" s="2468"/>
      <c r="BQ5" s="2469" t="s">
        <v>161</v>
      </c>
      <c r="BR5" s="2470"/>
      <c r="BS5" s="2471"/>
      <c r="BT5" s="2466" t="s">
        <v>162</v>
      </c>
      <c r="BU5" s="2467"/>
      <c r="BV5" s="2468"/>
      <c r="BW5" s="2560"/>
    </row>
    <row r="6" spans="2:75" s="923" customFormat="1" ht="15.75" customHeight="1" thickBot="1">
      <c r="B6" s="2536" t="s">
        <v>205</v>
      </c>
      <c r="C6" s="2537"/>
      <c r="D6" s="2537"/>
      <c r="E6" s="2538"/>
      <c r="F6" s="924" t="s">
        <v>0</v>
      </c>
      <c r="G6" s="925" t="s">
        <v>1</v>
      </c>
      <c r="H6" s="926" t="s">
        <v>68</v>
      </c>
      <c r="I6" s="924" t="s">
        <v>0</v>
      </c>
      <c r="J6" s="925" t="s">
        <v>1</v>
      </c>
      <c r="K6" s="926" t="s">
        <v>68</v>
      </c>
      <c r="L6" s="850" t="s">
        <v>0</v>
      </c>
      <c r="M6" s="851" t="s">
        <v>1</v>
      </c>
      <c r="N6" s="852" t="s">
        <v>68</v>
      </c>
      <c r="O6" s="924" t="s">
        <v>0</v>
      </c>
      <c r="P6" s="925" t="s">
        <v>1</v>
      </c>
      <c r="Q6" s="926" t="s">
        <v>68</v>
      </c>
      <c r="R6" s="850" t="s">
        <v>0</v>
      </c>
      <c r="S6" s="851" t="s">
        <v>1</v>
      </c>
      <c r="T6" s="852" t="s">
        <v>68</v>
      </c>
      <c r="U6" s="924" t="s">
        <v>0</v>
      </c>
      <c r="V6" s="925" t="s">
        <v>1</v>
      </c>
      <c r="W6" s="926" t="s">
        <v>68</v>
      </c>
      <c r="X6" s="850" t="s">
        <v>0</v>
      </c>
      <c r="Y6" s="851" t="s">
        <v>1</v>
      </c>
      <c r="Z6" s="852" t="s">
        <v>68</v>
      </c>
      <c r="AA6" s="924" t="s">
        <v>0</v>
      </c>
      <c r="AB6" s="925" t="s">
        <v>1</v>
      </c>
      <c r="AC6" s="926" t="s">
        <v>68</v>
      </c>
      <c r="AD6" s="850" t="s">
        <v>0</v>
      </c>
      <c r="AE6" s="851" t="s">
        <v>1</v>
      </c>
      <c r="AF6" s="852" t="s">
        <v>68</v>
      </c>
      <c r="AG6" s="924" t="s">
        <v>0</v>
      </c>
      <c r="AH6" s="925" t="s">
        <v>1</v>
      </c>
      <c r="AI6" s="926" t="s">
        <v>68</v>
      </c>
      <c r="AJ6" s="850" t="s">
        <v>0</v>
      </c>
      <c r="AK6" s="851" t="s">
        <v>1</v>
      </c>
      <c r="AL6" s="852" t="s">
        <v>68</v>
      </c>
      <c r="AM6" s="924" t="s">
        <v>0</v>
      </c>
      <c r="AN6" s="925" t="s">
        <v>1</v>
      </c>
      <c r="AO6" s="926" t="s">
        <v>68</v>
      </c>
      <c r="AP6" s="850" t="s">
        <v>0</v>
      </c>
      <c r="AQ6" s="851" t="s">
        <v>1</v>
      </c>
      <c r="AR6" s="852" t="s">
        <v>68</v>
      </c>
      <c r="AS6" s="924" t="s">
        <v>0</v>
      </c>
      <c r="AT6" s="925" t="s">
        <v>1</v>
      </c>
      <c r="AU6" s="926" t="s">
        <v>68</v>
      </c>
      <c r="AV6" s="850" t="s">
        <v>0</v>
      </c>
      <c r="AW6" s="851" t="s">
        <v>1</v>
      </c>
      <c r="AX6" s="852" t="s">
        <v>68</v>
      </c>
      <c r="AY6" s="924" t="s">
        <v>0</v>
      </c>
      <c r="AZ6" s="925" t="s">
        <v>1</v>
      </c>
      <c r="BA6" s="926" t="s">
        <v>68</v>
      </c>
      <c r="BB6" s="850" t="s">
        <v>0</v>
      </c>
      <c r="BC6" s="851" t="s">
        <v>1</v>
      </c>
      <c r="BD6" s="852" t="s">
        <v>68</v>
      </c>
      <c r="BE6" s="924" t="s">
        <v>0</v>
      </c>
      <c r="BF6" s="925" t="s">
        <v>1</v>
      </c>
      <c r="BG6" s="926" t="s">
        <v>68</v>
      </c>
      <c r="BH6" s="850" t="s">
        <v>0</v>
      </c>
      <c r="BI6" s="851" t="s">
        <v>1</v>
      </c>
      <c r="BJ6" s="852" t="s">
        <v>68</v>
      </c>
      <c r="BK6" s="924" t="s">
        <v>0</v>
      </c>
      <c r="BL6" s="925" t="s">
        <v>1</v>
      </c>
      <c r="BM6" s="926" t="s">
        <v>68</v>
      </c>
      <c r="BN6" s="850" t="s">
        <v>0</v>
      </c>
      <c r="BO6" s="851" t="s">
        <v>1</v>
      </c>
      <c r="BP6" s="852" t="s">
        <v>68</v>
      </c>
      <c r="BQ6" s="924" t="s">
        <v>0</v>
      </c>
      <c r="BR6" s="925" t="s">
        <v>1</v>
      </c>
      <c r="BS6" s="926" t="s">
        <v>68</v>
      </c>
      <c r="BT6" s="850" t="s">
        <v>0</v>
      </c>
      <c r="BU6" s="851" t="s">
        <v>1</v>
      </c>
      <c r="BV6" s="852" t="s">
        <v>68</v>
      </c>
      <c r="BW6" s="2561"/>
    </row>
    <row r="7" spans="2:75" ht="15.75" customHeight="1">
      <c r="B7" s="2482" t="s">
        <v>206</v>
      </c>
      <c r="C7" s="2485" t="s">
        <v>207</v>
      </c>
      <c r="D7" s="2486"/>
      <c r="E7" s="730"/>
      <c r="F7" s="853">
        <f>'【修計】IT係(FW)'!F7+'【修計】サービス係(FV)'!F7</f>
        <v>27</v>
      </c>
      <c r="G7" s="854">
        <f>'【修計】IT係(FW)'!G7+'【修計】サービス係(FV)'!G7</f>
        <v>26</v>
      </c>
      <c r="H7" s="855">
        <f>'【修計】IT係(FW)'!H7+'【修計】サービス係(FV)'!H7</f>
        <v>-1</v>
      </c>
      <c r="I7" s="853">
        <f>'【修計】IT係(FW)'!I7+'【修計】サービス係(FV)'!I7</f>
        <v>27</v>
      </c>
      <c r="J7" s="854">
        <f>'【修計】IT係(FW)'!J7+'【修計】サービス係(FV)'!J7</f>
        <v>26</v>
      </c>
      <c r="K7" s="855">
        <f>'【修計】IT係(FW)'!K7+'【修計】サービス係(FV)'!K7</f>
        <v>-1</v>
      </c>
      <c r="L7" s="853">
        <f>'【修計】IT係(FW)'!L7+'【修計】サービス係(FV)'!L7</f>
        <v>27</v>
      </c>
      <c r="M7" s="854">
        <f>'【修計】IT係(FW)'!M7+'【修計】サービス係(FV)'!M7</f>
        <v>26</v>
      </c>
      <c r="N7" s="855">
        <f>'【修計】IT係(FW)'!N7+'【修計】サービス係(FV)'!N7</f>
        <v>-1</v>
      </c>
      <c r="O7" s="853">
        <f>'【修計】IT係(FW)'!O7+'【修計】サービス係(FV)'!O7</f>
        <v>27</v>
      </c>
      <c r="P7" s="854">
        <f>'【修計】IT係(FW)'!P7+'【修計】サービス係(FV)'!P7</f>
        <v>25</v>
      </c>
      <c r="Q7" s="855">
        <f>'【修計】IT係(FW)'!Q7+'【修計】サービス係(FV)'!Q7</f>
        <v>-2</v>
      </c>
      <c r="R7" s="853">
        <f>'【修計】IT係(FW)'!R7+'【修計】サービス係(FV)'!R7</f>
        <v>27</v>
      </c>
      <c r="S7" s="854">
        <f>'【修計】IT係(FW)'!S7+'【修計】サービス係(FV)'!S7</f>
        <v>25.666666666666664</v>
      </c>
      <c r="T7" s="855">
        <f>'【修計】IT係(FW)'!T7+'【修計】サービス係(FV)'!T7</f>
        <v>-1.3333333333333339</v>
      </c>
      <c r="U7" s="853">
        <f>'【修計】IT係(FW)'!U7+'【修計】サービス係(FV)'!U7</f>
        <v>27</v>
      </c>
      <c r="V7" s="854">
        <f>'【修計】IT係(FW)'!V7+'【修計】サービス係(FV)'!V7</f>
        <v>24</v>
      </c>
      <c r="W7" s="855">
        <f>'【修計】IT係(FW)'!W7+'【修計】サービス係(FV)'!W7</f>
        <v>-3</v>
      </c>
      <c r="X7" s="853">
        <f>'【修計】IT係(FW)'!X7+'【修計】サービス係(FV)'!X7</f>
        <v>27</v>
      </c>
      <c r="Y7" s="854">
        <f>'【修計】IT係(FW)'!Y7+'【修計】サービス係(FV)'!Y7</f>
        <v>25.25</v>
      </c>
      <c r="Z7" s="855">
        <f>'【修計】IT係(FW)'!Z7+'【修計】サービス係(FV)'!Z7</f>
        <v>-1.75</v>
      </c>
      <c r="AA7" s="853">
        <f>'【修計】IT係(FW)'!AA7+'【修計】サービス係(FV)'!AA7</f>
        <v>27</v>
      </c>
      <c r="AB7" s="854">
        <f>'【修計】IT係(FW)'!AB7+'【修計】サービス係(FV)'!AB7</f>
        <v>24</v>
      </c>
      <c r="AC7" s="855">
        <f>'【修計】IT係(FW)'!AC7+'【修計】サービス係(FV)'!AC7</f>
        <v>-3</v>
      </c>
      <c r="AD7" s="853">
        <f>'【修計】IT係(FW)'!AD7+'【修計】サービス係(FV)'!AD7</f>
        <v>27</v>
      </c>
      <c r="AE7" s="854">
        <f>'【修計】IT係(FW)'!AE7+'【修計】サービス係(FV)'!AE7</f>
        <v>25</v>
      </c>
      <c r="AF7" s="855">
        <f>'【修計】IT係(FW)'!AF7+'【修計】サービス係(FV)'!AF7</f>
        <v>-2</v>
      </c>
      <c r="AG7" s="853">
        <f>'【修計】IT係(FW)'!AG7+'【修計】サービス係(FV)'!AG7</f>
        <v>27</v>
      </c>
      <c r="AH7" s="854">
        <f>'【修計】IT係(FW)'!AH7+'【修計】サービス係(FV)'!AH7</f>
        <v>0</v>
      </c>
      <c r="AI7" s="855">
        <f>'【修計】IT係(FW)'!AI7+'【修計】サービス係(FV)'!AI7</f>
        <v>-27</v>
      </c>
      <c r="AJ7" s="853">
        <f>'【修計】IT係(FW)'!AJ7+'【修計】サービス係(FV)'!AJ7</f>
        <v>27</v>
      </c>
      <c r="AK7" s="854">
        <f>'【修計】IT係(FW)'!AK7+'【修計】サービス係(FV)'!AK7</f>
        <v>20.833333333333336</v>
      </c>
      <c r="AL7" s="855">
        <f>'【修計】IT係(FW)'!AL7+'【修計】サービス係(FV)'!AL7</f>
        <v>-6.1666666666666661</v>
      </c>
      <c r="AM7" s="853">
        <f>'【修計】IT係(FW)'!AM7+'【修計】サービス係(FV)'!AM7</f>
        <v>29</v>
      </c>
      <c r="AN7" s="854">
        <f>'【修計】IT係(FW)'!AN7+'【修計】サービス係(FV)'!AN7</f>
        <v>0</v>
      </c>
      <c r="AO7" s="855">
        <f>'【修計】IT係(FW)'!AO7+'【修計】サービス係(FV)'!AO7</f>
        <v>-29</v>
      </c>
      <c r="AP7" s="853">
        <f>'【修計】IT係(FW)'!AP7+'【修計】サービス係(FV)'!AP7</f>
        <v>27.285714285714285</v>
      </c>
      <c r="AQ7" s="854">
        <f>'【修計】IT係(FW)'!AQ7+'【修計】サービス係(FV)'!AQ7</f>
        <v>17.857142857142854</v>
      </c>
      <c r="AR7" s="855">
        <f>'【修計】IT係(FW)'!AR7+'【修計】サービス係(FV)'!AR7</f>
        <v>-9.4285714285714288</v>
      </c>
      <c r="AS7" s="853">
        <f>'【修計】IT係(FW)'!AS7+'【修計】サービス係(FV)'!AS7</f>
        <v>29</v>
      </c>
      <c r="AT7" s="854">
        <f>'【修計】IT係(FW)'!AT7+'【修計】サービス係(FV)'!AT7</f>
        <v>0</v>
      </c>
      <c r="AU7" s="855">
        <f>'【修計】IT係(FW)'!AU7+'【修計】サービス係(FV)'!AU7</f>
        <v>-29</v>
      </c>
      <c r="AV7" s="853">
        <f>'【修計】IT係(FW)'!AV7+'【修計】サービス係(FV)'!AV7</f>
        <v>27.5</v>
      </c>
      <c r="AW7" s="854">
        <f>'【修計】IT係(FW)'!AW7+'【修計】サービス係(FV)'!AW7</f>
        <v>15.625</v>
      </c>
      <c r="AX7" s="855">
        <f>'【修計】IT係(FW)'!AX7+'【修計】サービス係(FV)'!AX7</f>
        <v>-11.875</v>
      </c>
      <c r="AY7" s="853">
        <f>'【修計】IT係(FW)'!AY7+'【修計】サービス係(FV)'!AY7</f>
        <v>29</v>
      </c>
      <c r="AZ7" s="854">
        <f>'【修計】IT係(FW)'!AZ7+'【修計】サービス係(FV)'!AZ7</f>
        <v>0</v>
      </c>
      <c r="BA7" s="855">
        <f>'【修計】IT係(FW)'!BA7+'【修計】サービス係(FV)'!BA7</f>
        <v>-29</v>
      </c>
      <c r="BB7" s="853">
        <f>'【修計】IT係(FW)'!BB7+'【修計】サービス係(FV)'!BB7</f>
        <v>27.666666666666668</v>
      </c>
      <c r="BC7" s="854">
        <f>'【修計】IT係(FW)'!BC7+'【修計】サービス係(FV)'!BC7</f>
        <v>13.888888888888889</v>
      </c>
      <c r="BD7" s="855">
        <f>'【修計】IT係(FW)'!BD7+'【修計】サービス係(FV)'!BD7</f>
        <v>-13.777777777777779</v>
      </c>
      <c r="BE7" s="853">
        <f>'【修計】IT係(FW)'!BE7+'【修計】サービス係(FV)'!BE7</f>
        <v>29</v>
      </c>
      <c r="BF7" s="854">
        <f>'【修計】IT係(FW)'!BF7+'【修計】サービス係(FV)'!BF7</f>
        <v>0</v>
      </c>
      <c r="BG7" s="855">
        <f>'【修計】IT係(FW)'!BG7+'【修計】サービス係(FV)'!BG7</f>
        <v>-29</v>
      </c>
      <c r="BH7" s="853">
        <f>'【修計】IT係(FW)'!BH7+'【修計】サービス係(FV)'!BH7</f>
        <v>27.8</v>
      </c>
      <c r="BI7" s="854">
        <f>'【修計】IT係(FW)'!BI7+'【修計】サービス係(FV)'!BI7</f>
        <v>12.5</v>
      </c>
      <c r="BJ7" s="855">
        <f>'【修計】IT係(FW)'!BJ7+'【修計】サービス係(FV)'!BJ7</f>
        <v>-15.3</v>
      </c>
      <c r="BK7" s="853">
        <f>'【修計】IT係(FW)'!BK7+'【修計】サービス係(FV)'!BK7</f>
        <v>29</v>
      </c>
      <c r="BL7" s="854">
        <f>'【修計】IT係(FW)'!BL7+'【修計】サービス係(FV)'!BL7</f>
        <v>0</v>
      </c>
      <c r="BM7" s="855">
        <f>'【修計】IT係(FW)'!BM7+'【修計】サービス係(FV)'!BM7</f>
        <v>-29</v>
      </c>
      <c r="BN7" s="853">
        <f>'【修計】IT係(FW)'!BN7+'【修計】サービス係(FV)'!BN7</f>
        <v>27.90909090909091</v>
      </c>
      <c r="BO7" s="854">
        <f>'【修計】IT係(FW)'!BO7+'【修計】サービス係(FV)'!BO7</f>
        <v>11.363636363636363</v>
      </c>
      <c r="BP7" s="855">
        <f>'【修計】IT係(FW)'!BP7+'【修計】サービス係(FV)'!BP7</f>
        <v>-16.545454545454547</v>
      </c>
      <c r="BQ7" s="853">
        <f>'【修計】IT係(FW)'!BQ7+'【修計】サービス係(FV)'!BQ7</f>
        <v>29</v>
      </c>
      <c r="BR7" s="854">
        <f>'【修計】IT係(FW)'!BR7+'【修計】サービス係(FV)'!BR7</f>
        <v>0</v>
      </c>
      <c r="BS7" s="855">
        <f>'【修計】IT係(FW)'!BS7+'【修計】サービス係(FV)'!BS7</f>
        <v>-29</v>
      </c>
      <c r="BT7" s="853">
        <f>'【修計】IT係(FW)'!BT7+'【修計】サービス係(FV)'!BT7</f>
        <v>28</v>
      </c>
      <c r="BU7" s="854">
        <f>'【修計】IT係(FW)'!BU7+'【修計】サービス係(FV)'!BU7</f>
        <v>10.416666666666668</v>
      </c>
      <c r="BV7" s="855">
        <f>'【修計】IT係(FW)'!BV7+'【修計】サービス係(FV)'!BV7</f>
        <v>-17.583333333333332</v>
      </c>
      <c r="BW7" s="784" t="s">
        <v>208</v>
      </c>
    </row>
    <row r="8" spans="2:75" ht="15.75" customHeight="1">
      <c r="B8" s="2483"/>
      <c r="C8" s="2526" t="s">
        <v>209</v>
      </c>
      <c r="D8" s="2527"/>
      <c r="E8" s="731"/>
      <c r="F8" s="856">
        <f>'【修計】IT係(FW)'!F8+'【修計】サービス係(FV)'!F8</f>
        <v>2</v>
      </c>
      <c r="G8" s="857">
        <f>'【修計】IT係(FW)'!G8+'【修計】サービス係(FV)'!G8</f>
        <v>2</v>
      </c>
      <c r="H8" s="858">
        <f>'【修計】IT係(FW)'!H8+'【修計】サービス係(FV)'!H8</f>
        <v>0</v>
      </c>
      <c r="I8" s="856">
        <f>'【修計】IT係(FW)'!I8+'【修計】サービス係(FV)'!I8</f>
        <v>2</v>
      </c>
      <c r="J8" s="857">
        <f>'【修計】IT係(FW)'!J8+'【修計】サービス係(FV)'!J8</f>
        <v>2</v>
      </c>
      <c r="K8" s="858">
        <f>'【修計】IT係(FW)'!K8+'【修計】サービス係(FV)'!K8</f>
        <v>0</v>
      </c>
      <c r="L8" s="856">
        <f>'【修計】IT係(FW)'!L8+'【修計】サービス係(FV)'!L8</f>
        <v>2</v>
      </c>
      <c r="M8" s="857">
        <f>'【修計】IT係(FW)'!M8+'【修計】サービス係(FV)'!M8</f>
        <v>2</v>
      </c>
      <c r="N8" s="858">
        <f>'【修計】IT係(FW)'!N8+'【修計】サービス係(FV)'!N8</f>
        <v>0</v>
      </c>
      <c r="O8" s="856">
        <f>'【修計】IT係(FW)'!O8+'【修計】サービス係(FV)'!O8</f>
        <v>2</v>
      </c>
      <c r="P8" s="857">
        <f>'【修計】IT係(FW)'!P8+'【修計】サービス係(FV)'!P8</f>
        <v>2</v>
      </c>
      <c r="Q8" s="858">
        <f>'【修計】IT係(FW)'!Q8+'【修計】サービス係(FV)'!Q8</f>
        <v>0</v>
      </c>
      <c r="R8" s="856">
        <f>'【修計】IT係(FW)'!R8+'【修計】サービス係(FV)'!R8</f>
        <v>2</v>
      </c>
      <c r="S8" s="857">
        <f>'【修計】IT係(FW)'!S8+'【修計】サービス係(FV)'!S8</f>
        <v>2</v>
      </c>
      <c r="T8" s="858">
        <f>'【修計】IT係(FW)'!T8+'【修計】サービス係(FV)'!T8</f>
        <v>0</v>
      </c>
      <c r="U8" s="856">
        <f>'【修計】IT係(FW)'!U8+'【修計】サービス係(FV)'!U8</f>
        <v>2</v>
      </c>
      <c r="V8" s="857">
        <f>'【修計】IT係(FW)'!V8+'【修計】サービス係(FV)'!V8</f>
        <v>2</v>
      </c>
      <c r="W8" s="858">
        <f>'【修計】IT係(FW)'!W8+'【修計】サービス係(FV)'!W8</f>
        <v>0</v>
      </c>
      <c r="X8" s="856">
        <f>'【修計】IT係(FW)'!X8+'【修計】サービス係(FV)'!X8</f>
        <v>2</v>
      </c>
      <c r="Y8" s="857">
        <f>'【修計】IT係(FW)'!Y8+'【修計】サービス係(FV)'!Y8</f>
        <v>2</v>
      </c>
      <c r="Z8" s="858">
        <f>'【修計】IT係(FW)'!Z8+'【修計】サービス係(FV)'!Z8</f>
        <v>0</v>
      </c>
      <c r="AA8" s="856">
        <f>'【修計】IT係(FW)'!AA8+'【修計】サービス係(FV)'!AA8</f>
        <v>2</v>
      </c>
      <c r="AB8" s="857">
        <f>'【修計】IT係(FW)'!AB8+'【修計】サービス係(FV)'!AB8</f>
        <v>2</v>
      </c>
      <c r="AC8" s="858">
        <f>'【修計】IT係(FW)'!AC8+'【修計】サービス係(FV)'!AC8</f>
        <v>0</v>
      </c>
      <c r="AD8" s="856">
        <f>'【修計】IT係(FW)'!AD8+'【修計】サービス係(FV)'!AD8</f>
        <v>2</v>
      </c>
      <c r="AE8" s="857">
        <f>'【修計】IT係(FW)'!AE8+'【修計】サービス係(FV)'!AE8</f>
        <v>2</v>
      </c>
      <c r="AF8" s="858">
        <f>'【修計】IT係(FW)'!AF8+'【修計】サービス係(FV)'!AF8</f>
        <v>0</v>
      </c>
      <c r="AG8" s="856">
        <f>'【修計】IT係(FW)'!AG8+'【修計】サービス係(FV)'!AG8</f>
        <v>2</v>
      </c>
      <c r="AH8" s="857">
        <f>'【修計】IT係(FW)'!AH8+'【修計】サービス係(FV)'!AH8</f>
        <v>0</v>
      </c>
      <c r="AI8" s="858">
        <f>'【修計】IT係(FW)'!AI8+'【修計】サービス係(FV)'!AI8</f>
        <v>-2</v>
      </c>
      <c r="AJ8" s="856">
        <f>'【修計】IT係(FW)'!AJ8+'【修計】サービス係(FV)'!AJ8</f>
        <v>2</v>
      </c>
      <c r="AK8" s="857">
        <f>'【修計】IT係(FW)'!AK8+'【修計】サービス係(FV)'!AK8</f>
        <v>1.6666666666666667</v>
      </c>
      <c r="AL8" s="858">
        <f>'【修計】IT係(FW)'!AL8+'【修計】サービス係(FV)'!AL8</f>
        <v>-0.33333333333333326</v>
      </c>
      <c r="AM8" s="856">
        <f>'【修計】IT係(FW)'!AM8+'【修計】サービス係(FV)'!AM8</f>
        <v>0</v>
      </c>
      <c r="AN8" s="857">
        <f>'【修計】IT係(FW)'!AN8+'【修計】サービス係(FV)'!AN8</f>
        <v>0</v>
      </c>
      <c r="AO8" s="858">
        <f>'【修計】IT係(FW)'!AO8+'【修計】サービス係(FV)'!AO8</f>
        <v>0</v>
      </c>
      <c r="AP8" s="856">
        <f>'【修計】IT係(FW)'!AP8+'【修計】サービス係(FV)'!AP8</f>
        <v>1.7142857142857142</v>
      </c>
      <c r="AQ8" s="857">
        <f>'【修計】IT係(FW)'!AQ8+'【修計】サービス係(FV)'!AQ8</f>
        <v>1.4285714285714286</v>
      </c>
      <c r="AR8" s="858">
        <f>'【修計】IT係(FW)'!AR8+'【修計】サービス係(FV)'!AR8</f>
        <v>-0.28571428571428559</v>
      </c>
      <c r="AS8" s="856">
        <f>'【修計】IT係(FW)'!AS8+'【修計】サービス係(FV)'!AS8</f>
        <v>0</v>
      </c>
      <c r="AT8" s="857">
        <f>'【修計】IT係(FW)'!AT8+'【修計】サービス係(FV)'!AT8</f>
        <v>0</v>
      </c>
      <c r="AU8" s="858">
        <f>'【修計】IT係(FW)'!AU8+'【修計】サービス係(FV)'!AU8</f>
        <v>0</v>
      </c>
      <c r="AV8" s="856">
        <f>'【修計】IT係(FW)'!AV8+'【修計】サービス係(FV)'!AV8</f>
        <v>1.5</v>
      </c>
      <c r="AW8" s="857">
        <f>'【修計】IT係(FW)'!AW8+'【修計】サービス係(FV)'!AW8</f>
        <v>1.25</v>
      </c>
      <c r="AX8" s="858">
        <f>'【修計】IT係(FW)'!AX8+'【修計】サービス係(FV)'!AX8</f>
        <v>-0.25</v>
      </c>
      <c r="AY8" s="856">
        <f>'【修計】IT係(FW)'!AY8+'【修計】サービス係(FV)'!AY8</f>
        <v>0</v>
      </c>
      <c r="AZ8" s="857">
        <f>'【修計】IT係(FW)'!AZ8+'【修計】サービス係(FV)'!AZ8</f>
        <v>0</v>
      </c>
      <c r="BA8" s="858">
        <f>'【修計】IT係(FW)'!BA8+'【修計】サービス係(FV)'!BA8</f>
        <v>0</v>
      </c>
      <c r="BB8" s="856">
        <f>'【修計】IT係(FW)'!BB8+'【修計】サービス係(FV)'!BB8</f>
        <v>1.3333333333333333</v>
      </c>
      <c r="BC8" s="857">
        <f>'【修計】IT係(FW)'!BC8+'【修計】サービス係(FV)'!BC8</f>
        <v>1.1111111111111112</v>
      </c>
      <c r="BD8" s="858">
        <f>'【修計】IT係(FW)'!BD8+'【修計】サービス係(FV)'!BD8</f>
        <v>-0.2222222222222221</v>
      </c>
      <c r="BE8" s="856">
        <f>'【修計】IT係(FW)'!BE8+'【修計】サービス係(FV)'!BE8</f>
        <v>0</v>
      </c>
      <c r="BF8" s="857">
        <f>'【修計】IT係(FW)'!BF8+'【修計】サービス係(FV)'!BF8</f>
        <v>0</v>
      </c>
      <c r="BG8" s="858">
        <f>'【修計】IT係(FW)'!BG8+'【修計】サービス係(FV)'!BG8</f>
        <v>0</v>
      </c>
      <c r="BH8" s="856">
        <f>'【修計】IT係(FW)'!BH8+'【修計】サービス係(FV)'!BH8</f>
        <v>1.2</v>
      </c>
      <c r="BI8" s="857">
        <f>'【修計】IT係(FW)'!BI8+'【修計】サービス係(FV)'!BI8</f>
        <v>1</v>
      </c>
      <c r="BJ8" s="858">
        <f>'【修計】IT係(FW)'!BJ8+'【修計】サービス係(FV)'!BJ8</f>
        <v>-0.19999999999999996</v>
      </c>
      <c r="BK8" s="856">
        <f>'【修計】IT係(FW)'!BK8+'【修計】サービス係(FV)'!BK8</f>
        <v>0</v>
      </c>
      <c r="BL8" s="857">
        <f>'【修計】IT係(FW)'!BL8+'【修計】サービス係(FV)'!BL8</f>
        <v>0</v>
      </c>
      <c r="BM8" s="858">
        <f>'【修計】IT係(FW)'!BM8+'【修計】サービス係(FV)'!BM8</f>
        <v>0</v>
      </c>
      <c r="BN8" s="856">
        <f>'【修計】IT係(FW)'!BN8+'【修計】サービス係(FV)'!BN8</f>
        <v>1.0909090909090908</v>
      </c>
      <c r="BO8" s="857">
        <f>'【修計】IT係(FW)'!BO8+'【修計】サービス係(FV)'!BO8</f>
        <v>0.90909090909090906</v>
      </c>
      <c r="BP8" s="858">
        <f>'【修計】IT係(FW)'!BP8+'【修計】サービス係(FV)'!BP8</f>
        <v>-0.18181818181818177</v>
      </c>
      <c r="BQ8" s="856">
        <f>'【修計】IT係(FW)'!BQ8+'【修計】サービス係(FV)'!BQ8</f>
        <v>0</v>
      </c>
      <c r="BR8" s="857">
        <f>'【修計】IT係(FW)'!BR8+'【修計】サービス係(FV)'!BR8</f>
        <v>0</v>
      </c>
      <c r="BS8" s="858">
        <f>'【修計】IT係(FW)'!BS8+'【修計】サービス係(FV)'!BS8</f>
        <v>0</v>
      </c>
      <c r="BT8" s="856">
        <f>'【修計】IT係(FW)'!BT8+'【修計】サービス係(FV)'!BT8</f>
        <v>1</v>
      </c>
      <c r="BU8" s="857">
        <f>'【修計】IT係(FW)'!BU8+'【修計】サービス係(FV)'!BU8</f>
        <v>0.83333333333333337</v>
      </c>
      <c r="BV8" s="858">
        <f>'【修計】IT係(FW)'!BV8+'【修計】サービス係(FV)'!BV8</f>
        <v>-0.16666666666666663</v>
      </c>
      <c r="BW8" s="789" t="s">
        <v>208</v>
      </c>
    </row>
    <row r="9" spans="2:75" ht="15.75" customHeight="1">
      <c r="B9" s="2483"/>
      <c r="C9" s="2526" t="s">
        <v>210</v>
      </c>
      <c r="D9" s="2527"/>
      <c r="E9" s="732"/>
      <c r="F9" s="856">
        <f>'【修計】IT係(FW)'!F9+'【修計】サービス係(FV)'!F9</f>
        <v>0</v>
      </c>
      <c r="G9" s="857">
        <f>'【修計】IT係(FW)'!G9+'【修計】サービス係(FV)'!G9</f>
        <v>0</v>
      </c>
      <c r="H9" s="858">
        <f>'【修計】IT係(FW)'!H9+'【修計】サービス係(FV)'!H9</f>
        <v>0</v>
      </c>
      <c r="I9" s="856">
        <f>'【修計】IT係(FW)'!I9+'【修計】サービス係(FV)'!I9</f>
        <v>0</v>
      </c>
      <c r="J9" s="857">
        <f>'【修計】IT係(FW)'!J9+'【修計】サービス係(FV)'!J9</f>
        <v>0</v>
      </c>
      <c r="K9" s="858">
        <f>'【修計】IT係(FW)'!K9+'【修計】サービス係(FV)'!K9</f>
        <v>0</v>
      </c>
      <c r="L9" s="856">
        <f>'【修計】IT係(FW)'!L9+'【修計】サービス係(FV)'!L9</f>
        <v>0</v>
      </c>
      <c r="M9" s="857">
        <f>'【修計】IT係(FW)'!M9+'【修計】サービス係(FV)'!M9</f>
        <v>0</v>
      </c>
      <c r="N9" s="858">
        <f>'【修計】IT係(FW)'!N9+'【修計】サービス係(FV)'!N9</f>
        <v>0</v>
      </c>
      <c r="O9" s="856">
        <f>'【修計】IT係(FW)'!O9+'【修計】サービス係(FV)'!O9</f>
        <v>0</v>
      </c>
      <c r="P9" s="857">
        <f>'【修計】IT係(FW)'!P9+'【修計】サービス係(FV)'!P9</f>
        <v>0</v>
      </c>
      <c r="Q9" s="858">
        <f>'【修計】IT係(FW)'!Q9+'【修計】サービス係(FV)'!Q9</f>
        <v>0</v>
      </c>
      <c r="R9" s="856">
        <f>'【修計】IT係(FW)'!R9+'【修計】サービス係(FV)'!R9</f>
        <v>0</v>
      </c>
      <c r="S9" s="857">
        <f>'【修計】IT係(FW)'!S9+'【修計】サービス係(FV)'!S9</f>
        <v>0</v>
      </c>
      <c r="T9" s="858">
        <f>'【修計】IT係(FW)'!T9+'【修計】サービス係(FV)'!T9</f>
        <v>0</v>
      </c>
      <c r="U9" s="856">
        <f>'【修計】IT係(FW)'!U9+'【修計】サービス係(FV)'!U9</f>
        <v>0</v>
      </c>
      <c r="V9" s="857">
        <f>'【修計】IT係(FW)'!V9+'【修計】サービス係(FV)'!V9</f>
        <v>0</v>
      </c>
      <c r="W9" s="858">
        <f>'【修計】IT係(FW)'!W9+'【修計】サービス係(FV)'!W9</f>
        <v>0</v>
      </c>
      <c r="X9" s="856">
        <f>'【修計】IT係(FW)'!X9+'【修計】サービス係(FV)'!X9</f>
        <v>0</v>
      </c>
      <c r="Y9" s="857">
        <f>'【修計】IT係(FW)'!Y9+'【修計】サービス係(FV)'!Y9</f>
        <v>0</v>
      </c>
      <c r="Z9" s="858">
        <f>'【修計】IT係(FW)'!Z9+'【修計】サービス係(FV)'!Z9</f>
        <v>0</v>
      </c>
      <c r="AA9" s="856">
        <f>'【修計】IT係(FW)'!AA9+'【修計】サービス係(FV)'!AA9</f>
        <v>0</v>
      </c>
      <c r="AB9" s="857">
        <f>'【修計】IT係(FW)'!AB9+'【修計】サービス係(FV)'!AB9</f>
        <v>0</v>
      </c>
      <c r="AC9" s="858">
        <f>'【修計】IT係(FW)'!AC9+'【修計】サービス係(FV)'!AC9</f>
        <v>0</v>
      </c>
      <c r="AD9" s="856">
        <f>'【修計】IT係(FW)'!AD9+'【修計】サービス係(FV)'!AD9</f>
        <v>0</v>
      </c>
      <c r="AE9" s="857">
        <f>'【修計】IT係(FW)'!AE9+'【修計】サービス係(FV)'!AE9</f>
        <v>0</v>
      </c>
      <c r="AF9" s="858">
        <f>'【修計】IT係(FW)'!AF9+'【修計】サービス係(FV)'!AF9</f>
        <v>0</v>
      </c>
      <c r="AG9" s="856">
        <f>'【修計】IT係(FW)'!AG9+'【修計】サービス係(FV)'!AG9</f>
        <v>0</v>
      </c>
      <c r="AH9" s="857">
        <f>'【修計】IT係(FW)'!AH9+'【修計】サービス係(FV)'!AH9</f>
        <v>0</v>
      </c>
      <c r="AI9" s="858">
        <f>'【修計】IT係(FW)'!AI9+'【修計】サービス係(FV)'!AI9</f>
        <v>0</v>
      </c>
      <c r="AJ9" s="856">
        <f>'【修計】IT係(FW)'!AJ9+'【修計】サービス係(FV)'!AJ9</f>
        <v>0</v>
      </c>
      <c r="AK9" s="857">
        <f>'【修計】IT係(FW)'!AK9+'【修計】サービス係(FV)'!AK9</f>
        <v>0</v>
      </c>
      <c r="AL9" s="858">
        <f>'【修計】IT係(FW)'!AL9+'【修計】サービス係(FV)'!AL9</f>
        <v>0</v>
      </c>
      <c r="AM9" s="856">
        <f>'【修計】IT係(FW)'!AM9+'【修計】サービス係(FV)'!AM9</f>
        <v>0</v>
      </c>
      <c r="AN9" s="857">
        <f>'【修計】IT係(FW)'!AN9+'【修計】サービス係(FV)'!AN9</f>
        <v>0</v>
      </c>
      <c r="AO9" s="858">
        <f>'【修計】IT係(FW)'!AO9+'【修計】サービス係(FV)'!AO9</f>
        <v>0</v>
      </c>
      <c r="AP9" s="856">
        <f>'【修計】IT係(FW)'!AP9+'【修計】サービス係(FV)'!AP9</f>
        <v>0</v>
      </c>
      <c r="AQ9" s="857">
        <f>'【修計】IT係(FW)'!AQ9+'【修計】サービス係(FV)'!AQ9</f>
        <v>0</v>
      </c>
      <c r="AR9" s="858">
        <f>'【修計】IT係(FW)'!AR9+'【修計】サービス係(FV)'!AR9</f>
        <v>0</v>
      </c>
      <c r="AS9" s="856">
        <f>'【修計】IT係(FW)'!AS9+'【修計】サービス係(FV)'!AS9</f>
        <v>0</v>
      </c>
      <c r="AT9" s="857">
        <f>'【修計】IT係(FW)'!AT9+'【修計】サービス係(FV)'!AT9</f>
        <v>0</v>
      </c>
      <c r="AU9" s="858">
        <f>'【修計】IT係(FW)'!AU9+'【修計】サービス係(FV)'!AU9</f>
        <v>0</v>
      </c>
      <c r="AV9" s="856">
        <f>'【修計】IT係(FW)'!AV9+'【修計】サービス係(FV)'!AV9</f>
        <v>0</v>
      </c>
      <c r="AW9" s="857">
        <f>'【修計】IT係(FW)'!AW9+'【修計】サービス係(FV)'!AW9</f>
        <v>0</v>
      </c>
      <c r="AX9" s="858">
        <f>'【修計】IT係(FW)'!AX9+'【修計】サービス係(FV)'!AX9</f>
        <v>0</v>
      </c>
      <c r="AY9" s="856">
        <f>'【修計】IT係(FW)'!AY9+'【修計】サービス係(FV)'!AY9</f>
        <v>0</v>
      </c>
      <c r="AZ9" s="857">
        <f>'【修計】IT係(FW)'!AZ9+'【修計】サービス係(FV)'!AZ9</f>
        <v>0</v>
      </c>
      <c r="BA9" s="858">
        <f>'【修計】IT係(FW)'!BA9+'【修計】サービス係(FV)'!BA9</f>
        <v>0</v>
      </c>
      <c r="BB9" s="856">
        <f>'【修計】IT係(FW)'!BB9+'【修計】サービス係(FV)'!BB9</f>
        <v>0</v>
      </c>
      <c r="BC9" s="857">
        <f>'【修計】IT係(FW)'!BC9+'【修計】サービス係(FV)'!BC9</f>
        <v>0</v>
      </c>
      <c r="BD9" s="858">
        <f>'【修計】IT係(FW)'!BD9+'【修計】サービス係(FV)'!BD9</f>
        <v>0</v>
      </c>
      <c r="BE9" s="856">
        <f>'【修計】IT係(FW)'!BE9+'【修計】サービス係(FV)'!BE9</f>
        <v>0</v>
      </c>
      <c r="BF9" s="857">
        <f>'【修計】IT係(FW)'!BF9+'【修計】サービス係(FV)'!BF9</f>
        <v>0</v>
      </c>
      <c r="BG9" s="858">
        <f>'【修計】IT係(FW)'!BG9+'【修計】サービス係(FV)'!BG9</f>
        <v>0</v>
      </c>
      <c r="BH9" s="856">
        <f>'【修計】IT係(FW)'!BH9+'【修計】サービス係(FV)'!BH9</f>
        <v>0</v>
      </c>
      <c r="BI9" s="857">
        <f>'【修計】IT係(FW)'!BI9+'【修計】サービス係(FV)'!BI9</f>
        <v>0</v>
      </c>
      <c r="BJ9" s="858">
        <f>'【修計】IT係(FW)'!BJ9+'【修計】サービス係(FV)'!BJ9</f>
        <v>0</v>
      </c>
      <c r="BK9" s="856">
        <f>'【修計】IT係(FW)'!BK9+'【修計】サービス係(FV)'!BK9</f>
        <v>0</v>
      </c>
      <c r="BL9" s="857">
        <f>'【修計】IT係(FW)'!BL9+'【修計】サービス係(FV)'!BL9</f>
        <v>0</v>
      </c>
      <c r="BM9" s="858">
        <f>'【修計】IT係(FW)'!BM9+'【修計】サービス係(FV)'!BM9</f>
        <v>0</v>
      </c>
      <c r="BN9" s="856">
        <f>'【修計】IT係(FW)'!BN9+'【修計】サービス係(FV)'!BN9</f>
        <v>0</v>
      </c>
      <c r="BO9" s="857">
        <f>'【修計】IT係(FW)'!BO9+'【修計】サービス係(FV)'!BO9</f>
        <v>0</v>
      </c>
      <c r="BP9" s="858">
        <f>'【修計】IT係(FW)'!BP9+'【修計】サービス係(FV)'!BP9</f>
        <v>0</v>
      </c>
      <c r="BQ9" s="856">
        <f>'【修計】IT係(FW)'!BQ9+'【修計】サービス係(FV)'!BQ9</f>
        <v>0</v>
      </c>
      <c r="BR9" s="857">
        <f>'【修計】IT係(FW)'!BR9+'【修計】サービス係(FV)'!BR9</f>
        <v>0</v>
      </c>
      <c r="BS9" s="858">
        <f>'【修計】IT係(FW)'!BS9+'【修計】サービス係(FV)'!BS9</f>
        <v>0</v>
      </c>
      <c r="BT9" s="856">
        <f>'【修計】IT係(FW)'!BT9+'【修計】サービス係(FV)'!BT9</f>
        <v>0</v>
      </c>
      <c r="BU9" s="857">
        <f>'【修計】IT係(FW)'!BU9+'【修計】サービス係(FV)'!BU9</f>
        <v>0</v>
      </c>
      <c r="BV9" s="858">
        <f>'【修計】IT係(FW)'!BV9+'【修計】サービス係(FV)'!BV9</f>
        <v>0</v>
      </c>
      <c r="BW9" s="789" t="s">
        <v>208</v>
      </c>
    </row>
    <row r="10" spans="2:75" ht="15.75" customHeight="1">
      <c r="B10" s="2483"/>
      <c r="C10" s="2526" t="s">
        <v>211</v>
      </c>
      <c r="D10" s="2527"/>
      <c r="E10" s="731"/>
      <c r="F10" s="856">
        <f>'【修計】IT係(FW)'!F10+'【修計】サービス係(FV)'!F10</f>
        <v>0</v>
      </c>
      <c r="G10" s="857">
        <f>'【修計】IT係(FW)'!G10+'【修計】サービス係(FV)'!G10</f>
        <v>1</v>
      </c>
      <c r="H10" s="858">
        <f>'【修計】IT係(FW)'!H10+'【修計】サービス係(FV)'!H10</f>
        <v>1</v>
      </c>
      <c r="I10" s="856">
        <f>'【修計】IT係(FW)'!I10+'【修計】サービス係(FV)'!I10</f>
        <v>0</v>
      </c>
      <c r="J10" s="857">
        <f>'【修計】IT係(FW)'!J10+'【修計】サービス係(FV)'!J10</f>
        <v>1</v>
      </c>
      <c r="K10" s="858">
        <f>'【修計】IT係(FW)'!K10+'【修計】サービス係(FV)'!K10</f>
        <v>1</v>
      </c>
      <c r="L10" s="856">
        <f>'【修計】IT係(FW)'!L10+'【修計】サービス係(FV)'!L10</f>
        <v>0</v>
      </c>
      <c r="M10" s="857">
        <f>'【修計】IT係(FW)'!M10+'【修計】サービス係(FV)'!M10</f>
        <v>1</v>
      </c>
      <c r="N10" s="858">
        <f>'【修計】IT係(FW)'!N10+'【修計】サービス係(FV)'!N10</f>
        <v>1</v>
      </c>
      <c r="O10" s="856">
        <f>'【修計】IT係(FW)'!O10+'【修計】サービス係(FV)'!O10</f>
        <v>0</v>
      </c>
      <c r="P10" s="857">
        <f>'【修計】IT係(FW)'!P10+'【修計】サービス係(FV)'!P10</f>
        <v>2</v>
      </c>
      <c r="Q10" s="858">
        <f>'【修計】IT係(FW)'!Q10+'【修計】サービス係(FV)'!Q10</f>
        <v>2</v>
      </c>
      <c r="R10" s="856">
        <f>'【修計】IT係(FW)'!R10+'【修計】サービス係(FV)'!R10</f>
        <v>0</v>
      </c>
      <c r="S10" s="857">
        <f>'【修計】IT係(FW)'!S10+'【修計】サービス係(FV)'!S10</f>
        <v>1.3333333333333333</v>
      </c>
      <c r="T10" s="858">
        <f>'【修計】IT係(FW)'!T10+'【修計】サービス係(FV)'!T10</f>
        <v>1.3333333333333333</v>
      </c>
      <c r="U10" s="856">
        <f>'【修計】IT係(FW)'!U10+'【修計】サービス係(FV)'!U10</f>
        <v>0</v>
      </c>
      <c r="V10" s="857">
        <f>'【修計】IT係(FW)'!V10+'【修計】サービス係(FV)'!V10</f>
        <v>2</v>
      </c>
      <c r="W10" s="858">
        <f>'【修計】IT係(FW)'!W10+'【修計】サービス係(FV)'!W10</f>
        <v>2</v>
      </c>
      <c r="X10" s="856">
        <f>'【修計】IT係(FW)'!X10+'【修計】サービス係(FV)'!X10</f>
        <v>0</v>
      </c>
      <c r="Y10" s="857">
        <f>'【修計】IT係(FW)'!Y10+'【修計】サービス係(FV)'!Y10</f>
        <v>1.5</v>
      </c>
      <c r="Z10" s="858">
        <f>'【修計】IT係(FW)'!Z10+'【修計】サービス係(FV)'!Z10</f>
        <v>1.5</v>
      </c>
      <c r="AA10" s="856">
        <f>'【修計】IT係(FW)'!AA10+'【修計】サービス係(FV)'!AA10</f>
        <v>0</v>
      </c>
      <c r="AB10" s="857">
        <f>'【修計】IT係(FW)'!AB10+'【修計】サービス係(FV)'!AB10</f>
        <v>1</v>
      </c>
      <c r="AC10" s="858">
        <f>'【修計】IT係(FW)'!AC10+'【修計】サービス係(FV)'!AC10</f>
        <v>1</v>
      </c>
      <c r="AD10" s="856">
        <f>'【修計】IT係(FW)'!AD10+'【修計】サービス係(FV)'!AD10</f>
        <v>0</v>
      </c>
      <c r="AE10" s="857">
        <f>'【修計】IT係(FW)'!AE10+'【修計】サービス係(FV)'!AE10</f>
        <v>1.4</v>
      </c>
      <c r="AF10" s="858">
        <f>'【修計】IT係(FW)'!AF10+'【修計】サービス係(FV)'!AF10</f>
        <v>1.4</v>
      </c>
      <c r="AG10" s="856">
        <f>'【修計】IT係(FW)'!AG10+'【修計】サービス係(FV)'!AG10</f>
        <v>0</v>
      </c>
      <c r="AH10" s="857">
        <f>'【修計】IT係(FW)'!AH10+'【修計】サービス係(FV)'!AH10</f>
        <v>0</v>
      </c>
      <c r="AI10" s="858">
        <f>'【修計】IT係(FW)'!AI10+'【修計】サービス係(FV)'!AI10</f>
        <v>0</v>
      </c>
      <c r="AJ10" s="856">
        <f>'【修計】IT係(FW)'!AJ10+'【修計】サービス係(FV)'!AJ10</f>
        <v>0</v>
      </c>
      <c r="AK10" s="857">
        <f>'【修計】IT係(FW)'!AK10+'【修計】サービス係(FV)'!AK10</f>
        <v>1.1666666666666667</v>
      </c>
      <c r="AL10" s="858">
        <f>'【修計】IT係(FW)'!AL10+'【修計】サービス係(FV)'!AL10</f>
        <v>1.1666666666666667</v>
      </c>
      <c r="AM10" s="856">
        <f>'【修計】IT係(FW)'!AM10+'【修計】サービス係(FV)'!AM10</f>
        <v>0</v>
      </c>
      <c r="AN10" s="857">
        <f>'【修計】IT係(FW)'!AN10+'【修計】サービス係(FV)'!AN10</f>
        <v>0</v>
      </c>
      <c r="AO10" s="858">
        <f>'【修計】IT係(FW)'!AO10+'【修計】サービス係(FV)'!AO10</f>
        <v>0</v>
      </c>
      <c r="AP10" s="856">
        <f>'【修計】IT係(FW)'!AP10+'【修計】サービス係(FV)'!AP10</f>
        <v>0</v>
      </c>
      <c r="AQ10" s="857">
        <f>'【修計】IT係(FW)'!AQ10+'【修計】サービス係(FV)'!AQ10</f>
        <v>1</v>
      </c>
      <c r="AR10" s="858">
        <f>'【修計】IT係(FW)'!AR10+'【修計】サービス係(FV)'!AR10</f>
        <v>1</v>
      </c>
      <c r="AS10" s="856">
        <f>'【修計】IT係(FW)'!AS10+'【修計】サービス係(FV)'!AS10</f>
        <v>0</v>
      </c>
      <c r="AT10" s="857">
        <f>'【修計】IT係(FW)'!AT10+'【修計】サービス係(FV)'!AT10</f>
        <v>0</v>
      </c>
      <c r="AU10" s="858">
        <f>'【修計】IT係(FW)'!AU10+'【修計】サービス係(FV)'!AU10</f>
        <v>0</v>
      </c>
      <c r="AV10" s="856">
        <f>'【修計】IT係(FW)'!AV10+'【修計】サービス係(FV)'!AV10</f>
        <v>0</v>
      </c>
      <c r="AW10" s="857">
        <f>'【修計】IT係(FW)'!AW10+'【修計】サービス係(FV)'!AW10</f>
        <v>0.875</v>
      </c>
      <c r="AX10" s="858">
        <f>'【修計】IT係(FW)'!AX10+'【修計】サービス係(FV)'!AX10</f>
        <v>0.875</v>
      </c>
      <c r="AY10" s="856">
        <f>'【修計】IT係(FW)'!AY10+'【修計】サービス係(FV)'!AY10</f>
        <v>0</v>
      </c>
      <c r="AZ10" s="857">
        <f>'【修計】IT係(FW)'!AZ10+'【修計】サービス係(FV)'!AZ10</f>
        <v>0</v>
      </c>
      <c r="BA10" s="858">
        <f>'【修計】IT係(FW)'!BA10+'【修計】サービス係(FV)'!BA10</f>
        <v>0</v>
      </c>
      <c r="BB10" s="856">
        <f>'【修計】IT係(FW)'!BB10+'【修計】サービス係(FV)'!BB10</f>
        <v>0</v>
      </c>
      <c r="BC10" s="857">
        <f>'【修計】IT係(FW)'!BC10+'【修計】サービス係(FV)'!BC10</f>
        <v>0.77777777777777779</v>
      </c>
      <c r="BD10" s="858">
        <f>'【修計】IT係(FW)'!BD10+'【修計】サービス係(FV)'!BD10</f>
        <v>0.77777777777777779</v>
      </c>
      <c r="BE10" s="856">
        <f>'【修計】IT係(FW)'!BE10+'【修計】サービス係(FV)'!BE10</f>
        <v>0</v>
      </c>
      <c r="BF10" s="857">
        <f>'【修計】IT係(FW)'!BF10+'【修計】サービス係(FV)'!BF10</f>
        <v>0</v>
      </c>
      <c r="BG10" s="858">
        <f>'【修計】IT係(FW)'!BG10+'【修計】サービス係(FV)'!BG10</f>
        <v>0</v>
      </c>
      <c r="BH10" s="856">
        <f>'【修計】IT係(FW)'!BH10+'【修計】サービス係(FV)'!BH10</f>
        <v>0</v>
      </c>
      <c r="BI10" s="857">
        <f>'【修計】IT係(FW)'!BI10+'【修計】サービス係(FV)'!BI10</f>
        <v>0.7</v>
      </c>
      <c r="BJ10" s="858">
        <f>'【修計】IT係(FW)'!BJ10+'【修計】サービス係(FV)'!BJ10</f>
        <v>0.7</v>
      </c>
      <c r="BK10" s="856">
        <f>'【修計】IT係(FW)'!BK10+'【修計】サービス係(FV)'!BK10</f>
        <v>0</v>
      </c>
      <c r="BL10" s="857">
        <f>'【修計】IT係(FW)'!BL10+'【修計】サービス係(FV)'!BL10</f>
        <v>0</v>
      </c>
      <c r="BM10" s="858">
        <f>'【修計】IT係(FW)'!BM10+'【修計】サービス係(FV)'!BM10</f>
        <v>0</v>
      </c>
      <c r="BN10" s="856">
        <f>'【修計】IT係(FW)'!BN10+'【修計】サービス係(FV)'!BN10</f>
        <v>0</v>
      </c>
      <c r="BO10" s="857">
        <f>'【修計】IT係(FW)'!BO10+'【修計】サービス係(FV)'!BO10</f>
        <v>0.63636363636363635</v>
      </c>
      <c r="BP10" s="858">
        <f>'【修計】IT係(FW)'!BP10+'【修計】サービス係(FV)'!BP10</f>
        <v>0.63636363636363635</v>
      </c>
      <c r="BQ10" s="856">
        <f>'【修計】IT係(FW)'!BQ10+'【修計】サービス係(FV)'!BQ10</f>
        <v>0</v>
      </c>
      <c r="BR10" s="857">
        <f>'【修計】IT係(FW)'!BR10+'【修計】サービス係(FV)'!BR10</f>
        <v>0</v>
      </c>
      <c r="BS10" s="858">
        <f>'【修計】IT係(FW)'!BS10+'【修計】サービス係(FV)'!BS10</f>
        <v>0</v>
      </c>
      <c r="BT10" s="856">
        <f>'【修計】IT係(FW)'!BT10+'【修計】サービス係(FV)'!BT10</f>
        <v>0</v>
      </c>
      <c r="BU10" s="857">
        <f>'【修計】IT係(FW)'!BU10+'【修計】サービス係(FV)'!BU10</f>
        <v>0.58333333333333337</v>
      </c>
      <c r="BV10" s="858">
        <f>'【修計】IT係(FW)'!BV10+'【修計】サービス係(FV)'!BV10</f>
        <v>0.58333333333333337</v>
      </c>
      <c r="BW10" s="789" t="s">
        <v>208</v>
      </c>
    </row>
    <row r="11" spans="2:75" ht="15.75" customHeight="1" thickBot="1">
      <c r="B11" s="2483"/>
      <c r="C11" s="2528" t="s">
        <v>212</v>
      </c>
      <c r="D11" s="2529"/>
      <c r="E11" s="733"/>
      <c r="F11" s="859">
        <f>'【修計】IT係(FW)'!F11+'【修計】サービス係(FV)'!F11</f>
        <v>0</v>
      </c>
      <c r="G11" s="860">
        <f>'【修計】IT係(FW)'!G11+'【修計】サービス係(FV)'!G11</f>
        <v>0</v>
      </c>
      <c r="H11" s="861">
        <f>'【修計】IT係(FW)'!H11+'【修計】サービス係(FV)'!H11</f>
        <v>0</v>
      </c>
      <c r="I11" s="859">
        <f>'【修計】IT係(FW)'!I11+'【修計】サービス係(FV)'!I11</f>
        <v>0</v>
      </c>
      <c r="J11" s="860">
        <f>'【修計】IT係(FW)'!J11+'【修計】サービス係(FV)'!J11</f>
        <v>0</v>
      </c>
      <c r="K11" s="861">
        <f>'【修計】IT係(FW)'!K11+'【修計】サービス係(FV)'!K11</f>
        <v>0</v>
      </c>
      <c r="L11" s="859">
        <f>'【修計】IT係(FW)'!L11+'【修計】サービス係(FV)'!L11</f>
        <v>0</v>
      </c>
      <c r="M11" s="860">
        <f>'【修計】IT係(FW)'!M11+'【修計】サービス係(FV)'!M11</f>
        <v>0</v>
      </c>
      <c r="N11" s="861">
        <f>'【修計】IT係(FW)'!N11+'【修計】サービス係(FV)'!N11</f>
        <v>0</v>
      </c>
      <c r="O11" s="859">
        <f>'【修計】IT係(FW)'!O11+'【修計】サービス係(FV)'!O11</f>
        <v>0</v>
      </c>
      <c r="P11" s="860">
        <f>'【修計】IT係(FW)'!P11+'【修計】サービス係(FV)'!P11</f>
        <v>0</v>
      </c>
      <c r="Q11" s="861">
        <f>'【修計】IT係(FW)'!Q11+'【修計】サービス係(FV)'!Q11</f>
        <v>0</v>
      </c>
      <c r="R11" s="859">
        <f>'【修計】IT係(FW)'!R11+'【修計】サービス係(FV)'!R11</f>
        <v>0</v>
      </c>
      <c r="S11" s="860">
        <f>'【修計】IT係(FW)'!S11+'【修計】サービス係(FV)'!S11</f>
        <v>0</v>
      </c>
      <c r="T11" s="861">
        <f>'【修計】IT係(FW)'!T11+'【修計】サービス係(FV)'!T11</f>
        <v>0</v>
      </c>
      <c r="U11" s="859">
        <f>'【修計】IT係(FW)'!U11+'【修計】サービス係(FV)'!U11</f>
        <v>0</v>
      </c>
      <c r="V11" s="860">
        <f>'【修計】IT係(FW)'!V11+'【修計】サービス係(FV)'!V11</f>
        <v>0</v>
      </c>
      <c r="W11" s="861">
        <f>'【修計】IT係(FW)'!W11+'【修計】サービス係(FV)'!W11</f>
        <v>0</v>
      </c>
      <c r="X11" s="859">
        <f>'【修計】IT係(FW)'!X11+'【修計】サービス係(FV)'!X11</f>
        <v>0</v>
      </c>
      <c r="Y11" s="860">
        <f>'【修計】IT係(FW)'!Y11+'【修計】サービス係(FV)'!Y11</f>
        <v>0</v>
      </c>
      <c r="Z11" s="861">
        <f>'【修計】IT係(FW)'!Z11+'【修計】サービス係(FV)'!Z11</f>
        <v>0</v>
      </c>
      <c r="AA11" s="859">
        <f>'【修計】IT係(FW)'!AA11+'【修計】サービス係(FV)'!AA11</f>
        <v>0</v>
      </c>
      <c r="AB11" s="860">
        <f>'【修計】IT係(FW)'!AB11+'【修計】サービス係(FV)'!AB11</f>
        <v>1</v>
      </c>
      <c r="AC11" s="861">
        <f>'【修計】IT係(FW)'!AC11+'【修計】サービス係(FV)'!AC11</f>
        <v>1</v>
      </c>
      <c r="AD11" s="859">
        <f>'【修計】IT係(FW)'!AD11+'【修計】サービス係(FV)'!AD11</f>
        <v>0</v>
      </c>
      <c r="AE11" s="860">
        <f>'【修計】IT係(FW)'!AE11+'【修計】サービス係(FV)'!AE11</f>
        <v>0.2</v>
      </c>
      <c r="AF11" s="861">
        <f>'【修計】IT係(FW)'!AF11+'【修計】サービス係(FV)'!AF11</f>
        <v>0.2</v>
      </c>
      <c r="AG11" s="859">
        <f>'【修計】IT係(FW)'!AG11+'【修計】サービス係(FV)'!AG11</f>
        <v>0</v>
      </c>
      <c r="AH11" s="860">
        <f>'【修計】IT係(FW)'!AH11+'【修計】サービス係(FV)'!AH11</f>
        <v>0</v>
      </c>
      <c r="AI11" s="861">
        <f>'【修計】IT係(FW)'!AI11+'【修計】サービス係(FV)'!AI11</f>
        <v>0</v>
      </c>
      <c r="AJ11" s="859">
        <f>'【修計】IT係(FW)'!AJ11+'【修計】サービス係(FV)'!AJ11</f>
        <v>0</v>
      </c>
      <c r="AK11" s="860">
        <f>'【修計】IT係(FW)'!AK11+'【修計】サービス係(FV)'!AK11</f>
        <v>0.16666666666666666</v>
      </c>
      <c r="AL11" s="861">
        <f>'【修計】IT係(FW)'!AL11+'【修計】サービス係(FV)'!AL11</f>
        <v>0.16666666666666666</v>
      </c>
      <c r="AM11" s="859">
        <f>'【修計】IT係(FW)'!AM11+'【修計】サービス係(FV)'!AM11</f>
        <v>0</v>
      </c>
      <c r="AN11" s="860">
        <f>'【修計】IT係(FW)'!AN11+'【修計】サービス係(FV)'!AN11</f>
        <v>0</v>
      </c>
      <c r="AO11" s="861">
        <f>'【修計】IT係(FW)'!AO11+'【修計】サービス係(FV)'!AO11</f>
        <v>0</v>
      </c>
      <c r="AP11" s="859">
        <f>'【修計】IT係(FW)'!AP11+'【修計】サービス係(FV)'!AP11</f>
        <v>0</v>
      </c>
      <c r="AQ11" s="860">
        <f>'【修計】IT係(FW)'!AQ11+'【修計】サービス係(FV)'!AQ11</f>
        <v>0.14285714285714285</v>
      </c>
      <c r="AR11" s="861">
        <f>'【修計】IT係(FW)'!AR11+'【修計】サービス係(FV)'!AR11</f>
        <v>0.14285714285714285</v>
      </c>
      <c r="AS11" s="859">
        <f>'【修計】IT係(FW)'!AS11+'【修計】サービス係(FV)'!AS11</f>
        <v>0</v>
      </c>
      <c r="AT11" s="860">
        <f>'【修計】IT係(FW)'!AT11+'【修計】サービス係(FV)'!AT11</f>
        <v>0</v>
      </c>
      <c r="AU11" s="861">
        <f>'【修計】IT係(FW)'!AU11+'【修計】サービス係(FV)'!AU11</f>
        <v>0</v>
      </c>
      <c r="AV11" s="859">
        <f>'【修計】IT係(FW)'!AV11+'【修計】サービス係(FV)'!AV11</f>
        <v>0</v>
      </c>
      <c r="AW11" s="860">
        <f>'【修計】IT係(FW)'!AW11+'【修計】サービス係(FV)'!AW11</f>
        <v>0.125</v>
      </c>
      <c r="AX11" s="861">
        <f>'【修計】IT係(FW)'!AX11+'【修計】サービス係(FV)'!AX11</f>
        <v>0.125</v>
      </c>
      <c r="AY11" s="859">
        <f>'【修計】IT係(FW)'!AY11+'【修計】サービス係(FV)'!AY11</f>
        <v>0</v>
      </c>
      <c r="AZ11" s="860">
        <f>'【修計】IT係(FW)'!AZ11+'【修計】サービス係(FV)'!AZ11</f>
        <v>0</v>
      </c>
      <c r="BA11" s="861">
        <f>'【修計】IT係(FW)'!BA11+'【修計】サービス係(FV)'!BA11</f>
        <v>0</v>
      </c>
      <c r="BB11" s="859">
        <f>'【修計】IT係(FW)'!BB11+'【修計】サービス係(FV)'!BB11</f>
        <v>0</v>
      </c>
      <c r="BC11" s="860">
        <f>'【修計】IT係(FW)'!BC11+'【修計】サービス係(FV)'!BC11</f>
        <v>0.1111111111111111</v>
      </c>
      <c r="BD11" s="861">
        <f>'【修計】IT係(FW)'!BD11+'【修計】サービス係(FV)'!BD11</f>
        <v>0.1111111111111111</v>
      </c>
      <c r="BE11" s="859">
        <f>'【修計】IT係(FW)'!BE11+'【修計】サービス係(FV)'!BE11</f>
        <v>0</v>
      </c>
      <c r="BF11" s="860">
        <f>'【修計】IT係(FW)'!BF11+'【修計】サービス係(FV)'!BF11</f>
        <v>0</v>
      </c>
      <c r="BG11" s="861">
        <f>'【修計】IT係(FW)'!BG11+'【修計】サービス係(FV)'!BG11</f>
        <v>0</v>
      </c>
      <c r="BH11" s="859">
        <f>'【修計】IT係(FW)'!BH11+'【修計】サービス係(FV)'!BH11</f>
        <v>0</v>
      </c>
      <c r="BI11" s="860">
        <f>'【修計】IT係(FW)'!BI11+'【修計】サービス係(FV)'!BI11</f>
        <v>0.1</v>
      </c>
      <c r="BJ11" s="861">
        <f>'【修計】IT係(FW)'!BJ11+'【修計】サービス係(FV)'!BJ11</f>
        <v>0.1</v>
      </c>
      <c r="BK11" s="859">
        <f>'【修計】IT係(FW)'!BK11+'【修計】サービス係(FV)'!BK11</f>
        <v>0</v>
      </c>
      <c r="BL11" s="860">
        <f>'【修計】IT係(FW)'!BL11+'【修計】サービス係(FV)'!BL11</f>
        <v>0</v>
      </c>
      <c r="BM11" s="861">
        <f>'【修計】IT係(FW)'!BM11+'【修計】サービス係(FV)'!BM11</f>
        <v>0</v>
      </c>
      <c r="BN11" s="859">
        <f>'【修計】IT係(FW)'!BN11+'【修計】サービス係(FV)'!BN11</f>
        <v>0</v>
      </c>
      <c r="BO11" s="860">
        <f>'【修計】IT係(FW)'!BO11+'【修計】サービス係(FV)'!BO11</f>
        <v>9.0909090909090912E-2</v>
      </c>
      <c r="BP11" s="861">
        <f>'【修計】IT係(FW)'!BP11+'【修計】サービス係(FV)'!BP11</f>
        <v>9.0909090909090912E-2</v>
      </c>
      <c r="BQ11" s="859">
        <f>'【修計】IT係(FW)'!BQ11+'【修計】サービス係(FV)'!BQ11</f>
        <v>0</v>
      </c>
      <c r="BR11" s="860">
        <f>'【修計】IT係(FW)'!BR11+'【修計】サービス係(FV)'!BR11</f>
        <v>0</v>
      </c>
      <c r="BS11" s="861">
        <f>'【修計】IT係(FW)'!BS11+'【修計】サービス係(FV)'!BS11</f>
        <v>0</v>
      </c>
      <c r="BT11" s="859">
        <f>'【修計】IT係(FW)'!BT11+'【修計】サービス係(FV)'!BT11</f>
        <v>0</v>
      </c>
      <c r="BU11" s="860">
        <f>'【修計】IT係(FW)'!BU11+'【修計】サービス係(FV)'!BU11</f>
        <v>8.3333333333333329E-2</v>
      </c>
      <c r="BV11" s="861">
        <f>'【修計】IT係(FW)'!BV11+'【修計】サービス係(FV)'!BV11</f>
        <v>8.3333333333333329E-2</v>
      </c>
      <c r="BW11" s="793" t="s">
        <v>208</v>
      </c>
    </row>
    <row r="12" spans="2:75" ht="15.75" customHeight="1" thickTop="1" thickBot="1">
      <c r="B12" s="2484"/>
      <c r="C12" s="2530" t="s">
        <v>213</v>
      </c>
      <c r="D12" s="2531"/>
      <c r="E12" s="2532"/>
      <c r="F12" s="862">
        <v>72</v>
      </c>
      <c r="G12" s="863">
        <f t="shared" ref="G12" si="0">SUM(G7:G11)</f>
        <v>29</v>
      </c>
      <c r="H12" s="864">
        <f t="shared" ref="H12:H77" si="1">G12-F12</f>
        <v>-43</v>
      </c>
      <c r="I12" s="862">
        <v>72</v>
      </c>
      <c r="J12" s="863">
        <f t="shared" ref="J12" si="2">SUM(J7:J11)</f>
        <v>29</v>
      </c>
      <c r="K12" s="864">
        <f t="shared" ref="K12" si="3">J12-I12</f>
        <v>-43</v>
      </c>
      <c r="L12" s="862">
        <f t="shared" ref="L12" si="4">SUM(F12,I12)/N$3</f>
        <v>72</v>
      </c>
      <c r="M12" s="863">
        <f t="shared" ref="M12" si="5">SUM(G12,J12)/N$3</f>
        <v>29</v>
      </c>
      <c r="N12" s="864">
        <f t="shared" ref="N12:N72" si="6">M12-L12</f>
        <v>-43</v>
      </c>
      <c r="O12" s="862">
        <v>72</v>
      </c>
      <c r="P12" s="863">
        <f t="shared" ref="P12" si="7">SUM(P7:P11)</f>
        <v>29</v>
      </c>
      <c r="Q12" s="864">
        <f t="shared" ref="Q12" si="8">P12-O12</f>
        <v>-43</v>
      </c>
      <c r="R12" s="862">
        <f t="shared" ref="R12" si="9">SUM(F12,I12,O12)/T$3</f>
        <v>72</v>
      </c>
      <c r="S12" s="863">
        <f t="shared" ref="S12" si="10">SUM(G12,J12,P12)/T$3</f>
        <v>29</v>
      </c>
      <c r="T12" s="864">
        <f t="shared" ref="T12:T72" si="11">S12-R12</f>
        <v>-43</v>
      </c>
      <c r="U12" s="862">
        <v>72</v>
      </c>
      <c r="V12" s="863">
        <f t="shared" ref="V12" si="12">SUM(V7:V11)</f>
        <v>28</v>
      </c>
      <c r="W12" s="864">
        <f t="shared" ref="W12" si="13">V12-U12</f>
        <v>-44</v>
      </c>
      <c r="X12" s="862">
        <f t="shared" ref="X12" si="14">SUM(F12,I12,O12,U12)/Z$3</f>
        <v>72</v>
      </c>
      <c r="Y12" s="863">
        <f t="shared" ref="Y12" si="15">SUM(G12,J12,P12,V12)/Z$3</f>
        <v>28.75</v>
      </c>
      <c r="Z12" s="864">
        <f t="shared" ref="Z12:Z72" si="16">Y12-X12</f>
        <v>-43.25</v>
      </c>
      <c r="AA12" s="862">
        <v>72</v>
      </c>
      <c r="AB12" s="863">
        <f t="shared" ref="AB12" si="17">SUM(AB7:AB11)</f>
        <v>28</v>
      </c>
      <c r="AC12" s="864">
        <f t="shared" ref="AC12" si="18">AB12-AA12</f>
        <v>-44</v>
      </c>
      <c r="AD12" s="862">
        <f t="shared" ref="AD12" si="19">SUM(F12,I12,O12,U12,AA12)/AF$3</f>
        <v>72</v>
      </c>
      <c r="AE12" s="863">
        <f t="shared" ref="AE12" si="20">SUM(G12,J12,P12,V12,AB12)/AF$3</f>
        <v>28.6</v>
      </c>
      <c r="AF12" s="864">
        <f t="shared" ref="AF12:AF72" si="21">AE12-AD12</f>
        <v>-43.4</v>
      </c>
      <c r="AG12" s="862">
        <v>72</v>
      </c>
      <c r="AH12" s="863">
        <f t="shared" ref="AH12" si="22">SUM(AH7:AH11)</f>
        <v>0</v>
      </c>
      <c r="AI12" s="864">
        <f t="shared" ref="AI12" si="23">AH12-AG12</f>
        <v>-72</v>
      </c>
      <c r="AJ12" s="862">
        <f t="shared" ref="AJ12" si="24">SUM(F12,I12,O12,U12,AA12,AG12)/AL$3</f>
        <v>72</v>
      </c>
      <c r="AK12" s="863">
        <f t="shared" ref="AK12" si="25">SUM(G12,J12,P12,V12,AB12,AH12)/AL$3</f>
        <v>23.833333333333332</v>
      </c>
      <c r="AL12" s="864">
        <f t="shared" ref="AL12:AL72" si="26">AK12-AJ12</f>
        <v>-48.166666666666671</v>
      </c>
      <c r="AM12" s="862">
        <v>72</v>
      </c>
      <c r="AN12" s="863">
        <f t="shared" ref="AN12" si="27">SUM(AN7:AN11)</f>
        <v>0</v>
      </c>
      <c r="AO12" s="864">
        <f t="shared" ref="AO12" si="28">AN12-AM12</f>
        <v>-72</v>
      </c>
      <c r="AP12" s="862">
        <f t="shared" ref="AP12" si="29">SUM(F12,I12,O12,U12,AA12,AG12,AM12)/AR$3</f>
        <v>72</v>
      </c>
      <c r="AQ12" s="863">
        <f t="shared" ref="AQ12" si="30">SUM(G12,J12,P12,V12,AB12,AH12,AN12)/AR$3</f>
        <v>20.428571428571427</v>
      </c>
      <c r="AR12" s="864">
        <f t="shared" ref="AR12:AR71" si="31">AQ12-AP12</f>
        <v>-51.571428571428569</v>
      </c>
      <c r="AS12" s="862">
        <v>72</v>
      </c>
      <c r="AT12" s="863">
        <f t="shared" ref="AT12" si="32">SUM(AT7:AT11)</f>
        <v>0</v>
      </c>
      <c r="AU12" s="864">
        <f t="shared" ref="AU12" si="33">AT12-AS12</f>
        <v>-72</v>
      </c>
      <c r="AV12" s="862">
        <f t="shared" ref="AV12" si="34">SUM(F12,I12,O12,U12,AA12,AG12,AM12,AS12)/AX$3</f>
        <v>72</v>
      </c>
      <c r="AW12" s="863">
        <f t="shared" ref="AW12" si="35">SUM(G12,J12,P12,V12,AB12,AH12,AN12,AT12)/AX$3</f>
        <v>17.875</v>
      </c>
      <c r="AX12" s="864">
        <f t="shared" ref="AX12:AX71" si="36">AW12-AV12</f>
        <v>-54.125</v>
      </c>
      <c r="AY12" s="862">
        <v>72</v>
      </c>
      <c r="AZ12" s="863">
        <f t="shared" ref="AZ12" si="37">SUM(AZ7:AZ11)</f>
        <v>0</v>
      </c>
      <c r="BA12" s="864">
        <f t="shared" ref="BA12" si="38">AZ12-AY12</f>
        <v>-72</v>
      </c>
      <c r="BB12" s="862">
        <f t="shared" ref="BB12" si="39">SUM(F12,I12,O12,U12,AA12,AG12,AM12,AS12,AY12)/BD$3</f>
        <v>72</v>
      </c>
      <c r="BC12" s="863">
        <f t="shared" ref="BC12" si="40">SUM(G12,J12,P12,V12,AB12,AH12,AN12,AT12,AZ12)/BD$3</f>
        <v>15.888888888888889</v>
      </c>
      <c r="BD12" s="864">
        <f t="shared" ref="BD12:BD71" si="41">BC12-BB12</f>
        <v>-56.111111111111114</v>
      </c>
      <c r="BE12" s="862">
        <v>72</v>
      </c>
      <c r="BF12" s="863">
        <f t="shared" ref="BF12" si="42">SUM(BF7:BF11)</f>
        <v>0</v>
      </c>
      <c r="BG12" s="864">
        <f t="shared" ref="BG12" si="43">BF12-BE12</f>
        <v>-72</v>
      </c>
      <c r="BH12" s="862">
        <f t="shared" ref="BH12" si="44">SUM(F12,I12,O12,U12,AA12,AG12,AM12,AS12,AY12,BE12)/BJ$3</f>
        <v>72</v>
      </c>
      <c r="BI12" s="863">
        <f t="shared" ref="BI12" si="45">SUM(G12,J12,P12,V12,AB12,AH12,AN12,AT12,AZ12,BF12)/BJ$3</f>
        <v>14.3</v>
      </c>
      <c r="BJ12" s="864">
        <f t="shared" ref="BJ12:BJ71" si="46">BI12-BH12</f>
        <v>-57.7</v>
      </c>
      <c r="BK12" s="862">
        <v>72</v>
      </c>
      <c r="BL12" s="863">
        <f t="shared" ref="BL12" si="47">SUM(BL7:BL11)</f>
        <v>0</v>
      </c>
      <c r="BM12" s="864">
        <f t="shared" ref="BM12" si="48">BL12-BK12</f>
        <v>-72</v>
      </c>
      <c r="BN12" s="862">
        <f t="shared" ref="BN12" si="49">SUM(F12,I12,O12,U12,AA12,AG12,AM12,AS12,AY12,BE12,BK12)/BP$3</f>
        <v>72</v>
      </c>
      <c r="BO12" s="863">
        <f t="shared" ref="BO12" si="50">SUM(G12,J12,P12,V12,AB12,AH12,AN12,AT12,AZ12,BF12,BL12)/BP$3</f>
        <v>13</v>
      </c>
      <c r="BP12" s="864">
        <f t="shared" ref="BP12:BP71" si="51">BO12-BN12</f>
        <v>-59</v>
      </c>
      <c r="BQ12" s="862">
        <v>72</v>
      </c>
      <c r="BR12" s="863">
        <f t="shared" ref="BR12" si="52">SUM(BR7:BR11)</f>
        <v>0</v>
      </c>
      <c r="BS12" s="864">
        <f t="shared" ref="BS12" si="53">BR12-BQ12</f>
        <v>-72</v>
      </c>
      <c r="BT12" s="862">
        <f t="shared" ref="BT12" si="54">SUM(F12,I12,O12,U12,AA12,AG12,AM12,AS12,AY12,BE12,BK12,BQ12)/BV$3</f>
        <v>72</v>
      </c>
      <c r="BU12" s="863">
        <f t="shared" ref="BU12" si="55">SUM(G12,J12,P12,V12,AB12,AH12,AN12,AT12,AZ12,BF12,BL12,BR12)/BV$3</f>
        <v>11.916666666666666</v>
      </c>
      <c r="BV12" s="864">
        <f t="shared" ref="BV12:BV71" si="56">BU12-BT12</f>
        <v>-60.083333333333336</v>
      </c>
      <c r="BW12" s="907" t="s">
        <v>208</v>
      </c>
    </row>
    <row r="13" spans="2:75" ht="15.75" hidden="1" customHeight="1" outlineLevel="1">
      <c r="B13" s="2522" t="s">
        <v>276</v>
      </c>
      <c r="C13" s="2479" t="s">
        <v>214</v>
      </c>
      <c r="D13" s="2472" t="s">
        <v>215</v>
      </c>
      <c r="E13" s="734" t="s">
        <v>216</v>
      </c>
      <c r="F13" s="782">
        <f>'【修計】IT係(FW)'!F13+'【修計】サービス係(FV)'!F13</f>
        <v>5657</v>
      </c>
      <c r="G13" s="783">
        <f>'【修計】IT係(FW)'!G13+'【修計】サービス係(FV)'!G13</f>
        <v>5657</v>
      </c>
      <c r="H13" s="781">
        <f>'【修計】IT係(FW)'!H13+'【修計】サービス係(FV)'!H13</f>
        <v>0</v>
      </c>
      <c r="I13" s="782">
        <f>'【修計】IT係(FW)'!I13+'【修計】サービス係(FV)'!I13</f>
        <v>5494</v>
      </c>
      <c r="J13" s="783">
        <f>'【修計】IT係(FW)'!J13+'【修計】サービス係(FV)'!J13</f>
        <v>5494</v>
      </c>
      <c r="K13" s="781">
        <f>'【修計】IT係(FW)'!K13+'【修計】サービス係(FV)'!K13</f>
        <v>0</v>
      </c>
      <c r="L13" s="782">
        <f>'【修計】IT係(FW)'!L13+'【修計】サービス係(FV)'!L13</f>
        <v>11151</v>
      </c>
      <c r="M13" s="783">
        <f>'【修計】IT係(FW)'!M13+'【修計】サービス係(FV)'!M13</f>
        <v>11151</v>
      </c>
      <c r="N13" s="781">
        <f>'【修計】IT係(FW)'!N13+'【修計】サービス係(FV)'!N13</f>
        <v>0</v>
      </c>
      <c r="O13" s="782">
        <f>'【修計】IT係(FW)'!O13+'【修計】サービス係(FV)'!O13</f>
        <v>3009</v>
      </c>
      <c r="P13" s="783">
        <f>'【修計】IT係(FW)'!P13+'【修計】サービス係(FV)'!P13</f>
        <v>3009</v>
      </c>
      <c r="Q13" s="781">
        <f>'【修計】IT係(FW)'!Q13+'【修計】サービス係(FV)'!Q13</f>
        <v>0</v>
      </c>
      <c r="R13" s="782">
        <f>'【修計】IT係(FW)'!R13+'【修計】サービス係(FV)'!R13</f>
        <v>14160</v>
      </c>
      <c r="S13" s="783">
        <f>'【修計】IT係(FW)'!S13+'【修計】サービス係(FV)'!S13</f>
        <v>14160</v>
      </c>
      <c r="T13" s="781">
        <f>'【修計】IT係(FW)'!T13+'【修計】サービス係(FV)'!T13</f>
        <v>0</v>
      </c>
      <c r="U13" s="782">
        <f>'【修計】IT係(FW)'!U13+'【修計】サービス係(FV)'!U13</f>
        <v>6185</v>
      </c>
      <c r="V13" s="783">
        <f>'【修計】IT係(FW)'!V13+'【修計】サービス係(FV)'!V13</f>
        <v>6185</v>
      </c>
      <c r="W13" s="781">
        <f>'【修計】IT係(FW)'!W13+'【修計】サービス係(FV)'!W13</f>
        <v>0</v>
      </c>
      <c r="X13" s="782">
        <f>'【修計】IT係(FW)'!X13+'【修計】サービス係(FV)'!X13</f>
        <v>20345</v>
      </c>
      <c r="Y13" s="783">
        <f>'【修計】IT係(FW)'!Y13+'【修計】サービス係(FV)'!Y13</f>
        <v>20345</v>
      </c>
      <c r="Z13" s="781">
        <f>'【修計】IT係(FW)'!Z13+'【修計】サービス係(FV)'!Z13</f>
        <v>0</v>
      </c>
      <c r="AA13" s="782">
        <f>'【修計】IT係(FW)'!AA13+'【修計】サービス係(FV)'!AA13</f>
        <v>3622</v>
      </c>
      <c r="AB13" s="783">
        <f>'【修計】IT係(FW)'!AB13+'【修計】サービス係(FV)'!AB13</f>
        <v>3622</v>
      </c>
      <c r="AC13" s="781">
        <f>'【修計】IT係(FW)'!AC13+'【修計】サービス係(FV)'!AC13</f>
        <v>0</v>
      </c>
      <c r="AD13" s="782">
        <f>'【修計】IT係(FW)'!AD13+'【修計】サービス係(FV)'!AD13</f>
        <v>23967</v>
      </c>
      <c r="AE13" s="783">
        <f>'【修計】IT係(FW)'!AE13+'【修計】サービス係(FV)'!AE13</f>
        <v>23967</v>
      </c>
      <c r="AF13" s="781">
        <f>'【修計】IT係(FW)'!AF13+'【修計】サービス係(FV)'!AF13</f>
        <v>0</v>
      </c>
      <c r="AG13" s="782">
        <f>'【修計】IT係(FW)'!AG13+'【修計】サービス係(FV)'!AG13</f>
        <v>4108</v>
      </c>
      <c r="AH13" s="783">
        <f>'【修計】IT係(FW)'!AH13+'【修計】サービス係(FV)'!AH13</f>
        <v>4108</v>
      </c>
      <c r="AI13" s="781">
        <f>'【修計】IT係(FW)'!AI13+'【修計】サービス係(FV)'!AI13</f>
        <v>0</v>
      </c>
      <c r="AJ13" s="782">
        <f>'【修計】IT係(FW)'!AJ13+'【修計】サービス係(FV)'!AJ13</f>
        <v>28075</v>
      </c>
      <c r="AK13" s="783">
        <f>'【修計】IT係(FW)'!AK13+'【修計】サービス係(FV)'!AK13</f>
        <v>28075</v>
      </c>
      <c r="AL13" s="781">
        <f>'【修計】IT係(FW)'!AL13+'【修計】サービス係(FV)'!AL13</f>
        <v>0</v>
      </c>
      <c r="AM13" s="782">
        <f>'【修計】IT係(FW)'!AM13+'【修計】サービス係(FV)'!AM13</f>
        <v>5477</v>
      </c>
      <c r="AN13" s="783">
        <f>'【修計】IT係(FW)'!AN13+'【修計】サービス係(FV)'!AN13</f>
        <v>5477</v>
      </c>
      <c r="AO13" s="781">
        <f>'【修計】IT係(FW)'!AO13+'【修計】サービス係(FV)'!AO13</f>
        <v>0</v>
      </c>
      <c r="AP13" s="782">
        <f>'【修計】IT係(FW)'!AP13+'【修計】サービス係(FV)'!AP13</f>
        <v>33552</v>
      </c>
      <c r="AQ13" s="783">
        <f>'【修計】IT係(FW)'!AQ13+'【修計】サービス係(FV)'!AQ13</f>
        <v>33552</v>
      </c>
      <c r="AR13" s="781">
        <f>'【修計】IT係(FW)'!AR13+'【修計】サービス係(FV)'!AR13</f>
        <v>0</v>
      </c>
      <c r="AS13" s="782">
        <f>'【修計】IT係(FW)'!AS13+'【修計】サービス係(FV)'!AS13</f>
        <v>5098</v>
      </c>
      <c r="AT13" s="783">
        <f>'【修計】IT係(FW)'!AT13+'【修計】サービス係(FV)'!AT13</f>
        <v>5098</v>
      </c>
      <c r="AU13" s="781">
        <f>'【修計】IT係(FW)'!AU13+'【修計】サービス係(FV)'!AU13</f>
        <v>0</v>
      </c>
      <c r="AV13" s="782">
        <f>'【修計】IT係(FW)'!AV13+'【修計】サービス係(FV)'!AV13</f>
        <v>38650</v>
      </c>
      <c r="AW13" s="783">
        <f>'【修計】IT係(FW)'!AW13+'【修計】サービス係(FV)'!AW13</f>
        <v>38650</v>
      </c>
      <c r="AX13" s="781">
        <f>'【修計】IT係(FW)'!AX13+'【修計】サービス係(FV)'!AX13</f>
        <v>0</v>
      </c>
      <c r="AY13" s="782">
        <f>'【修計】IT係(FW)'!AY13+'【修計】サービス係(FV)'!AY13</f>
        <v>4806</v>
      </c>
      <c r="AZ13" s="783">
        <f>'【修計】IT係(FW)'!AZ13+'【修計】サービス係(FV)'!AZ13</f>
        <v>4806</v>
      </c>
      <c r="BA13" s="781">
        <f>'【修計】IT係(FW)'!BA13+'【修計】サービス係(FV)'!BA13</f>
        <v>0</v>
      </c>
      <c r="BB13" s="782">
        <f>'【修計】IT係(FW)'!BB13+'【修計】サービス係(FV)'!BB13</f>
        <v>43456</v>
      </c>
      <c r="BC13" s="783">
        <f>'【修計】IT係(FW)'!BC13+'【修計】サービス係(FV)'!BC13</f>
        <v>43456</v>
      </c>
      <c r="BD13" s="781">
        <f>'【修計】IT係(FW)'!BD13+'【修計】サービス係(FV)'!BD13</f>
        <v>0</v>
      </c>
      <c r="BE13" s="782">
        <f>'【修計】IT係(FW)'!BE13+'【修計】サービス係(FV)'!BE13</f>
        <v>5469</v>
      </c>
      <c r="BF13" s="783">
        <f>'【修計】IT係(FW)'!BF13+'【修計】サービス係(FV)'!BF13</f>
        <v>5469</v>
      </c>
      <c r="BG13" s="781">
        <f>'【修計】IT係(FW)'!BG13+'【修計】サービス係(FV)'!BG13</f>
        <v>0</v>
      </c>
      <c r="BH13" s="782">
        <f>'【修計】IT係(FW)'!BH13+'【修計】サービス係(FV)'!BH13</f>
        <v>48925</v>
      </c>
      <c r="BI13" s="783">
        <f>'【修計】IT係(FW)'!BI13+'【修計】サービス係(FV)'!BI13</f>
        <v>48925</v>
      </c>
      <c r="BJ13" s="781">
        <f>'【修計】IT係(FW)'!BJ13+'【修計】サービス係(FV)'!BJ13</f>
        <v>0</v>
      </c>
      <c r="BK13" s="782">
        <f>'【修計】IT係(FW)'!BK13+'【修計】サービス係(FV)'!BK13</f>
        <v>5416</v>
      </c>
      <c r="BL13" s="783">
        <f>'【修計】IT係(FW)'!BL13+'【修計】サービス係(FV)'!BL13</f>
        <v>5416</v>
      </c>
      <c r="BM13" s="781">
        <f>'【修計】IT係(FW)'!BM13+'【修計】サービス係(FV)'!BM13</f>
        <v>0</v>
      </c>
      <c r="BN13" s="782">
        <f>'【修計】IT係(FW)'!BN13+'【修計】サービス係(FV)'!BN13</f>
        <v>54341</v>
      </c>
      <c r="BO13" s="783">
        <f>'【修計】IT係(FW)'!BO13+'【修計】サービス係(FV)'!BO13</f>
        <v>54341</v>
      </c>
      <c r="BP13" s="781">
        <f>'【修計】IT係(FW)'!BP13+'【修計】サービス係(FV)'!BP13</f>
        <v>0</v>
      </c>
      <c r="BQ13" s="782">
        <f>'【修計】IT係(FW)'!BQ13+'【修計】サービス係(FV)'!BQ13</f>
        <v>6728</v>
      </c>
      <c r="BR13" s="783">
        <f>'【修計】IT係(FW)'!BR13+'【修計】サービス係(FV)'!BR13</f>
        <v>6728</v>
      </c>
      <c r="BS13" s="781">
        <f>'【修計】IT係(FW)'!BS13+'【修計】サービス係(FV)'!BS13</f>
        <v>0</v>
      </c>
      <c r="BT13" s="782">
        <f>'【修計】IT係(FW)'!BT13+'【修計】サービス係(FV)'!BT13</f>
        <v>61069</v>
      </c>
      <c r="BU13" s="783">
        <f>'【修計】IT係(FW)'!BU13+'【修計】サービス係(FV)'!BU13</f>
        <v>61069</v>
      </c>
      <c r="BV13" s="781">
        <f>'【修計】IT係(FW)'!BV13+'【修計】サービス係(FV)'!BV13</f>
        <v>0</v>
      </c>
      <c r="BW13" s="784" t="s">
        <v>89</v>
      </c>
    </row>
    <row r="14" spans="2:75" ht="15.75" hidden="1" customHeight="1" outlineLevel="1">
      <c r="B14" s="2523"/>
      <c r="C14" s="2480"/>
      <c r="D14" s="2473"/>
      <c r="E14" s="735" t="s">
        <v>71</v>
      </c>
      <c r="F14" s="787">
        <f>'【修計】IT係(FW)'!F14+'【修計】サービス係(FV)'!F14</f>
        <v>0</v>
      </c>
      <c r="G14" s="788">
        <f>'【修計】IT係(FW)'!G14+'【修計】サービス係(FV)'!G14</f>
        <v>1</v>
      </c>
      <c r="H14" s="786">
        <f>'【修計】IT係(FW)'!H14+'【修計】サービス係(FV)'!H14</f>
        <v>1</v>
      </c>
      <c r="I14" s="787">
        <f>'【修計】IT係(FW)'!I14+'【修計】サービス係(FV)'!I14</f>
        <v>0</v>
      </c>
      <c r="J14" s="788">
        <f>'【修計】IT係(FW)'!J14+'【修計】サービス係(FV)'!J14</f>
        <v>0</v>
      </c>
      <c r="K14" s="786">
        <f>'【修計】IT係(FW)'!K14+'【修計】サービス係(FV)'!K14</f>
        <v>0</v>
      </c>
      <c r="L14" s="787">
        <f>'【修計】IT係(FW)'!L14+'【修計】サービス係(FV)'!L14</f>
        <v>0</v>
      </c>
      <c r="M14" s="788">
        <f>'【修計】IT係(FW)'!M14+'【修計】サービス係(FV)'!M14</f>
        <v>1</v>
      </c>
      <c r="N14" s="786">
        <f>'【修計】IT係(FW)'!N14+'【修計】サービス係(FV)'!N14</f>
        <v>1</v>
      </c>
      <c r="O14" s="787">
        <f>'【修計】IT係(FW)'!O14+'【修計】サービス係(FV)'!O14</f>
        <v>0</v>
      </c>
      <c r="P14" s="788">
        <f>'【修計】IT係(FW)'!P14+'【修計】サービス係(FV)'!P14</f>
        <v>0</v>
      </c>
      <c r="Q14" s="786">
        <f>'【修計】IT係(FW)'!Q14+'【修計】サービス係(FV)'!Q14</f>
        <v>0</v>
      </c>
      <c r="R14" s="787">
        <f>'【修計】IT係(FW)'!R14+'【修計】サービス係(FV)'!R14</f>
        <v>0</v>
      </c>
      <c r="S14" s="788">
        <f>'【修計】IT係(FW)'!S14+'【修計】サービス係(FV)'!S14</f>
        <v>1</v>
      </c>
      <c r="T14" s="786">
        <f>'【修計】IT係(FW)'!T14+'【修計】サービス係(FV)'!T14</f>
        <v>1</v>
      </c>
      <c r="U14" s="787">
        <f>'【修計】IT係(FW)'!U14+'【修計】サービス係(FV)'!U14</f>
        <v>0</v>
      </c>
      <c r="V14" s="788">
        <f>'【修計】IT係(FW)'!V14+'【修計】サービス係(FV)'!V14</f>
        <v>0</v>
      </c>
      <c r="W14" s="786">
        <f>'【修計】IT係(FW)'!W14+'【修計】サービス係(FV)'!W14</f>
        <v>0</v>
      </c>
      <c r="X14" s="787">
        <f>'【修計】IT係(FW)'!X14+'【修計】サービス係(FV)'!X14</f>
        <v>0</v>
      </c>
      <c r="Y14" s="788">
        <f>'【修計】IT係(FW)'!Y14+'【修計】サービス係(FV)'!Y14</f>
        <v>1</v>
      </c>
      <c r="Z14" s="786">
        <f>'【修計】IT係(FW)'!Z14+'【修計】サービス係(FV)'!Z14</f>
        <v>1</v>
      </c>
      <c r="AA14" s="787">
        <f>'【修計】IT係(FW)'!AA14+'【修計】サービス係(FV)'!AA14</f>
        <v>0</v>
      </c>
      <c r="AB14" s="788">
        <f>'【修計】IT係(FW)'!AB14+'【修計】サービス係(FV)'!AB14</f>
        <v>0</v>
      </c>
      <c r="AC14" s="786">
        <f>'【修計】IT係(FW)'!AC14+'【修計】サービス係(FV)'!AC14</f>
        <v>0</v>
      </c>
      <c r="AD14" s="787">
        <f>'【修計】IT係(FW)'!AD14+'【修計】サービス係(FV)'!AD14</f>
        <v>0</v>
      </c>
      <c r="AE14" s="788">
        <f>'【修計】IT係(FW)'!AE14+'【修計】サービス係(FV)'!AE14</f>
        <v>1</v>
      </c>
      <c r="AF14" s="786">
        <f>'【修計】IT係(FW)'!AF14+'【修計】サービス係(FV)'!AF14</f>
        <v>1</v>
      </c>
      <c r="AG14" s="787">
        <f>'【修計】IT係(FW)'!AG14+'【修計】サービス係(FV)'!AG14</f>
        <v>0</v>
      </c>
      <c r="AH14" s="788">
        <f>'【修計】IT係(FW)'!AH14+'【修計】サービス係(FV)'!AH14</f>
        <v>0</v>
      </c>
      <c r="AI14" s="786">
        <f>'【修計】IT係(FW)'!AI14+'【修計】サービス係(FV)'!AI14</f>
        <v>0</v>
      </c>
      <c r="AJ14" s="787">
        <f>'【修計】IT係(FW)'!AJ14+'【修計】サービス係(FV)'!AJ14</f>
        <v>0</v>
      </c>
      <c r="AK14" s="788">
        <f>'【修計】IT係(FW)'!AK14+'【修計】サービス係(FV)'!AK14</f>
        <v>1</v>
      </c>
      <c r="AL14" s="786">
        <f>'【修計】IT係(FW)'!AL14+'【修計】サービス係(FV)'!AL14</f>
        <v>1</v>
      </c>
      <c r="AM14" s="787">
        <f>'【修計】IT係(FW)'!AM14+'【修計】サービス係(FV)'!AM14</f>
        <v>0</v>
      </c>
      <c r="AN14" s="788">
        <f>'【修計】IT係(FW)'!AN14+'【修計】サービス係(FV)'!AN14</f>
        <v>0</v>
      </c>
      <c r="AO14" s="786">
        <f>'【修計】IT係(FW)'!AO14+'【修計】サービス係(FV)'!AO14</f>
        <v>0</v>
      </c>
      <c r="AP14" s="787">
        <f>'【修計】IT係(FW)'!AP14+'【修計】サービス係(FV)'!AP14</f>
        <v>0</v>
      </c>
      <c r="AQ14" s="788">
        <f>'【修計】IT係(FW)'!AQ14+'【修計】サービス係(FV)'!AQ14</f>
        <v>1</v>
      </c>
      <c r="AR14" s="786">
        <f>'【修計】IT係(FW)'!AR14+'【修計】サービス係(FV)'!AR14</f>
        <v>1</v>
      </c>
      <c r="AS14" s="787">
        <f>'【修計】IT係(FW)'!AS14+'【修計】サービス係(FV)'!AS14</f>
        <v>0</v>
      </c>
      <c r="AT14" s="788">
        <f>'【修計】IT係(FW)'!AT14+'【修計】サービス係(FV)'!AT14</f>
        <v>0</v>
      </c>
      <c r="AU14" s="786">
        <f>'【修計】IT係(FW)'!AU14+'【修計】サービス係(FV)'!AU14</f>
        <v>0</v>
      </c>
      <c r="AV14" s="787">
        <f>'【修計】IT係(FW)'!AV14+'【修計】サービス係(FV)'!AV14</f>
        <v>0</v>
      </c>
      <c r="AW14" s="788">
        <f>'【修計】IT係(FW)'!AW14+'【修計】サービス係(FV)'!AW14</f>
        <v>1</v>
      </c>
      <c r="AX14" s="786">
        <f>'【修計】IT係(FW)'!AX14+'【修計】サービス係(FV)'!AX14</f>
        <v>1</v>
      </c>
      <c r="AY14" s="787">
        <f>'【修計】IT係(FW)'!AY14+'【修計】サービス係(FV)'!AY14</f>
        <v>0</v>
      </c>
      <c r="AZ14" s="788">
        <f>'【修計】IT係(FW)'!AZ14+'【修計】サービス係(FV)'!AZ14</f>
        <v>0</v>
      </c>
      <c r="BA14" s="786">
        <f>'【修計】IT係(FW)'!BA14+'【修計】サービス係(FV)'!BA14</f>
        <v>0</v>
      </c>
      <c r="BB14" s="787">
        <f>'【修計】IT係(FW)'!BB14+'【修計】サービス係(FV)'!BB14</f>
        <v>0</v>
      </c>
      <c r="BC14" s="788">
        <f>'【修計】IT係(FW)'!BC14+'【修計】サービス係(FV)'!BC14</f>
        <v>1</v>
      </c>
      <c r="BD14" s="786">
        <f>'【修計】IT係(FW)'!BD14+'【修計】サービス係(FV)'!BD14</f>
        <v>1</v>
      </c>
      <c r="BE14" s="787">
        <f>'【修計】IT係(FW)'!BE14+'【修計】サービス係(FV)'!BE14</f>
        <v>0</v>
      </c>
      <c r="BF14" s="788">
        <f>'【修計】IT係(FW)'!BF14+'【修計】サービス係(FV)'!BF14</f>
        <v>0</v>
      </c>
      <c r="BG14" s="786">
        <f>'【修計】IT係(FW)'!BG14+'【修計】サービス係(FV)'!BG14</f>
        <v>0</v>
      </c>
      <c r="BH14" s="787">
        <f>'【修計】IT係(FW)'!BH14+'【修計】サービス係(FV)'!BH14</f>
        <v>0</v>
      </c>
      <c r="BI14" s="788">
        <f>'【修計】IT係(FW)'!BI14+'【修計】サービス係(FV)'!BI14</f>
        <v>1</v>
      </c>
      <c r="BJ14" s="786">
        <f>'【修計】IT係(FW)'!BJ14+'【修計】サービス係(FV)'!BJ14</f>
        <v>1</v>
      </c>
      <c r="BK14" s="787">
        <f>'【修計】IT係(FW)'!BK14+'【修計】サービス係(FV)'!BK14</f>
        <v>0</v>
      </c>
      <c r="BL14" s="788">
        <f>'【修計】IT係(FW)'!BL14+'【修計】サービス係(FV)'!BL14</f>
        <v>0</v>
      </c>
      <c r="BM14" s="786">
        <f>'【修計】IT係(FW)'!BM14+'【修計】サービス係(FV)'!BM14</f>
        <v>0</v>
      </c>
      <c r="BN14" s="787">
        <f>'【修計】IT係(FW)'!BN14+'【修計】サービス係(FV)'!BN14</f>
        <v>0</v>
      </c>
      <c r="BO14" s="788">
        <f>'【修計】IT係(FW)'!BO14+'【修計】サービス係(FV)'!BO14</f>
        <v>1</v>
      </c>
      <c r="BP14" s="786">
        <f>'【修計】IT係(FW)'!BP14+'【修計】サービス係(FV)'!BP14</f>
        <v>1</v>
      </c>
      <c r="BQ14" s="787">
        <f>'【修計】IT係(FW)'!BQ14+'【修計】サービス係(FV)'!BQ14</f>
        <v>0</v>
      </c>
      <c r="BR14" s="788">
        <f>'【修計】IT係(FW)'!BR14+'【修計】サービス係(FV)'!BR14</f>
        <v>0</v>
      </c>
      <c r="BS14" s="786">
        <f>'【修計】IT係(FW)'!BS14+'【修計】サービス係(FV)'!BS14</f>
        <v>0</v>
      </c>
      <c r="BT14" s="787">
        <f>'【修計】IT係(FW)'!BT14+'【修計】サービス係(FV)'!BT14</f>
        <v>0</v>
      </c>
      <c r="BU14" s="788">
        <f>'【修計】IT係(FW)'!BU14+'【修計】サービス係(FV)'!BU14</f>
        <v>1</v>
      </c>
      <c r="BV14" s="786">
        <f>'【修計】IT係(FW)'!BV14+'【修計】サービス係(FV)'!BV14</f>
        <v>1</v>
      </c>
      <c r="BW14" s="789" t="s">
        <v>89</v>
      </c>
    </row>
    <row r="15" spans="2:75" ht="15.75" hidden="1" customHeight="1" outlineLevel="1">
      <c r="B15" s="2523"/>
      <c r="C15" s="2480"/>
      <c r="D15" s="2473"/>
      <c r="E15" s="735" t="s">
        <v>217</v>
      </c>
      <c r="F15" s="787">
        <f>'【修計】IT係(FW)'!F15+'【修計】サービス係(FV)'!F15</f>
        <v>5001</v>
      </c>
      <c r="G15" s="788">
        <f>'【修計】IT係(FW)'!G15+'【修計】サービス係(FV)'!G15</f>
        <v>6403</v>
      </c>
      <c r="H15" s="786">
        <f>'【修計】IT係(FW)'!H15+'【修計】サービス係(FV)'!H15</f>
        <v>1402</v>
      </c>
      <c r="I15" s="787">
        <f>'【修計】IT係(FW)'!I15+'【修計】サービス係(FV)'!I15</f>
        <v>4845</v>
      </c>
      <c r="J15" s="788">
        <f>'【修計】IT係(FW)'!J15+'【修計】サービス係(FV)'!J15</f>
        <v>4220</v>
      </c>
      <c r="K15" s="786">
        <f>'【修計】IT係(FW)'!K15+'【修計】サービス係(FV)'!K15</f>
        <v>-625</v>
      </c>
      <c r="L15" s="787">
        <f>'【修計】IT係(FW)'!L15+'【修計】サービス係(FV)'!L15</f>
        <v>9846</v>
      </c>
      <c r="M15" s="788">
        <f>'【修計】IT係(FW)'!M15+'【修計】サービス係(FV)'!M15</f>
        <v>10623</v>
      </c>
      <c r="N15" s="786">
        <f>'【修計】IT係(FW)'!N15+'【修計】サービス係(FV)'!N15</f>
        <v>777</v>
      </c>
      <c r="O15" s="787">
        <f>'【修計】IT係(FW)'!O15+'【修計】サービス係(FV)'!O15</f>
        <v>2696</v>
      </c>
      <c r="P15" s="788">
        <f>'【修計】IT係(FW)'!P15+'【修計】サービス係(FV)'!P15</f>
        <v>5909</v>
      </c>
      <c r="Q15" s="786">
        <f>'【修計】IT係(FW)'!Q15+'【修計】サービス係(FV)'!Q15</f>
        <v>3213</v>
      </c>
      <c r="R15" s="787">
        <f>'【修計】IT係(FW)'!R15+'【修計】サービス係(FV)'!R15</f>
        <v>12542</v>
      </c>
      <c r="S15" s="788">
        <f>'【修計】IT係(FW)'!S15+'【修計】サービス係(FV)'!S15</f>
        <v>16532</v>
      </c>
      <c r="T15" s="786">
        <f>'【修計】IT係(FW)'!T15+'【修計】サービス係(FV)'!T15</f>
        <v>3990</v>
      </c>
      <c r="U15" s="787">
        <f>'【修計】IT係(FW)'!U15+'【修計】サービス係(FV)'!U15</f>
        <v>5379</v>
      </c>
      <c r="V15" s="788">
        <f>'【修計】IT係(FW)'!V15+'【修計】サービス係(FV)'!V15</f>
        <v>6052</v>
      </c>
      <c r="W15" s="786">
        <f>'【修計】IT係(FW)'!W15+'【修計】サービス係(FV)'!W15</f>
        <v>673</v>
      </c>
      <c r="X15" s="787">
        <f>'【修計】IT係(FW)'!X15+'【修計】サービス係(FV)'!X15</f>
        <v>17921</v>
      </c>
      <c r="Y15" s="788">
        <f>'【修計】IT係(FW)'!Y15+'【修計】サービス係(FV)'!Y15</f>
        <v>22584</v>
      </c>
      <c r="Z15" s="786">
        <f>'【修計】IT係(FW)'!Z15+'【修計】サービス係(FV)'!Z15</f>
        <v>4663</v>
      </c>
      <c r="AA15" s="787">
        <f>'【修計】IT係(FW)'!AA15+'【修計】サービス係(FV)'!AA15</f>
        <v>3169</v>
      </c>
      <c r="AB15" s="788">
        <f>'【修計】IT係(FW)'!AB15+'【修計】サービス係(FV)'!AB15</f>
        <v>2961</v>
      </c>
      <c r="AC15" s="786">
        <f>'【修計】IT係(FW)'!AC15+'【修計】サービス係(FV)'!AC15</f>
        <v>-208</v>
      </c>
      <c r="AD15" s="787">
        <f>'【修計】IT係(FW)'!AD15+'【修計】サービス係(FV)'!AD15</f>
        <v>21090</v>
      </c>
      <c r="AE15" s="788">
        <f>'【修計】IT係(FW)'!AE15+'【修計】サービス係(FV)'!AE15</f>
        <v>25545</v>
      </c>
      <c r="AF15" s="786">
        <f>'【修計】IT係(FW)'!AF15+'【修計】サービス係(FV)'!AF15</f>
        <v>4455</v>
      </c>
      <c r="AG15" s="787">
        <f>'【修計】IT係(FW)'!AG15+'【修計】サービス係(FV)'!AG15</f>
        <v>3679</v>
      </c>
      <c r="AH15" s="788">
        <f>'【修計】IT係(FW)'!AH15+'【修計】サービス係(FV)'!AH15</f>
        <v>3670</v>
      </c>
      <c r="AI15" s="786">
        <f>'【修計】IT係(FW)'!AI15+'【修計】サービス係(FV)'!AI15</f>
        <v>-9</v>
      </c>
      <c r="AJ15" s="787">
        <f>'【修計】IT係(FW)'!AJ15+'【修計】サービス係(FV)'!AJ15</f>
        <v>24769</v>
      </c>
      <c r="AK15" s="788">
        <f>'【修計】IT係(FW)'!AK15+'【修計】サービス係(FV)'!AK15</f>
        <v>29215</v>
      </c>
      <c r="AL15" s="786">
        <f>'【修計】IT係(FW)'!AL15+'【修計】サービス係(FV)'!AL15</f>
        <v>4446</v>
      </c>
      <c r="AM15" s="787">
        <f>'【修計】IT係(FW)'!AM15+'【修計】サービス係(FV)'!AM15</f>
        <v>4665</v>
      </c>
      <c r="AN15" s="788">
        <f>'【修計】IT係(FW)'!AN15+'【修計】サービス係(FV)'!AN15</f>
        <v>52</v>
      </c>
      <c r="AO15" s="786">
        <f>'【修計】IT係(FW)'!AO15+'【修計】サービス係(FV)'!AO15</f>
        <v>-4613</v>
      </c>
      <c r="AP15" s="787">
        <f>'【修計】IT係(FW)'!AP15+'【修計】サービス係(FV)'!AP15</f>
        <v>29434</v>
      </c>
      <c r="AQ15" s="788">
        <f>'【修計】IT係(FW)'!AQ15+'【修計】サービス係(FV)'!AQ15</f>
        <v>29267</v>
      </c>
      <c r="AR15" s="786">
        <f>'【修計】IT係(FW)'!AR15+'【修計】サービス係(FV)'!AR15</f>
        <v>-167</v>
      </c>
      <c r="AS15" s="787">
        <f>'【修計】IT係(FW)'!AS15+'【修計】サービス係(FV)'!AS15</f>
        <v>4312</v>
      </c>
      <c r="AT15" s="788">
        <f>'【修計】IT係(FW)'!AT15+'【修計】サービス係(FV)'!AT15</f>
        <v>0</v>
      </c>
      <c r="AU15" s="786">
        <f>'【修計】IT係(FW)'!AU15+'【修計】サービス係(FV)'!AU15</f>
        <v>-4312</v>
      </c>
      <c r="AV15" s="787">
        <f>'【修計】IT係(FW)'!AV15+'【修計】サービス係(FV)'!AV15</f>
        <v>33746</v>
      </c>
      <c r="AW15" s="788">
        <f>'【修計】IT係(FW)'!AW15+'【修計】サービス係(FV)'!AW15</f>
        <v>29267</v>
      </c>
      <c r="AX15" s="786">
        <f>'【修計】IT係(FW)'!AX15+'【修計】サービス係(FV)'!AX15</f>
        <v>-4479</v>
      </c>
      <c r="AY15" s="787">
        <f>'【修計】IT係(FW)'!AY15+'【修計】サービス係(FV)'!AY15</f>
        <v>4041</v>
      </c>
      <c r="AZ15" s="788">
        <f>'【修計】IT係(FW)'!AZ15+'【修計】サービス係(FV)'!AZ15</f>
        <v>0</v>
      </c>
      <c r="BA15" s="786">
        <f>'【修計】IT係(FW)'!BA15+'【修計】サービス係(FV)'!BA15</f>
        <v>-4041</v>
      </c>
      <c r="BB15" s="787">
        <f>'【修計】IT係(FW)'!BB15+'【修計】サービス係(FV)'!BB15</f>
        <v>37787</v>
      </c>
      <c r="BC15" s="788">
        <f>'【修計】IT係(FW)'!BC15+'【修計】サービス係(FV)'!BC15</f>
        <v>29267</v>
      </c>
      <c r="BD15" s="786">
        <f>'【修計】IT係(FW)'!BD15+'【修計】サービス係(FV)'!BD15</f>
        <v>-8520</v>
      </c>
      <c r="BE15" s="787">
        <f>'【修計】IT係(FW)'!BE15+'【修計】サービス係(FV)'!BE15</f>
        <v>4658</v>
      </c>
      <c r="BF15" s="788">
        <f>'【修計】IT係(FW)'!BF15+'【修計】サービス係(FV)'!BF15</f>
        <v>0</v>
      </c>
      <c r="BG15" s="786">
        <f>'【修計】IT係(FW)'!BG15+'【修計】サービス係(FV)'!BG15</f>
        <v>-4658</v>
      </c>
      <c r="BH15" s="787">
        <f>'【修計】IT係(FW)'!BH15+'【修計】サービス係(FV)'!BH15</f>
        <v>42445</v>
      </c>
      <c r="BI15" s="788">
        <f>'【修計】IT係(FW)'!BI15+'【修計】サービス係(FV)'!BI15</f>
        <v>29267</v>
      </c>
      <c r="BJ15" s="786">
        <f>'【修計】IT係(FW)'!BJ15+'【修計】サービス係(FV)'!BJ15</f>
        <v>-13178</v>
      </c>
      <c r="BK15" s="787">
        <f>'【修計】IT係(FW)'!BK15+'【修計】サービス係(FV)'!BK15</f>
        <v>4609</v>
      </c>
      <c r="BL15" s="788">
        <f>'【修計】IT係(FW)'!BL15+'【修計】サービス係(FV)'!BL15</f>
        <v>0</v>
      </c>
      <c r="BM15" s="786">
        <f>'【修計】IT係(FW)'!BM15+'【修計】サービス係(FV)'!BM15</f>
        <v>-4609</v>
      </c>
      <c r="BN15" s="787">
        <f>'【修計】IT係(FW)'!BN15+'【修計】サービス係(FV)'!BN15</f>
        <v>47054</v>
      </c>
      <c r="BO15" s="788">
        <f>'【修計】IT係(FW)'!BO15+'【修計】サービス係(FV)'!BO15</f>
        <v>29267</v>
      </c>
      <c r="BP15" s="786">
        <f>'【修計】IT係(FW)'!BP15+'【修計】サービス係(FV)'!BP15</f>
        <v>-17787</v>
      </c>
      <c r="BQ15" s="787">
        <f>'【修計】IT係(FW)'!BQ15+'【修計】サービス係(FV)'!BQ15</f>
        <v>5830</v>
      </c>
      <c r="BR15" s="788">
        <f>'【修計】IT係(FW)'!BR15+'【修計】サービス係(FV)'!BR15</f>
        <v>0</v>
      </c>
      <c r="BS15" s="786">
        <f>'【修計】IT係(FW)'!BS15+'【修計】サービス係(FV)'!BS15</f>
        <v>-5830</v>
      </c>
      <c r="BT15" s="787">
        <f>'【修計】IT係(FW)'!BT15+'【修計】サービス係(FV)'!BT15</f>
        <v>52884</v>
      </c>
      <c r="BU15" s="788">
        <f>'【修計】IT係(FW)'!BU15+'【修計】サービス係(FV)'!BU15</f>
        <v>29267</v>
      </c>
      <c r="BV15" s="786">
        <f>'【修計】IT係(FW)'!BV15+'【修計】サービス係(FV)'!BV15</f>
        <v>-23617</v>
      </c>
      <c r="BW15" s="789" t="s">
        <v>89</v>
      </c>
    </row>
    <row r="16" spans="2:75" ht="15.75" hidden="1" customHeight="1" outlineLevel="1" thickBot="1">
      <c r="B16" s="2523"/>
      <c r="C16" s="2480"/>
      <c r="D16" s="2473"/>
      <c r="E16" s="736" t="s">
        <v>218</v>
      </c>
      <c r="F16" s="790">
        <f>F15/6300*1000</f>
        <v>793.80952380952385</v>
      </c>
      <c r="G16" s="791">
        <f t="shared" ref="G16:BR16" si="57">G15/6300*1000</f>
        <v>1016.3492063492064</v>
      </c>
      <c r="H16" s="792">
        <f t="shared" ref="H16:H17" si="58">G16-F16</f>
        <v>222.53968253968253</v>
      </c>
      <c r="I16" s="790">
        <f t="shared" si="57"/>
        <v>769.04761904761904</v>
      </c>
      <c r="J16" s="791">
        <f t="shared" si="57"/>
        <v>669.84126984126976</v>
      </c>
      <c r="K16" s="792">
        <f t="shared" ref="K16:K18" si="59">J16-I16</f>
        <v>-99.206349206349273</v>
      </c>
      <c r="L16" s="790">
        <f t="shared" ref="L16:M76" si="60">SUM(F16,I16)</f>
        <v>1562.8571428571429</v>
      </c>
      <c r="M16" s="791">
        <f t="shared" si="60"/>
        <v>1686.1904761904761</v>
      </c>
      <c r="N16" s="792">
        <f t="shared" si="6"/>
        <v>123.33333333333326</v>
      </c>
      <c r="O16" s="790">
        <f t="shared" si="57"/>
        <v>427.93650793650795</v>
      </c>
      <c r="P16" s="791">
        <f t="shared" si="57"/>
        <v>937.93650793650795</v>
      </c>
      <c r="Q16" s="792">
        <f t="shared" ref="Q16:Q18" si="61">P16-O16</f>
        <v>510</v>
      </c>
      <c r="R16" s="790">
        <f t="shared" ref="R16:S76" si="62">SUM(L16,O16)</f>
        <v>1990.7936507936508</v>
      </c>
      <c r="S16" s="791">
        <f t="shared" si="62"/>
        <v>2624.1269841269841</v>
      </c>
      <c r="T16" s="792">
        <f t="shared" si="11"/>
        <v>633.33333333333326</v>
      </c>
      <c r="U16" s="790">
        <f t="shared" si="57"/>
        <v>853.80952380952385</v>
      </c>
      <c r="V16" s="791">
        <f t="shared" si="57"/>
        <v>960.6349206349206</v>
      </c>
      <c r="W16" s="792">
        <f t="shared" ref="W16:W18" si="63">V16-U16</f>
        <v>106.82539682539675</v>
      </c>
      <c r="X16" s="790">
        <f t="shared" ref="X16:Y76" si="64">SUM(R16,U16)</f>
        <v>2844.6031746031749</v>
      </c>
      <c r="Y16" s="791">
        <f t="shared" si="64"/>
        <v>3584.7619047619046</v>
      </c>
      <c r="Z16" s="792">
        <f t="shared" si="16"/>
        <v>740.15873015872967</v>
      </c>
      <c r="AA16" s="790">
        <f t="shared" si="57"/>
        <v>503.01587301587301</v>
      </c>
      <c r="AB16" s="791">
        <f t="shared" si="57"/>
        <v>470</v>
      </c>
      <c r="AC16" s="792">
        <f t="shared" ref="AC16:AC18" si="65">AB16-AA16</f>
        <v>-33.015873015873012</v>
      </c>
      <c r="AD16" s="790">
        <f t="shared" ref="AD16:AE76" si="66">SUM(X16,AA16)</f>
        <v>3347.6190476190477</v>
      </c>
      <c r="AE16" s="791">
        <f t="shared" si="66"/>
        <v>4054.7619047619046</v>
      </c>
      <c r="AF16" s="792">
        <f t="shared" si="21"/>
        <v>707.14285714285688</v>
      </c>
      <c r="AG16" s="790">
        <f t="shared" si="57"/>
        <v>583.96825396825386</v>
      </c>
      <c r="AH16" s="791">
        <f t="shared" si="57"/>
        <v>582.53968253968253</v>
      </c>
      <c r="AI16" s="792">
        <f t="shared" ref="AI16:AI18" si="67">AH16-AG16</f>
        <v>-1.4285714285713311</v>
      </c>
      <c r="AJ16" s="790">
        <f t="shared" ref="AJ16:AK76" si="68">SUM(AD16,AG16)</f>
        <v>3931.5873015873017</v>
      </c>
      <c r="AK16" s="791">
        <f t="shared" si="68"/>
        <v>4637.3015873015875</v>
      </c>
      <c r="AL16" s="792">
        <f t="shared" si="26"/>
        <v>705.71428571428578</v>
      </c>
      <c r="AM16" s="790">
        <f t="shared" si="57"/>
        <v>740.47619047619048</v>
      </c>
      <c r="AN16" s="791">
        <f t="shared" si="57"/>
        <v>8.2539682539682548</v>
      </c>
      <c r="AO16" s="792">
        <f t="shared" ref="AO16:AO18" si="69">AN16-AM16</f>
        <v>-732.22222222222217</v>
      </c>
      <c r="AP16" s="790">
        <f t="shared" ref="AP16:AQ76" si="70">SUM(AJ16,AM16)</f>
        <v>4672.063492063492</v>
      </c>
      <c r="AQ16" s="791">
        <f t="shared" si="70"/>
        <v>4645.5555555555557</v>
      </c>
      <c r="AR16" s="792">
        <f t="shared" si="31"/>
        <v>-26.507936507936392</v>
      </c>
      <c r="AS16" s="790">
        <f t="shared" si="57"/>
        <v>684.44444444444446</v>
      </c>
      <c r="AT16" s="791">
        <f t="shared" si="57"/>
        <v>0</v>
      </c>
      <c r="AU16" s="792">
        <f t="shared" ref="AU16:AU18" si="71">AT16-AS16</f>
        <v>-684.44444444444446</v>
      </c>
      <c r="AV16" s="790">
        <f t="shared" ref="AV16:AW76" si="72">SUM(AP16,AS16)</f>
        <v>5356.5079365079364</v>
      </c>
      <c r="AW16" s="791">
        <f t="shared" si="72"/>
        <v>4645.5555555555557</v>
      </c>
      <c r="AX16" s="792">
        <f t="shared" si="36"/>
        <v>-710.95238095238074</v>
      </c>
      <c r="AY16" s="790">
        <f t="shared" si="57"/>
        <v>641.42857142857144</v>
      </c>
      <c r="AZ16" s="791">
        <f t="shared" si="57"/>
        <v>0</v>
      </c>
      <c r="BA16" s="792">
        <f t="shared" ref="BA16:BA18" si="73">AZ16-AY16</f>
        <v>-641.42857142857144</v>
      </c>
      <c r="BB16" s="790">
        <f t="shared" ref="BB16:BC76" si="74">SUM(AV16,AY16)</f>
        <v>5997.936507936508</v>
      </c>
      <c r="BC16" s="791">
        <f t="shared" si="74"/>
        <v>4645.5555555555557</v>
      </c>
      <c r="BD16" s="792">
        <f t="shared" si="41"/>
        <v>-1352.3809523809523</v>
      </c>
      <c r="BE16" s="790">
        <f t="shared" si="57"/>
        <v>739.36507936507928</v>
      </c>
      <c r="BF16" s="791">
        <f t="shared" si="57"/>
        <v>0</v>
      </c>
      <c r="BG16" s="792">
        <f t="shared" ref="BG16:BG18" si="75">BF16-BE16</f>
        <v>-739.36507936507928</v>
      </c>
      <c r="BH16" s="790">
        <f t="shared" ref="BH16:BI76" si="76">SUM(BB16,BE16)</f>
        <v>6737.3015873015875</v>
      </c>
      <c r="BI16" s="791">
        <f t="shared" si="76"/>
        <v>4645.5555555555557</v>
      </c>
      <c r="BJ16" s="792">
        <f t="shared" si="46"/>
        <v>-2091.7460317460318</v>
      </c>
      <c r="BK16" s="790">
        <f t="shared" si="57"/>
        <v>731.58730158730157</v>
      </c>
      <c r="BL16" s="791">
        <f t="shared" si="57"/>
        <v>0</v>
      </c>
      <c r="BM16" s="792">
        <f t="shared" ref="BM16:BM18" si="77">BL16-BK16</f>
        <v>-731.58730158730157</v>
      </c>
      <c r="BN16" s="790">
        <f t="shared" ref="BN16:BO76" si="78">SUM(BH16,BK16)</f>
        <v>7468.8888888888887</v>
      </c>
      <c r="BO16" s="791">
        <f t="shared" si="78"/>
        <v>4645.5555555555557</v>
      </c>
      <c r="BP16" s="792">
        <f t="shared" si="51"/>
        <v>-2823.333333333333</v>
      </c>
      <c r="BQ16" s="790">
        <f t="shared" si="57"/>
        <v>925.39682539682542</v>
      </c>
      <c r="BR16" s="791">
        <f t="shared" si="57"/>
        <v>0</v>
      </c>
      <c r="BS16" s="792">
        <f t="shared" ref="BS16:BS18" si="79">BR16-BQ16</f>
        <v>-925.39682539682542</v>
      </c>
      <c r="BT16" s="790">
        <f t="shared" ref="BT16:BU76" si="80">SUM(BN16,BQ16)</f>
        <v>8394.2857142857138</v>
      </c>
      <c r="BU16" s="791">
        <f t="shared" si="80"/>
        <v>4645.5555555555557</v>
      </c>
      <c r="BV16" s="792">
        <f t="shared" si="56"/>
        <v>-3748.7301587301581</v>
      </c>
      <c r="BW16" s="793" t="s">
        <v>90</v>
      </c>
    </row>
    <row r="17" spans="2:75" ht="15.75" hidden="1" customHeight="1" outlineLevel="1" thickTop="1">
      <c r="B17" s="2523"/>
      <c r="C17" s="2480"/>
      <c r="D17" s="2473"/>
      <c r="E17" s="737" t="s">
        <v>219</v>
      </c>
      <c r="F17" s="794">
        <f>F13-F14-F15</f>
        <v>656</v>
      </c>
      <c r="G17" s="795">
        <f t="shared" ref="G17:BR17" si="81">G13-G14-G15</f>
        <v>-747</v>
      </c>
      <c r="H17" s="796">
        <f t="shared" si="58"/>
        <v>-1403</v>
      </c>
      <c r="I17" s="794">
        <f t="shared" si="81"/>
        <v>649</v>
      </c>
      <c r="J17" s="795">
        <f t="shared" si="81"/>
        <v>1274</v>
      </c>
      <c r="K17" s="796">
        <f t="shared" si="59"/>
        <v>625</v>
      </c>
      <c r="L17" s="794">
        <f t="shared" si="60"/>
        <v>1305</v>
      </c>
      <c r="M17" s="795">
        <f t="shared" si="60"/>
        <v>527</v>
      </c>
      <c r="N17" s="796">
        <f t="shared" si="6"/>
        <v>-778</v>
      </c>
      <c r="O17" s="794">
        <f t="shared" si="81"/>
        <v>313</v>
      </c>
      <c r="P17" s="795">
        <f t="shared" si="81"/>
        <v>-2900</v>
      </c>
      <c r="Q17" s="796">
        <f t="shared" si="61"/>
        <v>-3213</v>
      </c>
      <c r="R17" s="794">
        <f t="shared" si="62"/>
        <v>1618</v>
      </c>
      <c r="S17" s="795">
        <f t="shared" si="62"/>
        <v>-2373</v>
      </c>
      <c r="T17" s="796">
        <f t="shared" si="11"/>
        <v>-3991</v>
      </c>
      <c r="U17" s="794">
        <f t="shared" si="81"/>
        <v>806</v>
      </c>
      <c r="V17" s="795">
        <f t="shared" si="81"/>
        <v>133</v>
      </c>
      <c r="W17" s="796">
        <f t="shared" si="63"/>
        <v>-673</v>
      </c>
      <c r="X17" s="794">
        <f t="shared" si="64"/>
        <v>2424</v>
      </c>
      <c r="Y17" s="795">
        <f t="shared" si="64"/>
        <v>-2240</v>
      </c>
      <c r="Z17" s="796">
        <f t="shared" si="16"/>
        <v>-4664</v>
      </c>
      <c r="AA17" s="794">
        <f t="shared" si="81"/>
        <v>453</v>
      </c>
      <c r="AB17" s="795">
        <f t="shared" si="81"/>
        <v>661</v>
      </c>
      <c r="AC17" s="796">
        <f t="shared" si="65"/>
        <v>208</v>
      </c>
      <c r="AD17" s="794">
        <f t="shared" si="66"/>
        <v>2877</v>
      </c>
      <c r="AE17" s="795">
        <f t="shared" si="66"/>
        <v>-1579</v>
      </c>
      <c r="AF17" s="796">
        <f t="shared" si="21"/>
        <v>-4456</v>
      </c>
      <c r="AG17" s="794">
        <f t="shared" si="81"/>
        <v>429</v>
      </c>
      <c r="AH17" s="795">
        <f t="shared" si="81"/>
        <v>438</v>
      </c>
      <c r="AI17" s="796">
        <f t="shared" si="67"/>
        <v>9</v>
      </c>
      <c r="AJ17" s="794">
        <f t="shared" si="68"/>
        <v>3306</v>
      </c>
      <c r="AK17" s="795">
        <f t="shared" si="68"/>
        <v>-1141</v>
      </c>
      <c r="AL17" s="796">
        <f t="shared" si="26"/>
        <v>-4447</v>
      </c>
      <c r="AM17" s="794">
        <f t="shared" si="81"/>
        <v>812</v>
      </c>
      <c r="AN17" s="795">
        <f t="shared" si="81"/>
        <v>5425</v>
      </c>
      <c r="AO17" s="796">
        <f t="shared" si="69"/>
        <v>4613</v>
      </c>
      <c r="AP17" s="794">
        <f t="shared" si="70"/>
        <v>4118</v>
      </c>
      <c r="AQ17" s="795">
        <f t="shared" si="70"/>
        <v>4284</v>
      </c>
      <c r="AR17" s="796">
        <f t="shared" si="31"/>
        <v>166</v>
      </c>
      <c r="AS17" s="794">
        <f t="shared" si="81"/>
        <v>786</v>
      </c>
      <c r="AT17" s="795">
        <f t="shared" si="81"/>
        <v>5098</v>
      </c>
      <c r="AU17" s="796">
        <f t="shared" si="71"/>
        <v>4312</v>
      </c>
      <c r="AV17" s="794">
        <f t="shared" si="72"/>
        <v>4904</v>
      </c>
      <c r="AW17" s="795">
        <f t="shared" si="72"/>
        <v>9382</v>
      </c>
      <c r="AX17" s="796">
        <f t="shared" si="36"/>
        <v>4478</v>
      </c>
      <c r="AY17" s="794">
        <f t="shared" si="81"/>
        <v>765</v>
      </c>
      <c r="AZ17" s="795">
        <f t="shared" si="81"/>
        <v>4806</v>
      </c>
      <c r="BA17" s="796">
        <f t="shared" si="73"/>
        <v>4041</v>
      </c>
      <c r="BB17" s="794">
        <f t="shared" si="74"/>
        <v>5669</v>
      </c>
      <c r="BC17" s="795">
        <f t="shared" si="74"/>
        <v>14188</v>
      </c>
      <c r="BD17" s="796">
        <f t="shared" si="41"/>
        <v>8519</v>
      </c>
      <c r="BE17" s="794">
        <f t="shared" si="81"/>
        <v>811</v>
      </c>
      <c r="BF17" s="795">
        <f t="shared" si="81"/>
        <v>5469</v>
      </c>
      <c r="BG17" s="796">
        <f t="shared" si="75"/>
        <v>4658</v>
      </c>
      <c r="BH17" s="794">
        <f t="shared" si="76"/>
        <v>6480</v>
      </c>
      <c r="BI17" s="795">
        <f t="shared" si="76"/>
        <v>19657</v>
      </c>
      <c r="BJ17" s="796">
        <f t="shared" si="46"/>
        <v>13177</v>
      </c>
      <c r="BK17" s="794">
        <f t="shared" si="81"/>
        <v>807</v>
      </c>
      <c r="BL17" s="795">
        <f t="shared" si="81"/>
        <v>5416</v>
      </c>
      <c r="BM17" s="796">
        <f t="shared" si="77"/>
        <v>4609</v>
      </c>
      <c r="BN17" s="794">
        <f t="shared" si="78"/>
        <v>7287</v>
      </c>
      <c r="BO17" s="795">
        <f t="shared" si="78"/>
        <v>25073</v>
      </c>
      <c r="BP17" s="796">
        <f t="shared" si="51"/>
        <v>17786</v>
      </c>
      <c r="BQ17" s="794">
        <f t="shared" si="81"/>
        <v>898</v>
      </c>
      <c r="BR17" s="795">
        <f t="shared" si="81"/>
        <v>6728</v>
      </c>
      <c r="BS17" s="796">
        <f t="shared" si="79"/>
        <v>5830</v>
      </c>
      <c r="BT17" s="794">
        <f t="shared" si="80"/>
        <v>8185</v>
      </c>
      <c r="BU17" s="795">
        <f t="shared" si="80"/>
        <v>31801</v>
      </c>
      <c r="BV17" s="796">
        <f t="shared" si="56"/>
        <v>23616</v>
      </c>
      <c r="BW17" s="797" t="s">
        <v>89</v>
      </c>
    </row>
    <row r="18" spans="2:75" ht="15.75" hidden="1" customHeight="1" outlineLevel="1" thickBot="1">
      <c r="B18" s="2523"/>
      <c r="C18" s="2480"/>
      <c r="D18" s="2474"/>
      <c r="E18" s="738" t="s">
        <v>220</v>
      </c>
      <c r="F18" s="798">
        <f>F17/F13</f>
        <v>0.11596252430616935</v>
      </c>
      <c r="G18" s="799">
        <f t="shared" ref="G18" si="82">G17/G13</f>
        <v>-0.13204878911083615</v>
      </c>
      <c r="H18" s="800">
        <f>G18-F18</f>
        <v>-0.2480113134170055</v>
      </c>
      <c r="I18" s="798">
        <f t="shared" ref="I18:BR18" si="83">I17/I13</f>
        <v>0.11812886785584274</v>
      </c>
      <c r="J18" s="799">
        <f t="shared" si="83"/>
        <v>0.23188933381871132</v>
      </c>
      <c r="K18" s="800">
        <f t="shared" si="59"/>
        <v>0.11376046596286858</v>
      </c>
      <c r="L18" s="798">
        <f t="shared" ref="L18" si="84">L17/L13</f>
        <v>0.11702986279257466</v>
      </c>
      <c r="M18" s="799">
        <f t="shared" si="83"/>
        <v>4.7260335395928617E-2</v>
      </c>
      <c r="N18" s="800">
        <f t="shared" si="6"/>
        <v>-6.9769527396646047E-2</v>
      </c>
      <c r="O18" s="798">
        <f t="shared" ref="O18" si="85">O17/O13</f>
        <v>0.10402126952475906</v>
      </c>
      <c r="P18" s="799">
        <f t="shared" si="83"/>
        <v>-0.96377534064473247</v>
      </c>
      <c r="Q18" s="800">
        <f t="shared" si="61"/>
        <v>-1.0677966101694916</v>
      </c>
      <c r="R18" s="798">
        <f t="shared" ref="R18" si="86">R17/R13</f>
        <v>0.11426553672316384</v>
      </c>
      <c r="S18" s="799">
        <f t="shared" si="83"/>
        <v>-0.16758474576271187</v>
      </c>
      <c r="T18" s="800">
        <f t="shared" si="11"/>
        <v>-0.28185028248587574</v>
      </c>
      <c r="U18" s="798">
        <f t="shared" ref="U18" si="87">U17/U13</f>
        <v>0.13031527890056588</v>
      </c>
      <c r="V18" s="799">
        <f t="shared" si="83"/>
        <v>2.1503637833468068E-2</v>
      </c>
      <c r="W18" s="800">
        <f t="shared" si="63"/>
        <v>-0.10881164106709781</v>
      </c>
      <c r="X18" s="798">
        <f t="shared" ref="X18" si="88">X17/X13</f>
        <v>0.11914475301056771</v>
      </c>
      <c r="Y18" s="799">
        <f t="shared" si="83"/>
        <v>-0.11010076185795035</v>
      </c>
      <c r="Z18" s="800">
        <f t="shared" si="16"/>
        <v>-0.22924551486851807</v>
      </c>
      <c r="AA18" s="798">
        <f t="shared" ref="AA18" si="89">AA17/AA13</f>
        <v>0.12506902263942574</v>
      </c>
      <c r="AB18" s="799">
        <f t="shared" si="83"/>
        <v>0.18249585864163445</v>
      </c>
      <c r="AC18" s="800">
        <f t="shared" si="65"/>
        <v>5.7426836002208714E-2</v>
      </c>
      <c r="AD18" s="798">
        <f t="shared" ref="AD18" si="90">AD17/AD13</f>
        <v>0.12004005507572912</v>
      </c>
      <c r="AE18" s="799">
        <f t="shared" si="83"/>
        <v>-6.5882254766971252E-2</v>
      </c>
      <c r="AF18" s="800">
        <f t="shared" si="21"/>
        <v>-0.18592230984270036</v>
      </c>
      <c r="AG18" s="798">
        <f t="shared" ref="AG18" si="91">AG17/AG13</f>
        <v>0.10443037974683544</v>
      </c>
      <c r="AH18" s="799">
        <f t="shared" si="83"/>
        <v>0.10662122687439143</v>
      </c>
      <c r="AI18" s="800">
        <f t="shared" si="67"/>
        <v>2.1908471275559893E-3</v>
      </c>
      <c r="AJ18" s="798">
        <f t="shared" ref="AJ18" si="92">AJ17/AJ13</f>
        <v>0.1177560106856634</v>
      </c>
      <c r="AK18" s="799">
        <f t="shared" si="83"/>
        <v>-4.0641139804096171E-2</v>
      </c>
      <c r="AL18" s="800">
        <f t="shared" si="26"/>
        <v>-0.15839715048975955</v>
      </c>
      <c r="AM18" s="798">
        <f t="shared" ref="AM18" si="93">AM17/AM13</f>
        <v>0.14825634471425964</v>
      </c>
      <c r="AN18" s="799">
        <f t="shared" si="83"/>
        <v>0.99050575132371732</v>
      </c>
      <c r="AO18" s="800">
        <f t="shared" si="69"/>
        <v>0.84224940660945768</v>
      </c>
      <c r="AP18" s="798">
        <f t="shared" ref="AP18" si="94">AP17/AP13</f>
        <v>0.12273485932284216</v>
      </c>
      <c r="AQ18" s="799">
        <f t="shared" si="83"/>
        <v>0.12768240343347639</v>
      </c>
      <c r="AR18" s="800">
        <f t="shared" si="31"/>
        <v>4.947544110634236E-3</v>
      </c>
      <c r="AS18" s="798">
        <f t="shared" ref="AS18" si="95">AS17/AS13</f>
        <v>0.15417810906237742</v>
      </c>
      <c r="AT18" s="799">
        <f t="shared" si="83"/>
        <v>1</v>
      </c>
      <c r="AU18" s="800">
        <f t="shared" si="71"/>
        <v>0.84582189093762261</v>
      </c>
      <c r="AV18" s="798">
        <f t="shared" ref="AV18" si="96">AV17/AV13</f>
        <v>0.12688227684346701</v>
      </c>
      <c r="AW18" s="799">
        <f t="shared" si="83"/>
        <v>0.24274256144890038</v>
      </c>
      <c r="AX18" s="800">
        <f t="shared" si="36"/>
        <v>0.11586028460543338</v>
      </c>
      <c r="AY18" s="798">
        <f t="shared" ref="AY18" si="97">AY17/AY13</f>
        <v>0.15917602996254682</v>
      </c>
      <c r="AZ18" s="799">
        <f t="shared" si="83"/>
        <v>1</v>
      </c>
      <c r="BA18" s="800">
        <f t="shared" si="73"/>
        <v>0.84082397003745313</v>
      </c>
      <c r="BB18" s="798">
        <f t="shared" ref="BB18" si="98">BB17/BB13</f>
        <v>0.13045379234167895</v>
      </c>
      <c r="BC18" s="799">
        <f t="shared" si="83"/>
        <v>0.32649116347569956</v>
      </c>
      <c r="BD18" s="800">
        <f t="shared" si="41"/>
        <v>0.19603737113402062</v>
      </c>
      <c r="BE18" s="798">
        <f t="shared" ref="BE18" si="99">BE17/BE13</f>
        <v>0.14829036386908026</v>
      </c>
      <c r="BF18" s="799">
        <f t="shared" si="83"/>
        <v>1</v>
      </c>
      <c r="BG18" s="800">
        <f t="shared" si="75"/>
        <v>0.85170963613091977</v>
      </c>
      <c r="BH18" s="798">
        <f t="shared" ref="BH18" si="100">BH17/BH13</f>
        <v>0.13244762391415432</v>
      </c>
      <c r="BI18" s="799">
        <f t="shared" si="83"/>
        <v>0.40177823198773632</v>
      </c>
      <c r="BJ18" s="800">
        <f t="shared" si="46"/>
        <v>0.269330608073582</v>
      </c>
      <c r="BK18" s="798">
        <f t="shared" ref="BK18" si="101">BK17/BK13</f>
        <v>0.14900295420974891</v>
      </c>
      <c r="BL18" s="799">
        <f t="shared" si="83"/>
        <v>1</v>
      </c>
      <c r="BM18" s="800">
        <f t="shared" si="77"/>
        <v>0.85099704579025115</v>
      </c>
      <c r="BN18" s="798">
        <f t="shared" ref="BN18" si="102">BN17/BN13</f>
        <v>0.13409764266391858</v>
      </c>
      <c r="BO18" s="799">
        <f t="shared" si="83"/>
        <v>0.46140115198468928</v>
      </c>
      <c r="BP18" s="800">
        <f t="shared" si="51"/>
        <v>0.32730350932077068</v>
      </c>
      <c r="BQ18" s="798">
        <f t="shared" ref="BQ18" si="103">BQ17/BQ13</f>
        <v>0.13347205707491083</v>
      </c>
      <c r="BR18" s="799">
        <f t="shared" si="83"/>
        <v>1</v>
      </c>
      <c r="BS18" s="800">
        <f t="shared" si="79"/>
        <v>0.86652794292508917</v>
      </c>
      <c r="BT18" s="798">
        <f t="shared" ref="BT18:BU18" si="104">BT17/BT13</f>
        <v>0.13402872160998214</v>
      </c>
      <c r="BU18" s="799">
        <f t="shared" si="104"/>
        <v>0.52073883639817253</v>
      </c>
      <c r="BV18" s="800">
        <f t="shared" si="56"/>
        <v>0.3867101147881904</v>
      </c>
      <c r="BW18" s="809" t="s">
        <v>153</v>
      </c>
    </row>
    <row r="19" spans="2:75" ht="15.75" hidden="1" customHeight="1" outlineLevel="1">
      <c r="B19" s="2523"/>
      <c r="C19" s="2480"/>
      <c r="D19" s="2472" t="s">
        <v>221</v>
      </c>
      <c r="E19" s="734" t="s">
        <v>216</v>
      </c>
      <c r="F19" s="782">
        <f>'【修計】IT係(FW)'!F19+'【修計】サービス係(FV)'!F19</f>
        <v>318</v>
      </c>
      <c r="G19" s="783">
        <f>'【修計】IT係(FW)'!G19+'【修計】サービス係(FV)'!G19</f>
        <v>0</v>
      </c>
      <c r="H19" s="781">
        <f>'【修計】IT係(FW)'!H19+'【修計】サービス係(FV)'!H19</f>
        <v>-318</v>
      </c>
      <c r="I19" s="782">
        <f>'【修計】IT係(FW)'!I19+'【修計】サービス係(FV)'!I19</f>
        <v>318</v>
      </c>
      <c r="J19" s="783">
        <f>'【修計】IT係(FW)'!J19+'【修計】サービス係(FV)'!J19</f>
        <v>0</v>
      </c>
      <c r="K19" s="781">
        <f>'【修計】IT係(FW)'!K19+'【修計】サービス係(FV)'!K19</f>
        <v>-318</v>
      </c>
      <c r="L19" s="782">
        <f>'【修計】IT係(FW)'!L19+'【修計】サービス係(FV)'!L19</f>
        <v>636</v>
      </c>
      <c r="M19" s="783">
        <f>'【修計】IT係(FW)'!M19+'【修計】サービス係(FV)'!M19</f>
        <v>0</v>
      </c>
      <c r="N19" s="781">
        <f>'【修計】IT係(FW)'!N19+'【修計】サービス係(FV)'!N19</f>
        <v>-636</v>
      </c>
      <c r="O19" s="782">
        <f>'【修計】IT係(FW)'!O19+'【修計】サービス係(FV)'!O19</f>
        <v>318</v>
      </c>
      <c r="P19" s="783">
        <f>'【修計】IT係(FW)'!P19+'【修計】サービス係(FV)'!P19</f>
        <v>305</v>
      </c>
      <c r="Q19" s="781">
        <f>'【修計】IT係(FW)'!Q19+'【修計】サービス係(FV)'!Q19</f>
        <v>-13</v>
      </c>
      <c r="R19" s="782">
        <f>'【修計】IT係(FW)'!R19+'【修計】サービス係(FV)'!R19</f>
        <v>954</v>
      </c>
      <c r="S19" s="783">
        <f>'【修計】IT係(FW)'!S19+'【修計】サービス係(FV)'!S19</f>
        <v>305</v>
      </c>
      <c r="T19" s="781">
        <f>'【修計】IT係(FW)'!T19+'【修計】サービス係(FV)'!T19</f>
        <v>-649</v>
      </c>
      <c r="U19" s="782">
        <f>'【修計】IT係(FW)'!U19+'【修計】サービス係(FV)'!U19</f>
        <v>318</v>
      </c>
      <c r="V19" s="783">
        <f>'【修計】IT係(FW)'!V19+'【修計】サービス係(FV)'!V19</f>
        <v>545</v>
      </c>
      <c r="W19" s="781">
        <f>'【修計】IT係(FW)'!W19+'【修計】サービス係(FV)'!W19</f>
        <v>227</v>
      </c>
      <c r="X19" s="782">
        <f>'【修計】IT係(FW)'!X19+'【修計】サービス係(FV)'!X19</f>
        <v>1272</v>
      </c>
      <c r="Y19" s="783">
        <f>'【修計】IT係(FW)'!Y19+'【修計】サービス係(FV)'!Y19</f>
        <v>850</v>
      </c>
      <c r="Z19" s="781">
        <f>'【修計】IT係(FW)'!Z19+'【修計】サービス係(FV)'!Z19</f>
        <v>-422</v>
      </c>
      <c r="AA19" s="782">
        <f>'【修計】IT係(FW)'!AA19+'【修計】サービス係(FV)'!AA19</f>
        <v>318</v>
      </c>
      <c r="AB19" s="783">
        <f>'【修計】IT係(FW)'!AB19+'【修計】サービス係(FV)'!AB19</f>
        <v>313</v>
      </c>
      <c r="AC19" s="781">
        <f>'【修計】IT係(FW)'!AC19+'【修計】サービス係(FV)'!AC19</f>
        <v>-5</v>
      </c>
      <c r="AD19" s="782">
        <f>'【修計】IT係(FW)'!AD19+'【修計】サービス係(FV)'!AD19</f>
        <v>1590</v>
      </c>
      <c r="AE19" s="783">
        <f>'【修計】IT係(FW)'!AE19+'【修計】サービス係(FV)'!AE19</f>
        <v>1163</v>
      </c>
      <c r="AF19" s="781">
        <f>'【修計】IT係(FW)'!AF19+'【修計】サービス係(FV)'!AF19</f>
        <v>-427</v>
      </c>
      <c r="AG19" s="782">
        <f>'【修計】IT係(FW)'!AG19+'【修計】サービス係(FV)'!AG19</f>
        <v>318</v>
      </c>
      <c r="AH19" s="783">
        <f>'【修計】IT係(FW)'!AH19+'【修計】サービス係(FV)'!AH19</f>
        <v>318</v>
      </c>
      <c r="AI19" s="781">
        <f>'【修計】IT係(FW)'!AI19+'【修計】サービス係(FV)'!AI19</f>
        <v>0</v>
      </c>
      <c r="AJ19" s="782">
        <f>'【修計】IT係(FW)'!AJ19+'【修計】サービス係(FV)'!AJ19</f>
        <v>1908</v>
      </c>
      <c r="AK19" s="783">
        <f>'【修計】IT係(FW)'!AK19+'【修計】サービス係(FV)'!AK19</f>
        <v>1481</v>
      </c>
      <c r="AL19" s="781">
        <f>'【修計】IT係(FW)'!AL19+'【修計】サービス係(FV)'!AL19</f>
        <v>-427</v>
      </c>
      <c r="AM19" s="782">
        <f>'【修計】IT係(FW)'!AM19+'【修計】サービス係(FV)'!AM19</f>
        <v>0</v>
      </c>
      <c r="AN19" s="783">
        <f>'【修計】IT係(FW)'!AN19+'【修計】サービス係(FV)'!AN19</f>
        <v>0</v>
      </c>
      <c r="AO19" s="781">
        <f>'【修計】IT係(FW)'!AO19+'【修計】サービス係(FV)'!AO19</f>
        <v>0</v>
      </c>
      <c r="AP19" s="782">
        <f>'【修計】IT係(FW)'!AP19+'【修計】サービス係(FV)'!AP19</f>
        <v>1908</v>
      </c>
      <c r="AQ19" s="783">
        <f>'【修計】IT係(FW)'!AQ19+'【修計】サービス係(FV)'!AQ19</f>
        <v>1481</v>
      </c>
      <c r="AR19" s="781">
        <f>'【修計】IT係(FW)'!AR19+'【修計】サービス係(FV)'!AR19</f>
        <v>-427</v>
      </c>
      <c r="AS19" s="782">
        <f>'【修計】IT係(FW)'!AS19+'【修計】サービス係(FV)'!AS19</f>
        <v>0</v>
      </c>
      <c r="AT19" s="783">
        <f>'【修計】IT係(FW)'!AT19+'【修計】サービス係(FV)'!AT19</f>
        <v>0</v>
      </c>
      <c r="AU19" s="781">
        <f>'【修計】IT係(FW)'!AU19+'【修計】サービス係(FV)'!AU19</f>
        <v>0</v>
      </c>
      <c r="AV19" s="782">
        <f>'【修計】IT係(FW)'!AV19+'【修計】サービス係(FV)'!AV19</f>
        <v>1908</v>
      </c>
      <c r="AW19" s="783">
        <f>'【修計】IT係(FW)'!AW19+'【修計】サービス係(FV)'!AW19</f>
        <v>1481</v>
      </c>
      <c r="AX19" s="781">
        <f>'【修計】IT係(FW)'!AX19+'【修計】サービス係(FV)'!AX19</f>
        <v>-427</v>
      </c>
      <c r="AY19" s="782">
        <f>'【修計】IT係(FW)'!AY19+'【修計】サービス係(FV)'!AY19</f>
        <v>0</v>
      </c>
      <c r="AZ19" s="783">
        <f>'【修計】IT係(FW)'!AZ19+'【修計】サービス係(FV)'!AZ19</f>
        <v>0</v>
      </c>
      <c r="BA19" s="781">
        <f>'【修計】IT係(FW)'!BA19+'【修計】サービス係(FV)'!BA19</f>
        <v>0</v>
      </c>
      <c r="BB19" s="782">
        <f>'【修計】IT係(FW)'!BB19+'【修計】サービス係(FV)'!BB19</f>
        <v>1908</v>
      </c>
      <c r="BC19" s="783">
        <f>'【修計】IT係(FW)'!BC19+'【修計】サービス係(FV)'!BC19</f>
        <v>1481</v>
      </c>
      <c r="BD19" s="781">
        <f>'【修計】IT係(FW)'!BD19+'【修計】サービス係(FV)'!BD19</f>
        <v>-427</v>
      </c>
      <c r="BE19" s="782">
        <f>'【修計】IT係(FW)'!BE19+'【修計】サービス係(FV)'!BE19</f>
        <v>0</v>
      </c>
      <c r="BF19" s="783">
        <f>'【修計】IT係(FW)'!BF19+'【修計】サービス係(FV)'!BF19</f>
        <v>0</v>
      </c>
      <c r="BG19" s="781">
        <f>'【修計】IT係(FW)'!BG19+'【修計】サービス係(FV)'!BG19</f>
        <v>0</v>
      </c>
      <c r="BH19" s="782">
        <f>'【修計】IT係(FW)'!BH19+'【修計】サービス係(FV)'!BH19</f>
        <v>1908</v>
      </c>
      <c r="BI19" s="783">
        <f>'【修計】IT係(FW)'!BI19+'【修計】サービス係(FV)'!BI19</f>
        <v>1481</v>
      </c>
      <c r="BJ19" s="781">
        <f>'【修計】IT係(FW)'!BJ19+'【修計】サービス係(FV)'!BJ19</f>
        <v>-427</v>
      </c>
      <c r="BK19" s="782">
        <f>'【修計】IT係(FW)'!BK19+'【修計】サービス係(FV)'!BK19</f>
        <v>0</v>
      </c>
      <c r="BL19" s="783">
        <f>'【修計】IT係(FW)'!BL19+'【修計】サービス係(FV)'!BL19</f>
        <v>0</v>
      </c>
      <c r="BM19" s="781">
        <f>'【修計】IT係(FW)'!BM19+'【修計】サービス係(FV)'!BM19</f>
        <v>0</v>
      </c>
      <c r="BN19" s="782">
        <f>'【修計】IT係(FW)'!BN19+'【修計】サービス係(FV)'!BN19</f>
        <v>1908</v>
      </c>
      <c r="BO19" s="783">
        <f>'【修計】IT係(FW)'!BO19+'【修計】サービス係(FV)'!BO19</f>
        <v>1481</v>
      </c>
      <c r="BP19" s="781">
        <f>'【修計】IT係(FW)'!BP19+'【修計】サービス係(FV)'!BP19</f>
        <v>-427</v>
      </c>
      <c r="BQ19" s="782">
        <f>'【修計】IT係(FW)'!BQ19+'【修計】サービス係(FV)'!BQ19</f>
        <v>0</v>
      </c>
      <c r="BR19" s="783">
        <f>'【修計】IT係(FW)'!BR19+'【修計】サービス係(FV)'!BR19</f>
        <v>0</v>
      </c>
      <c r="BS19" s="781">
        <f>'【修計】IT係(FW)'!BS19+'【修計】サービス係(FV)'!BS19</f>
        <v>0</v>
      </c>
      <c r="BT19" s="782">
        <f>'【修計】IT係(FW)'!BT19+'【修計】サービス係(FV)'!BT19</f>
        <v>1908</v>
      </c>
      <c r="BU19" s="783">
        <f>'【修計】IT係(FW)'!BU19+'【修計】サービス係(FV)'!BU19</f>
        <v>1481</v>
      </c>
      <c r="BV19" s="781">
        <f>'【修計】IT係(FW)'!BV19+'【修計】サービス係(FV)'!BV19</f>
        <v>-427</v>
      </c>
      <c r="BW19" s="784" t="s">
        <v>89</v>
      </c>
    </row>
    <row r="20" spans="2:75" ht="15.75" hidden="1" customHeight="1" outlineLevel="1">
      <c r="B20" s="2523"/>
      <c r="C20" s="2480"/>
      <c r="D20" s="2473"/>
      <c r="E20" s="735" t="s">
        <v>71</v>
      </c>
      <c r="F20" s="787">
        <f>'【修計】IT係(FW)'!F20+'【修計】サービス係(FV)'!F20</f>
        <v>0</v>
      </c>
      <c r="G20" s="788">
        <f>'【修計】IT係(FW)'!G20+'【修計】サービス係(FV)'!G20</f>
        <v>0</v>
      </c>
      <c r="H20" s="786">
        <f>'【修計】IT係(FW)'!H20+'【修計】サービス係(FV)'!H20</f>
        <v>0</v>
      </c>
      <c r="I20" s="787">
        <f>'【修計】IT係(FW)'!I20+'【修計】サービス係(FV)'!I20</f>
        <v>0</v>
      </c>
      <c r="J20" s="788">
        <f>'【修計】IT係(FW)'!J20+'【修計】サービス係(FV)'!J20</f>
        <v>0</v>
      </c>
      <c r="K20" s="786">
        <f>'【修計】IT係(FW)'!K20+'【修計】サービス係(FV)'!K20</f>
        <v>0</v>
      </c>
      <c r="L20" s="787">
        <f>'【修計】IT係(FW)'!L20+'【修計】サービス係(FV)'!L20</f>
        <v>0</v>
      </c>
      <c r="M20" s="788">
        <f>'【修計】IT係(FW)'!M20+'【修計】サービス係(FV)'!M20</f>
        <v>0</v>
      </c>
      <c r="N20" s="786">
        <f>'【修計】IT係(FW)'!N20+'【修計】サービス係(FV)'!N20</f>
        <v>0</v>
      </c>
      <c r="O20" s="787">
        <f>'【修計】IT係(FW)'!O20+'【修計】サービス係(FV)'!O20</f>
        <v>0</v>
      </c>
      <c r="P20" s="788">
        <f>'【修計】IT係(FW)'!P20+'【修計】サービス係(FV)'!P20</f>
        <v>0</v>
      </c>
      <c r="Q20" s="786">
        <f>'【修計】IT係(FW)'!Q20+'【修計】サービス係(FV)'!Q20</f>
        <v>0</v>
      </c>
      <c r="R20" s="787">
        <f>'【修計】IT係(FW)'!R20+'【修計】サービス係(FV)'!R20</f>
        <v>0</v>
      </c>
      <c r="S20" s="788">
        <f>'【修計】IT係(FW)'!S20+'【修計】サービス係(FV)'!S20</f>
        <v>0</v>
      </c>
      <c r="T20" s="786">
        <f>'【修計】IT係(FW)'!T20+'【修計】サービス係(FV)'!T20</f>
        <v>0</v>
      </c>
      <c r="U20" s="787">
        <f>'【修計】IT係(FW)'!U20+'【修計】サービス係(FV)'!U20</f>
        <v>0</v>
      </c>
      <c r="V20" s="788">
        <f>'【修計】IT係(FW)'!V20+'【修計】サービス係(FV)'!V20</f>
        <v>0</v>
      </c>
      <c r="W20" s="786">
        <f>'【修計】IT係(FW)'!W20+'【修計】サービス係(FV)'!W20</f>
        <v>0</v>
      </c>
      <c r="X20" s="787">
        <f>'【修計】IT係(FW)'!X20+'【修計】サービス係(FV)'!X20</f>
        <v>0</v>
      </c>
      <c r="Y20" s="788">
        <f>'【修計】IT係(FW)'!Y20+'【修計】サービス係(FV)'!Y20</f>
        <v>0</v>
      </c>
      <c r="Z20" s="786">
        <f>'【修計】IT係(FW)'!Z20+'【修計】サービス係(FV)'!Z20</f>
        <v>0</v>
      </c>
      <c r="AA20" s="787">
        <f>'【修計】IT係(FW)'!AA20+'【修計】サービス係(FV)'!AA20</f>
        <v>0</v>
      </c>
      <c r="AB20" s="788">
        <f>'【修計】IT係(FW)'!AB20+'【修計】サービス係(FV)'!AB20</f>
        <v>0</v>
      </c>
      <c r="AC20" s="786">
        <f>'【修計】IT係(FW)'!AC20+'【修計】サービス係(FV)'!AC20</f>
        <v>0</v>
      </c>
      <c r="AD20" s="787">
        <f>'【修計】IT係(FW)'!AD20+'【修計】サービス係(FV)'!AD20</f>
        <v>0</v>
      </c>
      <c r="AE20" s="788">
        <f>'【修計】IT係(FW)'!AE20+'【修計】サービス係(FV)'!AE20</f>
        <v>0</v>
      </c>
      <c r="AF20" s="786">
        <f>'【修計】IT係(FW)'!AF20+'【修計】サービス係(FV)'!AF20</f>
        <v>0</v>
      </c>
      <c r="AG20" s="787">
        <f>'【修計】IT係(FW)'!AG20+'【修計】サービス係(FV)'!AG20</f>
        <v>0</v>
      </c>
      <c r="AH20" s="788">
        <f>'【修計】IT係(FW)'!AH20+'【修計】サービス係(FV)'!AH20</f>
        <v>0</v>
      </c>
      <c r="AI20" s="786">
        <f>'【修計】IT係(FW)'!AI20+'【修計】サービス係(FV)'!AI20</f>
        <v>0</v>
      </c>
      <c r="AJ20" s="787">
        <f>'【修計】IT係(FW)'!AJ20+'【修計】サービス係(FV)'!AJ20</f>
        <v>0</v>
      </c>
      <c r="AK20" s="788">
        <f>'【修計】IT係(FW)'!AK20+'【修計】サービス係(FV)'!AK20</f>
        <v>0</v>
      </c>
      <c r="AL20" s="786">
        <f>'【修計】IT係(FW)'!AL20+'【修計】サービス係(FV)'!AL20</f>
        <v>0</v>
      </c>
      <c r="AM20" s="787">
        <f>'【修計】IT係(FW)'!AM20+'【修計】サービス係(FV)'!AM20</f>
        <v>0</v>
      </c>
      <c r="AN20" s="788">
        <f>'【修計】IT係(FW)'!AN20+'【修計】サービス係(FV)'!AN20</f>
        <v>0</v>
      </c>
      <c r="AO20" s="786">
        <f>'【修計】IT係(FW)'!AO20+'【修計】サービス係(FV)'!AO20</f>
        <v>0</v>
      </c>
      <c r="AP20" s="787">
        <f>'【修計】IT係(FW)'!AP20+'【修計】サービス係(FV)'!AP20</f>
        <v>0</v>
      </c>
      <c r="AQ20" s="788">
        <f>'【修計】IT係(FW)'!AQ20+'【修計】サービス係(FV)'!AQ20</f>
        <v>0</v>
      </c>
      <c r="AR20" s="786">
        <f>'【修計】IT係(FW)'!AR20+'【修計】サービス係(FV)'!AR20</f>
        <v>0</v>
      </c>
      <c r="AS20" s="787">
        <f>'【修計】IT係(FW)'!AS20+'【修計】サービス係(FV)'!AS20</f>
        <v>0</v>
      </c>
      <c r="AT20" s="788">
        <f>'【修計】IT係(FW)'!AT20+'【修計】サービス係(FV)'!AT20</f>
        <v>0</v>
      </c>
      <c r="AU20" s="786">
        <f>'【修計】IT係(FW)'!AU20+'【修計】サービス係(FV)'!AU20</f>
        <v>0</v>
      </c>
      <c r="AV20" s="787">
        <f>'【修計】IT係(FW)'!AV20+'【修計】サービス係(FV)'!AV20</f>
        <v>0</v>
      </c>
      <c r="AW20" s="788">
        <f>'【修計】IT係(FW)'!AW20+'【修計】サービス係(FV)'!AW20</f>
        <v>0</v>
      </c>
      <c r="AX20" s="786">
        <f>'【修計】IT係(FW)'!AX20+'【修計】サービス係(FV)'!AX20</f>
        <v>0</v>
      </c>
      <c r="AY20" s="787">
        <f>'【修計】IT係(FW)'!AY20+'【修計】サービス係(FV)'!AY20</f>
        <v>0</v>
      </c>
      <c r="AZ20" s="788">
        <f>'【修計】IT係(FW)'!AZ20+'【修計】サービス係(FV)'!AZ20</f>
        <v>0</v>
      </c>
      <c r="BA20" s="786">
        <f>'【修計】IT係(FW)'!BA20+'【修計】サービス係(FV)'!BA20</f>
        <v>0</v>
      </c>
      <c r="BB20" s="787">
        <f>'【修計】IT係(FW)'!BB20+'【修計】サービス係(FV)'!BB20</f>
        <v>0</v>
      </c>
      <c r="BC20" s="788">
        <f>'【修計】IT係(FW)'!BC20+'【修計】サービス係(FV)'!BC20</f>
        <v>0</v>
      </c>
      <c r="BD20" s="786">
        <f>'【修計】IT係(FW)'!BD20+'【修計】サービス係(FV)'!BD20</f>
        <v>0</v>
      </c>
      <c r="BE20" s="787">
        <f>'【修計】IT係(FW)'!BE20+'【修計】サービス係(FV)'!BE20</f>
        <v>0</v>
      </c>
      <c r="BF20" s="788">
        <f>'【修計】IT係(FW)'!BF20+'【修計】サービス係(FV)'!BF20</f>
        <v>0</v>
      </c>
      <c r="BG20" s="786">
        <f>'【修計】IT係(FW)'!BG20+'【修計】サービス係(FV)'!BG20</f>
        <v>0</v>
      </c>
      <c r="BH20" s="787">
        <f>'【修計】IT係(FW)'!BH20+'【修計】サービス係(FV)'!BH20</f>
        <v>0</v>
      </c>
      <c r="BI20" s="788">
        <f>'【修計】IT係(FW)'!BI20+'【修計】サービス係(FV)'!BI20</f>
        <v>0</v>
      </c>
      <c r="BJ20" s="786">
        <f>'【修計】IT係(FW)'!BJ20+'【修計】サービス係(FV)'!BJ20</f>
        <v>0</v>
      </c>
      <c r="BK20" s="787">
        <f>'【修計】IT係(FW)'!BK20+'【修計】サービス係(FV)'!BK20</f>
        <v>0</v>
      </c>
      <c r="BL20" s="788">
        <f>'【修計】IT係(FW)'!BL20+'【修計】サービス係(FV)'!BL20</f>
        <v>0</v>
      </c>
      <c r="BM20" s="786">
        <f>'【修計】IT係(FW)'!BM20+'【修計】サービス係(FV)'!BM20</f>
        <v>0</v>
      </c>
      <c r="BN20" s="787">
        <f>'【修計】IT係(FW)'!BN20+'【修計】サービス係(FV)'!BN20</f>
        <v>0</v>
      </c>
      <c r="BO20" s="788">
        <f>'【修計】IT係(FW)'!BO20+'【修計】サービス係(FV)'!BO20</f>
        <v>0</v>
      </c>
      <c r="BP20" s="786">
        <f>'【修計】IT係(FW)'!BP20+'【修計】サービス係(FV)'!BP20</f>
        <v>0</v>
      </c>
      <c r="BQ20" s="787">
        <f>'【修計】IT係(FW)'!BQ20+'【修計】サービス係(FV)'!BQ20</f>
        <v>0</v>
      </c>
      <c r="BR20" s="788">
        <f>'【修計】IT係(FW)'!BR20+'【修計】サービス係(FV)'!BR20</f>
        <v>0</v>
      </c>
      <c r="BS20" s="786">
        <f>'【修計】IT係(FW)'!BS20+'【修計】サービス係(FV)'!BS20</f>
        <v>0</v>
      </c>
      <c r="BT20" s="787">
        <f>'【修計】IT係(FW)'!BT20+'【修計】サービス係(FV)'!BT20</f>
        <v>0</v>
      </c>
      <c r="BU20" s="788">
        <f>'【修計】IT係(FW)'!BU20+'【修計】サービス係(FV)'!BU20</f>
        <v>0</v>
      </c>
      <c r="BV20" s="786">
        <f>'【修計】IT係(FW)'!BV20+'【修計】サービス係(FV)'!BV20</f>
        <v>0</v>
      </c>
      <c r="BW20" s="789" t="s">
        <v>89</v>
      </c>
    </row>
    <row r="21" spans="2:75" ht="15.75" hidden="1" customHeight="1" outlineLevel="1">
      <c r="B21" s="2523"/>
      <c r="C21" s="2480"/>
      <c r="D21" s="2473"/>
      <c r="E21" s="735" t="s">
        <v>217</v>
      </c>
      <c r="F21" s="787">
        <f>'【修計】IT係(FW)'!F21+'【修計】サービス係(FV)'!F21</f>
        <v>315</v>
      </c>
      <c r="G21" s="788">
        <f>'【修計】IT係(FW)'!G21+'【修計】サービス係(FV)'!G21</f>
        <v>0</v>
      </c>
      <c r="H21" s="786">
        <f>'【修計】IT係(FW)'!H21+'【修計】サービス係(FV)'!H21</f>
        <v>-315</v>
      </c>
      <c r="I21" s="787">
        <f>'【修計】IT係(FW)'!I21+'【修計】サービス係(FV)'!I21</f>
        <v>315</v>
      </c>
      <c r="J21" s="788">
        <f>'【修計】IT係(FW)'!J21+'【修計】サービス係(FV)'!J21</f>
        <v>0</v>
      </c>
      <c r="K21" s="786">
        <f>'【修計】IT係(FW)'!K21+'【修計】サービス係(FV)'!K21</f>
        <v>-315</v>
      </c>
      <c r="L21" s="787">
        <f>'【修計】IT係(FW)'!L21+'【修計】サービス係(FV)'!L21</f>
        <v>630</v>
      </c>
      <c r="M21" s="788">
        <f>'【修計】IT係(FW)'!M21+'【修計】サービス係(FV)'!M21</f>
        <v>0</v>
      </c>
      <c r="N21" s="786">
        <f>'【修計】IT係(FW)'!N21+'【修計】サービス係(FV)'!N21</f>
        <v>-630</v>
      </c>
      <c r="O21" s="787">
        <f>'【修計】IT係(FW)'!O21+'【修計】サービス係(FV)'!O21</f>
        <v>315</v>
      </c>
      <c r="P21" s="788">
        <f>'【修計】IT係(FW)'!P21+'【修計】サービス係(FV)'!P21</f>
        <v>302</v>
      </c>
      <c r="Q21" s="786">
        <f>'【修計】IT係(FW)'!Q21+'【修計】サービス係(FV)'!Q21</f>
        <v>-13</v>
      </c>
      <c r="R21" s="787">
        <f>'【修計】IT係(FW)'!R21+'【修計】サービス係(FV)'!R21</f>
        <v>945</v>
      </c>
      <c r="S21" s="788">
        <f>'【修計】IT係(FW)'!S21+'【修計】サービス係(FV)'!S21</f>
        <v>302</v>
      </c>
      <c r="T21" s="786">
        <f>'【修計】IT係(FW)'!T21+'【修計】サービス係(FV)'!T21</f>
        <v>-643</v>
      </c>
      <c r="U21" s="787">
        <f>'【修計】IT係(FW)'!U21+'【修計】サービス係(FV)'!U21</f>
        <v>315</v>
      </c>
      <c r="V21" s="788">
        <f>'【修計】IT係(FW)'!V21+'【修計】サービス係(FV)'!V21</f>
        <v>540</v>
      </c>
      <c r="W21" s="786">
        <f>'【修計】IT係(FW)'!W21+'【修計】サービス係(FV)'!W21</f>
        <v>225</v>
      </c>
      <c r="X21" s="787">
        <f>'【修計】IT係(FW)'!X21+'【修計】サービス係(FV)'!X21</f>
        <v>1260</v>
      </c>
      <c r="Y21" s="788">
        <f>'【修計】IT係(FW)'!Y21+'【修計】サービス係(FV)'!Y21</f>
        <v>842</v>
      </c>
      <c r="Z21" s="786">
        <f>'【修計】IT係(FW)'!Z21+'【修計】サービス係(FV)'!Z21</f>
        <v>-418</v>
      </c>
      <c r="AA21" s="787">
        <f>'【修計】IT係(FW)'!AA21+'【修計】サービス係(FV)'!AA21</f>
        <v>315</v>
      </c>
      <c r="AB21" s="788">
        <f>'【修計】IT係(FW)'!AB21+'【修計】サービス係(FV)'!AB21</f>
        <v>310</v>
      </c>
      <c r="AC21" s="786">
        <f>'【修計】IT係(FW)'!AC21+'【修計】サービス係(FV)'!AC21</f>
        <v>-5</v>
      </c>
      <c r="AD21" s="787">
        <f>'【修計】IT係(FW)'!AD21+'【修計】サービス係(FV)'!AD21</f>
        <v>1575</v>
      </c>
      <c r="AE21" s="788">
        <f>'【修計】IT係(FW)'!AE21+'【修計】サービス係(FV)'!AE21</f>
        <v>1152</v>
      </c>
      <c r="AF21" s="786">
        <f>'【修計】IT係(FW)'!AF21+'【修計】サービス係(FV)'!AF21</f>
        <v>-423</v>
      </c>
      <c r="AG21" s="787">
        <f>'【修計】IT係(FW)'!AG21+'【修計】サービス係(FV)'!AG21</f>
        <v>315</v>
      </c>
      <c r="AH21" s="788">
        <f>'【修計】IT係(FW)'!AH21+'【修計】サービス係(FV)'!AH21</f>
        <v>310</v>
      </c>
      <c r="AI21" s="786">
        <f>'【修計】IT係(FW)'!AI21+'【修計】サービス係(FV)'!AI21</f>
        <v>-5</v>
      </c>
      <c r="AJ21" s="787">
        <f>'【修計】IT係(FW)'!AJ21+'【修計】サービス係(FV)'!AJ21</f>
        <v>1890</v>
      </c>
      <c r="AK21" s="788">
        <f>'【修計】IT係(FW)'!AK21+'【修計】サービス係(FV)'!AK21</f>
        <v>1462</v>
      </c>
      <c r="AL21" s="786">
        <f>'【修計】IT係(FW)'!AL21+'【修計】サービス係(FV)'!AL21</f>
        <v>-428</v>
      </c>
      <c r="AM21" s="787">
        <f>'【修計】IT係(FW)'!AM21+'【修計】サービス係(FV)'!AM21</f>
        <v>0</v>
      </c>
      <c r="AN21" s="788">
        <f>'【修計】IT係(FW)'!AN21+'【修計】サービス係(FV)'!AN21</f>
        <v>0</v>
      </c>
      <c r="AO21" s="786">
        <f>'【修計】IT係(FW)'!AO21+'【修計】サービス係(FV)'!AO21</f>
        <v>0</v>
      </c>
      <c r="AP21" s="787">
        <f>'【修計】IT係(FW)'!AP21+'【修計】サービス係(FV)'!AP21</f>
        <v>1890</v>
      </c>
      <c r="AQ21" s="788">
        <f>'【修計】IT係(FW)'!AQ21+'【修計】サービス係(FV)'!AQ21</f>
        <v>1462</v>
      </c>
      <c r="AR21" s="786">
        <f>'【修計】IT係(FW)'!AR21+'【修計】サービス係(FV)'!AR21</f>
        <v>-428</v>
      </c>
      <c r="AS21" s="787">
        <f>'【修計】IT係(FW)'!AS21+'【修計】サービス係(FV)'!AS21</f>
        <v>0</v>
      </c>
      <c r="AT21" s="788">
        <f>'【修計】IT係(FW)'!AT21+'【修計】サービス係(FV)'!AT21</f>
        <v>0</v>
      </c>
      <c r="AU21" s="786">
        <f>'【修計】IT係(FW)'!AU21+'【修計】サービス係(FV)'!AU21</f>
        <v>0</v>
      </c>
      <c r="AV21" s="787">
        <f>'【修計】IT係(FW)'!AV21+'【修計】サービス係(FV)'!AV21</f>
        <v>1890</v>
      </c>
      <c r="AW21" s="788">
        <f>'【修計】IT係(FW)'!AW21+'【修計】サービス係(FV)'!AW21</f>
        <v>1462</v>
      </c>
      <c r="AX21" s="786">
        <f>'【修計】IT係(FW)'!AX21+'【修計】サービス係(FV)'!AX21</f>
        <v>-428</v>
      </c>
      <c r="AY21" s="787">
        <f>'【修計】IT係(FW)'!AY21+'【修計】サービス係(FV)'!AY21</f>
        <v>0</v>
      </c>
      <c r="AZ21" s="788">
        <f>'【修計】IT係(FW)'!AZ21+'【修計】サービス係(FV)'!AZ21</f>
        <v>0</v>
      </c>
      <c r="BA21" s="786">
        <f>'【修計】IT係(FW)'!BA21+'【修計】サービス係(FV)'!BA21</f>
        <v>0</v>
      </c>
      <c r="BB21" s="787">
        <f>'【修計】IT係(FW)'!BB21+'【修計】サービス係(FV)'!BB21</f>
        <v>1890</v>
      </c>
      <c r="BC21" s="788">
        <f>'【修計】IT係(FW)'!BC21+'【修計】サービス係(FV)'!BC21</f>
        <v>1462</v>
      </c>
      <c r="BD21" s="786">
        <f>'【修計】IT係(FW)'!BD21+'【修計】サービス係(FV)'!BD21</f>
        <v>-428</v>
      </c>
      <c r="BE21" s="787">
        <f>'【修計】IT係(FW)'!BE21+'【修計】サービス係(FV)'!BE21</f>
        <v>0</v>
      </c>
      <c r="BF21" s="788">
        <f>'【修計】IT係(FW)'!BF21+'【修計】サービス係(FV)'!BF21</f>
        <v>0</v>
      </c>
      <c r="BG21" s="786">
        <f>'【修計】IT係(FW)'!BG21+'【修計】サービス係(FV)'!BG21</f>
        <v>0</v>
      </c>
      <c r="BH21" s="787">
        <f>'【修計】IT係(FW)'!BH21+'【修計】サービス係(FV)'!BH21</f>
        <v>1890</v>
      </c>
      <c r="BI21" s="788">
        <f>'【修計】IT係(FW)'!BI21+'【修計】サービス係(FV)'!BI21</f>
        <v>1462</v>
      </c>
      <c r="BJ21" s="786">
        <f>'【修計】IT係(FW)'!BJ21+'【修計】サービス係(FV)'!BJ21</f>
        <v>-428</v>
      </c>
      <c r="BK21" s="787">
        <f>'【修計】IT係(FW)'!BK21+'【修計】サービス係(FV)'!BK21</f>
        <v>0</v>
      </c>
      <c r="BL21" s="788">
        <f>'【修計】IT係(FW)'!BL21+'【修計】サービス係(FV)'!BL21</f>
        <v>0</v>
      </c>
      <c r="BM21" s="786">
        <f>'【修計】IT係(FW)'!BM21+'【修計】サービス係(FV)'!BM21</f>
        <v>0</v>
      </c>
      <c r="BN21" s="787">
        <f>'【修計】IT係(FW)'!BN21+'【修計】サービス係(FV)'!BN21</f>
        <v>1890</v>
      </c>
      <c r="BO21" s="788">
        <f>'【修計】IT係(FW)'!BO21+'【修計】サービス係(FV)'!BO21</f>
        <v>1462</v>
      </c>
      <c r="BP21" s="786">
        <f>'【修計】IT係(FW)'!BP21+'【修計】サービス係(FV)'!BP21</f>
        <v>-428</v>
      </c>
      <c r="BQ21" s="787">
        <f>'【修計】IT係(FW)'!BQ21+'【修計】サービス係(FV)'!BQ21</f>
        <v>0</v>
      </c>
      <c r="BR21" s="788">
        <f>'【修計】IT係(FW)'!BR21+'【修計】サービス係(FV)'!BR21</f>
        <v>0</v>
      </c>
      <c r="BS21" s="786">
        <f>'【修計】IT係(FW)'!BS21+'【修計】サービス係(FV)'!BS21</f>
        <v>0</v>
      </c>
      <c r="BT21" s="787">
        <f>'【修計】IT係(FW)'!BT21+'【修計】サービス係(FV)'!BT21</f>
        <v>1890</v>
      </c>
      <c r="BU21" s="788">
        <f>'【修計】IT係(FW)'!BU21+'【修計】サービス係(FV)'!BU21</f>
        <v>1462</v>
      </c>
      <c r="BV21" s="786">
        <f>'【修計】IT係(FW)'!BV21+'【修計】サービス係(FV)'!BV21</f>
        <v>-428</v>
      </c>
      <c r="BW21" s="789" t="s">
        <v>89</v>
      </c>
    </row>
    <row r="22" spans="2:75" ht="15.75" hidden="1" customHeight="1" outlineLevel="1" thickBot="1">
      <c r="B22" s="2523"/>
      <c r="C22" s="2480"/>
      <c r="D22" s="2473"/>
      <c r="E22" s="736" t="s">
        <v>218</v>
      </c>
      <c r="F22" s="790">
        <f>F21/6300*1000</f>
        <v>50</v>
      </c>
      <c r="G22" s="791">
        <f t="shared" ref="G22:BR22" si="105">G21/6300*1000</f>
        <v>0</v>
      </c>
      <c r="H22" s="792">
        <f t="shared" ref="H22:H23" si="106">G22-F22</f>
        <v>-50</v>
      </c>
      <c r="I22" s="790">
        <f t="shared" si="105"/>
        <v>50</v>
      </c>
      <c r="J22" s="791">
        <f t="shared" si="105"/>
        <v>0</v>
      </c>
      <c r="K22" s="792">
        <f t="shared" ref="K22:K24" si="107">J22-I22</f>
        <v>-50</v>
      </c>
      <c r="L22" s="790">
        <f t="shared" si="60"/>
        <v>100</v>
      </c>
      <c r="M22" s="791">
        <f t="shared" si="60"/>
        <v>0</v>
      </c>
      <c r="N22" s="792">
        <f t="shared" si="6"/>
        <v>-100</v>
      </c>
      <c r="O22" s="790">
        <f t="shared" si="105"/>
        <v>50</v>
      </c>
      <c r="P22" s="791">
        <f t="shared" si="105"/>
        <v>47.936507936507937</v>
      </c>
      <c r="Q22" s="792">
        <f t="shared" ref="Q22:Q24" si="108">P22-O22</f>
        <v>-2.0634920634920633</v>
      </c>
      <c r="R22" s="790">
        <f t="shared" si="62"/>
        <v>150</v>
      </c>
      <c r="S22" s="791">
        <f t="shared" si="62"/>
        <v>47.936507936507937</v>
      </c>
      <c r="T22" s="792">
        <f t="shared" si="11"/>
        <v>-102.06349206349206</v>
      </c>
      <c r="U22" s="790">
        <f t="shared" si="105"/>
        <v>50</v>
      </c>
      <c r="V22" s="791">
        <f t="shared" si="105"/>
        <v>85.714285714285708</v>
      </c>
      <c r="W22" s="792">
        <f t="shared" ref="W22:W24" si="109">V22-U22</f>
        <v>35.714285714285708</v>
      </c>
      <c r="X22" s="790">
        <f t="shared" si="64"/>
        <v>200</v>
      </c>
      <c r="Y22" s="791">
        <f t="shared" si="64"/>
        <v>133.65079365079364</v>
      </c>
      <c r="Z22" s="792">
        <f t="shared" si="16"/>
        <v>-66.349206349206355</v>
      </c>
      <c r="AA22" s="790">
        <f t="shared" si="105"/>
        <v>50</v>
      </c>
      <c r="AB22" s="791">
        <f t="shared" si="105"/>
        <v>49.206349206349202</v>
      </c>
      <c r="AC22" s="792">
        <f t="shared" ref="AC22:AC24" si="110">AB22-AA22</f>
        <v>-0.79365079365079794</v>
      </c>
      <c r="AD22" s="790">
        <f t="shared" si="66"/>
        <v>250</v>
      </c>
      <c r="AE22" s="791">
        <f t="shared" si="66"/>
        <v>182.85714285714283</v>
      </c>
      <c r="AF22" s="792">
        <f t="shared" si="21"/>
        <v>-67.142857142857167</v>
      </c>
      <c r="AG22" s="790">
        <f t="shared" si="105"/>
        <v>50</v>
      </c>
      <c r="AH22" s="791">
        <f t="shared" si="105"/>
        <v>49.206349206349202</v>
      </c>
      <c r="AI22" s="792">
        <f t="shared" ref="AI22:AI24" si="111">AH22-AG22</f>
        <v>-0.79365079365079794</v>
      </c>
      <c r="AJ22" s="790">
        <f t="shared" si="68"/>
        <v>300</v>
      </c>
      <c r="AK22" s="791">
        <f t="shared" si="68"/>
        <v>232.06349206349205</v>
      </c>
      <c r="AL22" s="792">
        <f t="shared" si="26"/>
        <v>-67.936507936507951</v>
      </c>
      <c r="AM22" s="790">
        <f t="shared" si="105"/>
        <v>0</v>
      </c>
      <c r="AN22" s="791">
        <f t="shared" si="105"/>
        <v>0</v>
      </c>
      <c r="AO22" s="792">
        <f t="shared" ref="AO22:AO24" si="112">AN22-AM22</f>
        <v>0</v>
      </c>
      <c r="AP22" s="790">
        <f t="shared" si="70"/>
        <v>300</v>
      </c>
      <c r="AQ22" s="791">
        <f t="shared" si="70"/>
        <v>232.06349206349205</v>
      </c>
      <c r="AR22" s="792">
        <f t="shared" si="31"/>
        <v>-67.936507936507951</v>
      </c>
      <c r="AS22" s="790">
        <f t="shared" si="105"/>
        <v>0</v>
      </c>
      <c r="AT22" s="791">
        <f t="shared" si="105"/>
        <v>0</v>
      </c>
      <c r="AU22" s="792">
        <f t="shared" ref="AU22:AU24" si="113">AT22-AS22</f>
        <v>0</v>
      </c>
      <c r="AV22" s="790">
        <f t="shared" si="72"/>
        <v>300</v>
      </c>
      <c r="AW22" s="791">
        <f t="shared" si="72"/>
        <v>232.06349206349205</v>
      </c>
      <c r="AX22" s="792">
        <f t="shared" si="36"/>
        <v>-67.936507936507951</v>
      </c>
      <c r="AY22" s="790">
        <f t="shared" si="105"/>
        <v>0</v>
      </c>
      <c r="AZ22" s="791">
        <f t="shared" si="105"/>
        <v>0</v>
      </c>
      <c r="BA22" s="792">
        <f t="shared" ref="BA22:BA24" si="114">AZ22-AY22</f>
        <v>0</v>
      </c>
      <c r="BB22" s="790">
        <f t="shared" si="74"/>
        <v>300</v>
      </c>
      <c r="BC22" s="791">
        <f t="shared" si="74"/>
        <v>232.06349206349205</v>
      </c>
      <c r="BD22" s="792">
        <f t="shared" si="41"/>
        <v>-67.936507936507951</v>
      </c>
      <c r="BE22" s="790">
        <f t="shared" si="105"/>
        <v>0</v>
      </c>
      <c r="BF22" s="791">
        <f t="shared" si="105"/>
        <v>0</v>
      </c>
      <c r="BG22" s="792">
        <f t="shared" ref="BG22:BG24" si="115">BF22-BE22</f>
        <v>0</v>
      </c>
      <c r="BH22" s="790">
        <f t="shared" si="76"/>
        <v>300</v>
      </c>
      <c r="BI22" s="791">
        <f t="shared" si="76"/>
        <v>232.06349206349205</v>
      </c>
      <c r="BJ22" s="792">
        <f t="shared" si="46"/>
        <v>-67.936507936507951</v>
      </c>
      <c r="BK22" s="790">
        <f t="shared" si="105"/>
        <v>0</v>
      </c>
      <c r="BL22" s="791">
        <f t="shared" si="105"/>
        <v>0</v>
      </c>
      <c r="BM22" s="792">
        <f t="shared" ref="BM22:BM24" si="116">BL22-BK22</f>
        <v>0</v>
      </c>
      <c r="BN22" s="790">
        <f t="shared" si="78"/>
        <v>300</v>
      </c>
      <c r="BO22" s="791">
        <f t="shared" si="78"/>
        <v>232.06349206349205</v>
      </c>
      <c r="BP22" s="792">
        <f t="shared" si="51"/>
        <v>-67.936507936507951</v>
      </c>
      <c r="BQ22" s="790">
        <f t="shared" si="105"/>
        <v>0</v>
      </c>
      <c r="BR22" s="791">
        <f t="shared" si="105"/>
        <v>0</v>
      </c>
      <c r="BS22" s="792">
        <f t="shared" ref="BS22:BS24" si="117">BR22-BQ22</f>
        <v>0</v>
      </c>
      <c r="BT22" s="790">
        <f t="shared" si="80"/>
        <v>300</v>
      </c>
      <c r="BU22" s="791">
        <f t="shared" si="80"/>
        <v>232.06349206349205</v>
      </c>
      <c r="BV22" s="792">
        <f t="shared" si="56"/>
        <v>-67.936507936507951</v>
      </c>
      <c r="BW22" s="793" t="s">
        <v>90</v>
      </c>
    </row>
    <row r="23" spans="2:75" ht="15.75" hidden="1" customHeight="1" outlineLevel="1" thickTop="1">
      <c r="B23" s="2523"/>
      <c r="C23" s="2480"/>
      <c r="D23" s="2473"/>
      <c r="E23" s="737" t="s">
        <v>219</v>
      </c>
      <c r="F23" s="794">
        <f>F19-F20-F21</f>
        <v>3</v>
      </c>
      <c r="G23" s="795">
        <f t="shared" ref="G23:BR23" si="118">G19-G20-G21</f>
        <v>0</v>
      </c>
      <c r="H23" s="796">
        <f t="shared" si="106"/>
        <v>-3</v>
      </c>
      <c r="I23" s="794">
        <f t="shared" si="118"/>
        <v>3</v>
      </c>
      <c r="J23" s="795">
        <f t="shared" si="118"/>
        <v>0</v>
      </c>
      <c r="K23" s="796">
        <f t="shared" si="107"/>
        <v>-3</v>
      </c>
      <c r="L23" s="794">
        <f t="shared" si="60"/>
        <v>6</v>
      </c>
      <c r="M23" s="795">
        <f t="shared" si="60"/>
        <v>0</v>
      </c>
      <c r="N23" s="796">
        <f t="shared" si="6"/>
        <v>-6</v>
      </c>
      <c r="O23" s="794">
        <f t="shared" si="118"/>
        <v>3</v>
      </c>
      <c r="P23" s="795">
        <f t="shared" si="118"/>
        <v>3</v>
      </c>
      <c r="Q23" s="796">
        <f t="shared" si="108"/>
        <v>0</v>
      </c>
      <c r="R23" s="794">
        <f t="shared" si="62"/>
        <v>9</v>
      </c>
      <c r="S23" s="795">
        <f t="shared" si="62"/>
        <v>3</v>
      </c>
      <c r="T23" s="796">
        <f t="shared" si="11"/>
        <v>-6</v>
      </c>
      <c r="U23" s="794">
        <f t="shared" si="118"/>
        <v>3</v>
      </c>
      <c r="V23" s="795">
        <f t="shared" si="118"/>
        <v>5</v>
      </c>
      <c r="W23" s="796">
        <f t="shared" si="109"/>
        <v>2</v>
      </c>
      <c r="X23" s="794">
        <f t="shared" si="64"/>
        <v>12</v>
      </c>
      <c r="Y23" s="795">
        <f t="shared" si="64"/>
        <v>8</v>
      </c>
      <c r="Z23" s="796">
        <f t="shared" si="16"/>
        <v>-4</v>
      </c>
      <c r="AA23" s="794">
        <f t="shared" si="118"/>
        <v>3</v>
      </c>
      <c r="AB23" s="795">
        <f t="shared" si="118"/>
        <v>3</v>
      </c>
      <c r="AC23" s="796">
        <f t="shared" si="110"/>
        <v>0</v>
      </c>
      <c r="AD23" s="794">
        <f t="shared" si="66"/>
        <v>15</v>
      </c>
      <c r="AE23" s="795">
        <f t="shared" si="66"/>
        <v>11</v>
      </c>
      <c r="AF23" s="796">
        <f t="shared" si="21"/>
        <v>-4</v>
      </c>
      <c r="AG23" s="794">
        <f t="shared" si="118"/>
        <v>3</v>
      </c>
      <c r="AH23" s="795">
        <f t="shared" si="118"/>
        <v>8</v>
      </c>
      <c r="AI23" s="796">
        <f t="shared" si="111"/>
        <v>5</v>
      </c>
      <c r="AJ23" s="794">
        <f t="shared" si="68"/>
        <v>18</v>
      </c>
      <c r="AK23" s="795">
        <f t="shared" si="68"/>
        <v>19</v>
      </c>
      <c r="AL23" s="796">
        <f t="shared" si="26"/>
        <v>1</v>
      </c>
      <c r="AM23" s="794">
        <f t="shared" si="118"/>
        <v>0</v>
      </c>
      <c r="AN23" s="795">
        <f t="shared" si="118"/>
        <v>0</v>
      </c>
      <c r="AO23" s="796">
        <f t="shared" si="112"/>
        <v>0</v>
      </c>
      <c r="AP23" s="794">
        <f t="shared" si="70"/>
        <v>18</v>
      </c>
      <c r="AQ23" s="795">
        <f t="shared" si="70"/>
        <v>19</v>
      </c>
      <c r="AR23" s="796">
        <f t="shared" si="31"/>
        <v>1</v>
      </c>
      <c r="AS23" s="794">
        <f t="shared" si="118"/>
        <v>0</v>
      </c>
      <c r="AT23" s="795">
        <f t="shared" si="118"/>
        <v>0</v>
      </c>
      <c r="AU23" s="796">
        <f t="shared" si="113"/>
        <v>0</v>
      </c>
      <c r="AV23" s="794">
        <f t="shared" si="72"/>
        <v>18</v>
      </c>
      <c r="AW23" s="795">
        <f t="shared" si="72"/>
        <v>19</v>
      </c>
      <c r="AX23" s="796">
        <f t="shared" si="36"/>
        <v>1</v>
      </c>
      <c r="AY23" s="794">
        <f t="shared" si="118"/>
        <v>0</v>
      </c>
      <c r="AZ23" s="795">
        <f t="shared" si="118"/>
        <v>0</v>
      </c>
      <c r="BA23" s="796">
        <f t="shared" si="114"/>
        <v>0</v>
      </c>
      <c r="BB23" s="794">
        <f t="shared" si="74"/>
        <v>18</v>
      </c>
      <c r="BC23" s="795">
        <f t="shared" si="74"/>
        <v>19</v>
      </c>
      <c r="BD23" s="796">
        <f t="shared" si="41"/>
        <v>1</v>
      </c>
      <c r="BE23" s="794">
        <f t="shared" si="118"/>
        <v>0</v>
      </c>
      <c r="BF23" s="795">
        <f t="shared" si="118"/>
        <v>0</v>
      </c>
      <c r="BG23" s="796">
        <f t="shared" si="115"/>
        <v>0</v>
      </c>
      <c r="BH23" s="794">
        <f t="shared" si="76"/>
        <v>18</v>
      </c>
      <c r="BI23" s="795">
        <f t="shared" si="76"/>
        <v>19</v>
      </c>
      <c r="BJ23" s="796">
        <f t="shared" si="46"/>
        <v>1</v>
      </c>
      <c r="BK23" s="794">
        <f t="shared" si="118"/>
        <v>0</v>
      </c>
      <c r="BL23" s="795">
        <f t="shared" si="118"/>
        <v>0</v>
      </c>
      <c r="BM23" s="796">
        <f t="shared" si="116"/>
        <v>0</v>
      </c>
      <c r="BN23" s="794">
        <f t="shared" si="78"/>
        <v>18</v>
      </c>
      <c r="BO23" s="795">
        <f t="shared" si="78"/>
        <v>19</v>
      </c>
      <c r="BP23" s="796">
        <f t="shared" si="51"/>
        <v>1</v>
      </c>
      <c r="BQ23" s="794">
        <f t="shared" si="118"/>
        <v>0</v>
      </c>
      <c r="BR23" s="795">
        <f t="shared" si="118"/>
        <v>0</v>
      </c>
      <c r="BS23" s="796">
        <f t="shared" si="117"/>
        <v>0</v>
      </c>
      <c r="BT23" s="794">
        <f t="shared" si="80"/>
        <v>18</v>
      </c>
      <c r="BU23" s="795">
        <f t="shared" si="80"/>
        <v>19</v>
      </c>
      <c r="BV23" s="796">
        <f t="shared" si="56"/>
        <v>1</v>
      </c>
      <c r="BW23" s="797" t="s">
        <v>89</v>
      </c>
    </row>
    <row r="24" spans="2:75" ht="15.75" hidden="1" customHeight="1" outlineLevel="1" thickBot="1">
      <c r="B24" s="2523"/>
      <c r="C24" s="2525"/>
      <c r="D24" s="2474"/>
      <c r="E24" s="738" t="s">
        <v>220</v>
      </c>
      <c r="F24" s="798">
        <f>F23/F19</f>
        <v>9.433962264150943E-3</v>
      </c>
      <c r="G24" s="799" t="e">
        <f t="shared" ref="G24" si="119">G23/G19</f>
        <v>#DIV/0!</v>
      </c>
      <c r="H24" s="800" t="e">
        <f>G24-F24</f>
        <v>#DIV/0!</v>
      </c>
      <c r="I24" s="798">
        <f t="shared" ref="I24:BR24" si="120">I23/I19</f>
        <v>9.433962264150943E-3</v>
      </c>
      <c r="J24" s="799" t="e">
        <f t="shared" si="120"/>
        <v>#DIV/0!</v>
      </c>
      <c r="K24" s="800" t="e">
        <f t="shared" si="107"/>
        <v>#DIV/0!</v>
      </c>
      <c r="L24" s="798">
        <f t="shared" ref="L24" si="121">L23/L19</f>
        <v>9.433962264150943E-3</v>
      </c>
      <c r="M24" s="799" t="e">
        <f t="shared" si="120"/>
        <v>#DIV/0!</v>
      </c>
      <c r="N24" s="800" t="e">
        <f t="shared" si="6"/>
        <v>#DIV/0!</v>
      </c>
      <c r="O24" s="798">
        <f t="shared" ref="O24" si="122">O23/O19</f>
        <v>9.433962264150943E-3</v>
      </c>
      <c r="P24" s="799">
        <f t="shared" si="120"/>
        <v>9.8360655737704927E-3</v>
      </c>
      <c r="Q24" s="800">
        <f t="shared" si="108"/>
        <v>4.0210330961954963E-4</v>
      </c>
      <c r="R24" s="798">
        <f t="shared" ref="R24" si="123">R23/R19</f>
        <v>9.433962264150943E-3</v>
      </c>
      <c r="S24" s="799">
        <f t="shared" si="120"/>
        <v>9.8360655737704927E-3</v>
      </c>
      <c r="T24" s="800">
        <f t="shared" si="11"/>
        <v>4.0210330961954963E-4</v>
      </c>
      <c r="U24" s="798">
        <f t="shared" ref="U24" si="124">U23/U19</f>
        <v>9.433962264150943E-3</v>
      </c>
      <c r="V24" s="799">
        <f t="shared" si="120"/>
        <v>9.1743119266055051E-3</v>
      </c>
      <c r="W24" s="800">
        <f t="shared" si="109"/>
        <v>-2.5965033754543794E-4</v>
      </c>
      <c r="X24" s="798">
        <f t="shared" ref="X24" si="125">X23/X19</f>
        <v>9.433962264150943E-3</v>
      </c>
      <c r="Y24" s="799">
        <f t="shared" si="120"/>
        <v>9.4117647058823521E-3</v>
      </c>
      <c r="Z24" s="800">
        <f t="shared" si="16"/>
        <v>-2.219755826859092E-5</v>
      </c>
      <c r="AA24" s="798">
        <f t="shared" ref="AA24" si="126">AA23/AA19</f>
        <v>9.433962264150943E-3</v>
      </c>
      <c r="AB24" s="799">
        <f t="shared" si="120"/>
        <v>9.5846645367412137E-3</v>
      </c>
      <c r="AC24" s="800">
        <f t="shared" si="110"/>
        <v>1.5070227259027062E-4</v>
      </c>
      <c r="AD24" s="798">
        <f t="shared" ref="AD24" si="127">AD23/AD19</f>
        <v>9.433962264150943E-3</v>
      </c>
      <c r="AE24" s="799">
        <f t="shared" si="120"/>
        <v>9.4582975064488387E-3</v>
      </c>
      <c r="AF24" s="800">
        <f t="shared" si="21"/>
        <v>2.4335242297895618E-5</v>
      </c>
      <c r="AG24" s="798">
        <f t="shared" ref="AG24" si="128">AG23/AG19</f>
        <v>9.433962264150943E-3</v>
      </c>
      <c r="AH24" s="799">
        <f t="shared" si="120"/>
        <v>2.5157232704402517E-2</v>
      </c>
      <c r="AI24" s="800">
        <f t="shared" si="111"/>
        <v>1.5723270440251576E-2</v>
      </c>
      <c r="AJ24" s="798">
        <f t="shared" ref="AJ24" si="129">AJ23/AJ19</f>
        <v>9.433962264150943E-3</v>
      </c>
      <c r="AK24" s="799">
        <f t="shared" si="120"/>
        <v>1.2829169480081027E-2</v>
      </c>
      <c r="AL24" s="800">
        <f t="shared" si="26"/>
        <v>3.3952072159300836E-3</v>
      </c>
      <c r="AM24" s="798" t="e">
        <f t="shared" ref="AM24" si="130">AM23/AM19</f>
        <v>#DIV/0!</v>
      </c>
      <c r="AN24" s="799" t="e">
        <f t="shared" si="120"/>
        <v>#DIV/0!</v>
      </c>
      <c r="AO24" s="800" t="e">
        <f t="shared" si="112"/>
        <v>#DIV/0!</v>
      </c>
      <c r="AP24" s="798">
        <f t="shared" ref="AP24" si="131">AP23/AP19</f>
        <v>9.433962264150943E-3</v>
      </c>
      <c r="AQ24" s="799">
        <f t="shared" si="120"/>
        <v>1.2829169480081027E-2</v>
      </c>
      <c r="AR24" s="800">
        <f t="shared" si="31"/>
        <v>3.3952072159300836E-3</v>
      </c>
      <c r="AS24" s="798" t="e">
        <f t="shared" ref="AS24" si="132">AS23/AS19</f>
        <v>#DIV/0!</v>
      </c>
      <c r="AT24" s="799" t="e">
        <f t="shared" si="120"/>
        <v>#DIV/0!</v>
      </c>
      <c r="AU24" s="800" t="e">
        <f t="shared" si="113"/>
        <v>#DIV/0!</v>
      </c>
      <c r="AV24" s="798">
        <f t="shared" ref="AV24" si="133">AV23/AV19</f>
        <v>9.433962264150943E-3</v>
      </c>
      <c r="AW24" s="799">
        <f t="shared" si="120"/>
        <v>1.2829169480081027E-2</v>
      </c>
      <c r="AX24" s="800">
        <f t="shared" si="36"/>
        <v>3.3952072159300836E-3</v>
      </c>
      <c r="AY24" s="798" t="e">
        <f t="shared" ref="AY24" si="134">AY23/AY19</f>
        <v>#DIV/0!</v>
      </c>
      <c r="AZ24" s="799" t="e">
        <f t="shared" si="120"/>
        <v>#DIV/0!</v>
      </c>
      <c r="BA24" s="800" t="e">
        <f t="shared" si="114"/>
        <v>#DIV/0!</v>
      </c>
      <c r="BB24" s="798">
        <f t="shared" ref="BB24" si="135">BB23/BB19</f>
        <v>9.433962264150943E-3</v>
      </c>
      <c r="BC24" s="799">
        <f t="shared" si="120"/>
        <v>1.2829169480081027E-2</v>
      </c>
      <c r="BD24" s="800">
        <f t="shared" si="41"/>
        <v>3.3952072159300836E-3</v>
      </c>
      <c r="BE24" s="798" t="e">
        <f t="shared" ref="BE24" si="136">BE23/BE19</f>
        <v>#DIV/0!</v>
      </c>
      <c r="BF24" s="799" t="e">
        <f t="shared" si="120"/>
        <v>#DIV/0!</v>
      </c>
      <c r="BG24" s="800" t="e">
        <f t="shared" si="115"/>
        <v>#DIV/0!</v>
      </c>
      <c r="BH24" s="798">
        <f t="shared" ref="BH24" si="137">BH23/BH19</f>
        <v>9.433962264150943E-3</v>
      </c>
      <c r="BI24" s="799">
        <f t="shared" si="120"/>
        <v>1.2829169480081027E-2</v>
      </c>
      <c r="BJ24" s="800">
        <f t="shared" si="46"/>
        <v>3.3952072159300836E-3</v>
      </c>
      <c r="BK24" s="798" t="e">
        <f t="shared" ref="BK24" si="138">BK23/BK19</f>
        <v>#DIV/0!</v>
      </c>
      <c r="BL24" s="799" t="e">
        <f t="shared" si="120"/>
        <v>#DIV/0!</v>
      </c>
      <c r="BM24" s="800" t="e">
        <f t="shared" si="116"/>
        <v>#DIV/0!</v>
      </c>
      <c r="BN24" s="798">
        <f t="shared" ref="BN24" si="139">BN23/BN19</f>
        <v>9.433962264150943E-3</v>
      </c>
      <c r="BO24" s="799">
        <f t="shared" si="120"/>
        <v>1.2829169480081027E-2</v>
      </c>
      <c r="BP24" s="800">
        <f t="shared" si="51"/>
        <v>3.3952072159300836E-3</v>
      </c>
      <c r="BQ24" s="798" t="e">
        <f t="shared" ref="BQ24" si="140">BQ23/BQ19</f>
        <v>#DIV/0!</v>
      </c>
      <c r="BR24" s="799" t="e">
        <f t="shared" si="120"/>
        <v>#DIV/0!</v>
      </c>
      <c r="BS24" s="800" t="e">
        <f t="shared" si="117"/>
        <v>#DIV/0!</v>
      </c>
      <c r="BT24" s="798">
        <f t="shared" ref="BT24:BU24" si="141">BT23/BT19</f>
        <v>9.433962264150943E-3</v>
      </c>
      <c r="BU24" s="799">
        <f t="shared" si="141"/>
        <v>1.2829169480081027E-2</v>
      </c>
      <c r="BV24" s="800">
        <f t="shared" si="56"/>
        <v>3.3952072159300836E-3</v>
      </c>
      <c r="BW24" s="809" t="s">
        <v>153</v>
      </c>
    </row>
    <row r="25" spans="2:75" ht="15.75" hidden="1" customHeight="1" outlineLevel="1">
      <c r="B25" s="2523"/>
      <c r="C25" s="2479" t="s">
        <v>222</v>
      </c>
      <c r="D25" s="2472" t="s">
        <v>223</v>
      </c>
      <c r="E25" s="734" t="s">
        <v>216</v>
      </c>
      <c r="F25" s="782">
        <f>'【修計】IT係(FW)'!F25+'【修計】サービス係(FV)'!F25</f>
        <v>448</v>
      </c>
      <c r="G25" s="783">
        <f>'【修計】IT係(FW)'!G25+'【修計】サービス係(FV)'!G25</f>
        <v>459</v>
      </c>
      <c r="H25" s="781">
        <f>'【修計】IT係(FW)'!H25+'【修計】サービス係(FV)'!H25</f>
        <v>11</v>
      </c>
      <c r="I25" s="782">
        <f>'【修計】IT係(FW)'!I25+'【修計】サービス係(FV)'!I25</f>
        <v>5680</v>
      </c>
      <c r="J25" s="783">
        <f>'【修計】IT係(FW)'!J25+'【修計】サービス係(FV)'!J25</f>
        <v>6060</v>
      </c>
      <c r="K25" s="781">
        <f>'【修計】IT係(FW)'!K25+'【修計】サービス係(FV)'!K25</f>
        <v>380</v>
      </c>
      <c r="L25" s="782">
        <f>'【修計】IT係(FW)'!L25+'【修計】サービス係(FV)'!L25</f>
        <v>6128</v>
      </c>
      <c r="M25" s="783">
        <f>'【修計】IT係(FW)'!M25+'【修計】サービス係(FV)'!M25</f>
        <v>6519</v>
      </c>
      <c r="N25" s="781">
        <f>'【修計】IT係(FW)'!N25+'【修計】サービス係(FV)'!N25</f>
        <v>391</v>
      </c>
      <c r="O25" s="782">
        <f>'【修計】IT係(FW)'!O25+'【修計】サービス係(FV)'!O25</f>
        <v>7860</v>
      </c>
      <c r="P25" s="783">
        <f>'【修計】IT係(FW)'!P25+'【修計】サービス係(FV)'!P25</f>
        <v>6547</v>
      </c>
      <c r="Q25" s="781">
        <f>'【修計】IT係(FW)'!Q25+'【修計】サービス係(FV)'!Q25</f>
        <v>-1313</v>
      </c>
      <c r="R25" s="782">
        <f>'【修計】IT係(FW)'!R25+'【修計】サービス係(FV)'!R25</f>
        <v>13988</v>
      </c>
      <c r="S25" s="783">
        <f>'【修計】IT係(FW)'!S25+'【修計】サービス係(FV)'!S25</f>
        <v>13066</v>
      </c>
      <c r="T25" s="781">
        <f>'【修計】IT係(FW)'!T25+'【修計】サービス係(FV)'!T25</f>
        <v>-922</v>
      </c>
      <c r="U25" s="782">
        <f>'【修計】IT係(FW)'!U25+'【修計】サービス係(FV)'!U25</f>
        <v>21577</v>
      </c>
      <c r="V25" s="783">
        <f>'【修計】IT係(FW)'!V25+'【修計】サービス係(FV)'!V25</f>
        <v>6786</v>
      </c>
      <c r="W25" s="781">
        <f>'【修計】IT係(FW)'!W25+'【修計】サービス係(FV)'!W25</f>
        <v>-14791</v>
      </c>
      <c r="X25" s="782">
        <f>'【修計】IT係(FW)'!X25+'【修計】サービス係(FV)'!X25</f>
        <v>35565</v>
      </c>
      <c r="Y25" s="783">
        <f>'【修計】IT係(FW)'!Y25+'【修計】サービス係(FV)'!Y25</f>
        <v>19852</v>
      </c>
      <c r="Z25" s="781">
        <f>'【修計】IT係(FW)'!Z25+'【修計】サービス係(FV)'!Z25</f>
        <v>-15713</v>
      </c>
      <c r="AA25" s="782">
        <f>'【修計】IT係(FW)'!AA25+'【修計】サービス係(FV)'!AA25</f>
        <v>7918</v>
      </c>
      <c r="AB25" s="783">
        <f>'【修計】IT係(FW)'!AB25+'【修計】サービス係(FV)'!AB25</f>
        <v>8697</v>
      </c>
      <c r="AC25" s="781">
        <f>'【修計】IT係(FW)'!AC25+'【修計】サービス係(FV)'!AC25</f>
        <v>779</v>
      </c>
      <c r="AD25" s="782">
        <f>'【修計】IT係(FW)'!AD25+'【修計】サービス係(FV)'!AD25</f>
        <v>43483</v>
      </c>
      <c r="AE25" s="783">
        <f>'【修計】IT係(FW)'!AE25+'【修計】サービス係(FV)'!AE25</f>
        <v>28549</v>
      </c>
      <c r="AF25" s="781">
        <f>'【修計】IT係(FW)'!AF25+'【修計】サービス係(FV)'!AF25</f>
        <v>-14934</v>
      </c>
      <c r="AG25" s="782">
        <f>'【修計】IT係(FW)'!AG25+'【修計】サービス係(FV)'!AG25</f>
        <v>67990</v>
      </c>
      <c r="AH25" s="783">
        <f>'【修計】IT係(FW)'!AH25+'【修計】サービス係(FV)'!AH25</f>
        <v>88822</v>
      </c>
      <c r="AI25" s="781">
        <f>'【修計】IT係(FW)'!AI25+'【修計】サービス係(FV)'!AI25</f>
        <v>20832</v>
      </c>
      <c r="AJ25" s="782">
        <f>'【修計】IT係(FW)'!AJ25+'【修計】サービス係(FV)'!AJ25</f>
        <v>111473</v>
      </c>
      <c r="AK25" s="783">
        <f>'【修計】IT係(FW)'!AK25+'【修計】サービス係(FV)'!AK25</f>
        <v>117371</v>
      </c>
      <c r="AL25" s="781">
        <f>'【修計】IT係(FW)'!AL25+'【修計】サービス係(FV)'!AL25</f>
        <v>5898</v>
      </c>
      <c r="AM25" s="782">
        <f>'【修計】IT係(FW)'!AM25+'【修計】サービス係(FV)'!AM25</f>
        <v>87383</v>
      </c>
      <c r="AN25" s="783">
        <f>'【修計】IT係(FW)'!AN25+'【修計】サービス係(FV)'!AN25</f>
        <v>93658</v>
      </c>
      <c r="AO25" s="781">
        <f>'【修計】IT係(FW)'!AO25+'【修計】サービス係(FV)'!AO25</f>
        <v>6275</v>
      </c>
      <c r="AP25" s="782">
        <f>'【修計】IT係(FW)'!AP25+'【修計】サービス係(FV)'!AP25</f>
        <v>198856</v>
      </c>
      <c r="AQ25" s="783">
        <f>'【修計】IT係(FW)'!AQ25+'【修計】サービス係(FV)'!AQ25</f>
        <v>211029</v>
      </c>
      <c r="AR25" s="781">
        <f>'【修計】IT係(FW)'!AR25+'【修計】サービス係(FV)'!AR25</f>
        <v>12173</v>
      </c>
      <c r="AS25" s="782">
        <f>'【修計】IT係(FW)'!AS25+'【修計】サービス係(FV)'!AS25</f>
        <v>2800</v>
      </c>
      <c r="AT25" s="783">
        <f>'【修計】IT係(FW)'!AT25+'【修計】サービス係(FV)'!AT25</f>
        <v>4490</v>
      </c>
      <c r="AU25" s="781">
        <f>'【修計】IT係(FW)'!AU25+'【修計】サービス係(FV)'!AU25</f>
        <v>1690</v>
      </c>
      <c r="AV25" s="782">
        <f>'【修計】IT係(FW)'!AV25+'【修計】サービス係(FV)'!AV25</f>
        <v>201656</v>
      </c>
      <c r="AW25" s="783">
        <f>'【修計】IT係(FW)'!AW25+'【修計】サービス係(FV)'!AW25</f>
        <v>215519</v>
      </c>
      <c r="AX25" s="781">
        <f>'【修計】IT係(FW)'!AX25+'【修計】サービス係(FV)'!AX25</f>
        <v>13863</v>
      </c>
      <c r="AY25" s="782">
        <f>'【修計】IT係(FW)'!AY25+'【修計】サービス係(FV)'!AY25</f>
        <v>9830</v>
      </c>
      <c r="AZ25" s="783">
        <f>'【修計】IT係(FW)'!AZ25+'【修計】サービス係(FV)'!AZ25</f>
        <v>15180</v>
      </c>
      <c r="BA25" s="781">
        <f>'【修計】IT係(FW)'!BA25+'【修計】サービス係(FV)'!BA25</f>
        <v>5350</v>
      </c>
      <c r="BB25" s="782">
        <f>'【修計】IT係(FW)'!BB25+'【修計】サービス係(FV)'!BB25</f>
        <v>211486</v>
      </c>
      <c r="BC25" s="783">
        <f>'【修計】IT係(FW)'!BC25+'【修計】サービス係(FV)'!BC25</f>
        <v>230699</v>
      </c>
      <c r="BD25" s="781">
        <f>'【修計】IT係(FW)'!BD25+'【修計】サービス係(FV)'!BD25</f>
        <v>19213</v>
      </c>
      <c r="BE25" s="782">
        <f>'【修計】IT係(FW)'!BE25+'【修計】サービス係(FV)'!BE25</f>
        <v>76380</v>
      </c>
      <c r="BF25" s="783">
        <f>'【修計】IT係(FW)'!BF25+'【修計】サービス係(FV)'!BF25</f>
        <v>48930</v>
      </c>
      <c r="BG25" s="781">
        <f>'【修計】IT係(FW)'!BG25+'【修計】サービス係(FV)'!BG25</f>
        <v>-27450</v>
      </c>
      <c r="BH25" s="782">
        <f>'【修計】IT係(FW)'!BH25+'【修計】サービス係(FV)'!BH25</f>
        <v>287866</v>
      </c>
      <c r="BI25" s="783">
        <f>'【修計】IT係(FW)'!BI25+'【修計】サービス係(FV)'!BI25</f>
        <v>279629</v>
      </c>
      <c r="BJ25" s="781">
        <f>'【修計】IT係(FW)'!BJ25+'【修計】サービス係(FV)'!BJ25</f>
        <v>-8237</v>
      </c>
      <c r="BK25" s="782">
        <f>'【修計】IT係(FW)'!BK25+'【修計】サービス係(FV)'!BK25</f>
        <v>14870</v>
      </c>
      <c r="BL25" s="783">
        <f>'【修計】IT係(FW)'!BL25+'【修計】サービス係(FV)'!BL25</f>
        <v>7900</v>
      </c>
      <c r="BM25" s="781">
        <f>'【修計】IT係(FW)'!BM25+'【修計】サービス係(FV)'!BM25</f>
        <v>-6970</v>
      </c>
      <c r="BN25" s="782">
        <f>'【修計】IT係(FW)'!BN25+'【修計】サービス係(FV)'!BN25</f>
        <v>302736</v>
      </c>
      <c r="BO25" s="783">
        <f>'【修計】IT係(FW)'!BO25+'【修計】サービス係(FV)'!BO25</f>
        <v>287529</v>
      </c>
      <c r="BP25" s="781">
        <f>'【修計】IT係(FW)'!BP25+'【修計】サービス係(FV)'!BP25</f>
        <v>-15207</v>
      </c>
      <c r="BQ25" s="782">
        <f>'【修計】IT係(FW)'!BQ25+'【修計】サービス係(FV)'!BQ25</f>
        <v>50800</v>
      </c>
      <c r="BR25" s="783">
        <f>'【修計】IT係(FW)'!BR25+'【修計】サービス係(FV)'!BR25</f>
        <v>58019</v>
      </c>
      <c r="BS25" s="781">
        <f>'【修計】IT係(FW)'!BS25+'【修計】サービス係(FV)'!BS25</f>
        <v>7219</v>
      </c>
      <c r="BT25" s="782">
        <f>'【修計】IT係(FW)'!BT25+'【修計】サービス係(FV)'!BT25</f>
        <v>353536</v>
      </c>
      <c r="BU25" s="783">
        <f>'【修計】IT係(FW)'!BU25+'【修計】サービス係(FV)'!BU25</f>
        <v>345548</v>
      </c>
      <c r="BV25" s="781">
        <f>'【修計】IT係(FW)'!BV25+'【修計】サービス係(FV)'!BV25</f>
        <v>-7988</v>
      </c>
      <c r="BW25" s="784" t="s">
        <v>89</v>
      </c>
    </row>
    <row r="26" spans="2:75" ht="15.75" hidden="1" customHeight="1" outlineLevel="1">
      <c r="B26" s="2523"/>
      <c r="C26" s="2480"/>
      <c r="D26" s="2473"/>
      <c r="E26" s="735" t="s">
        <v>71</v>
      </c>
      <c r="F26" s="787">
        <f>'【修計】IT係(FW)'!F26+'【修計】サービス係(FV)'!F26</f>
        <v>0</v>
      </c>
      <c r="G26" s="788">
        <f>'【修計】IT係(FW)'!G26+'【修計】サービス係(FV)'!G26</f>
        <v>0</v>
      </c>
      <c r="H26" s="786">
        <f>'【修計】IT係(FW)'!H26+'【修計】サービス係(FV)'!H26</f>
        <v>0</v>
      </c>
      <c r="I26" s="787">
        <f>'【修計】IT係(FW)'!I26+'【修計】サービス係(FV)'!I26</f>
        <v>360</v>
      </c>
      <c r="J26" s="788">
        <f>'【修計】IT係(FW)'!J26+'【修計】サービス係(FV)'!J26</f>
        <v>385</v>
      </c>
      <c r="K26" s="786">
        <f>'【修計】IT係(FW)'!K26+'【修計】サービス係(FV)'!K26</f>
        <v>25</v>
      </c>
      <c r="L26" s="787">
        <f>'【修計】IT係(FW)'!L26+'【修計】サービス係(FV)'!L26</f>
        <v>360</v>
      </c>
      <c r="M26" s="788">
        <f>'【修計】IT係(FW)'!M26+'【修計】サービス係(FV)'!M26</f>
        <v>385</v>
      </c>
      <c r="N26" s="786">
        <f>'【修計】IT係(FW)'!N26+'【修計】サービス係(FV)'!N26</f>
        <v>25</v>
      </c>
      <c r="O26" s="787">
        <f>'【修計】IT係(FW)'!O26+'【修計】サービス係(FV)'!O26</f>
        <v>1140</v>
      </c>
      <c r="P26" s="788">
        <f>'【修計】IT係(FW)'!P26+'【修計】サービス係(FV)'!P26</f>
        <v>1359</v>
      </c>
      <c r="Q26" s="786">
        <f>'【修計】IT係(FW)'!Q26+'【修計】サービス係(FV)'!Q26</f>
        <v>219</v>
      </c>
      <c r="R26" s="787">
        <f>'【修計】IT係(FW)'!R26+'【修計】サービス係(FV)'!R26</f>
        <v>1500</v>
      </c>
      <c r="S26" s="788">
        <f>'【修計】IT係(FW)'!S26+'【修計】サービス係(FV)'!S26</f>
        <v>1744</v>
      </c>
      <c r="T26" s="786">
        <f>'【修計】IT係(FW)'!T26+'【修計】サービス係(FV)'!T26</f>
        <v>244</v>
      </c>
      <c r="U26" s="787">
        <f>'【修計】IT係(FW)'!U26+'【修計】サービス係(FV)'!U26</f>
        <v>4866</v>
      </c>
      <c r="V26" s="788">
        <f>'【修計】IT係(FW)'!V26+'【修計】サービス係(FV)'!V26</f>
        <v>117</v>
      </c>
      <c r="W26" s="786">
        <f>'【修計】IT係(FW)'!W26+'【修計】サービス係(FV)'!W26</f>
        <v>-4749</v>
      </c>
      <c r="X26" s="787">
        <f>'【修計】IT係(FW)'!X26+'【修計】サービス係(FV)'!X26</f>
        <v>6366</v>
      </c>
      <c r="Y26" s="788">
        <f>'【修計】IT係(FW)'!Y26+'【修計】サービス係(FV)'!Y26</f>
        <v>1861</v>
      </c>
      <c r="Z26" s="786">
        <f>'【修計】IT係(FW)'!Z26+'【修計】サービス係(FV)'!Z26</f>
        <v>-4505</v>
      </c>
      <c r="AA26" s="787">
        <f>'【修計】IT係(FW)'!AA26+'【修計】サービス係(FV)'!AA26</f>
        <v>1568</v>
      </c>
      <c r="AB26" s="788">
        <f>'【修計】IT係(FW)'!AB26+'【修計】サービス係(FV)'!AB26</f>
        <v>1066</v>
      </c>
      <c r="AC26" s="786">
        <f>'【修計】IT係(FW)'!AC26+'【修計】サービス係(FV)'!AC26</f>
        <v>-502</v>
      </c>
      <c r="AD26" s="787">
        <f>'【修計】IT係(FW)'!AD26+'【修計】サービス係(FV)'!AD26</f>
        <v>7934</v>
      </c>
      <c r="AE26" s="788">
        <f>'【修計】IT係(FW)'!AE26+'【修計】サービス係(FV)'!AE26</f>
        <v>2927</v>
      </c>
      <c r="AF26" s="786">
        <f>'【修計】IT係(FW)'!AF26+'【修計】サービス係(FV)'!AF26</f>
        <v>-5007</v>
      </c>
      <c r="AG26" s="787">
        <f>'【修計】IT係(FW)'!AG26+'【修計】サービス係(FV)'!AG26</f>
        <v>46127</v>
      </c>
      <c r="AH26" s="788">
        <f>'【修計】IT係(FW)'!AH26+'【修計】サービス係(FV)'!AH26</f>
        <v>58758</v>
      </c>
      <c r="AI26" s="786">
        <f>'【修計】IT係(FW)'!AI26+'【修計】サービス係(FV)'!AI26</f>
        <v>12631</v>
      </c>
      <c r="AJ26" s="787">
        <f>'【修計】IT係(FW)'!AJ26+'【修計】サービス係(FV)'!AJ26</f>
        <v>54061</v>
      </c>
      <c r="AK26" s="788">
        <f>'【修計】IT係(FW)'!AK26+'【修計】サービス係(FV)'!AK26</f>
        <v>61685</v>
      </c>
      <c r="AL26" s="786">
        <f>'【修計】IT係(FW)'!AL26+'【修計】サービス係(FV)'!AL26</f>
        <v>7624</v>
      </c>
      <c r="AM26" s="787">
        <f>'【修計】IT係(FW)'!AM26+'【修計】サービス係(FV)'!AM26</f>
        <v>41160</v>
      </c>
      <c r="AN26" s="788">
        <f>'【修計】IT係(FW)'!AN26+'【修計】サービス係(FV)'!AN26</f>
        <v>36691</v>
      </c>
      <c r="AO26" s="786">
        <f>'【修計】IT係(FW)'!AO26+'【修計】サービス係(FV)'!AO26</f>
        <v>-4469</v>
      </c>
      <c r="AP26" s="787">
        <f>'【修計】IT係(FW)'!AP26+'【修計】サービス係(FV)'!AP26</f>
        <v>95221</v>
      </c>
      <c r="AQ26" s="788">
        <f>'【修計】IT係(FW)'!AQ26+'【修計】サービス係(FV)'!AQ26</f>
        <v>98376</v>
      </c>
      <c r="AR26" s="786">
        <f>'【修計】IT係(FW)'!AR26+'【修計】サービス係(FV)'!AR26</f>
        <v>3155</v>
      </c>
      <c r="AS26" s="787">
        <f>'【修計】IT係(FW)'!AS26+'【修計】サービス係(FV)'!AS26</f>
        <v>240</v>
      </c>
      <c r="AT26" s="788">
        <f>'【修計】IT係(FW)'!AT26+'【修計】サービス係(FV)'!AT26</f>
        <v>798</v>
      </c>
      <c r="AU26" s="786">
        <f>'【修計】IT係(FW)'!AU26+'【修計】サービス係(FV)'!AU26</f>
        <v>558</v>
      </c>
      <c r="AV26" s="787">
        <f>'【修計】IT係(FW)'!AV26+'【修計】サービス係(FV)'!AV26</f>
        <v>95461</v>
      </c>
      <c r="AW26" s="788">
        <f>'【修計】IT係(FW)'!AW26+'【修計】サービス係(FV)'!AW26</f>
        <v>99174</v>
      </c>
      <c r="AX26" s="786">
        <f>'【修計】IT係(FW)'!AX26+'【修計】サービス係(FV)'!AX26</f>
        <v>3713</v>
      </c>
      <c r="AY26" s="787">
        <f>'【修計】IT係(FW)'!AY26+'【修計】サービス係(FV)'!AY26</f>
        <v>3360</v>
      </c>
      <c r="AZ26" s="788">
        <f>'【修計】IT係(FW)'!AZ26+'【修計】サービス係(FV)'!AZ26</f>
        <v>3400</v>
      </c>
      <c r="BA26" s="786">
        <f>'【修計】IT係(FW)'!BA26+'【修計】サービス係(FV)'!BA26</f>
        <v>40</v>
      </c>
      <c r="BB26" s="787">
        <f>'【修計】IT係(FW)'!BB26+'【修計】サービス係(FV)'!BB26</f>
        <v>98821</v>
      </c>
      <c r="BC26" s="788">
        <f>'【修計】IT係(FW)'!BC26+'【修計】サービス係(FV)'!BC26</f>
        <v>102574</v>
      </c>
      <c r="BD26" s="786">
        <f>'【修計】IT係(FW)'!BD26+'【修計】サービス係(FV)'!BD26</f>
        <v>3753</v>
      </c>
      <c r="BE26" s="787">
        <f>'【修計】IT係(FW)'!BE26+'【修計】サービス係(FV)'!BE26</f>
        <v>51270</v>
      </c>
      <c r="BF26" s="788">
        <f>'【修計】IT係(FW)'!BF26+'【修計】サービス係(FV)'!BF26</f>
        <v>11296</v>
      </c>
      <c r="BG26" s="786">
        <f>'【修計】IT係(FW)'!BG26+'【修計】サービス係(FV)'!BG26</f>
        <v>-39974</v>
      </c>
      <c r="BH26" s="787">
        <f>'【修計】IT係(FW)'!BH26+'【修計】サービス係(FV)'!BH26</f>
        <v>150091</v>
      </c>
      <c r="BI26" s="788">
        <f>'【修計】IT係(FW)'!BI26+'【修計】サービス係(FV)'!BI26</f>
        <v>113870</v>
      </c>
      <c r="BJ26" s="786">
        <f>'【修計】IT係(FW)'!BJ26+'【修計】サービス係(FV)'!BJ26</f>
        <v>-36221</v>
      </c>
      <c r="BK26" s="787">
        <f>'【修計】IT係(FW)'!BK26+'【修計】サービス係(FV)'!BK26</f>
        <v>8400</v>
      </c>
      <c r="BL26" s="788">
        <f>'【修計】IT係(FW)'!BL26+'【修計】サービス係(FV)'!BL26</f>
        <v>3114</v>
      </c>
      <c r="BM26" s="786">
        <f>'【修計】IT係(FW)'!BM26+'【修計】サービス係(FV)'!BM26</f>
        <v>-5286</v>
      </c>
      <c r="BN26" s="787">
        <f>'【修計】IT係(FW)'!BN26+'【修計】サービス係(FV)'!BN26</f>
        <v>158491</v>
      </c>
      <c r="BO26" s="788">
        <f>'【修計】IT係(FW)'!BO26+'【修計】サービス係(FV)'!BO26</f>
        <v>116984</v>
      </c>
      <c r="BP26" s="786">
        <f>'【修計】IT係(FW)'!BP26+'【修計】サービス係(FV)'!BP26</f>
        <v>-41507</v>
      </c>
      <c r="BQ26" s="787">
        <f>'【修計】IT係(FW)'!BQ26+'【修計】サービス係(FV)'!BQ26</f>
        <v>14050</v>
      </c>
      <c r="BR26" s="788">
        <f>'【修計】IT係(FW)'!BR26+'【修計】サービス係(FV)'!BR26</f>
        <v>22296</v>
      </c>
      <c r="BS26" s="786">
        <f>'【修計】IT係(FW)'!BS26+'【修計】サービス係(FV)'!BS26</f>
        <v>8246</v>
      </c>
      <c r="BT26" s="787">
        <f>'【修計】IT係(FW)'!BT26+'【修計】サービス係(FV)'!BT26</f>
        <v>172541</v>
      </c>
      <c r="BU26" s="788">
        <f>'【修計】IT係(FW)'!BU26+'【修計】サービス係(FV)'!BU26</f>
        <v>139280</v>
      </c>
      <c r="BV26" s="786">
        <f>'【修計】IT係(FW)'!BV26+'【修計】サービス係(FV)'!BV26</f>
        <v>-33261</v>
      </c>
      <c r="BW26" s="789" t="s">
        <v>89</v>
      </c>
    </row>
    <row r="27" spans="2:75" ht="15.75" hidden="1" customHeight="1" outlineLevel="1">
      <c r="B27" s="2523"/>
      <c r="C27" s="2480"/>
      <c r="D27" s="2473"/>
      <c r="E27" s="735" t="s">
        <v>217</v>
      </c>
      <c r="F27" s="787">
        <f>'【修計】IT係(FW)'!F27+'【修計】サービス係(FV)'!F27</f>
        <v>391</v>
      </c>
      <c r="G27" s="788">
        <f>'【修計】IT係(FW)'!G27+'【修計】サービス係(FV)'!G27</f>
        <v>384</v>
      </c>
      <c r="H27" s="786">
        <f>'【修計】IT係(FW)'!H27+'【修計】サービス係(FV)'!H27</f>
        <v>-7</v>
      </c>
      <c r="I27" s="787">
        <f>'【修計】IT係(FW)'!I27+'【修計】サービス係(FV)'!I27</f>
        <v>4585</v>
      </c>
      <c r="J27" s="788">
        <f>'【修計】IT係(FW)'!J27+'【修計】サービス係(FV)'!J27</f>
        <v>4350</v>
      </c>
      <c r="K27" s="786">
        <f>'【修計】IT係(FW)'!K27+'【修計】サービス係(FV)'!K27</f>
        <v>-235</v>
      </c>
      <c r="L27" s="787">
        <f>'【修計】IT係(FW)'!L27+'【修計】サービス係(FV)'!L27</f>
        <v>4976</v>
      </c>
      <c r="M27" s="788">
        <f>'【修計】IT係(FW)'!M27+'【修計】サービス係(FV)'!M27</f>
        <v>4734</v>
      </c>
      <c r="N27" s="786">
        <f>'【修計】IT係(FW)'!N27+'【修計】サービス係(FV)'!N27</f>
        <v>-242</v>
      </c>
      <c r="O27" s="787">
        <f>'【修計】IT係(FW)'!O27+'【修計】サービス係(FV)'!O27</f>
        <v>5676</v>
      </c>
      <c r="P27" s="788">
        <f>'【修計】IT係(FW)'!P27+'【修計】サービス係(FV)'!P27</f>
        <v>4098</v>
      </c>
      <c r="Q27" s="786">
        <f>'【修計】IT係(FW)'!Q27+'【修計】サービス係(FV)'!Q27</f>
        <v>-1578</v>
      </c>
      <c r="R27" s="787">
        <f>'【修計】IT係(FW)'!R27+'【修計】サービス係(FV)'!R27</f>
        <v>10652</v>
      </c>
      <c r="S27" s="788">
        <f>'【修計】IT係(FW)'!S27+'【修計】サービス係(FV)'!S27</f>
        <v>8832</v>
      </c>
      <c r="T27" s="786">
        <f>'【修計】IT係(FW)'!T27+'【修計】サービス係(FV)'!T27</f>
        <v>-1820</v>
      </c>
      <c r="U27" s="787">
        <f>'【修計】IT係(FW)'!U27+'【修計】サービス係(FV)'!U27</f>
        <v>13192</v>
      </c>
      <c r="V27" s="788">
        <f>'【修計】IT係(FW)'!V27+'【修計】サービス係(FV)'!V27</f>
        <v>4474</v>
      </c>
      <c r="W27" s="786">
        <f>'【修計】IT係(FW)'!W27+'【修計】サービス係(FV)'!W27</f>
        <v>-8718</v>
      </c>
      <c r="X27" s="787">
        <f>'【修計】IT係(FW)'!X27+'【修計】サービス係(FV)'!X27</f>
        <v>23844</v>
      </c>
      <c r="Y27" s="788">
        <f>'【修計】IT係(FW)'!Y27+'【修計】サービス係(FV)'!Y27</f>
        <v>13306</v>
      </c>
      <c r="Z27" s="786">
        <f>'【修計】IT係(FW)'!Z27+'【修計】サービス係(FV)'!Z27</f>
        <v>-10538</v>
      </c>
      <c r="AA27" s="787">
        <f>'【修計】IT係(FW)'!AA27+'【修計】サービス係(FV)'!AA27</f>
        <v>5266</v>
      </c>
      <c r="AB27" s="788">
        <f>'【修計】IT係(FW)'!AB27+'【修計】サービス係(FV)'!AB27</f>
        <v>4230</v>
      </c>
      <c r="AC27" s="786">
        <f>'【修計】IT係(FW)'!AC27+'【修計】サービス係(FV)'!AC27</f>
        <v>-1036</v>
      </c>
      <c r="AD27" s="787">
        <f>'【修計】IT係(FW)'!AD27+'【修計】サービス係(FV)'!AD27</f>
        <v>29110</v>
      </c>
      <c r="AE27" s="788">
        <f>'【修計】IT係(FW)'!AE27+'【修計】サービス係(FV)'!AE27</f>
        <v>17536</v>
      </c>
      <c r="AF27" s="786">
        <f>'【修計】IT係(FW)'!AF27+'【修計】サービス係(FV)'!AF27</f>
        <v>-11574</v>
      </c>
      <c r="AG27" s="787">
        <f>'【修計】IT係(FW)'!AG27+'【修計】サービス係(FV)'!AG27</f>
        <v>13079</v>
      </c>
      <c r="AH27" s="788">
        <f>'【修計】IT係(FW)'!AH27+'【修計】サービス係(FV)'!AH27</f>
        <v>12556</v>
      </c>
      <c r="AI27" s="786">
        <f>'【修計】IT係(FW)'!AI27+'【修計】サービス係(FV)'!AI27</f>
        <v>-523</v>
      </c>
      <c r="AJ27" s="787">
        <f>'【修計】IT係(FW)'!AJ27+'【修計】サービス係(FV)'!AJ27</f>
        <v>42189</v>
      </c>
      <c r="AK27" s="788">
        <f>'【修計】IT係(FW)'!AK27+'【修計】サービス係(FV)'!AK27</f>
        <v>30092</v>
      </c>
      <c r="AL27" s="786">
        <f>'【修計】IT係(FW)'!AL27+'【修計】サービス係(FV)'!AL27</f>
        <v>-12097</v>
      </c>
      <c r="AM27" s="787">
        <f>'【修計】IT係(FW)'!AM27+'【修計】サービス係(FV)'!AM27</f>
        <v>27903</v>
      </c>
      <c r="AN27" s="788">
        <f>'【修計】IT係(FW)'!AN27+'【修計】サービス係(FV)'!AN27</f>
        <v>10949</v>
      </c>
      <c r="AO27" s="786">
        <f>'【修計】IT係(FW)'!AO27+'【修計】サービス係(FV)'!AO27</f>
        <v>-16954</v>
      </c>
      <c r="AP27" s="787">
        <f>'【修計】IT係(FW)'!AP27+'【修計】サービス係(FV)'!AP27</f>
        <v>70092</v>
      </c>
      <c r="AQ27" s="788">
        <f>'【修計】IT係(FW)'!AQ27+'【修計】サービス係(FV)'!AQ27</f>
        <v>41041</v>
      </c>
      <c r="AR27" s="786">
        <f>'【修計】IT係(FW)'!AR27+'【修計】サービス係(FV)'!AR27</f>
        <v>-29051</v>
      </c>
      <c r="AS27" s="787">
        <f>'【修計】IT係(FW)'!AS27+'【修計】サービス係(FV)'!AS27</f>
        <v>2275</v>
      </c>
      <c r="AT27" s="788">
        <f>'【修計】IT係(FW)'!AT27+'【修計】サービス係(FV)'!AT27</f>
        <v>63</v>
      </c>
      <c r="AU27" s="786">
        <f>'【修計】IT係(FW)'!AU27+'【修計】サービス係(FV)'!AU27</f>
        <v>-2212</v>
      </c>
      <c r="AV27" s="787">
        <f>'【修計】IT係(FW)'!AV27+'【修計】サービス係(FV)'!AV27</f>
        <v>72367</v>
      </c>
      <c r="AW27" s="788">
        <f>'【修計】IT係(FW)'!AW27+'【修計】サービス係(FV)'!AW27</f>
        <v>41104</v>
      </c>
      <c r="AX27" s="786">
        <f>'【修計】IT係(FW)'!AX27+'【修計】サービス係(FV)'!AX27</f>
        <v>-31263</v>
      </c>
      <c r="AY27" s="787">
        <f>'【修計】IT係(FW)'!AY27+'【修計】サービス係(FV)'!AY27</f>
        <v>5153</v>
      </c>
      <c r="AZ27" s="788">
        <f>'【修計】IT係(FW)'!AZ27+'【修計】サービス係(FV)'!AZ27</f>
        <v>279</v>
      </c>
      <c r="BA27" s="786">
        <f>'【修計】IT係(FW)'!BA27+'【修計】サービス係(FV)'!BA27</f>
        <v>-4874</v>
      </c>
      <c r="BB27" s="787">
        <f>'【修計】IT係(FW)'!BB27+'【修計】サービス係(FV)'!BB27</f>
        <v>77520</v>
      </c>
      <c r="BC27" s="788">
        <f>'【修計】IT係(FW)'!BC27+'【修計】サービス係(FV)'!BC27</f>
        <v>41383</v>
      </c>
      <c r="BD27" s="786">
        <f>'【修計】IT係(FW)'!BD27+'【修計】サービス係(FV)'!BD27</f>
        <v>-36137</v>
      </c>
      <c r="BE27" s="787">
        <f>'【修計】IT係(FW)'!BE27+'【修計】サービス係(FV)'!BE27</f>
        <v>15504</v>
      </c>
      <c r="BF27" s="788">
        <f>'【修計】IT係(FW)'!BF27+'【修計】サービス係(FV)'!BF27</f>
        <v>1893</v>
      </c>
      <c r="BG27" s="786">
        <f>'【修計】IT係(FW)'!BG27+'【修計】サービス係(FV)'!BG27</f>
        <v>-13611</v>
      </c>
      <c r="BH27" s="787">
        <f>'【修計】IT係(FW)'!BH27+'【修計】サービス係(FV)'!BH27</f>
        <v>93024</v>
      </c>
      <c r="BI27" s="788">
        <f>'【修計】IT係(FW)'!BI27+'【修計】サービス係(FV)'!BI27</f>
        <v>43276</v>
      </c>
      <c r="BJ27" s="786">
        <f>'【修計】IT係(FW)'!BJ27+'【修計】サービス係(FV)'!BJ27</f>
        <v>-49748</v>
      </c>
      <c r="BK27" s="787">
        <f>'【修計】IT係(FW)'!BK27+'【修計】サービス係(FV)'!BK27</f>
        <v>5128</v>
      </c>
      <c r="BL27" s="788">
        <f>'【修計】IT係(FW)'!BL27+'【修計】サービス係(FV)'!BL27</f>
        <v>211</v>
      </c>
      <c r="BM27" s="786">
        <f>'【修計】IT係(FW)'!BM27+'【修計】サービス係(FV)'!BM27</f>
        <v>-4917</v>
      </c>
      <c r="BN27" s="787">
        <f>'【修計】IT係(FW)'!BN27+'【修計】サービス係(FV)'!BN27</f>
        <v>98152</v>
      </c>
      <c r="BO27" s="788">
        <f>'【修計】IT係(FW)'!BO27+'【修計】サービス係(FV)'!BO27</f>
        <v>43487</v>
      </c>
      <c r="BP27" s="786">
        <f>'【修計】IT係(FW)'!BP27+'【修計】サービス係(FV)'!BP27</f>
        <v>-54665</v>
      </c>
      <c r="BQ27" s="787">
        <f>'【修計】IT係(FW)'!BQ27+'【修計】サービス係(FV)'!BQ27</f>
        <v>19890</v>
      </c>
      <c r="BR27" s="788">
        <f>'【修計】IT係(FW)'!BR27+'【修計】サービス係(FV)'!BR27</f>
        <v>9</v>
      </c>
      <c r="BS27" s="786">
        <f>'【修計】IT係(FW)'!BS27+'【修計】サービス係(FV)'!BS27</f>
        <v>-19881</v>
      </c>
      <c r="BT27" s="787">
        <f>'【修計】IT係(FW)'!BT27+'【修計】サービス係(FV)'!BT27</f>
        <v>118042</v>
      </c>
      <c r="BU27" s="788">
        <f>'【修計】IT係(FW)'!BU27+'【修計】サービス係(FV)'!BU27</f>
        <v>43496</v>
      </c>
      <c r="BV27" s="786">
        <f>'【修計】IT係(FW)'!BV27+'【修計】サービス係(FV)'!BV27</f>
        <v>-74546</v>
      </c>
      <c r="BW27" s="789" t="s">
        <v>89</v>
      </c>
    </row>
    <row r="28" spans="2:75" ht="15.75" hidden="1" customHeight="1" outlineLevel="1" thickBot="1">
      <c r="B28" s="2523"/>
      <c r="C28" s="2480"/>
      <c r="D28" s="2473"/>
      <c r="E28" s="736" t="s">
        <v>218</v>
      </c>
      <c r="F28" s="790">
        <f>F27/6300*1000</f>
        <v>62.063492063492063</v>
      </c>
      <c r="G28" s="791">
        <f t="shared" ref="G28:BR28" si="142">G27/6300*1000</f>
        <v>60.952380952380949</v>
      </c>
      <c r="H28" s="792">
        <f t="shared" ref="H28:H29" si="143">G28-F28</f>
        <v>-1.1111111111111143</v>
      </c>
      <c r="I28" s="790">
        <f t="shared" si="142"/>
        <v>727.77777777777771</v>
      </c>
      <c r="J28" s="791">
        <f t="shared" si="142"/>
        <v>690.47619047619048</v>
      </c>
      <c r="K28" s="792">
        <f t="shared" ref="K28:K30" si="144">J28-I28</f>
        <v>-37.301587301587233</v>
      </c>
      <c r="L28" s="790">
        <f t="shared" si="60"/>
        <v>789.84126984126976</v>
      </c>
      <c r="M28" s="791">
        <f t="shared" si="60"/>
        <v>751.42857142857144</v>
      </c>
      <c r="N28" s="792">
        <f t="shared" si="6"/>
        <v>-38.412698412698319</v>
      </c>
      <c r="O28" s="790">
        <f t="shared" si="142"/>
        <v>900.95238095238096</v>
      </c>
      <c r="P28" s="791">
        <f t="shared" si="142"/>
        <v>650.47619047619048</v>
      </c>
      <c r="Q28" s="792">
        <f t="shared" ref="Q28:Q30" si="145">P28-O28</f>
        <v>-250.47619047619048</v>
      </c>
      <c r="R28" s="790">
        <f t="shared" si="62"/>
        <v>1690.7936507936506</v>
      </c>
      <c r="S28" s="791">
        <f t="shared" si="62"/>
        <v>1401.9047619047619</v>
      </c>
      <c r="T28" s="792">
        <f t="shared" si="11"/>
        <v>-288.88888888888869</v>
      </c>
      <c r="U28" s="790">
        <f t="shared" si="142"/>
        <v>2093.968253968254</v>
      </c>
      <c r="V28" s="791">
        <f t="shared" si="142"/>
        <v>710.15873015873024</v>
      </c>
      <c r="W28" s="792">
        <f t="shared" ref="W28:W30" si="146">V28-U28</f>
        <v>-1383.8095238095239</v>
      </c>
      <c r="X28" s="790">
        <f t="shared" si="64"/>
        <v>3784.7619047619046</v>
      </c>
      <c r="Y28" s="791">
        <f t="shared" si="64"/>
        <v>2112.063492063492</v>
      </c>
      <c r="Z28" s="792">
        <f t="shared" si="16"/>
        <v>-1672.6984126984125</v>
      </c>
      <c r="AA28" s="790">
        <f t="shared" si="142"/>
        <v>835.8730158730159</v>
      </c>
      <c r="AB28" s="791">
        <f t="shared" si="142"/>
        <v>671.42857142857133</v>
      </c>
      <c r="AC28" s="792">
        <f t="shared" ref="AC28:AC30" si="147">AB28-AA28</f>
        <v>-164.44444444444457</v>
      </c>
      <c r="AD28" s="790">
        <f t="shared" si="66"/>
        <v>4620.6349206349205</v>
      </c>
      <c r="AE28" s="791">
        <f t="shared" si="66"/>
        <v>2783.4920634920636</v>
      </c>
      <c r="AF28" s="792">
        <f t="shared" si="21"/>
        <v>-1837.1428571428569</v>
      </c>
      <c r="AG28" s="790">
        <f t="shared" si="142"/>
        <v>2076.031746031746</v>
      </c>
      <c r="AH28" s="791">
        <f t="shared" si="142"/>
        <v>1993.015873015873</v>
      </c>
      <c r="AI28" s="792">
        <f t="shared" ref="AI28:AI30" si="148">AH28-AG28</f>
        <v>-83.015873015873012</v>
      </c>
      <c r="AJ28" s="790">
        <f t="shared" si="68"/>
        <v>6696.6666666666661</v>
      </c>
      <c r="AK28" s="791">
        <f t="shared" si="68"/>
        <v>4776.5079365079364</v>
      </c>
      <c r="AL28" s="792">
        <f t="shared" si="26"/>
        <v>-1920.1587301587297</v>
      </c>
      <c r="AM28" s="790">
        <f t="shared" si="142"/>
        <v>4429.0476190476193</v>
      </c>
      <c r="AN28" s="791">
        <f t="shared" si="142"/>
        <v>1737.936507936508</v>
      </c>
      <c r="AO28" s="792">
        <f t="shared" ref="AO28:AO30" si="149">AN28-AM28</f>
        <v>-2691.1111111111113</v>
      </c>
      <c r="AP28" s="790">
        <f t="shared" si="70"/>
        <v>11125.714285714286</v>
      </c>
      <c r="AQ28" s="791">
        <f t="shared" si="70"/>
        <v>6514.4444444444443</v>
      </c>
      <c r="AR28" s="792">
        <f t="shared" si="31"/>
        <v>-4611.2698412698419</v>
      </c>
      <c r="AS28" s="790">
        <f t="shared" si="142"/>
        <v>361.11111111111109</v>
      </c>
      <c r="AT28" s="791">
        <f t="shared" si="142"/>
        <v>10</v>
      </c>
      <c r="AU28" s="792">
        <f t="shared" ref="AU28:AU30" si="150">AT28-AS28</f>
        <v>-351.11111111111109</v>
      </c>
      <c r="AV28" s="790">
        <f t="shared" si="72"/>
        <v>11486.825396825398</v>
      </c>
      <c r="AW28" s="791">
        <f t="shared" si="72"/>
        <v>6524.4444444444443</v>
      </c>
      <c r="AX28" s="792">
        <f t="shared" si="36"/>
        <v>-4962.3809523809532</v>
      </c>
      <c r="AY28" s="790">
        <f t="shared" si="142"/>
        <v>817.93650793650795</v>
      </c>
      <c r="AZ28" s="791">
        <f t="shared" si="142"/>
        <v>44.285714285714285</v>
      </c>
      <c r="BA28" s="792">
        <f t="shared" ref="BA28:BA30" si="151">AZ28-AY28</f>
        <v>-773.65079365079362</v>
      </c>
      <c r="BB28" s="790">
        <f t="shared" si="74"/>
        <v>12304.761904761905</v>
      </c>
      <c r="BC28" s="791">
        <f t="shared" si="74"/>
        <v>6568.730158730159</v>
      </c>
      <c r="BD28" s="792">
        <f t="shared" si="41"/>
        <v>-5736.0317460317456</v>
      </c>
      <c r="BE28" s="790">
        <f t="shared" si="142"/>
        <v>2460.9523809523812</v>
      </c>
      <c r="BF28" s="791">
        <f t="shared" si="142"/>
        <v>300.47619047619042</v>
      </c>
      <c r="BG28" s="792">
        <f t="shared" ref="BG28:BG30" si="152">BF28-BE28</f>
        <v>-2160.4761904761908</v>
      </c>
      <c r="BH28" s="790">
        <f t="shared" si="76"/>
        <v>14765.714285714286</v>
      </c>
      <c r="BI28" s="791">
        <f t="shared" si="76"/>
        <v>6869.2063492063498</v>
      </c>
      <c r="BJ28" s="792">
        <f t="shared" si="46"/>
        <v>-7896.5079365079364</v>
      </c>
      <c r="BK28" s="790">
        <f t="shared" si="142"/>
        <v>813.96825396825398</v>
      </c>
      <c r="BL28" s="791">
        <f t="shared" si="142"/>
        <v>33.492063492063487</v>
      </c>
      <c r="BM28" s="792">
        <f t="shared" ref="BM28:BM30" si="153">BL28-BK28</f>
        <v>-780.47619047619048</v>
      </c>
      <c r="BN28" s="790">
        <f t="shared" si="78"/>
        <v>15579.682539682541</v>
      </c>
      <c r="BO28" s="791">
        <f t="shared" si="78"/>
        <v>6902.6984126984134</v>
      </c>
      <c r="BP28" s="792">
        <f t="shared" si="51"/>
        <v>-8676.9841269841272</v>
      </c>
      <c r="BQ28" s="790">
        <f t="shared" si="142"/>
        <v>3157.1428571428569</v>
      </c>
      <c r="BR28" s="791">
        <f t="shared" si="142"/>
        <v>1.4285714285714286</v>
      </c>
      <c r="BS28" s="792">
        <f t="shared" ref="BS28:BS30" si="154">BR28-BQ28</f>
        <v>-3155.7142857142853</v>
      </c>
      <c r="BT28" s="790">
        <f t="shared" si="80"/>
        <v>18736.825396825399</v>
      </c>
      <c r="BU28" s="791">
        <f t="shared" si="80"/>
        <v>6904.126984126985</v>
      </c>
      <c r="BV28" s="792">
        <f t="shared" si="56"/>
        <v>-11832.698412698413</v>
      </c>
      <c r="BW28" s="793" t="s">
        <v>90</v>
      </c>
    </row>
    <row r="29" spans="2:75" ht="15.75" hidden="1" customHeight="1" outlineLevel="1" thickTop="1">
      <c r="B29" s="2523"/>
      <c r="C29" s="2480"/>
      <c r="D29" s="2473"/>
      <c r="E29" s="737" t="s">
        <v>219</v>
      </c>
      <c r="F29" s="794">
        <f>F25-F26-F27</f>
        <v>57</v>
      </c>
      <c r="G29" s="795">
        <f t="shared" ref="G29:BR29" si="155">G25-G26-G27</f>
        <v>75</v>
      </c>
      <c r="H29" s="796">
        <f t="shared" si="143"/>
        <v>18</v>
      </c>
      <c r="I29" s="794">
        <f t="shared" si="155"/>
        <v>735</v>
      </c>
      <c r="J29" s="795">
        <f t="shared" si="155"/>
        <v>1325</v>
      </c>
      <c r="K29" s="796">
        <f t="shared" si="144"/>
        <v>590</v>
      </c>
      <c r="L29" s="794">
        <f t="shared" si="60"/>
        <v>792</v>
      </c>
      <c r="M29" s="795">
        <f t="shared" si="60"/>
        <v>1400</v>
      </c>
      <c r="N29" s="796">
        <f t="shared" si="6"/>
        <v>608</v>
      </c>
      <c r="O29" s="794">
        <f t="shared" si="155"/>
        <v>1044</v>
      </c>
      <c r="P29" s="795">
        <f t="shared" si="155"/>
        <v>1090</v>
      </c>
      <c r="Q29" s="796">
        <f t="shared" si="145"/>
        <v>46</v>
      </c>
      <c r="R29" s="794">
        <f t="shared" si="62"/>
        <v>1836</v>
      </c>
      <c r="S29" s="795">
        <f t="shared" si="62"/>
        <v>2490</v>
      </c>
      <c r="T29" s="796">
        <f t="shared" si="11"/>
        <v>654</v>
      </c>
      <c r="U29" s="794">
        <f t="shared" si="155"/>
        <v>3519</v>
      </c>
      <c r="V29" s="795">
        <f t="shared" si="155"/>
        <v>2195</v>
      </c>
      <c r="W29" s="796">
        <f t="shared" si="146"/>
        <v>-1324</v>
      </c>
      <c r="X29" s="794">
        <f t="shared" si="64"/>
        <v>5355</v>
      </c>
      <c r="Y29" s="795">
        <f t="shared" si="64"/>
        <v>4685</v>
      </c>
      <c r="Z29" s="796">
        <f t="shared" si="16"/>
        <v>-670</v>
      </c>
      <c r="AA29" s="794">
        <f t="shared" si="155"/>
        <v>1084</v>
      </c>
      <c r="AB29" s="795">
        <f t="shared" si="155"/>
        <v>3401</v>
      </c>
      <c r="AC29" s="796">
        <f t="shared" si="147"/>
        <v>2317</v>
      </c>
      <c r="AD29" s="794">
        <f t="shared" si="66"/>
        <v>6439</v>
      </c>
      <c r="AE29" s="795">
        <f t="shared" si="66"/>
        <v>8086</v>
      </c>
      <c r="AF29" s="796">
        <f t="shared" si="21"/>
        <v>1647</v>
      </c>
      <c r="AG29" s="794">
        <f t="shared" si="155"/>
        <v>8784</v>
      </c>
      <c r="AH29" s="795">
        <f t="shared" si="155"/>
        <v>17508</v>
      </c>
      <c r="AI29" s="796">
        <f t="shared" si="148"/>
        <v>8724</v>
      </c>
      <c r="AJ29" s="794">
        <f t="shared" si="68"/>
        <v>15223</v>
      </c>
      <c r="AK29" s="795">
        <f t="shared" si="68"/>
        <v>25594</v>
      </c>
      <c r="AL29" s="796">
        <f t="shared" si="26"/>
        <v>10371</v>
      </c>
      <c r="AM29" s="794">
        <f t="shared" si="155"/>
        <v>18320</v>
      </c>
      <c r="AN29" s="795">
        <f t="shared" si="155"/>
        <v>46018</v>
      </c>
      <c r="AO29" s="796">
        <f t="shared" si="149"/>
        <v>27698</v>
      </c>
      <c r="AP29" s="794">
        <f t="shared" si="70"/>
        <v>33543</v>
      </c>
      <c r="AQ29" s="795">
        <f t="shared" si="70"/>
        <v>71612</v>
      </c>
      <c r="AR29" s="796">
        <f t="shared" si="31"/>
        <v>38069</v>
      </c>
      <c r="AS29" s="794">
        <f t="shared" si="155"/>
        <v>285</v>
      </c>
      <c r="AT29" s="795">
        <f t="shared" si="155"/>
        <v>3629</v>
      </c>
      <c r="AU29" s="796">
        <f t="shared" si="150"/>
        <v>3344</v>
      </c>
      <c r="AV29" s="794">
        <f t="shared" si="72"/>
        <v>33828</v>
      </c>
      <c r="AW29" s="795">
        <f t="shared" si="72"/>
        <v>75241</v>
      </c>
      <c r="AX29" s="796">
        <f t="shared" si="36"/>
        <v>41413</v>
      </c>
      <c r="AY29" s="794">
        <f t="shared" si="155"/>
        <v>1317</v>
      </c>
      <c r="AZ29" s="795">
        <f t="shared" si="155"/>
        <v>11501</v>
      </c>
      <c r="BA29" s="796">
        <f t="shared" si="151"/>
        <v>10184</v>
      </c>
      <c r="BB29" s="794">
        <f t="shared" si="74"/>
        <v>35145</v>
      </c>
      <c r="BC29" s="795">
        <f t="shared" si="74"/>
        <v>86742</v>
      </c>
      <c r="BD29" s="796">
        <f t="shared" si="41"/>
        <v>51597</v>
      </c>
      <c r="BE29" s="794">
        <f t="shared" si="155"/>
        <v>9606</v>
      </c>
      <c r="BF29" s="795">
        <f t="shared" si="155"/>
        <v>35741</v>
      </c>
      <c r="BG29" s="796">
        <f t="shared" si="152"/>
        <v>26135</v>
      </c>
      <c r="BH29" s="794">
        <f t="shared" si="76"/>
        <v>44751</v>
      </c>
      <c r="BI29" s="795">
        <f t="shared" si="76"/>
        <v>122483</v>
      </c>
      <c r="BJ29" s="796">
        <f t="shared" si="46"/>
        <v>77732</v>
      </c>
      <c r="BK29" s="794">
        <f t="shared" si="155"/>
        <v>1342</v>
      </c>
      <c r="BL29" s="795">
        <f t="shared" si="155"/>
        <v>4575</v>
      </c>
      <c r="BM29" s="796">
        <f t="shared" si="153"/>
        <v>3233</v>
      </c>
      <c r="BN29" s="794">
        <f t="shared" si="78"/>
        <v>46093</v>
      </c>
      <c r="BO29" s="795">
        <f t="shared" si="78"/>
        <v>127058</v>
      </c>
      <c r="BP29" s="796">
        <f t="shared" si="51"/>
        <v>80965</v>
      </c>
      <c r="BQ29" s="794">
        <f t="shared" si="155"/>
        <v>16860</v>
      </c>
      <c r="BR29" s="795">
        <f t="shared" si="155"/>
        <v>35714</v>
      </c>
      <c r="BS29" s="796">
        <f t="shared" si="154"/>
        <v>18854</v>
      </c>
      <c r="BT29" s="794">
        <f t="shared" si="80"/>
        <v>62953</v>
      </c>
      <c r="BU29" s="795">
        <f t="shared" si="80"/>
        <v>162772</v>
      </c>
      <c r="BV29" s="796">
        <f t="shared" si="56"/>
        <v>99819</v>
      </c>
      <c r="BW29" s="797" t="s">
        <v>89</v>
      </c>
    </row>
    <row r="30" spans="2:75" ht="15.75" hidden="1" customHeight="1" outlineLevel="1" thickBot="1">
      <c r="B30" s="2523"/>
      <c r="C30" s="2480"/>
      <c r="D30" s="2474"/>
      <c r="E30" s="738" t="s">
        <v>220</v>
      </c>
      <c r="F30" s="798">
        <f>F29/F25</f>
        <v>0.12723214285714285</v>
      </c>
      <c r="G30" s="799">
        <f t="shared" ref="G30" si="156">G29/G25</f>
        <v>0.16339869281045752</v>
      </c>
      <c r="H30" s="800">
        <f>G30-F30</f>
        <v>3.6166549953314669E-2</v>
      </c>
      <c r="I30" s="798">
        <f t="shared" ref="I30:BR30" si="157">I29/I25</f>
        <v>0.12940140845070422</v>
      </c>
      <c r="J30" s="799">
        <f t="shared" si="157"/>
        <v>0.21864686468646866</v>
      </c>
      <c r="K30" s="800">
        <f t="shared" si="144"/>
        <v>8.9245456235764437E-2</v>
      </c>
      <c r="L30" s="798">
        <f t="shared" ref="L30" si="158">L29/L25</f>
        <v>0.12924281984334204</v>
      </c>
      <c r="M30" s="799">
        <f t="shared" si="157"/>
        <v>0.21475686454977758</v>
      </c>
      <c r="N30" s="800">
        <f t="shared" si="6"/>
        <v>8.5514044706435532E-2</v>
      </c>
      <c r="O30" s="798">
        <f t="shared" ref="O30" si="159">O29/O25</f>
        <v>0.13282442748091602</v>
      </c>
      <c r="P30" s="799">
        <f t="shared" si="157"/>
        <v>0.16648846800061096</v>
      </c>
      <c r="Q30" s="800">
        <f t="shared" si="145"/>
        <v>3.3664040519694932E-2</v>
      </c>
      <c r="R30" s="798">
        <f t="shared" ref="R30" si="160">R29/R25</f>
        <v>0.13125536173863311</v>
      </c>
      <c r="S30" s="799">
        <f t="shared" si="157"/>
        <v>0.19057094749732129</v>
      </c>
      <c r="T30" s="800">
        <f t="shared" si="11"/>
        <v>5.9315585758688172E-2</v>
      </c>
      <c r="U30" s="798">
        <f t="shared" ref="U30" si="161">U29/U25</f>
        <v>0.16309032766371601</v>
      </c>
      <c r="V30" s="799">
        <f t="shared" si="157"/>
        <v>0.32346006483937517</v>
      </c>
      <c r="W30" s="800">
        <f t="shared" si="146"/>
        <v>0.16036973717565917</v>
      </c>
      <c r="X30" s="798">
        <f t="shared" ref="X30" si="162">X29/X25</f>
        <v>0.15056938000843526</v>
      </c>
      <c r="Y30" s="799">
        <f t="shared" si="157"/>
        <v>0.23599637316139432</v>
      </c>
      <c r="Z30" s="800">
        <f t="shared" si="16"/>
        <v>8.5426993152959069E-2</v>
      </c>
      <c r="AA30" s="798">
        <f t="shared" ref="AA30" si="163">AA29/AA25</f>
        <v>0.1369032583985855</v>
      </c>
      <c r="AB30" s="799">
        <f t="shared" si="157"/>
        <v>0.39105438657008162</v>
      </c>
      <c r="AC30" s="800">
        <f t="shared" si="147"/>
        <v>0.2541511281714961</v>
      </c>
      <c r="AD30" s="798">
        <f t="shared" ref="AD30" si="164">AD29/AD25</f>
        <v>0.1480808591863487</v>
      </c>
      <c r="AE30" s="799">
        <f t="shared" si="157"/>
        <v>0.2832323373848471</v>
      </c>
      <c r="AF30" s="800">
        <f t="shared" si="21"/>
        <v>0.1351514781984984</v>
      </c>
      <c r="AG30" s="798">
        <f t="shared" ref="AG30" si="165">AG29/AG25</f>
        <v>0.12919546992204736</v>
      </c>
      <c r="AH30" s="799">
        <f t="shared" si="157"/>
        <v>0.1971133277791538</v>
      </c>
      <c r="AI30" s="800">
        <f t="shared" si="148"/>
        <v>6.791785785710644E-2</v>
      </c>
      <c r="AJ30" s="798">
        <f t="shared" ref="AJ30" si="166">AJ29/AJ25</f>
        <v>0.136562216859688</v>
      </c>
      <c r="AK30" s="799">
        <f t="shared" si="157"/>
        <v>0.21806067938417498</v>
      </c>
      <c r="AL30" s="800">
        <f t="shared" si="26"/>
        <v>8.1498462524486975E-2</v>
      </c>
      <c r="AM30" s="798">
        <f t="shared" ref="AM30" si="167">AM29/AM25</f>
        <v>0.20965176292871612</v>
      </c>
      <c r="AN30" s="799">
        <f t="shared" si="157"/>
        <v>0.49134083580687182</v>
      </c>
      <c r="AO30" s="800">
        <f t="shared" si="149"/>
        <v>0.2816890728781557</v>
      </c>
      <c r="AP30" s="798">
        <f t="shared" ref="AP30" si="168">AP29/AP25</f>
        <v>0.16867984873476286</v>
      </c>
      <c r="AQ30" s="799">
        <f t="shared" si="157"/>
        <v>0.33934672485772099</v>
      </c>
      <c r="AR30" s="800">
        <f t="shared" si="31"/>
        <v>0.17066687612295814</v>
      </c>
      <c r="AS30" s="798">
        <f t="shared" ref="AS30" si="169">AS29/AS25</f>
        <v>0.10178571428571428</v>
      </c>
      <c r="AT30" s="799">
        <f t="shared" si="157"/>
        <v>0.80824053452115818</v>
      </c>
      <c r="AU30" s="800">
        <f t="shared" si="150"/>
        <v>0.70645482023544393</v>
      </c>
      <c r="AV30" s="798">
        <f t="shared" ref="AV30" si="170">AV29/AV25</f>
        <v>0.16775102154163526</v>
      </c>
      <c r="AW30" s="799">
        <f t="shared" si="157"/>
        <v>0.34911539121840768</v>
      </c>
      <c r="AX30" s="800">
        <f t="shared" si="36"/>
        <v>0.18136436967677241</v>
      </c>
      <c r="AY30" s="798">
        <f t="shared" ref="AY30" si="171">AY29/AY25</f>
        <v>0.13397761953204476</v>
      </c>
      <c r="AZ30" s="799">
        <f t="shared" si="157"/>
        <v>0.75764163372859028</v>
      </c>
      <c r="BA30" s="800">
        <f t="shared" si="151"/>
        <v>0.62366401419654549</v>
      </c>
      <c r="BB30" s="798">
        <f t="shared" ref="BB30" si="172">BB29/BB25</f>
        <v>0.16618121294080931</v>
      </c>
      <c r="BC30" s="799">
        <f t="shared" si="157"/>
        <v>0.37599642824632962</v>
      </c>
      <c r="BD30" s="800">
        <f t="shared" si="41"/>
        <v>0.2098152153055203</v>
      </c>
      <c r="BE30" s="798">
        <f t="shared" ref="BE30" si="173">BE29/BE25</f>
        <v>0.12576590730557738</v>
      </c>
      <c r="BF30" s="799">
        <f t="shared" si="157"/>
        <v>0.73045166564479869</v>
      </c>
      <c r="BG30" s="800">
        <f t="shared" si="152"/>
        <v>0.60468575833922134</v>
      </c>
      <c r="BH30" s="798">
        <f t="shared" ref="BH30" si="174">BH29/BH25</f>
        <v>0.15545774770205581</v>
      </c>
      <c r="BI30" s="799">
        <f t="shared" si="157"/>
        <v>0.43801966176612583</v>
      </c>
      <c r="BJ30" s="800">
        <f t="shared" si="46"/>
        <v>0.28256191406407005</v>
      </c>
      <c r="BK30" s="798">
        <f t="shared" ref="BK30" si="175">BK29/BK25</f>
        <v>9.0248823133826497E-2</v>
      </c>
      <c r="BL30" s="799">
        <f t="shared" si="157"/>
        <v>0.57911392405063289</v>
      </c>
      <c r="BM30" s="800">
        <f t="shared" si="153"/>
        <v>0.48886510091680641</v>
      </c>
      <c r="BN30" s="798">
        <f t="shared" ref="BN30" si="176">BN29/BN25</f>
        <v>0.15225476983246128</v>
      </c>
      <c r="BO30" s="799">
        <f t="shared" si="157"/>
        <v>0.44189629567800115</v>
      </c>
      <c r="BP30" s="800">
        <f t="shared" si="51"/>
        <v>0.28964152584553987</v>
      </c>
      <c r="BQ30" s="798">
        <f t="shared" ref="BQ30" si="177">BQ29/BQ25</f>
        <v>0.33188976377952756</v>
      </c>
      <c r="BR30" s="799">
        <f t="shared" si="157"/>
        <v>0.61555697271583443</v>
      </c>
      <c r="BS30" s="800">
        <f t="shared" si="154"/>
        <v>0.28366720893630687</v>
      </c>
      <c r="BT30" s="798">
        <f t="shared" ref="BT30:BU30" si="178">BT29/BT25</f>
        <v>0.17806673153511948</v>
      </c>
      <c r="BU30" s="799">
        <f t="shared" si="178"/>
        <v>0.47105467257804995</v>
      </c>
      <c r="BV30" s="800">
        <f t="shared" si="56"/>
        <v>0.29298794104293047</v>
      </c>
      <c r="BW30" s="809" t="s">
        <v>153</v>
      </c>
    </row>
    <row r="31" spans="2:75" ht="15.75" hidden="1" customHeight="1" outlineLevel="1">
      <c r="B31" s="2523"/>
      <c r="C31" s="2480"/>
      <c r="D31" s="2472" t="s">
        <v>224</v>
      </c>
      <c r="E31" s="734" t="s">
        <v>216</v>
      </c>
      <c r="F31" s="782">
        <f>'【修計】IT係(FW)'!F31+'【修計】サービス係(FV)'!F31</f>
        <v>16207</v>
      </c>
      <c r="G31" s="783">
        <f>'【修計】IT係(FW)'!G31+'【修計】サービス係(FV)'!G31</f>
        <v>2165</v>
      </c>
      <c r="H31" s="781">
        <f>'【修計】IT係(FW)'!H31+'【修計】サービス係(FV)'!H31</f>
        <v>-14042</v>
      </c>
      <c r="I31" s="782">
        <f>'【修計】IT係(FW)'!I31+'【修計】サービス係(FV)'!I31</f>
        <v>18680</v>
      </c>
      <c r="J31" s="783">
        <f>'【修計】IT係(FW)'!J31+'【修計】サービス係(FV)'!J31</f>
        <v>4780</v>
      </c>
      <c r="K31" s="781">
        <f>'【修計】IT係(FW)'!K31+'【修計】サービス係(FV)'!K31</f>
        <v>-13900</v>
      </c>
      <c r="L31" s="782">
        <f>'【修計】IT係(FW)'!L31+'【修計】サービス係(FV)'!L31</f>
        <v>34887</v>
      </c>
      <c r="M31" s="783">
        <f>'【修計】IT係(FW)'!M31+'【修計】サービス係(FV)'!M31</f>
        <v>6945</v>
      </c>
      <c r="N31" s="781">
        <f>'【修計】IT係(FW)'!N31+'【修計】サービス係(FV)'!N31</f>
        <v>-27942</v>
      </c>
      <c r="O31" s="782">
        <f>'【修計】IT係(FW)'!O31+'【修計】サービス係(FV)'!O31</f>
        <v>10870</v>
      </c>
      <c r="P31" s="783">
        <f>'【修計】IT係(FW)'!P31+'【修計】サービス係(FV)'!P31</f>
        <v>4409</v>
      </c>
      <c r="Q31" s="781">
        <f>'【修計】IT係(FW)'!Q31+'【修計】サービス係(FV)'!Q31</f>
        <v>-6461</v>
      </c>
      <c r="R31" s="782">
        <f>'【修計】IT係(FW)'!R31+'【修計】サービス係(FV)'!R31</f>
        <v>45757</v>
      </c>
      <c r="S31" s="783">
        <f>'【修計】IT係(FW)'!S31+'【修計】サービス係(FV)'!S31</f>
        <v>11354</v>
      </c>
      <c r="T31" s="781">
        <f>'【修計】IT係(FW)'!T31+'【修計】サービス係(FV)'!T31</f>
        <v>-34403</v>
      </c>
      <c r="U31" s="782">
        <f>'【修計】IT係(FW)'!U31+'【修計】サービス係(FV)'!U31</f>
        <v>15700</v>
      </c>
      <c r="V31" s="783">
        <f>'【修計】IT係(FW)'!V31+'【修計】サービス係(FV)'!V31</f>
        <v>5923</v>
      </c>
      <c r="W31" s="781">
        <f>'【修計】IT係(FW)'!W31+'【修計】サービス係(FV)'!W31</f>
        <v>-9777</v>
      </c>
      <c r="X31" s="782">
        <f>'【修計】IT係(FW)'!X31+'【修計】サービス係(FV)'!X31</f>
        <v>61457</v>
      </c>
      <c r="Y31" s="783">
        <f>'【修計】IT係(FW)'!Y31+'【修計】サービス係(FV)'!Y31</f>
        <v>17277</v>
      </c>
      <c r="Z31" s="781">
        <f>'【修計】IT係(FW)'!Z31+'【修計】サービス係(FV)'!Z31</f>
        <v>-44180</v>
      </c>
      <c r="AA31" s="782">
        <f>'【修計】IT係(FW)'!AA31+'【修計】サービス係(FV)'!AA31</f>
        <v>18800</v>
      </c>
      <c r="AB31" s="783">
        <f>'【修計】IT係(FW)'!AB31+'【修計】サービス係(FV)'!AB31</f>
        <v>1850</v>
      </c>
      <c r="AC31" s="781">
        <f>'【修計】IT係(FW)'!AC31+'【修計】サービス係(FV)'!AC31</f>
        <v>-16950</v>
      </c>
      <c r="AD31" s="782">
        <f>'【修計】IT係(FW)'!AD31+'【修計】サービス係(FV)'!AD31</f>
        <v>80257</v>
      </c>
      <c r="AE31" s="783">
        <f>'【修計】IT係(FW)'!AE31+'【修計】サービス係(FV)'!AE31</f>
        <v>19127</v>
      </c>
      <c r="AF31" s="781">
        <f>'【修計】IT係(FW)'!AF31+'【修計】サービス係(FV)'!AF31</f>
        <v>-61130</v>
      </c>
      <c r="AG31" s="782">
        <f>'【修計】IT係(FW)'!AG31+'【修計】サービス係(FV)'!AG31</f>
        <v>41100</v>
      </c>
      <c r="AH31" s="783">
        <f>'【修計】IT係(FW)'!AH31+'【修計】サービス係(FV)'!AH31</f>
        <v>78180</v>
      </c>
      <c r="AI31" s="781">
        <f>'【修計】IT係(FW)'!AI31+'【修計】サービス係(FV)'!AI31</f>
        <v>37080</v>
      </c>
      <c r="AJ31" s="782">
        <f>'【修計】IT係(FW)'!AJ31+'【修計】サービス係(FV)'!AJ31</f>
        <v>121357</v>
      </c>
      <c r="AK31" s="783">
        <f>'【修計】IT係(FW)'!AK31+'【修計】サービス係(FV)'!AK31</f>
        <v>97307</v>
      </c>
      <c r="AL31" s="781">
        <f>'【修計】IT係(FW)'!AL31+'【修計】サービス係(FV)'!AL31</f>
        <v>-24050</v>
      </c>
      <c r="AM31" s="782">
        <f>'【修計】IT係(FW)'!AM31+'【修計】サービス係(FV)'!AM31</f>
        <v>31690</v>
      </c>
      <c r="AN31" s="783">
        <f>'【修計】IT係(FW)'!AN31+'【修計】サービス係(FV)'!AN31</f>
        <v>22734</v>
      </c>
      <c r="AO31" s="781">
        <f>'【修計】IT係(FW)'!AO31+'【修計】サービス係(FV)'!AO31</f>
        <v>-8956</v>
      </c>
      <c r="AP31" s="782">
        <f>'【修計】IT係(FW)'!AP31+'【修計】サービス係(FV)'!AP31</f>
        <v>153047</v>
      </c>
      <c r="AQ31" s="783">
        <f>'【修計】IT係(FW)'!AQ31+'【修計】サービス係(FV)'!AQ31</f>
        <v>120041</v>
      </c>
      <c r="AR31" s="781">
        <f>'【修計】IT係(FW)'!AR31+'【修計】サービス係(FV)'!AR31</f>
        <v>-33006</v>
      </c>
      <c r="AS31" s="782">
        <f>'【修計】IT係(FW)'!AS31+'【修計】サービス係(FV)'!AS31</f>
        <v>18890</v>
      </c>
      <c r="AT31" s="783">
        <f>'【修計】IT係(FW)'!AT31+'【修計】サービス係(FV)'!AT31</f>
        <v>11830</v>
      </c>
      <c r="AU31" s="781">
        <f>'【修計】IT係(FW)'!AU31+'【修計】サービス係(FV)'!AU31</f>
        <v>-7060</v>
      </c>
      <c r="AV31" s="782">
        <f>'【修計】IT係(FW)'!AV31+'【修計】サービス係(FV)'!AV31</f>
        <v>171937</v>
      </c>
      <c r="AW31" s="783">
        <f>'【修計】IT係(FW)'!AW31+'【修計】サービス係(FV)'!AW31</f>
        <v>131871</v>
      </c>
      <c r="AX31" s="781">
        <f>'【修計】IT係(FW)'!AX31+'【修計】サービス係(FV)'!AX31</f>
        <v>-40066</v>
      </c>
      <c r="AY31" s="782">
        <f>'【修計】IT係(FW)'!AY31+'【修計】サービス係(FV)'!AY31</f>
        <v>16200</v>
      </c>
      <c r="AZ31" s="783">
        <f>'【修計】IT係(FW)'!AZ31+'【修計】サービス係(FV)'!AZ31</f>
        <v>15150</v>
      </c>
      <c r="BA31" s="781">
        <f>'【修計】IT係(FW)'!BA31+'【修計】サービス係(FV)'!BA31</f>
        <v>-1050</v>
      </c>
      <c r="BB31" s="782">
        <f>'【修計】IT係(FW)'!BB31+'【修計】サービス係(FV)'!BB31</f>
        <v>188137</v>
      </c>
      <c r="BC31" s="783">
        <f>'【修計】IT係(FW)'!BC31+'【修計】サービス係(FV)'!BC31</f>
        <v>147021</v>
      </c>
      <c r="BD31" s="781">
        <f>'【修計】IT係(FW)'!BD31+'【修計】サービス係(FV)'!BD31</f>
        <v>-41116</v>
      </c>
      <c r="BE31" s="782">
        <f>'【修計】IT係(FW)'!BE31+'【修計】サービス係(FV)'!BE31</f>
        <v>24560</v>
      </c>
      <c r="BF31" s="783">
        <f>'【修計】IT係(FW)'!BF31+'【修計】サービス係(FV)'!BF31</f>
        <v>9000</v>
      </c>
      <c r="BG31" s="781">
        <f>'【修計】IT係(FW)'!BG31+'【修計】サービス係(FV)'!BG31</f>
        <v>-15560</v>
      </c>
      <c r="BH31" s="782">
        <f>'【修計】IT係(FW)'!BH31+'【修計】サービス係(FV)'!BH31</f>
        <v>212697</v>
      </c>
      <c r="BI31" s="783">
        <f>'【修計】IT係(FW)'!BI31+'【修計】サービス係(FV)'!BI31</f>
        <v>156021</v>
      </c>
      <c r="BJ31" s="781">
        <f>'【修計】IT係(FW)'!BJ31+'【修計】サービス係(FV)'!BJ31</f>
        <v>-56676</v>
      </c>
      <c r="BK31" s="782">
        <f>'【修計】IT係(FW)'!BK31+'【修計】サービス係(FV)'!BK31</f>
        <v>18800</v>
      </c>
      <c r="BL31" s="783">
        <f>'【修計】IT係(FW)'!BL31+'【修計】サービス係(FV)'!BL31</f>
        <v>0</v>
      </c>
      <c r="BM31" s="781">
        <f>'【修計】IT係(FW)'!BM31+'【修計】サービス係(FV)'!BM31</f>
        <v>-18800</v>
      </c>
      <c r="BN31" s="782">
        <f>'【修計】IT係(FW)'!BN31+'【修計】サービス係(FV)'!BN31</f>
        <v>231497</v>
      </c>
      <c r="BO31" s="783">
        <f>'【修計】IT係(FW)'!BO31+'【修計】サービス係(FV)'!BO31</f>
        <v>156021</v>
      </c>
      <c r="BP31" s="781">
        <f>'【修計】IT係(FW)'!BP31+'【修計】サービス係(FV)'!BP31</f>
        <v>-75476</v>
      </c>
      <c r="BQ31" s="782">
        <f>'【修計】IT係(FW)'!BQ31+'【修計】サービス係(FV)'!BQ31</f>
        <v>12180</v>
      </c>
      <c r="BR31" s="783">
        <f>'【修計】IT係(FW)'!BR31+'【修計】サービス係(FV)'!BR31</f>
        <v>38400</v>
      </c>
      <c r="BS31" s="781">
        <f>'【修計】IT係(FW)'!BS31+'【修計】サービス係(FV)'!BS31</f>
        <v>26220</v>
      </c>
      <c r="BT31" s="782">
        <f>'【修計】IT係(FW)'!BT31+'【修計】サービス係(FV)'!BT31</f>
        <v>243677</v>
      </c>
      <c r="BU31" s="783">
        <f>'【修計】IT係(FW)'!BU31+'【修計】サービス係(FV)'!BU31</f>
        <v>194421</v>
      </c>
      <c r="BV31" s="781">
        <f>'【修計】IT係(FW)'!BV31+'【修計】サービス係(FV)'!BV31</f>
        <v>-49256</v>
      </c>
      <c r="BW31" s="784" t="s">
        <v>89</v>
      </c>
    </row>
    <row r="32" spans="2:75" ht="15.75" hidden="1" customHeight="1" outlineLevel="1">
      <c r="B32" s="2523"/>
      <c r="C32" s="2480"/>
      <c r="D32" s="2473"/>
      <c r="E32" s="735" t="s">
        <v>71</v>
      </c>
      <c r="F32" s="787">
        <f>'【修計】IT係(FW)'!F32+'【修計】サービス係(FV)'!F32</f>
        <v>10650</v>
      </c>
      <c r="G32" s="788">
        <f>'【修計】IT係(FW)'!G32+'【修計】サービス係(FV)'!G32</f>
        <v>1128</v>
      </c>
      <c r="H32" s="786">
        <f>'【修計】IT係(FW)'!H32+'【修計】サービス係(FV)'!H32</f>
        <v>-9522</v>
      </c>
      <c r="I32" s="787">
        <f>'【修計】IT係(FW)'!I32+'【修計】サービス係(FV)'!I32</f>
        <v>11780</v>
      </c>
      <c r="J32" s="788">
        <f>'【修計】IT係(FW)'!J32+'【修計】サービス係(FV)'!J32</f>
        <v>1956</v>
      </c>
      <c r="K32" s="786">
        <f>'【修計】IT係(FW)'!K32+'【修計】サービス係(FV)'!K32</f>
        <v>-9824</v>
      </c>
      <c r="L32" s="787">
        <f>'【修計】IT係(FW)'!L32+'【修計】サービス係(FV)'!L32</f>
        <v>22430</v>
      </c>
      <c r="M32" s="788">
        <f>'【修計】IT係(FW)'!M32+'【修計】サービス係(FV)'!M32</f>
        <v>3084</v>
      </c>
      <c r="N32" s="786">
        <f>'【修計】IT係(FW)'!N32+'【修計】サービス係(FV)'!N32</f>
        <v>-19346</v>
      </c>
      <c r="O32" s="787">
        <f>'【修計】IT係(FW)'!O32+'【修計】サービス係(FV)'!O32</f>
        <v>5905</v>
      </c>
      <c r="P32" s="788">
        <f>'【修計】IT係(FW)'!P32+'【修計】サービス係(FV)'!P32</f>
        <v>617</v>
      </c>
      <c r="Q32" s="786">
        <f>'【修計】IT係(FW)'!Q32+'【修計】サービス係(FV)'!Q32</f>
        <v>-5288</v>
      </c>
      <c r="R32" s="787">
        <f>'【修計】IT係(FW)'!R32+'【修計】サービス係(FV)'!R32</f>
        <v>28335</v>
      </c>
      <c r="S32" s="788">
        <f>'【修計】IT係(FW)'!S32+'【修計】サービス係(FV)'!S32</f>
        <v>3701</v>
      </c>
      <c r="T32" s="786">
        <f>'【修計】IT係(FW)'!T32+'【修計】サービス係(FV)'!T32</f>
        <v>-24634</v>
      </c>
      <c r="U32" s="787">
        <f>'【修計】IT係(FW)'!U32+'【修計】サービス係(FV)'!U32</f>
        <v>9573</v>
      </c>
      <c r="V32" s="788">
        <f>'【修計】IT係(FW)'!V32+'【修計】サービス係(FV)'!V32</f>
        <v>2665</v>
      </c>
      <c r="W32" s="786">
        <f>'【修計】IT係(FW)'!W32+'【修計】サービス係(FV)'!W32</f>
        <v>-6908</v>
      </c>
      <c r="X32" s="787">
        <f>'【修計】IT係(FW)'!X32+'【修計】サービス係(FV)'!X32</f>
        <v>37908</v>
      </c>
      <c r="Y32" s="788">
        <f>'【修計】IT係(FW)'!Y32+'【修計】サービス係(FV)'!Y32</f>
        <v>6366</v>
      </c>
      <c r="Z32" s="786">
        <f>'【修計】IT係(FW)'!Z32+'【修計】サービス係(FV)'!Z32</f>
        <v>-31542</v>
      </c>
      <c r="AA32" s="787">
        <f>'【修計】IT係(FW)'!AA32+'【修計】サービス係(FV)'!AA32</f>
        <v>11320</v>
      </c>
      <c r="AB32" s="788">
        <f>'【修計】IT係(FW)'!AB32+'【修計】サービス係(FV)'!AB32</f>
        <v>1427</v>
      </c>
      <c r="AC32" s="786">
        <f>'【修計】IT係(FW)'!AC32+'【修計】サービス係(FV)'!AC32</f>
        <v>-9893</v>
      </c>
      <c r="AD32" s="787">
        <f>'【修計】IT係(FW)'!AD32+'【修計】サービス係(FV)'!AD32</f>
        <v>49228</v>
      </c>
      <c r="AE32" s="788">
        <f>'【修計】IT係(FW)'!AE32+'【修計】サービス係(FV)'!AE32</f>
        <v>7793</v>
      </c>
      <c r="AF32" s="786">
        <f>'【修計】IT係(FW)'!AF32+'【修計】サービス係(FV)'!AF32</f>
        <v>-41435</v>
      </c>
      <c r="AG32" s="787">
        <f>'【修計】IT係(FW)'!AG32+'【修計】サービス係(FV)'!AG32</f>
        <v>25000</v>
      </c>
      <c r="AH32" s="788">
        <f>'【修計】IT係(FW)'!AH32+'【修計】サービス係(FV)'!AH32</f>
        <v>52513</v>
      </c>
      <c r="AI32" s="786">
        <f>'【修計】IT係(FW)'!AI32+'【修計】サービス係(FV)'!AI32</f>
        <v>27513</v>
      </c>
      <c r="AJ32" s="787">
        <f>'【修計】IT係(FW)'!AJ32+'【修計】サービス係(FV)'!AJ32</f>
        <v>74228</v>
      </c>
      <c r="AK32" s="788">
        <f>'【修計】IT係(FW)'!AK32+'【修計】サービス係(FV)'!AK32</f>
        <v>60306</v>
      </c>
      <c r="AL32" s="786">
        <f>'【修計】IT係(FW)'!AL32+'【修計】サービス係(FV)'!AL32</f>
        <v>-13922</v>
      </c>
      <c r="AM32" s="787">
        <f>'【修計】IT係(FW)'!AM32+'【修計】サービス係(FV)'!AM32</f>
        <v>17940</v>
      </c>
      <c r="AN32" s="788">
        <f>'【修計】IT係(FW)'!AN32+'【修計】サービス係(FV)'!AN32</f>
        <v>11085</v>
      </c>
      <c r="AO32" s="786">
        <f>'【修計】IT係(FW)'!AO32+'【修計】サービス係(FV)'!AO32</f>
        <v>-6855</v>
      </c>
      <c r="AP32" s="787">
        <f>'【修計】IT係(FW)'!AP32+'【修計】サービス係(FV)'!AP32</f>
        <v>92168</v>
      </c>
      <c r="AQ32" s="788">
        <f>'【修計】IT係(FW)'!AQ32+'【修計】サービス係(FV)'!AQ32</f>
        <v>71391</v>
      </c>
      <c r="AR32" s="786">
        <f>'【修計】IT係(FW)'!AR32+'【修計】サービス係(FV)'!AR32</f>
        <v>-20777</v>
      </c>
      <c r="AS32" s="787">
        <f>'【修計】IT係(FW)'!AS32+'【修計】サービス係(FV)'!AS32</f>
        <v>10680</v>
      </c>
      <c r="AT32" s="788">
        <f>'【修計】IT係(FW)'!AT32+'【修計】サービス係(FV)'!AT32</f>
        <v>2148</v>
      </c>
      <c r="AU32" s="786">
        <f>'【修計】IT係(FW)'!AU32+'【修計】サービス係(FV)'!AU32</f>
        <v>-8532</v>
      </c>
      <c r="AV32" s="787">
        <f>'【修計】IT係(FW)'!AV32+'【修計】サービス係(FV)'!AV32</f>
        <v>102848</v>
      </c>
      <c r="AW32" s="788">
        <f>'【修計】IT係(FW)'!AW32+'【修計】サービス係(FV)'!AW32</f>
        <v>73539</v>
      </c>
      <c r="AX32" s="786">
        <f>'【修計】IT係(FW)'!AX32+'【修計】サービス係(FV)'!AX32</f>
        <v>-29309</v>
      </c>
      <c r="AY32" s="787">
        <f>'【修計】IT係(FW)'!AY32+'【修計】サービス係(FV)'!AY32</f>
        <v>9425</v>
      </c>
      <c r="AZ32" s="788">
        <f>'【修計】IT係(FW)'!AZ32+'【修計】サービス係(FV)'!AZ32</f>
        <v>5920</v>
      </c>
      <c r="BA32" s="786">
        <f>'【修計】IT係(FW)'!BA32+'【修計】サービス係(FV)'!BA32</f>
        <v>-3505</v>
      </c>
      <c r="BB32" s="787">
        <f>'【修計】IT係(FW)'!BB32+'【修計】サービス係(FV)'!BB32</f>
        <v>112273</v>
      </c>
      <c r="BC32" s="788">
        <f>'【修計】IT係(FW)'!BC32+'【修計】サービス係(FV)'!BC32</f>
        <v>79459</v>
      </c>
      <c r="BD32" s="786">
        <f>'【修計】IT係(FW)'!BD32+'【修計】サービス係(FV)'!BD32</f>
        <v>-32814</v>
      </c>
      <c r="BE32" s="787">
        <f>'【修計】IT係(FW)'!BE32+'【修計】サービス係(FV)'!BE32</f>
        <v>13630</v>
      </c>
      <c r="BF32" s="788">
        <f>'【修計】IT係(FW)'!BF32+'【修計】サービス係(FV)'!BF32</f>
        <v>3600</v>
      </c>
      <c r="BG32" s="786">
        <f>'【修計】IT係(FW)'!BG32+'【修計】サービス係(FV)'!BG32</f>
        <v>-10030</v>
      </c>
      <c r="BH32" s="787">
        <f>'【修計】IT係(FW)'!BH32+'【修計】サービス係(FV)'!BH32</f>
        <v>125903</v>
      </c>
      <c r="BI32" s="788">
        <f>'【修計】IT係(FW)'!BI32+'【修計】サービス係(FV)'!BI32</f>
        <v>83059</v>
      </c>
      <c r="BJ32" s="786">
        <f>'【修計】IT係(FW)'!BJ32+'【修計】サービス係(FV)'!BJ32</f>
        <v>-42844</v>
      </c>
      <c r="BK32" s="787">
        <f>'【修計】IT係(FW)'!BK32+'【修計】サービス係(FV)'!BK32</f>
        <v>11485</v>
      </c>
      <c r="BL32" s="788">
        <f>'【修計】IT係(FW)'!BL32+'【修計】サービス係(FV)'!BL32</f>
        <v>0</v>
      </c>
      <c r="BM32" s="786">
        <f>'【修計】IT係(FW)'!BM32+'【修計】サービス係(FV)'!BM32</f>
        <v>-11485</v>
      </c>
      <c r="BN32" s="787">
        <f>'【修計】IT係(FW)'!BN32+'【修計】サービス係(FV)'!BN32</f>
        <v>137388</v>
      </c>
      <c r="BO32" s="788">
        <f>'【修計】IT係(FW)'!BO32+'【修計】サービス係(FV)'!BO32</f>
        <v>83059</v>
      </c>
      <c r="BP32" s="786">
        <f>'【修計】IT係(FW)'!BP32+'【修計】サービス係(FV)'!BP32</f>
        <v>-54329</v>
      </c>
      <c r="BQ32" s="787">
        <f>'【修計】IT係(FW)'!BQ32+'【修計】サービス係(FV)'!BQ32</f>
        <v>7260</v>
      </c>
      <c r="BR32" s="788">
        <f>'【修計】IT係(FW)'!BR32+'【修計】サービス係(FV)'!BR32</f>
        <v>16340</v>
      </c>
      <c r="BS32" s="786">
        <f>'【修計】IT係(FW)'!BS32+'【修計】サービス係(FV)'!BS32</f>
        <v>9080</v>
      </c>
      <c r="BT32" s="787">
        <f>'【修計】IT係(FW)'!BT32+'【修計】サービス係(FV)'!BT32</f>
        <v>144648</v>
      </c>
      <c r="BU32" s="788">
        <f>'【修計】IT係(FW)'!BU32+'【修計】サービス係(FV)'!BU32</f>
        <v>99399</v>
      </c>
      <c r="BV32" s="786">
        <f>'【修計】IT係(FW)'!BV32+'【修計】サービス係(FV)'!BV32</f>
        <v>-45249</v>
      </c>
      <c r="BW32" s="789" t="s">
        <v>89</v>
      </c>
    </row>
    <row r="33" spans="2:75" ht="15.75" hidden="1" customHeight="1" outlineLevel="1">
      <c r="B33" s="2523"/>
      <c r="C33" s="2480"/>
      <c r="D33" s="2473"/>
      <c r="E33" s="735" t="s">
        <v>217</v>
      </c>
      <c r="F33" s="787">
        <f>'【修計】IT係(FW)'!F33+'【修計】サービス係(FV)'!F33</f>
        <v>2766</v>
      </c>
      <c r="G33" s="788">
        <f>'【修計】IT係(FW)'!G33+'【修計】サービス係(FV)'!G33</f>
        <v>1075</v>
      </c>
      <c r="H33" s="786">
        <f>'【修計】IT係(FW)'!H33+'【修計】サービス係(FV)'!H33</f>
        <v>-1691</v>
      </c>
      <c r="I33" s="787">
        <f>'【修計】IT係(FW)'!I33+'【修計】サービス係(FV)'!I33</f>
        <v>4082</v>
      </c>
      <c r="J33" s="788">
        <f>'【修計】IT係(FW)'!J33+'【修計】サービス係(FV)'!J33</f>
        <v>2122</v>
      </c>
      <c r="K33" s="786">
        <f>'【修計】IT係(FW)'!K33+'【修計】サービス係(FV)'!K33</f>
        <v>-1960</v>
      </c>
      <c r="L33" s="787">
        <f>'【修計】IT係(FW)'!L33+'【修計】サービス係(FV)'!L33</f>
        <v>6848</v>
      </c>
      <c r="M33" s="788">
        <f>'【修計】IT係(FW)'!M33+'【修計】サービス係(FV)'!M33</f>
        <v>3197</v>
      </c>
      <c r="N33" s="786">
        <f>'【修計】IT係(FW)'!N33+'【修計】サービス係(FV)'!N33</f>
        <v>-3651</v>
      </c>
      <c r="O33" s="787">
        <f>'【修計】IT係(FW)'!O33+'【修計】サービス係(FV)'!O33</f>
        <v>3030</v>
      </c>
      <c r="P33" s="788">
        <f>'【修計】IT係(FW)'!P33+'【修計】サービス係(FV)'!P33</f>
        <v>2986</v>
      </c>
      <c r="Q33" s="786">
        <f>'【修計】IT係(FW)'!Q33+'【修計】サービス係(FV)'!Q33</f>
        <v>-44</v>
      </c>
      <c r="R33" s="787">
        <f>'【修計】IT係(FW)'!R33+'【修計】サービス係(FV)'!R33</f>
        <v>9878</v>
      </c>
      <c r="S33" s="788">
        <f>'【修計】IT係(FW)'!S33+'【修計】サービス係(FV)'!S33</f>
        <v>6183</v>
      </c>
      <c r="T33" s="786">
        <f>'【修計】IT係(FW)'!T33+'【修計】サービス係(FV)'!T33</f>
        <v>-3695</v>
      </c>
      <c r="U33" s="787">
        <f>'【修計】IT係(FW)'!U33+'【修計】サービス係(FV)'!U33</f>
        <v>3364</v>
      </c>
      <c r="V33" s="788">
        <f>'【修計】IT係(FW)'!V33+'【修計】サービス係(FV)'!V33</f>
        <v>2474</v>
      </c>
      <c r="W33" s="786">
        <f>'【修計】IT係(FW)'!W33+'【修計】サービス係(FV)'!W33</f>
        <v>-890</v>
      </c>
      <c r="X33" s="787">
        <f>'【修計】IT係(FW)'!X33+'【修計】サービス係(FV)'!X33</f>
        <v>13242</v>
      </c>
      <c r="Y33" s="788">
        <f>'【修計】IT係(FW)'!Y33+'【修計】サービス係(FV)'!Y33</f>
        <v>8657</v>
      </c>
      <c r="Z33" s="786">
        <f>'【修計】IT係(FW)'!Z33+'【修計】サービス係(FV)'!Z33</f>
        <v>-4585</v>
      </c>
      <c r="AA33" s="787">
        <f>'【修計】IT係(FW)'!AA33+'【修計】サービス係(FV)'!AA33</f>
        <v>3458</v>
      </c>
      <c r="AB33" s="788">
        <f>'【修計】IT係(FW)'!AB33+'【修計】サービス係(FV)'!AB33</f>
        <v>324</v>
      </c>
      <c r="AC33" s="786">
        <f>'【修計】IT係(FW)'!AC33+'【修計】サービス係(FV)'!AC33</f>
        <v>-3134</v>
      </c>
      <c r="AD33" s="787">
        <f>'【修計】IT係(FW)'!AD33+'【修計】サービス係(FV)'!AD33</f>
        <v>16700</v>
      </c>
      <c r="AE33" s="788">
        <f>'【修計】IT係(FW)'!AE33+'【修計】サービス係(FV)'!AE33</f>
        <v>8981</v>
      </c>
      <c r="AF33" s="786">
        <f>'【修計】IT係(FW)'!AF33+'【修計】サービス係(FV)'!AF33</f>
        <v>-7719</v>
      </c>
      <c r="AG33" s="787">
        <f>'【修計】IT係(FW)'!AG33+'【修計】サービス係(FV)'!AG33</f>
        <v>6584</v>
      </c>
      <c r="AH33" s="788">
        <f>'【修計】IT係(FW)'!AH33+'【修計】サービス係(FV)'!AH33</f>
        <v>17066</v>
      </c>
      <c r="AI33" s="786">
        <f>'【修計】IT係(FW)'!AI33+'【修計】サービス係(FV)'!AI33</f>
        <v>10482</v>
      </c>
      <c r="AJ33" s="787">
        <f>'【修計】IT係(FW)'!AJ33+'【修計】サービス係(FV)'!AJ33</f>
        <v>23284</v>
      </c>
      <c r="AK33" s="788">
        <f>'【修計】IT係(FW)'!AK33+'【修計】サービス係(FV)'!AK33</f>
        <v>26047</v>
      </c>
      <c r="AL33" s="786">
        <f>'【修計】IT係(FW)'!AL33+'【修計】サービス係(FV)'!AL33</f>
        <v>2763</v>
      </c>
      <c r="AM33" s="787">
        <f>'【修計】IT係(FW)'!AM33+'【修計】サービス係(FV)'!AM33</f>
        <v>9198</v>
      </c>
      <c r="AN33" s="788">
        <f>'【修計】IT係(FW)'!AN33+'【修計】サービス係(FV)'!AN33</f>
        <v>8342</v>
      </c>
      <c r="AO33" s="786">
        <f>'【修計】IT係(FW)'!AO33+'【修計】サービス係(FV)'!AO33</f>
        <v>-856</v>
      </c>
      <c r="AP33" s="787">
        <f>'【修計】IT係(FW)'!AP33+'【修計】サービス係(FV)'!AP33</f>
        <v>32482</v>
      </c>
      <c r="AQ33" s="788">
        <f>'【修計】IT係(FW)'!AQ33+'【修計】サービス係(FV)'!AQ33</f>
        <v>34389</v>
      </c>
      <c r="AR33" s="786">
        <f>'【修計】IT係(FW)'!AR33+'【修計】サービス係(FV)'!AR33</f>
        <v>1907</v>
      </c>
      <c r="AS33" s="787">
        <f>'【修計】IT係(FW)'!AS33+'【修計】サービス係(FV)'!AS33</f>
        <v>5229</v>
      </c>
      <c r="AT33" s="788">
        <f>'【修計】IT係(FW)'!AT33+'【修計】サービス係(FV)'!AT33</f>
        <v>825</v>
      </c>
      <c r="AU33" s="786">
        <f>'【修計】IT係(FW)'!AU33+'【修計】サービス係(FV)'!AU33</f>
        <v>-4404</v>
      </c>
      <c r="AV33" s="787">
        <f>'【修計】IT係(FW)'!AV33+'【修計】サービス係(FV)'!AV33</f>
        <v>37711</v>
      </c>
      <c r="AW33" s="788">
        <f>'【修計】IT係(FW)'!AW33+'【修計】サービス係(FV)'!AW33</f>
        <v>35214</v>
      </c>
      <c r="AX33" s="786">
        <f>'【修計】IT係(FW)'!AX33+'【修計】サービス係(FV)'!AX33</f>
        <v>-2497</v>
      </c>
      <c r="AY33" s="787">
        <f>'【修計】IT係(FW)'!AY33+'【修計】サービス係(FV)'!AY33</f>
        <v>4536</v>
      </c>
      <c r="AZ33" s="788">
        <f>'【修計】IT係(FW)'!AZ33+'【修計】サービス係(FV)'!AZ33</f>
        <v>720</v>
      </c>
      <c r="BA33" s="786">
        <f>'【修計】IT係(FW)'!BA33+'【修計】サービス係(FV)'!BA33</f>
        <v>-3816</v>
      </c>
      <c r="BB33" s="787">
        <f>'【修計】IT係(FW)'!BB33+'【修計】サービス係(FV)'!BB33</f>
        <v>42247</v>
      </c>
      <c r="BC33" s="788">
        <f>'【修計】IT係(FW)'!BC33+'【修計】サービス係(FV)'!BC33</f>
        <v>35934</v>
      </c>
      <c r="BD33" s="786">
        <f>'【修計】IT係(FW)'!BD33+'【修計】サービス係(FV)'!BD33</f>
        <v>-6313</v>
      </c>
      <c r="BE33" s="787">
        <f>'【修計】IT係(FW)'!BE33+'【修計】サービス係(FV)'!BE33</f>
        <v>7157</v>
      </c>
      <c r="BF33" s="788">
        <f>'【修計】IT係(FW)'!BF33+'【修計】サービス係(FV)'!BF33</f>
        <v>165</v>
      </c>
      <c r="BG33" s="786">
        <f>'【修計】IT係(FW)'!BG33+'【修計】サービス係(FV)'!BG33</f>
        <v>-6992</v>
      </c>
      <c r="BH33" s="787">
        <f>'【修計】IT係(FW)'!BH33+'【修計】サービス係(FV)'!BH33</f>
        <v>49404</v>
      </c>
      <c r="BI33" s="788">
        <f>'【修計】IT係(FW)'!BI33+'【修計】サービス係(FV)'!BI33</f>
        <v>36099</v>
      </c>
      <c r="BJ33" s="786">
        <f>'【修計】IT係(FW)'!BJ33+'【修計】サービス係(FV)'!BJ33</f>
        <v>-13305</v>
      </c>
      <c r="BK33" s="787">
        <f>'【修計】IT係(FW)'!BK33+'【修計】サービス係(FV)'!BK33</f>
        <v>4662</v>
      </c>
      <c r="BL33" s="788">
        <f>'【修計】IT係(FW)'!BL33+'【修計】サービス係(FV)'!BL33</f>
        <v>0</v>
      </c>
      <c r="BM33" s="786">
        <f>'【修計】IT係(FW)'!BM33+'【修計】サービス係(FV)'!BM33</f>
        <v>-4662</v>
      </c>
      <c r="BN33" s="787">
        <f>'【修計】IT係(FW)'!BN33+'【修計】サービス係(FV)'!BN33</f>
        <v>54066</v>
      </c>
      <c r="BO33" s="788">
        <f>'【修計】IT係(FW)'!BO33+'【修計】サービス係(FV)'!BO33</f>
        <v>36099</v>
      </c>
      <c r="BP33" s="786">
        <f>'【修計】IT係(FW)'!BP33+'【修計】サービス係(FV)'!BP33</f>
        <v>-17967</v>
      </c>
      <c r="BQ33" s="787">
        <f>'【修計】IT係(FW)'!BQ33+'【修計】サービス係(FV)'!BQ33</f>
        <v>2930</v>
      </c>
      <c r="BR33" s="788">
        <f>'【修計】IT係(FW)'!BR33+'【修計】サービス係(FV)'!BR33</f>
        <v>4592</v>
      </c>
      <c r="BS33" s="786">
        <f>'【修計】IT係(FW)'!BS33+'【修計】サービス係(FV)'!BS33</f>
        <v>1662</v>
      </c>
      <c r="BT33" s="787">
        <f>'【修計】IT係(FW)'!BT33+'【修計】サービス係(FV)'!BT33</f>
        <v>56996</v>
      </c>
      <c r="BU33" s="788">
        <f>'【修計】IT係(FW)'!BU33+'【修計】サービス係(FV)'!BU33</f>
        <v>40691</v>
      </c>
      <c r="BV33" s="786">
        <f>'【修計】IT係(FW)'!BV33+'【修計】サービス係(FV)'!BV33</f>
        <v>-16305</v>
      </c>
      <c r="BW33" s="789" t="s">
        <v>89</v>
      </c>
    </row>
    <row r="34" spans="2:75" ht="15.75" hidden="1" customHeight="1" outlineLevel="1" thickBot="1">
      <c r="B34" s="2523"/>
      <c r="C34" s="2480"/>
      <c r="D34" s="2473"/>
      <c r="E34" s="736" t="s">
        <v>218</v>
      </c>
      <c r="F34" s="790">
        <f>F33/6300*1000</f>
        <v>439.04761904761904</v>
      </c>
      <c r="G34" s="791">
        <f t="shared" ref="G34:BR34" si="179">G33/6300*1000</f>
        <v>170.63492063492063</v>
      </c>
      <c r="H34" s="792">
        <f t="shared" ref="H34:H35" si="180">G34-F34</f>
        <v>-268.41269841269843</v>
      </c>
      <c r="I34" s="790">
        <f t="shared" si="179"/>
        <v>647.93650793650795</v>
      </c>
      <c r="J34" s="791">
        <f t="shared" si="179"/>
        <v>336.82539682539681</v>
      </c>
      <c r="K34" s="792">
        <f t="shared" ref="K34:K36" si="181">J34-I34</f>
        <v>-311.11111111111114</v>
      </c>
      <c r="L34" s="790">
        <f t="shared" si="60"/>
        <v>1086.984126984127</v>
      </c>
      <c r="M34" s="791">
        <f t="shared" si="60"/>
        <v>507.46031746031747</v>
      </c>
      <c r="N34" s="792">
        <f t="shared" si="6"/>
        <v>-579.52380952380952</v>
      </c>
      <c r="O34" s="790">
        <f t="shared" si="179"/>
        <v>480.95238095238096</v>
      </c>
      <c r="P34" s="791">
        <f t="shared" si="179"/>
        <v>473.96825396825398</v>
      </c>
      <c r="Q34" s="792">
        <f t="shared" ref="Q34:Q36" si="182">P34-O34</f>
        <v>-6.9841269841269877</v>
      </c>
      <c r="R34" s="790">
        <f t="shared" si="62"/>
        <v>1567.936507936508</v>
      </c>
      <c r="S34" s="791">
        <f t="shared" si="62"/>
        <v>981.42857142857144</v>
      </c>
      <c r="T34" s="792">
        <f t="shared" si="11"/>
        <v>-586.50793650793651</v>
      </c>
      <c r="U34" s="790">
        <f t="shared" si="179"/>
        <v>533.96825396825398</v>
      </c>
      <c r="V34" s="791">
        <f t="shared" si="179"/>
        <v>392.69841269841271</v>
      </c>
      <c r="W34" s="792">
        <f t="shared" ref="W34:W36" si="183">V34-U34</f>
        <v>-141.26984126984127</v>
      </c>
      <c r="X34" s="790">
        <f t="shared" si="64"/>
        <v>2101.9047619047619</v>
      </c>
      <c r="Y34" s="791">
        <f t="shared" si="64"/>
        <v>1374.1269841269841</v>
      </c>
      <c r="Z34" s="792">
        <f t="shared" si="16"/>
        <v>-727.77777777777783</v>
      </c>
      <c r="AA34" s="790">
        <f t="shared" si="179"/>
        <v>548.88888888888891</v>
      </c>
      <c r="AB34" s="791">
        <f t="shared" si="179"/>
        <v>51.428571428571431</v>
      </c>
      <c r="AC34" s="792">
        <f t="shared" ref="AC34:AC36" si="184">AB34-AA34</f>
        <v>-497.46031746031747</v>
      </c>
      <c r="AD34" s="790">
        <f t="shared" si="66"/>
        <v>2650.7936507936511</v>
      </c>
      <c r="AE34" s="791">
        <f t="shared" si="66"/>
        <v>1425.5555555555554</v>
      </c>
      <c r="AF34" s="792">
        <f t="shared" si="21"/>
        <v>-1225.2380952380956</v>
      </c>
      <c r="AG34" s="790">
        <f t="shared" si="179"/>
        <v>1045.0793650793651</v>
      </c>
      <c r="AH34" s="791">
        <f t="shared" si="179"/>
        <v>2708.8888888888887</v>
      </c>
      <c r="AI34" s="792">
        <f t="shared" ref="AI34:AI36" si="185">AH34-AG34</f>
        <v>1663.8095238095236</v>
      </c>
      <c r="AJ34" s="790">
        <f t="shared" si="68"/>
        <v>3695.8730158730159</v>
      </c>
      <c r="AK34" s="791">
        <f t="shared" si="68"/>
        <v>4134.4444444444443</v>
      </c>
      <c r="AL34" s="792">
        <f t="shared" si="26"/>
        <v>438.57142857142844</v>
      </c>
      <c r="AM34" s="790">
        <f t="shared" si="179"/>
        <v>1460</v>
      </c>
      <c r="AN34" s="791">
        <f t="shared" si="179"/>
        <v>1324.1269841269841</v>
      </c>
      <c r="AO34" s="792">
        <f t="shared" ref="AO34:AO36" si="186">AN34-AM34</f>
        <v>-135.8730158730159</v>
      </c>
      <c r="AP34" s="790">
        <f t="shared" si="70"/>
        <v>5155.8730158730159</v>
      </c>
      <c r="AQ34" s="791">
        <f t="shared" si="70"/>
        <v>5458.5714285714284</v>
      </c>
      <c r="AR34" s="792">
        <f t="shared" si="31"/>
        <v>302.69841269841254</v>
      </c>
      <c r="AS34" s="790">
        <f t="shared" si="179"/>
        <v>830</v>
      </c>
      <c r="AT34" s="791">
        <f t="shared" si="179"/>
        <v>130.95238095238096</v>
      </c>
      <c r="AU34" s="792">
        <f t="shared" ref="AU34:AU36" si="187">AT34-AS34</f>
        <v>-699.04761904761904</v>
      </c>
      <c r="AV34" s="790">
        <f t="shared" si="72"/>
        <v>5985.8730158730159</v>
      </c>
      <c r="AW34" s="791">
        <f t="shared" si="72"/>
        <v>5589.5238095238092</v>
      </c>
      <c r="AX34" s="792">
        <f t="shared" si="36"/>
        <v>-396.34920634920672</v>
      </c>
      <c r="AY34" s="790">
        <f t="shared" si="179"/>
        <v>720</v>
      </c>
      <c r="AZ34" s="791">
        <f t="shared" si="179"/>
        <v>114.28571428571428</v>
      </c>
      <c r="BA34" s="792">
        <f t="shared" ref="BA34:BA36" si="188">AZ34-AY34</f>
        <v>-605.71428571428578</v>
      </c>
      <c r="BB34" s="790">
        <f t="shared" si="74"/>
        <v>6705.8730158730159</v>
      </c>
      <c r="BC34" s="791">
        <f t="shared" si="74"/>
        <v>5703.8095238095239</v>
      </c>
      <c r="BD34" s="792">
        <f t="shared" si="41"/>
        <v>-1002.063492063492</v>
      </c>
      <c r="BE34" s="790">
        <f t="shared" si="179"/>
        <v>1136.031746031746</v>
      </c>
      <c r="BF34" s="791">
        <f t="shared" si="179"/>
        <v>26.19047619047619</v>
      </c>
      <c r="BG34" s="792">
        <f t="shared" ref="BG34:BG36" si="189">BF34-BE34</f>
        <v>-1109.8412698412699</v>
      </c>
      <c r="BH34" s="790">
        <f t="shared" si="76"/>
        <v>7841.9047619047615</v>
      </c>
      <c r="BI34" s="791">
        <f t="shared" si="76"/>
        <v>5730</v>
      </c>
      <c r="BJ34" s="792">
        <f t="shared" si="46"/>
        <v>-2111.9047619047615</v>
      </c>
      <c r="BK34" s="790">
        <f t="shared" si="179"/>
        <v>740</v>
      </c>
      <c r="BL34" s="791">
        <f t="shared" si="179"/>
        <v>0</v>
      </c>
      <c r="BM34" s="792">
        <f t="shared" ref="BM34:BM36" si="190">BL34-BK34</f>
        <v>-740</v>
      </c>
      <c r="BN34" s="790">
        <f t="shared" si="78"/>
        <v>8581.9047619047615</v>
      </c>
      <c r="BO34" s="791">
        <f t="shared" si="78"/>
        <v>5730</v>
      </c>
      <c r="BP34" s="792">
        <f t="shared" si="51"/>
        <v>-2851.9047619047615</v>
      </c>
      <c r="BQ34" s="790">
        <f t="shared" si="179"/>
        <v>465.07936507936512</v>
      </c>
      <c r="BR34" s="791">
        <f t="shared" si="179"/>
        <v>728.88888888888891</v>
      </c>
      <c r="BS34" s="792">
        <f t="shared" ref="BS34:BS36" si="191">BR34-BQ34</f>
        <v>263.8095238095238</v>
      </c>
      <c r="BT34" s="790">
        <f t="shared" si="80"/>
        <v>9046.9841269841272</v>
      </c>
      <c r="BU34" s="791">
        <f t="shared" si="80"/>
        <v>6458.8888888888887</v>
      </c>
      <c r="BV34" s="792">
        <f t="shared" si="56"/>
        <v>-2588.0952380952385</v>
      </c>
      <c r="BW34" s="793" t="s">
        <v>90</v>
      </c>
    </row>
    <row r="35" spans="2:75" ht="15.75" hidden="1" customHeight="1" outlineLevel="1" thickTop="1">
      <c r="B35" s="2523"/>
      <c r="C35" s="2480"/>
      <c r="D35" s="2473"/>
      <c r="E35" s="737" t="s">
        <v>219</v>
      </c>
      <c r="F35" s="794">
        <f>F31-F32-F33</f>
        <v>2791</v>
      </c>
      <c r="G35" s="795">
        <f t="shared" ref="G35:BR35" si="192">G31-G32-G33</f>
        <v>-38</v>
      </c>
      <c r="H35" s="796">
        <f t="shared" si="180"/>
        <v>-2829</v>
      </c>
      <c r="I35" s="794">
        <f t="shared" si="192"/>
        <v>2818</v>
      </c>
      <c r="J35" s="795">
        <f t="shared" si="192"/>
        <v>702</v>
      </c>
      <c r="K35" s="796">
        <f t="shared" si="181"/>
        <v>-2116</v>
      </c>
      <c r="L35" s="794">
        <f t="shared" si="60"/>
        <v>5609</v>
      </c>
      <c r="M35" s="795">
        <f t="shared" si="60"/>
        <v>664</v>
      </c>
      <c r="N35" s="796">
        <f t="shared" si="6"/>
        <v>-4945</v>
      </c>
      <c r="O35" s="794">
        <f t="shared" si="192"/>
        <v>1935</v>
      </c>
      <c r="P35" s="795">
        <f t="shared" si="192"/>
        <v>806</v>
      </c>
      <c r="Q35" s="796">
        <f t="shared" si="182"/>
        <v>-1129</v>
      </c>
      <c r="R35" s="794">
        <f t="shared" si="62"/>
        <v>7544</v>
      </c>
      <c r="S35" s="795">
        <f t="shared" si="62"/>
        <v>1470</v>
      </c>
      <c r="T35" s="796">
        <f t="shared" si="11"/>
        <v>-6074</v>
      </c>
      <c r="U35" s="794">
        <f t="shared" si="192"/>
        <v>2763</v>
      </c>
      <c r="V35" s="795">
        <f t="shared" si="192"/>
        <v>784</v>
      </c>
      <c r="W35" s="796">
        <f t="shared" si="183"/>
        <v>-1979</v>
      </c>
      <c r="X35" s="794">
        <f t="shared" si="64"/>
        <v>10307</v>
      </c>
      <c r="Y35" s="795">
        <f t="shared" si="64"/>
        <v>2254</v>
      </c>
      <c r="Z35" s="796">
        <f t="shared" si="16"/>
        <v>-8053</v>
      </c>
      <c r="AA35" s="794">
        <f t="shared" si="192"/>
        <v>4022</v>
      </c>
      <c r="AB35" s="795">
        <f t="shared" si="192"/>
        <v>99</v>
      </c>
      <c r="AC35" s="796">
        <f t="shared" si="184"/>
        <v>-3923</v>
      </c>
      <c r="AD35" s="794">
        <f t="shared" si="66"/>
        <v>14329</v>
      </c>
      <c r="AE35" s="795">
        <f t="shared" si="66"/>
        <v>2353</v>
      </c>
      <c r="AF35" s="796">
        <f t="shared" si="21"/>
        <v>-11976</v>
      </c>
      <c r="AG35" s="794">
        <f t="shared" si="192"/>
        <v>9516</v>
      </c>
      <c r="AH35" s="795">
        <f t="shared" si="192"/>
        <v>8601</v>
      </c>
      <c r="AI35" s="796">
        <f t="shared" si="185"/>
        <v>-915</v>
      </c>
      <c r="AJ35" s="794">
        <f t="shared" si="68"/>
        <v>23845</v>
      </c>
      <c r="AK35" s="795">
        <f t="shared" si="68"/>
        <v>10954</v>
      </c>
      <c r="AL35" s="796">
        <f t="shared" si="26"/>
        <v>-12891</v>
      </c>
      <c r="AM35" s="794">
        <f t="shared" si="192"/>
        <v>4552</v>
      </c>
      <c r="AN35" s="795">
        <f t="shared" si="192"/>
        <v>3307</v>
      </c>
      <c r="AO35" s="796">
        <f t="shared" si="186"/>
        <v>-1245</v>
      </c>
      <c r="AP35" s="794">
        <f t="shared" si="70"/>
        <v>28397</v>
      </c>
      <c r="AQ35" s="795">
        <f t="shared" si="70"/>
        <v>14261</v>
      </c>
      <c r="AR35" s="796">
        <f t="shared" si="31"/>
        <v>-14136</v>
      </c>
      <c r="AS35" s="794">
        <f t="shared" si="192"/>
        <v>2981</v>
      </c>
      <c r="AT35" s="795">
        <f t="shared" si="192"/>
        <v>8857</v>
      </c>
      <c r="AU35" s="796">
        <f t="shared" si="187"/>
        <v>5876</v>
      </c>
      <c r="AV35" s="794">
        <f t="shared" si="72"/>
        <v>31378</v>
      </c>
      <c r="AW35" s="795">
        <f t="shared" si="72"/>
        <v>23118</v>
      </c>
      <c r="AX35" s="796">
        <f t="shared" si="36"/>
        <v>-8260</v>
      </c>
      <c r="AY35" s="794">
        <f t="shared" si="192"/>
        <v>2239</v>
      </c>
      <c r="AZ35" s="795">
        <f t="shared" si="192"/>
        <v>8510</v>
      </c>
      <c r="BA35" s="796">
        <f t="shared" si="188"/>
        <v>6271</v>
      </c>
      <c r="BB35" s="794">
        <f t="shared" si="74"/>
        <v>33617</v>
      </c>
      <c r="BC35" s="795">
        <f t="shared" si="74"/>
        <v>31628</v>
      </c>
      <c r="BD35" s="796">
        <f t="shared" si="41"/>
        <v>-1989</v>
      </c>
      <c r="BE35" s="794">
        <f t="shared" si="192"/>
        <v>3773</v>
      </c>
      <c r="BF35" s="795">
        <f t="shared" si="192"/>
        <v>5235</v>
      </c>
      <c r="BG35" s="796">
        <f t="shared" si="189"/>
        <v>1462</v>
      </c>
      <c r="BH35" s="794">
        <f t="shared" si="76"/>
        <v>37390</v>
      </c>
      <c r="BI35" s="795">
        <f t="shared" si="76"/>
        <v>36863</v>
      </c>
      <c r="BJ35" s="796">
        <f t="shared" si="46"/>
        <v>-527</v>
      </c>
      <c r="BK35" s="794">
        <f t="shared" si="192"/>
        <v>2653</v>
      </c>
      <c r="BL35" s="795">
        <f t="shared" si="192"/>
        <v>0</v>
      </c>
      <c r="BM35" s="796">
        <f t="shared" si="190"/>
        <v>-2653</v>
      </c>
      <c r="BN35" s="794">
        <f t="shared" si="78"/>
        <v>40043</v>
      </c>
      <c r="BO35" s="795">
        <f t="shared" si="78"/>
        <v>36863</v>
      </c>
      <c r="BP35" s="796">
        <f t="shared" si="51"/>
        <v>-3180</v>
      </c>
      <c r="BQ35" s="794">
        <f t="shared" si="192"/>
        <v>1990</v>
      </c>
      <c r="BR35" s="795">
        <f t="shared" si="192"/>
        <v>17468</v>
      </c>
      <c r="BS35" s="796">
        <f t="shared" si="191"/>
        <v>15478</v>
      </c>
      <c r="BT35" s="794">
        <f t="shared" si="80"/>
        <v>42033</v>
      </c>
      <c r="BU35" s="795">
        <f t="shared" si="80"/>
        <v>54331</v>
      </c>
      <c r="BV35" s="796">
        <f t="shared" si="56"/>
        <v>12298</v>
      </c>
      <c r="BW35" s="797" t="s">
        <v>89</v>
      </c>
    </row>
    <row r="36" spans="2:75" ht="15.75" hidden="1" customHeight="1" outlineLevel="1" thickBot="1">
      <c r="B36" s="2523"/>
      <c r="C36" s="2480"/>
      <c r="D36" s="2474"/>
      <c r="E36" s="738" t="s">
        <v>220</v>
      </c>
      <c r="F36" s="798">
        <f>F35/F31</f>
        <v>0.17220953908804837</v>
      </c>
      <c r="G36" s="799">
        <f t="shared" ref="G36" si="193">G35/G31</f>
        <v>-1.7551963048498844E-2</v>
      </c>
      <c r="H36" s="800">
        <f>G36-F36</f>
        <v>-0.18976150213654722</v>
      </c>
      <c r="I36" s="798">
        <f t="shared" ref="I36:BR36" si="194">I35/I31</f>
        <v>0.15085653104925054</v>
      </c>
      <c r="J36" s="799">
        <f t="shared" si="194"/>
        <v>0.14686192468619247</v>
      </c>
      <c r="K36" s="800">
        <f t="shared" si="181"/>
        <v>-3.9946063630580675E-3</v>
      </c>
      <c r="L36" s="798">
        <f t="shared" ref="L36" si="195">L35/L31</f>
        <v>0.16077622036861869</v>
      </c>
      <c r="M36" s="799">
        <f t="shared" si="194"/>
        <v>9.5608351331893451E-2</v>
      </c>
      <c r="N36" s="800">
        <f t="shared" si="6"/>
        <v>-6.5167869036725237E-2</v>
      </c>
      <c r="O36" s="798">
        <f t="shared" ref="O36" si="196">O35/O31</f>
        <v>0.17801287948482061</v>
      </c>
      <c r="P36" s="799">
        <f t="shared" si="194"/>
        <v>0.1828078929462463</v>
      </c>
      <c r="Q36" s="800">
        <f t="shared" si="182"/>
        <v>4.7950134614256901E-3</v>
      </c>
      <c r="R36" s="798">
        <f t="shared" ref="R36" si="197">R35/R31</f>
        <v>0.16487094870730162</v>
      </c>
      <c r="S36" s="799">
        <f t="shared" si="194"/>
        <v>0.12946979038224415</v>
      </c>
      <c r="T36" s="800">
        <f t="shared" si="11"/>
        <v>-3.5401158325057469E-2</v>
      </c>
      <c r="U36" s="798">
        <f t="shared" ref="U36" si="198">U35/U31</f>
        <v>0.17598726114649682</v>
      </c>
      <c r="V36" s="799">
        <f t="shared" si="194"/>
        <v>0.13236535539422589</v>
      </c>
      <c r="W36" s="800">
        <f t="shared" si="183"/>
        <v>-4.3621905752270929E-2</v>
      </c>
      <c r="X36" s="798">
        <f t="shared" ref="X36" si="199">X35/X31</f>
        <v>0.16771075711473063</v>
      </c>
      <c r="Y36" s="799">
        <f t="shared" si="194"/>
        <v>0.13046246454824334</v>
      </c>
      <c r="Z36" s="800">
        <f t="shared" si="16"/>
        <v>-3.724829256648729E-2</v>
      </c>
      <c r="AA36" s="798">
        <f t="shared" ref="AA36" si="200">AA35/AA31</f>
        <v>0.21393617021276595</v>
      </c>
      <c r="AB36" s="799">
        <f t="shared" si="194"/>
        <v>5.3513513513513515E-2</v>
      </c>
      <c r="AC36" s="800">
        <f t="shared" si="184"/>
        <v>-0.16042265669925243</v>
      </c>
      <c r="AD36" s="798">
        <f t="shared" ref="AD36" si="201">AD35/AD31</f>
        <v>0.17853894364354511</v>
      </c>
      <c r="AE36" s="799">
        <f t="shared" si="194"/>
        <v>0.12301981492131542</v>
      </c>
      <c r="AF36" s="800">
        <f t="shared" si="21"/>
        <v>-5.5519128722229694E-2</v>
      </c>
      <c r="AG36" s="798">
        <f t="shared" ref="AG36" si="202">AG35/AG31</f>
        <v>0.23153284671532848</v>
      </c>
      <c r="AH36" s="799">
        <f t="shared" si="194"/>
        <v>0.11001534919416731</v>
      </c>
      <c r="AI36" s="800">
        <f t="shared" si="185"/>
        <v>-0.12151749752116117</v>
      </c>
      <c r="AJ36" s="798">
        <f t="shared" ref="AJ36" si="203">AJ35/AJ31</f>
        <v>0.19648639963084125</v>
      </c>
      <c r="AK36" s="799">
        <f t="shared" si="194"/>
        <v>0.11257155189246405</v>
      </c>
      <c r="AL36" s="800">
        <f t="shared" si="26"/>
        <v>-8.3914847738377193E-2</v>
      </c>
      <c r="AM36" s="798">
        <f t="shared" ref="AM36" si="204">AM35/AM31</f>
        <v>0.14364152729567686</v>
      </c>
      <c r="AN36" s="799">
        <f t="shared" si="194"/>
        <v>0.1454649423770564</v>
      </c>
      <c r="AO36" s="800">
        <f t="shared" si="186"/>
        <v>1.8234150813795369E-3</v>
      </c>
      <c r="AP36" s="798">
        <f t="shared" ref="AP36" si="205">AP35/AP31</f>
        <v>0.18554430991786836</v>
      </c>
      <c r="AQ36" s="799">
        <f t="shared" si="194"/>
        <v>0.1188010762989312</v>
      </c>
      <c r="AR36" s="800">
        <f t="shared" si="31"/>
        <v>-6.6743233618937151E-2</v>
      </c>
      <c r="AS36" s="798">
        <f t="shared" ref="AS36" si="206">AS35/AS31</f>
        <v>0.15780836421386976</v>
      </c>
      <c r="AT36" s="799">
        <f t="shared" si="194"/>
        <v>0.74868977176669482</v>
      </c>
      <c r="AU36" s="800">
        <f t="shared" si="187"/>
        <v>0.59088140755282503</v>
      </c>
      <c r="AV36" s="798">
        <f t="shared" ref="AV36" si="207">AV35/AV31</f>
        <v>0.18249707741789142</v>
      </c>
      <c r="AW36" s="799">
        <f t="shared" si="194"/>
        <v>0.1753076870578065</v>
      </c>
      <c r="AX36" s="800">
        <f t="shared" si="36"/>
        <v>-7.189390360084924E-3</v>
      </c>
      <c r="AY36" s="798">
        <f t="shared" ref="AY36" si="208">AY35/AY31</f>
        <v>0.13820987654320988</v>
      </c>
      <c r="AZ36" s="799">
        <f t="shared" si="194"/>
        <v>0.5617161716171617</v>
      </c>
      <c r="BA36" s="800">
        <f t="shared" si="188"/>
        <v>0.42350629507395182</v>
      </c>
      <c r="BB36" s="798">
        <f t="shared" ref="BB36" si="209">BB35/BB31</f>
        <v>0.17868361885221939</v>
      </c>
      <c r="BC36" s="799">
        <f t="shared" si="194"/>
        <v>0.21512573033784288</v>
      </c>
      <c r="BD36" s="800">
        <f t="shared" si="41"/>
        <v>3.6442111485623485E-2</v>
      </c>
      <c r="BE36" s="798">
        <f t="shared" ref="BE36" si="210">BE35/BE31</f>
        <v>0.15362377850162867</v>
      </c>
      <c r="BF36" s="799">
        <f t="shared" si="194"/>
        <v>0.58166666666666667</v>
      </c>
      <c r="BG36" s="800">
        <f t="shared" si="189"/>
        <v>0.42804288816503799</v>
      </c>
      <c r="BH36" s="798">
        <f t="shared" ref="BH36" si="211">BH35/BH31</f>
        <v>0.17578997353042122</v>
      </c>
      <c r="BI36" s="799">
        <f t="shared" si="194"/>
        <v>0.23626947654482408</v>
      </c>
      <c r="BJ36" s="800">
        <f t="shared" si="46"/>
        <v>6.0479503014402858E-2</v>
      </c>
      <c r="BK36" s="798">
        <f t="shared" ref="BK36" si="212">BK35/BK31</f>
        <v>0.14111702127659576</v>
      </c>
      <c r="BL36" s="799" t="e">
        <f t="shared" si="194"/>
        <v>#DIV/0!</v>
      </c>
      <c r="BM36" s="800" t="e">
        <f t="shared" si="190"/>
        <v>#DIV/0!</v>
      </c>
      <c r="BN36" s="798">
        <f t="shared" ref="BN36" si="213">BN35/BN31</f>
        <v>0.17297416381205805</v>
      </c>
      <c r="BO36" s="799">
        <f t="shared" si="194"/>
        <v>0.23626947654482408</v>
      </c>
      <c r="BP36" s="800">
        <f t="shared" si="51"/>
        <v>6.3295312732766035E-2</v>
      </c>
      <c r="BQ36" s="798">
        <f t="shared" ref="BQ36" si="214">BQ35/BQ31</f>
        <v>0.16338259441707717</v>
      </c>
      <c r="BR36" s="799">
        <f t="shared" si="194"/>
        <v>0.45489583333333333</v>
      </c>
      <c r="BS36" s="800">
        <f t="shared" si="191"/>
        <v>0.29151323891625613</v>
      </c>
      <c r="BT36" s="798">
        <f t="shared" ref="BT36:BU36" si="215">BT35/BT31</f>
        <v>0.17249473688530309</v>
      </c>
      <c r="BU36" s="799">
        <f t="shared" si="215"/>
        <v>0.27945026514625476</v>
      </c>
      <c r="BV36" s="800">
        <f t="shared" si="56"/>
        <v>0.10695552826095167</v>
      </c>
      <c r="BW36" s="809" t="s">
        <v>153</v>
      </c>
    </row>
    <row r="37" spans="2:75" ht="15.75" hidden="1" customHeight="1" outlineLevel="1">
      <c r="B37" s="2523"/>
      <c r="C37" s="2480"/>
      <c r="D37" s="2472" t="s">
        <v>225</v>
      </c>
      <c r="E37" s="734" t="s">
        <v>216</v>
      </c>
      <c r="F37" s="782">
        <f>'【修計】IT係(FW)'!F37+'【修計】サービス係(FV)'!F37</f>
        <v>37970</v>
      </c>
      <c r="G37" s="783">
        <f>'【修計】IT係(FW)'!G37+'【修計】サービス係(FV)'!G37</f>
        <v>38142</v>
      </c>
      <c r="H37" s="781">
        <f>'【修計】IT係(FW)'!H37+'【修計】サービス係(FV)'!H37</f>
        <v>172</v>
      </c>
      <c r="I37" s="782">
        <f>'【修計】IT係(FW)'!I37+'【修計】サービス係(FV)'!I37</f>
        <v>0</v>
      </c>
      <c r="J37" s="783">
        <f>'【修計】IT係(FW)'!J37+'【修計】サービス係(FV)'!J37</f>
        <v>6365</v>
      </c>
      <c r="K37" s="781">
        <f>'【修計】IT係(FW)'!K37+'【修計】サービス係(FV)'!K37</f>
        <v>6365</v>
      </c>
      <c r="L37" s="782">
        <f>'【修計】IT係(FW)'!L37+'【修計】サービス係(FV)'!L37</f>
        <v>37970</v>
      </c>
      <c r="M37" s="783">
        <f>'【修計】IT係(FW)'!M37+'【修計】サービス係(FV)'!M37</f>
        <v>44507</v>
      </c>
      <c r="N37" s="781">
        <f>'【修計】IT係(FW)'!N37+'【修計】サービス係(FV)'!N37</f>
        <v>6537</v>
      </c>
      <c r="O37" s="782">
        <f>'【修計】IT係(FW)'!O37+'【修計】サービス係(FV)'!O37</f>
        <v>53440</v>
      </c>
      <c r="P37" s="783">
        <f>'【修計】IT係(FW)'!P37+'【修計】サービス係(FV)'!P37</f>
        <v>60731</v>
      </c>
      <c r="Q37" s="781">
        <f>'【修計】IT係(FW)'!Q37+'【修計】サービス係(FV)'!Q37</f>
        <v>7291</v>
      </c>
      <c r="R37" s="782">
        <f>'【修計】IT係(FW)'!R37+'【修計】サービス係(FV)'!R37</f>
        <v>91410</v>
      </c>
      <c r="S37" s="783">
        <f>'【修計】IT係(FW)'!S37+'【修計】サービス係(FV)'!S37</f>
        <v>105238</v>
      </c>
      <c r="T37" s="781">
        <f>'【修計】IT係(FW)'!T37+'【修計】サービス係(FV)'!T37</f>
        <v>13828</v>
      </c>
      <c r="U37" s="782">
        <f>'【修計】IT係(FW)'!U37+'【修計】サービス係(FV)'!U37</f>
        <v>0</v>
      </c>
      <c r="V37" s="783">
        <f>'【修計】IT係(FW)'!V37+'【修計】サービス係(FV)'!V37</f>
        <v>330</v>
      </c>
      <c r="W37" s="781">
        <f>'【修計】IT係(FW)'!W37+'【修計】サービス係(FV)'!W37</f>
        <v>330</v>
      </c>
      <c r="X37" s="782">
        <f>'【修計】IT係(FW)'!X37+'【修計】サービス係(FV)'!X37</f>
        <v>91410</v>
      </c>
      <c r="Y37" s="783">
        <f>'【修計】IT係(FW)'!Y37+'【修計】サービス係(FV)'!Y37</f>
        <v>105568</v>
      </c>
      <c r="Z37" s="781">
        <f>'【修計】IT係(FW)'!Z37+'【修計】サービス係(FV)'!Z37</f>
        <v>14158</v>
      </c>
      <c r="AA37" s="782">
        <f>'【修計】IT係(FW)'!AA37+'【修計】サービス係(FV)'!AA37</f>
        <v>0</v>
      </c>
      <c r="AB37" s="783">
        <f>'【修計】IT係(FW)'!AB37+'【修計】サービス係(FV)'!AB37</f>
        <v>363</v>
      </c>
      <c r="AC37" s="781">
        <f>'【修計】IT係(FW)'!AC37+'【修計】サービス係(FV)'!AC37</f>
        <v>363</v>
      </c>
      <c r="AD37" s="782">
        <f>'【修計】IT係(FW)'!AD37+'【修計】サービス係(FV)'!AD37</f>
        <v>91410</v>
      </c>
      <c r="AE37" s="783">
        <f>'【修計】IT係(FW)'!AE37+'【修計】サービス係(FV)'!AE37</f>
        <v>105931</v>
      </c>
      <c r="AF37" s="781">
        <f>'【修計】IT係(FW)'!AF37+'【修計】サービス係(FV)'!AF37</f>
        <v>14521</v>
      </c>
      <c r="AG37" s="782">
        <f>'【修計】IT係(FW)'!AG37+'【修計】サービス係(FV)'!AG37</f>
        <v>18990</v>
      </c>
      <c r="AH37" s="783">
        <f>'【修計】IT係(FW)'!AH37+'【修計】サービス係(FV)'!AH37</f>
        <v>26340</v>
      </c>
      <c r="AI37" s="781">
        <f>'【修計】IT係(FW)'!AI37+'【修計】サービス係(FV)'!AI37</f>
        <v>7350</v>
      </c>
      <c r="AJ37" s="782">
        <f>'【修計】IT係(FW)'!AJ37+'【修計】サービス係(FV)'!AJ37</f>
        <v>110400</v>
      </c>
      <c r="AK37" s="783">
        <f>'【修計】IT係(FW)'!AK37+'【修計】サービス係(FV)'!AK37</f>
        <v>132271</v>
      </c>
      <c r="AL37" s="781">
        <f>'【修計】IT係(FW)'!AL37+'【修計】サービス係(FV)'!AL37</f>
        <v>21871</v>
      </c>
      <c r="AM37" s="782">
        <f>'【修計】IT係(FW)'!AM37+'【修計】サービス係(FV)'!AM37</f>
        <v>0</v>
      </c>
      <c r="AN37" s="783">
        <f>'【修計】IT係(FW)'!AN37+'【修計】サービス係(FV)'!AN37</f>
        <v>4415</v>
      </c>
      <c r="AO37" s="781">
        <f>'【修計】IT係(FW)'!AO37+'【修計】サービス係(FV)'!AO37</f>
        <v>4415</v>
      </c>
      <c r="AP37" s="782">
        <f>'【修計】IT係(FW)'!AP37+'【修計】サービス係(FV)'!AP37</f>
        <v>110400</v>
      </c>
      <c r="AQ37" s="783">
        <f>'【修計】IT係(FW)'!AQ37+'【修計】サービス係(FV)'!AQ37</f>
        <v>136686</v>
      </c>
      <c r="AR37" s="781">
        <f>'【修計】IT係(FW)'!AR37+'【修計】サービス係(FV)'!AR37</f>
        <v>26286</v>
      </c>
      <c r="AS37" s="782">
        <f>'【修計】IT係(FW)'!AS37+'【修計】サービス係(FV)'!AS37</f>
        <v>3330</v>
      </c>
      <c r="AT37" s="783">
        <f>'【修計】IT係(FW)'!AT37+'【修計】サービス係(FV)'!AT37</f>
        <v>0</v>
      </c>
      <c r="AU37" s="781">
        <f>'【修計】IT係(FW)'!AU37+'【修計】サービス係(FV)'!AU37</f>
        <v>-3330</v>
      </c>
      <c r="AV37" s="782">
        <f>'【修計】IT係(FW)'!AV37+'【修計】サービス係(FV)'!AV37</f>
        <v>113730</v>
      </c>
      <c r="AW37" s="783">
        <f>'【修計】IT係(FW)'!AW37+'【修計】サービス係(FV)'!AW37</f>
        <v>136686</v>
      </c>
      <c r="AX37" s="781">
        <f>'【修計】IT係(FW)'!AX37+'【修計】サービス係(FV)'!AX37</f>
        <v>22956</v>
      </c>
      <c r="AY37" s="782">
        <f>'【修計】IT係(FW)'!AY37+'【修計】サービス係(FV)'!AY37</f>
        <v>0</v>
      </c>
      <c r="AZ37" s="783">
        <f>'【修計】IT係(FW)'!AZ37+'【修計】サービス係(FV)'!AZ37</f>
        <v>1116</v>
      </c>
      <c r="BA37" s="781">
        <f>'【修計】IT係(FW)'!BA37+'【修計】サービス係(FV)'!BA37</f>
        <v>1116</v>
      </c>
      <c r="BB37" s="782">
        <f>'【修計】IT係(FW)'!BB37+'【修計】サービス係(FV)'!BB37</f>
        <v>113730</v>
      </c>
      <c r="BC37" s="783">
        <f>'【修計】IT係(FW)'!BC37+'【修計】サービス係(FV)'!BC37</f>
        <v>137802</v>
      </c>
      <c r="BD37" s="781">
        <f>'【修計】IT係(FW)'!BD37+'【修計】サービス係(FV)'!BD37</f>
        <v>24072</v>
      </c>
      <c r="BE37" s="782">
        <f>'【修計】IT係(FW)'!BE37+'【修計】サービス係(FV)'!BE37</f>
        <v>3150</v>
      </c>
      <c r="BF37" s="783">
        <f>'【修計】IT係(FW)'!BF37+'【修計】サービス係(FV)'!BF37</f>
        <v>3150</v>
      </c>
      <c r="BG37" s="781">
        <f>'【修計】IT係(FW)'!BG37+'【修計】サービス係(FV)'!BG37</f>
        <v>0</v>
      </c>
      <c r="BH37" s="782">
        <f>'【修計】IT係(FW)'!BH37+'【修計】サービス係(FV)'!BH37</f>
        <v>116880</v>
      </c>
      <c r="BI37" s="783">
        <f>'【修計】IT係(FW)'!BI37+'【修計】サービス係(FV)'!BI37</f>
        <v>140952</v>
      </c>
      <c r="BJ37" s="781">
        <f>'【修計】IT係(FW)'!BJ37+'【修計】サービス係(FV)'!BJ37</f>
        <v>24072</v>
      </c>
      <c r="BK37" s="782">
        <f>'【修計】IT係(FW)'!BK37+'【修計】サービス係(FV)'!BK37</f>
        <v>0</v>
      </c>
      <c r="BL37" s="783">
        <f>'【修計】IT係(FW)'!BL37+'【修計】サービス係(FV)'!BL37</f>
        <v>0</v>
      </c>
      <c r="BM37" s="781">
        <f>'【修計】IT係(FW)'!BM37+'【修計】サービス係(FV)'!BM37</f>
        <v>0</v>
      </c>
      <c r="BN37" s="782">
        <f>'【修計】IT係(FW)'!BN37+'【修計】サービス係(FV)'!BN37</f>
        <v>116880</v>
      </c>
      <c r="BO37" s="783">
        <f>'【修計】IT係(FW)'!BO37+'【修計】サービス係(FV)'!BO37</f>
        <v>140952</v>
      </c>
      <c r="BP37" s="781">
        <f>'【修計】IT係(FW)'!BP37+'【修計】サービス係(FV)'!BP37</f>
        <v>24072</v>
      </c>
      <c r="BQ37" s="782">
        <f>'【修計】IT係(FW)'!BQ37+'【修計】サービス係(FV)'!BQ37</f>
        <v>9870</v>
      </c>
      <c r="BR37" s="783">
        <f>'【修計】IT係(FW)'!BR37+'【修計】サービス係(FV)'!BR37</f>
        <v>0</v>
      </c>
      <c r="BS37" s="781">
        <f>'【修計】IT係(FW)'!BS37+'【修計】サービス係(FV)'!BS37</f>
        <v>-9870</v>
      </c>
      <c r="BT37" s="782">
        <f>'【修計】IT係(FW)'!BT37+'【修計】サービス係(FV)'!BT37</f>
        <v>126750</v>
      </c>
      <c r="BU37" s="783">
        <f>'【修計】IT係(FW)'!BU37+'【修計】サービス係(FV)'!BU37</f>
        <v>140952</v>
      </c>
      <c r="BV37" s="781">
        <f>'【修計】IT係(FW)'!BV37+'【修計】サービス係(FV)'!BV37</f>
        <v>14202</v>
      </c>
      <c r="BW37" s="784" t="s">
        <v>89</v>
      </c>
    </row>
    <row r="38" spans="2:75" ht="15.75" hidden="1" customHeight="1" outlineLevel="1">
      <c r="B38" s="2523"/>
      <c r="C38" s="2480"/>
      <c r="D38" s="2473"/>
      <c r="E38" s="735" t="s">
        <v>71</v>
      </c>
      <c r="F38" s="787">
        <f>'【修計】IT係(FW)'!F38+'【修計】サービス係(FV)'!F38</f>
        <v>16009</v>
      </c>
      <c r="G38" s="788">
        <f>'【修計】IT係(FW)'!G38+'【修計】サービス係(FV)'!G38</f>
        <v>13805</v>
      </c>
      <c r="H38" s="786">
        <f>'【修計】IT係(FW)'!H38+'【修計】サービス係(FV)'!H38</f>
        <v>-2204</v>
      </c>
      <c r="I38" s="787">
        <f>'【修計】IT係(FW)'!I38+'【修計】サービス係(FV)'!I38</f>
        <v>0</v>
      </c>
      <c r="J38" s="788">
        <f>'【修計】IT係(FW)'!J38+'【修計】サービス係(FV)'!J38</f>
        <v>756</v>
      </c>
      <c r="K38" s="786">
        <f>'【修計】IT係(FW)'!K38+'【修計】サービス係(FV)'!K38</f>
        <v>756</v>
      </c>
      <c r="L38" s="787">
        <f>'【修計】IT係(FW)'!L38+'【修計】サービス係(FV)'!L38</f>
        <v>16009</v>
      </c>
      <c r="M38" s="788">
        <f>'【修計】IT係(FW)'!M38+'【修計】サービス係(FV)'!M38</f>
        <v>14561</v>
      </c>
      <c r="N38" s="786">
        <f>'【修計】IT係(FW)'!N38+'【修計】サービス係(FV)'!N38</f>
        <v>-1448</v>
      </c>
      <c r="O38" s="787">
        <f>'【修計】IT係(FW)'!O38+'【修計】サービス係(FV)'!O38</f>
        <v>28342</v>
      </c>
      <c r="P38" s="788">
        <f>'【修計】IT係(FW)'!P38+'【修計】サービス係(FV)'!P38</f>
        <v>40283</v>
      </c>
      <c r="Q38" s="786">
        <f>'【修計】IT係(FW)'!Q38+'【修計】サービス係(FV)'!Q38</f>
        <v>11941</v>
      </c>
      <c r="R38" s="787">
        <f>'【修計】IT係(FW)'!R38+'【修計】サービス係(FV)'!R38</f>
        <v>44351</v>
      </c>
      <c r="S38" s="788">
        <f>'【修計】IT係(FW)'!S38+'【修計】サービス係(FV)'!S38</f>
        <v>54844</v>
      </c>
      <c r="T38" s="786">
        <f>'【修計】IT係(FW)'!T38+'【修計】サービス係(FV)'!T38</f>
        <v>10493</v>
      </c>
      <c r="U38" s="787">
        <f>'【修計】IT係(FW)'!U38+'【修計】サービス係(FV)'!U38</f>
        <v>0</v>
      </c>
      <c r="V38" s="788">
        <f>'【修計】IT係(FW)'!V38+'【修計】サービス係(FV)'!V38</f>
        <v>0</v>
      </c>
      <c r="W38" s="786">
        <f>'【修計】IT係(FW)'!W38+'【修計】サービス係(FV)'!W38</f>
        <v>0</v>
      </c>
      <c r="X38" s="787">
        <f>'【修計】IT係(FW)'!X38+'【修計】サービス係(FV)'!X38</f>
        <v>44351</v>
      </c>
      <c r="Y38" s="788">
        <f>'【修計】IT係(FW)'!Y38+'【修計】サービス係(FV)'!Y38</f>
        <v>54844</v>
      </c>
      <c r="Z38" s="786">
        <f>'【修計】IT係(FW)'!Z38+'【修計】サービス係(FV)'!Z38</f>
        <v>10493</v>
      </c>
      <c r="AA38" s="787">
        <f>'【修計】IT係(FW)'!AA38+'【修計】サービス係(FV)'!AA38</f>
        <v>0</v>
      </c>
      <c r="AB38" s="788">
        <f>'【修計】IT係(FW)'!AB38+'【修計】サービス係(FV)'!AB38</f>
        <v>0</v>
      </c>
      <c r="AC38" s="786">
        <f>'【修計】IT係(FW)'!AC38+'【修計】サービス係(FV)'!AC38</f>
        <v>0</v>
      </c>
      <c r="AD38" s="787">
        <f>'【修計】IT係(FW)'!AD38+'【修計】サービス係(FV)'!AD38</f>
        <v>44351</v>
      </c>
      <c r="AE38" s="788">
        <f>'【修計】IT係(FW)'!AE38+'【修計】サービス係(FV)'!AE38</f>
        <v>54844</v>
      </c>
      <c r="AF38" s="786">
        <f>'【修計】IT係(FW)'!AF38+'【修計】サービス係(FV)'!AF38</f>
        <v>10493</v>
      </c>
      <c r="AG38" s="787">
        <f>'【修計】IT係(FW)'!AG38+'【修計】サービス係(FV)'!AG38</f>
        <v>11687</v>
      </c>
      <c r="AH38" s="788">
        <f>'【修計】IT係(FW)'!AH38+'【修計】サービス係(FV)'!AH38</f>
        <v>14703</v>
      </c>
      <c r="AI38" s="786">
        <f>'【修計】IT係(FW)'!AI38+'【修計】サービス係(FV)'!AI38</f>
        <v>3016</v>
      </c>
      <c r="AJ38" s="787">
        <f>'【修計】IT係(FW)'!AJ38+'【修計】サービス係(FV)'!AJ38</f>
        <v>56038</v>
      </c>
      <c r="AK38" s="788">
        <f>'【修計】IT係(FW)'!AK38+'【修計】サービス係(FV)'!AK38</f>
        <v>69547</v>
      </c>
      <c r="AL38" s="786">
        <f>'【修計】IT係(FW)'!AL38+'【修計】サービス係(FV)'!AL38</f>
        <v>13509</v>
      </c>
      <c r="AM38" s="787">
        <f>'【修計】IT係(FW)'!AM38+'【修計】サービス係(FV)'!AM38</f>
        <v>0</v>
      </c>
      <c r="AN38" s="788">
        <f>'【修計】IT係(FW)'!AN38+'【修計】サービス係(FV)'!AN38</f>
        <v>32</v>
      </c>
      <c r="AO38" s="786">
        <f>'【修計】IT係(FW)'!AO38+'【修計】サービス係(FV)'!AO38</f>
        <v>32</v>
      </c>
      <c r="AP38" s="787">
        <f>'【修計】IT係(FW)'!AP38+'【修計】サービス係(FV)'!AP38</f>
        <v>56038</v>
      </c>
      <c r="AQ38" s="788">
        <f>'【修計】IT係(FW)'!AQ38+'【修計】サービス係(FV)'!AQ38</f>
        <v>69579</v>
      </c>
      <c r="AR38" s="786">
        <f>'【修計】IT係(FW)'!AR38+'【修計】サービス係(FV)'!AR38</f>
        <v>13541</v>
      </c>
      <c r="AS38" s="787">
        <f>'【修計】IT係(FW)'!AS38+'【修計】サービス係(FV)'!AS38</f>
        <v>1560</v>
      </c>
      <c r="AT38" s="788">
        <f>'【修計】IT係(FW)'!AT38+'【修計】サービス係(FV)'!AT38</f>
        <v>0</v>
      </c>
      <c r="AU38" s="786">
        <f>'【修計】IT係(FW)'!AU38+'【修計】サービス係(FV)'!AU38</f>
        <v>-1560</v>
      </c>
      <c r="AV38" s="787">
        <f>'【修計】IT係(FW)'!AV38+'【修計】サービス係(FV)'!AV38</f>
        <v>57598</v>
      </c>
      <c r="AW38" s="788">
        <f>'【修計】IT係(FW)'!AW38+'【修計】サービス係(FV)'!AW38</f>
        <v>69579</v>
      </c>
      <c r="AX38" s="786">
        <f>'【修計】IT係(FW)'!AX38+'【修計】サービス係(FV)'!AX38</f>
        <v>11981</v>
      </c>
      <c r="AY38" s="787">
        <f>'【修計】IT係(FW)'!AY38+'【修計】サービス係(FV)'!AY38</f>
        <v>0</v>
      </c>
      <c r="AZ38" s="788">
        <f>'【修計】IT係(FW)'!AZ38+'【修計】サービス係(FV)'!AZ38</f>
        <v>0</v>
      </c>
      <c r="BA38" s="786">
        <f>'【修計】IT係(FW)'!BA38+'【修計】サービス係(FV)'!BA38</f>
        <v>0</v>
      </c>
      <c r="BB38" s="787">
        <f>'【修計】IT係(FW)'!BB38+'【修計】サービス係(FV)'!BB38</f>
        <v>57598</v>
      </c>
      <c r="BC38" s="788">
        <f>'【修計】IT係(FW)'!BC38+'【修計】サービス係(FV)'!BC38</f>
        <v>69579</v>
      </c>
      <c r="BD38" s="786">
        <f>'【修計】IT係(FW)'!BD38+'【修計】サービス係(FV)'!BD38</f>
        <v>11981</v>
      </c>
      <c r="BE38" s="787">
        <f>'【修計】IT係(FW)'!BE38+'【修計】サービス係(FV)'!BE38</f>
        <v>0</v>
      </c>
      <c r="BF38" s="788">
        <f>'【修計】IT係(FW)'!BF38+'【修計】サービス係(FV)'!BF38</f>
        <v>6</v>
      </c>
      <c r="BG38" s="786">
        <f>'【修計】IT係(FW)'!BG38+'【修計】サービス係(FV)'!BG38</f>
        <v>6</v>
      </c>
      <c r="BH38" s="787">
        <f>'【修計】IT係(FW)'!BH38+'【修計】サービス係(FV)'!BH38</f>
        <v>57598</v>
      </c>
      <c r="BI38" s="788">
        <f>'【修計】IT係(FW)'!BI38+'【修計】サービス係(FV)'!BI38</f>
        <v>69585</v>
      </c>
      <c r="BJ38" s="786">
        <f>'【修計】IT係(FW)'!BJ38+'【修計】サービス係(FV)'!BJ38</f>
        <v>11987</v>
      </c>
      <c r="BK38" s="787">
        <f>'【修計】IT係(FW)'!BK38+'【修計】サービス係(FV)'!BK38</f>
        <v>0</v>
      </c>
      <c r="BL38" s="788">
        <f>'【修計】IT係(FW)'!BL38+'【修計】サービス係(FV)'!BL38</f>
        <v>0</v>
      </c>
      <c r="BM38" s="786">
        <f>'【修計】IT係(FW)'!BM38+'【修計】サービス係(FV)'!BM38</f>
        <v>0</v>
      </c>
      <c r="BN38" s="787">
        <f>'【修計】IT係(FW)'!BN38+'【修計】サービス係(FV)'!BN38</f>
        <v>57598</v>
      </c>
      <c r="BO38" s="788">
        <f>'【修計】IT係(FW)'!BO38+'【修計】サービス係(FV)'!BO38</f>
        <v>69585</v>
      </c>
      <c r="BP38" s="786">
        <f>'【修計】IT係(FW)'!BP38+'【修計】サービス係(FV)'!BP38</f>
        <v>11987</v>
      </c>
      <c r="BQ38" s="787">
        <f>'【修計】IT係(FW)'!BQ38+'【修計】サービス係(FV)'!BQ38</f>
        <v>1674</v>
      </c>
      <c r="BR38" s="788">
        <f>'【修計】IT係(FW)'!BR38+'【修計】サービス係(FV)'!BR38</f>
        <v>0</v>
      </c>
      <c r="BS38" s="786">
        <f>'【修計】IT係(FW)'!BS38+'【修計】サービス係(FV)'!BS38</f>
        <v>-1674</v>
      </c>
      <c r="BT38" s="787">
        <f>'【修計】IT係(FW)'!BT38+'【修計】サービス係(FV)'!BT38</f>
        <v>59272</v>
      </c>
      <c r="BU38" s="788">
        <f>'【修計】IT係(FW)'!BU38+'【修計】サービス係(FV)'!BU38</f>
        <v>69585</v>
      </c>
      <c r="BV38" s="786">
        <f>'【修計】IT係(FW)'!BV38+'【修計】サービス係(FV)'!BV38</f>
        <v>10313</v>
      </c>
      <c r="BW38" s="789" t="s">
        <v>89</v>
      </c>
    </row>
    <row r="39" spans="2:75" ht="15.75" hidden="1" customHeight="1" outlineLevel="1">
      <c r="B39" s="2523"/>
      <c r="C39" s="2480"/>
      <c r="D39" s="2473"/>
      <c r="E39" s="735" t="s">
        <v>217</v>
      </c>
      <c r="F39" s="787">
        <f>'【修計】IT係(FW)'!F39+'【修計】サービス係(FV)'!F39</f>
        <v>15889</v>
      </c>
      <c r="G39" s="788">
        <f>'【修計】IT係(FW)'!G39+'【修計】サービス係(FV)'!G39</f>
        <v>14012</v>
      </c>
      <c r="H39" s="786">
        <f>'【修計】IT係(FW)'!H39+'【修計】サービス係(FV)'!H39</f>
        <v>-1877</v>
      </c>
      <c r="I39" s="787">
        <f>'【修計】IT係(FW)'!I39+'【修計】サービス係(FV)'!I39</f>
        <v>0</v>
      </c>
      <c r="J39" s="788">
        <f>'【修計】IT係(FW)'!J39+'【修計】サービス係(FV)'!J39</f>
        <v>3907</v>
      </c>
      <c r="K39" s="786">
        <f>'【修計】IT係(FW)'!K39+'【修計】サービス係(FV)'!K39</f>
        <v>3907</v>
      </c>
      <c r="L39" s="787">
        <f>'【修計】IT係(FW)'!L39+'【修計】サービス係(FV)'!L39</f>
        <v>15889</v>
      </c>
      <c r="M39" s="788">
        <f>'【修計】IT係(FW)'!M39+'【修計】サービス係(FV)'!M39</f>
        <v>17919</v>
      </c>
      <c r="N39" s="786">
        <f>'【修計】IT係(FW)'!N39+'【修計】サービス係(FV)'!N39</f>
        <v>2030</v>
      </c>
      <c r="O39" s="787">
        <f>'【修計】IT係(FW)'!O39+'【修計】サービス係(FV)'!O39</f>
        <v>16034</v>
      </c>
      <c r="P39" s="788">
        <f>'【修計】IT係(FW)'!P39+'【修計】サービス係(FV)'!P39</f>
        <v>8781</v>
      </c>
      <c r="Q39" s="786">
        <f>'【修計】IT係(FW)'!Q39+'【修計】サービス係(FV)'!Q39</f>
        <v>-7253</v>
      </c>
      <c r="R39" s="787">
        <f>'【修計】IT係(FW)'!R39+'【修計】サービス係(FV)'!R39</f>
        <v>31923</v>
      </c>
      <c r="S39" s="788">
        <f>'【修計】IT係(FW)'!S39+'【修計】サービス係(FV)'!S39</f>
        <v>26700</v>
      </c>
      <c r="T39" s="786">
        <f>'【修計】IT係(FW)'!T39+'【修計】サービス係(FV)'!T39</f>
        <v>-5223</v>
      </c>
      <c r="U39" s="787">
        <f>'【修計】IT係(FW)'!U39+'【修計】サービス係(FV)'!U39</f>
        <v>0</v>
      </c>
      <c r="V39" s="788">
        <f>'【修計】IT係(FW)'!V39+'【修計】サービス係(FV)'!V39</f>
        <v>214</v>
      </c>
      <c r="W39" s="786">
        <f>'【修計】IT係(FW)'!W39+'【修計】サービス係(FV)'!W39</f>
        <v>214</v>
      </c>
      <c r="X39" s="787">
        <f>'【修計】IT係(FW)'!X39+'【修計】サービス係(FV)'!X39</f>
        <v>31923</v>
      </c>
      <c r="Y39" s="788">
        <f>'【修計】IT係(FW)'!Y39+'【修計】サービス係(FV)'!Y39</f>
        <v>26914</v>
      </c>
      <c r="Z39" s="786">
        <f>'【修計】IT係(FW)'!Z39+'【修計】サービス係(FV)'!Z39</f>
        <v>-5009</v>
      </c>
      <c r="AA39" s="787">
        <f>'【修計】IT係(FW)'!AA39+'【修計】サービス係(FV)'!AA39</f>
        <v>0</v>
      </c>
      <c r="AB39" s="788">
        <f>'【修計】IT係(FW)'!AB39+'【修計】サービス係(FV)'!AB39</f>
        <v>258</v>
      </c>
      <c r="AC39" s="786">
        <f>'【修計】IT係(FW)'!AC39+'【修計】サービス係(FV)'!AC39</f>
        <v>258</v>
      </c>
      <c r="AD39" s="787">
        <f>'【修計】IT係(FW)'!AD39+'【修計】サービス係(FV)'!AD39</f>
        <v>31923</v>
      </c>
      <c r="AE39" s="788">
        <f>'【修計】IT係(FW)'!AE39+'【修計】サービス係(FV)'!AE39</f>
        <v>27172</v>
      </c>
      <c r="AF39" s="786">
        <f>'【修計】IT係(FW)'!AF39+'【修計】サービス係(FV)'!AF39</f>
        <v>-4751</v>
      </c>
      <c r="AG39" s="787">
        <f>'【修計】IT係(FW)'!AG39+'【修計】サービス係(FV)'!AG39</f>
        <v>4574</v>
      </c>
      <c r="AH39" s="788">
        <f>'【修計】IT係(FW)'!AH39+'【修計】サービス係(FV)'!AH39</f>
        <v>5320</v>
      </c>
      <c r="AI39" s="786">
        <f>'【修計】IT係(FW)'!AI39+'【修計】サービス係(FV)'!AI39</f>
        <v>746</v>
      </c>
      <c r="AJ39" s="787">
        <f>'【修計】IT係(FW)'!AJ39+'【修計】サービス係(FV)'!AJ39</f>
        <v>36497</v>
      </c>
      <c r="AK39" s="788">
        <f>'【修計】IT係(FW)'!AK39+'【修計】サービス係(FV)'!AK39</f>
        <v>32492</v>
      </c>
      <c r="AL39" s="786">
        <f>'【修計】IT係(FW)'!AL39+'【修計】サービス係(FV)'!AL39</f>
        <v>-4005</v>
      </c>
      <c r="AM39" s="787">
        <f>'【修計】IT係(FW)'!AM39+'【修計】サービス係(FV)'!AM39</f>
        <v>0</v>
      </c>
      <c r="AN39" s="788">
        <f>'【修計】IT係(FW)'!AN39+'【修計】サービス係(FV)'!AN39</f>
        <v>80</v>
      </c>
      <c r="AO39" s="786">
        <f>'【修計】IT係(FW)'!AO39+'【修計】サービス係(FV)'!AO39</f>
        <v>80</v>
      </c>
      <c r="AP39" s="787">
        <f>'【修計】IT係(FW)'!AP39+'【修計】サービス係(FV)'!AP39</f>
        <v>36497</v>
      </c>
      <c r="AQ39" s="788">
        <f>'【修計】IT係(FW)'!AQ39+'【修計】サービス係(FV)'!AQ39</f>
        <v>32572</v>
      </c>
      <c r="AR39" s="786">
        <f>'【修計】IT係(FW)'!AR39+'【修計】サービス係(FV)'!AR39</f>
        <v>-3925</v>
      </c>
      <c r="AS39" s="787">
        <f>'【修計】IT係(FW)'!AS39+'【修計】サービス係(FV)'!AS39</f>
        <v>1228</v>
      </c>
      <c r="AT39" s="788">
        <f>'【修計】IT係(FW)'!AT39+'【修計】サービス係(FV)'!AT39</f>
        <v>0</v>
      </c>
      <c r="AU39" s="786">
        <f>'【修計】IT係(FW)'!AU39+'【修計】サービス係(FV)'!AU39</f>
        <v>-1228</v>
      </c>
      <c r="AV39" s="787">
        <f>'【修計】IT係(FW)'!AV39+'【修計】サービス係(FV)'!AV39</f>
        <v>37725</v>
      </c>
      <c r="AW39" s="788">
        <f>'【修計】IT係(FW)'!AW39+'【修計】サービス係(FV)'!AW39</f>
        <v>32572</v>
      </c>
      <c r="AX39" s="786">
        <f>'【修計】IT係(FW)'!AX39+'【修計】サービス係(FV)'!AX39</f>
        <v>-5153</v>
      </c>
      <c r="AY39" s="787">
        <f>'【修計】IT係(FW)'!AY39+'【修計】サービス係(FV)'!AY39</f>
        <v>0</v>
      </c>
      <c r="AZ39" s="788">
        <f>'【修計】IT係(FW)'!AZ39+'【修計】サービス係(FV)'!AZ39</f>
        <v>0</v>
      </c>
      <c r="BA39" s="786">
        <f>'【修計】IT係(FW)'!BA39+'【修計】サービス係(FV)'!BA39</f>
        <v>0</v>
      </c>
      <c r="BB39" s="787">
        <f>'【修計】IT係(FW)'!BB39+'【修計】サービス係(FV)'!BB39</f>
        <v>37725</v>
      </c>
      <c r="BC39" s="788">
        <f>'【修計】IT係(FW)'!BC39+'【修計】サービス係(FV)'!BC39</f>
        <v>32572</v>
      </c>
      <c r="BD39" s="786">
        <f>'【修計】IT係(FW)'!BD39+'【修計】サービス係(FV)'!BD39</f>
        <v>-5153</v>
      </c>
      <c r="BE39" s="787">
        <f>'【修計】IT係(FW)'!BE39+'【修計】サービス係(FV)'!BE39</f>
        <v>2407</v>
      </c>
      <c r="BF39" s="788">
        <f>'【修計】IT係(FW)'!BF39+'【修計】サービス係(FV)'!BF39</f>
        <v>1186</v>
      </c>
      <c r="BG39" s="786">
        <f>'【修計】IT係(FW)'!BG39+'【修計】サービス係(FV)'!BG39</f>
        <v>-1221</v>
      </c>
      <c r="BH39" s="787">
        <f>'【修計】IT係(FW)'!BH39+'【修計】サービス係(FV)'!BH39</f>
        <v>40132</v>
      </c>
      <c r="BI39" s="788">
        <f>'【修計】IT係(FW)'!BI39+'【修計】サービス係(FV)'!BI39</f>
        <v>33758</v>
      </c>
      <c r="BJ39" s="786">
        <f>'【修計】IT係(FW)'!BJ39+'【修計】サービス係(FV)'!BJ39</f>
        <v>-6374</v>
      </c>
      <c r="BK39" s="787">
        <f>'【修計】IT係(FW)'!BK39+'【修計】サービス係(FV)'!BK39</f>
        <v>0</v>
      </c>
      <c r="BL39" s="788">
        <f>'【修計】IT係(FW)'!BL39+'【修計】サービス係(FV)'!BL39</f>
        <v>0</v>
      </c>
      <c r="BM39" s="786">
        <f>'【修計】IT係(FW)'!BM39+'【修計】サービス係(FV)'!BM39</f>
        <v>0</v>
      </c>
      <c r="BN39" s="787">
        <f>'【修計】IT係(FW)'!BN39+'【修計】サービス係(FV)'!BN39</f>
        <v>40132</v>
      </c>
      <c r="BO39" s="788">
        <f>'【修計】IT係(FW)'!BO39+'【修計】サービス係(FV)'!BO39</f>
        <v>33758</v>
      </c>
      <c r="BP39" s="786">
        <f>'【修計】IT係(FW)'!BP39+'【修計】サービス係(FV)'!BP39</f>
        <v>-6374</v>
      </c>
      <c r="BQ39" s="787">
        <f>'【修計】IT係(FW)'!BQ39+'【修計】サービス係(FV)'!BQ39</f>
        <v>4977</v>
      </c>
      <c r="BR39" s="788">
        <f>'【修計】IT係(FW)'!BR39+'【修計】サービス係(FV)'!BR39</f>
        <v>0</v>
      </c>
      <c r="BS39" s="786">
        <f>'【修計】IT係(FW)'!BS39+'【修計】サービス係(FV)'!BS39</f>
        <v>-4977</v>
      </c>
      <c r="BT39" s="787">
        <f>'【修計】IT係(FW)'!BT39+'【修計】サービス係(FV)'!BT39</f>
        <v>45109</v>
      </c>
      <c r="BU39" s="788">
        <f>'【修計】IT係(FW)'!BU39+'【修計】サービス係(FV)'!BU39</f>
        <v>33758</v>
      </c>
      <c r="BV39" s="786">
        <f>'【修計】IT係(FW)'!BV39+'【修計】サービス係(FV)'!BV39</f>
        <v>-11351</v>
      </c>
      <c r="BW39" s="789" t="s">
        <v>89</v>
      </c>
    </row>
    <row r="40" spans="2:75" ht="15.75" hidden="1" customHeight="1" outlineLevel="1" thickBot="1">
      <c r="B40" s="2523"/>
      <c r="C40" s="2480"/>
      <c r="D40" s="2473"/>
      <c r="E40" s="736" t="s">
        <v>218</v>
      </c>
      <c r="F40" s="790">
        <f>F39/6300*1000</f>
        <v>2522.063492063492</v>
      </c>
      <c r="G40" s="791">
        <f t="shared" ref="G40:BR40" si="216">G39/6300*1000</f>
        <v>2224.1269841269841</v>
      </c>
      <c r="H40" s="792">
        <f t="shared" ref="H40:H41" si="217">G40-F40</f>
        <v>-297.93650793650795</v>
      </c>
      <c r="I40" s="790">
        <f t="shared" si="216"/>
        <v>0</v>
      </c>
      <c r="J40" s="791">
        <f t="shared" si="216"/>
        <v>620.15873015873012</v>
      </c>
      <c r="K40" s="792">
        <f t="shared" ref="K40:K42" si="218">J40-I40</f>
        <v>620.15873015873012</v>
      </c>
      <c r="L40" s="790">
        <f t="shared" si="60"/>
        <v>2522.063492063492</v>
      </c>
      <c r="M40" s="791">
        <f t="shared" si="60"/>
        <v>2844.2857142857142</v>
      </c>
      <c r="N40" s="792">
        <f t="shared" si="6"/>
        <v>322.22222222222217</v>
      </c>
      <c r="O40" s="790">
        <f t="shared" si="216"/>
        <v>2545.0793650793653</v>
      </c>
      <c r="P40" s="791">
        <f t="shared" si="216"/>
        <v>1393.8095238095239</v>
      </c>
      <c r="Q40" s="792">
        <f t="shared" ref="Q40:Q42" si="219">P40-O40</f>
        <v>-1151.2698412698414</v>
      </c>
      <c r="R40" s="790">
        <f t="shared" si="62"/>
        <v>5067.1428571428569</v>
      </c>
      <c r="S40" s="791">
        <f t="shared" si="62"/>
        <v>4238.0952380952385</v>
      </c>
      <c r="T40" s="792">
        <f t="shared" si="11"/>
        <v>-829.04761904761835</v>
      </c>
      <c r="U40" s="790">
        <f t="shared" si="216"/>
        <v>0</v>
      </c>
      <c r="V40" s="791">
        <f t="shared" si="216"/>
        <v>33.968253968253968</v>
      </c>
      <c r="W40" s="792">
        <f t="shared" ref="W40:W42" si="220">V40-U40</f>
        <v>33.968253968253968</v>
      </c>
      <c r="X40" s="790">
        <f t="shared" si="64"/>
        <v>5067.1428571428569</v>
      </c>
      <c r="Y40" s="791">
        <f t="shared" si="64"/>
        <v>4272.063492063492</v>
      </c>
      <c r="Z40" s="792">
        <f t="shared" si="16"/>
        <v>-795.07936507936483</v>
      </c>
      <c r="AA40" s="790">
        <f t="shared" si="216"/>
        <v>0</v>
      </c>
      <c r="AB40" s="791">
        <f t="shared" si="216"/>
        <v>40.952380952380956</v>
      </c>
      <c r="AC40" s="792">
        <f t="shared" ref="AC40:AC42" si="221">AB40-AA40</f>
        <v>40.952380952380956</v>
      </c>
      <c r="AD40" s="790">
        <f t="shared" si="66"/>
        <v>5067.1428571428569</v>
      </c>
      <c r="AE40" s="791">
        <f t="shared" si="66"/>
        <v>4313.0158730158728</v>
      </c>
      <c r="AF40" s="792">
        <f t="shared" si="21"/>
        <v>-754.1269841269841</v>
      </c>
      <c r="AG40" s="790">
        <f t="shared" si="216"/>
        <v>726.03174603174602</v>
      </c>
      <c r="AH40" s="791">
        <f t="shared" si="216"/>
        <v>844.44444444444446</v>
      </c>
      <c r="AI40" s="792">
        <f t="shared" ref="AI40:AI42" si="222">AH40-AG40</f>
        <v>118.41269841269843</v>
      </c>
      <c r="AJ40" s="790">
        <f t="shared" si="68"/>
        <v>5793.1746031746025</v>
      </c>
      <c r="AK40" s="791">
        <f t="shared" si="68"/>
        <v>5157.4603174603171</v>
      </c>
      <c r="AL40" s="792">
        <f t="shared" si="26"/>
        <v>-635.71428571428532</v>
      </c>
      <c r="AM40" s="790">
        <f t="shared" si="216"/>
        <v>0</v>
      </c>
      <c r="AN40" s="791">
        <f t="shared" si="216"/>
        <v>12.698412698412698</v>
      </c>
      <c r="AO40" s="792">
        <f t="shared" ref="AO40:AO42" si="223">AN40-AM40</f>
        <v>12.698412698412698</v>
      </c>
      <c r="AP40" s="790">
        <f t="shared" si="70"/>
        <v>5793.1746031746025</v>
      </c>
      <c r="AQ40" s="791">
        <f t="shared" si="70"/>
        <v>5170.1587301587297</v>
      </c>
      <c r="AR40" s="792">
        <f t="shared" si="31"/>
        <v>-623.01587301587278</v>
      </c>
      <c r="AS40" s="790">
        <f t="shared" si="216"/>
        <v>194.92063492063491</v>
      </c>
      <c r="AT40" s="791">
        <f t="shared" si="216"/>
        <v>0</v>
      </c>
      <c r="AU40" s="792">
        <f t="shared" ref="AU40:AU42" si="224">AT40-AS40</f>
        <v>-194.92063492063491</v>
      </c>
      <c r="AV40" s="790">
        <f t="shared" si="72"/>
        <v>5988.0952380952376</v>
      </c>
      <c r="AW40" s="791">
        <f t="shared" si="72"/>
        <v>5170.1587301587297</v>
      </c>
      <c r="AX40" s="792">
        <f t="shared" si="36"/>
        <v>-817.93650793650795</v>
      </c>
      <c r="AY40" s="790">
        <f t="shared" si="216"/>
        <v>0</v>
      </c>
      <c r="AZ40" s="791">
        <f t="shared" si="216"/>
        <v>0</v>
      </c>
      <c r="BA40" s="792">
        <f t="shared" ref="BA40:BA42" si="225">AZ40-AY40</f>
        <v>0</v>
      </c>
      <c r="BB40" s="790">
        <f t="shared" si="74"/>
        <v>5988.0952380952376</v>
      </c>
      <c r="BC40" s="791">
        <f t="shared" si="74"/>
        <v>5170.1587301587297</v>
      </c>
      <c r="BD40" s="792">
        <f t="shared" si="41"/>
        <v>-817.93650793650795</v>
      </c>
      <c r="BE40" s="790">
        <f t="shared" si="216"/>
        <v>382.06349206349205</v>
      </c>
      <c r="BF40" s="791">
        <f t="shared" si="216"/>
        <v>188.25396825396825</v>
      </c>
      <c r="BG40" s="792">
        <f t="shared" ref="BG40:BG42" si="226">BF40-BE40</f>
        <v>-193.8095238095238</v>
      </c>
      <c r="BH40" s="790">
        <f t="shared" si="76"/>
        <v>6370.1587301587297</v>
      </c>
      <c r="BI40" s="791">
        <f t="shared" si="76"/>
        <v>5358.4126984126979</v>
      </c>
      <c r="BJ40" s="792">
        <f t="shared" si="46"/>
        <v>-1011.7460317460318</v>
      </c>
      <c r="BK40" s="790">
        <f t="shared" si="216"/>
        <v>0</v>
      </c>
      <c r="BL40" s="791">
        <f t="shared" si="216"/>
        <v>0</v>
      </c>
      <c r="BM40" s="792">
        <f t="shared" ref="BM40:BM42" si="227">BL40-BK40</f>
        <v>0</v>
      </c>
      <c r="BN40" s="790">
        <f t="shared" si="78"/>
        <v>6370.1587301587297</v>
      </c>
      <c r="BO40" s="791">
        <f t="shared" si="78"/>
        <v>5358.4126984126979</v>
      </c>
      <c r="BP40" s="792">
        <f t="shared" si="51"/>
        <v>-1011.7460317460318</v>
      </c>
      <c r="BQ40" s="790">
        <f t="shared" si="216"/>
        <v>790</v>
      </c>
      <c r="BR40" s="791">
        <f t="shared" si="216"/>
        <v>0</v>
      </c>
      <c r="BS40" s="792">
        <f t="shared" ref="BS40:BS42" si="228">BR40-BQ40</f>
        <v>-790</v>
      </c>
      <c r="BT40" s="790">
        <f t="shared" si="80"/>
        <v>7160.1587301587297</v>
      </c>
      <c r="BU40" s="791">
        <f t="shared" si="80"/>
        <v>5358.4126984126979</v>
      </c>
      <c r="BV40" s="792">
        <f t="shared" si="56"/>
        <v>-1801.7460317460318</v>
      </c>
      <c r="BW40" s="793" t="s">
        <v>90</v>
      </c>
    </row>
    <row r="41" spans="2:75" ht="15.75" hidden="1" customHeight="1" outlineLevel="1" thickTop="1">
      <c r="B41" s="2523"/>
      <c r="C41" s="2480"/>
      <c r="D41" s="2473"/>
      <c r="E41" s="737" t="s">
        <v>219</v>
      </c>
      <c r="F41" s="794">
        <f>F37-F38-F39</f>
        <v>6072</v>
      </c>
      <c r="G41" s="795">
        <f t="shared" ref="G41:BR41" si="229">G37-G38-G39</f>
        <v>10325</v>
      </c>
      <c r="H41" s="796">
        <f t="shared" si="217"/>
        <v>4253</v>
      </c>
      <c r="I41" s="794">
        <f t="shared" si="229"/>
        <v>0</v>
      </c>
      <c r="J41" s="795">
        <f t="shared" si="229"/>
        <v>1702</v>
      </c>
      <c r="K41" s="796">
        <f t="shared" si="218"/>
        <v>1702</v>
      </c>
      <c r="L41" s="794">
        <f t="shared" si="60"/>
        <v>6072</v>
      </c>
      <c r="M41" s="795">
        <f t="shared" si="60"/>
        <v>12027</v>
      </c>
      <c r="N41" s="796">
        <f t="shared" si="6"/>
        <v>5955</v>
      </c>
      <c r="O41" s="794">
        <f t="shared" si="229"/>
        <v>9064</v>
      </c>
      <c r="P41" s="795">
        <f t="shared" si="229"/>
        <v>11667</v>
      </c>
      <c r="Q41" s="796">
        <f t="shared" si="219"/>
        <v>2603</v>
      </c>
      <c r="R41" s="794">
        <f t="shared" si="62"/>
        <v>15136</v>
      </c>
      <c r="S41" s="795">
        <f t="shared" si="62"/>
        <v>23694</v>
      </c>
      <c r="T41" s="796">
        <f t="shared" si="11"/>
        <v>8558</v>
      </c>
      <c r="U41" s="794">
        <f t="shared" si="229"/>
        <v>0</v>
      </c>
      <c r="V41" s="795">
        <f t="shared" si="229"/>
        <v>116</v>
      </c>
      <c r="W41" s="796">
        <f t="shared" si="220"/>
        <v>116</v>
      </c>
      <c r="X41" s="794">
        <f t="shared" si="64"/>
        <v>15136</v>
      </c>
      <c r="Y41" s="795">
        <f t="shared" si="64"/>
        <v>23810</v>
      </c>
      <c r="Z41" s="796">
        <f t="shared" si="16"/>
        <v>8674</v>
      </c>
      <c r="AA41" s="794">
        <f t="shared" si="229"/>
        <v>0</v>
      </c>
      <c r="AB41" s="795">
        <f t="shared" si="229"/>
        <v>105</v>
      </c>
      <c r="AC41" s="796">
        <f t="shared" si="221"/>
        <v>105</v>
      </c>
      <c r="AD41" s="794">
        <f t="shared" si="66"/>
        <v>15136</v>
      </c>
      <c r="AE41" s="795">
        <f t="shared" si="66"/>
        <v>23915</v>
      </c>
      <c r="AF41" s="796">
        <f t="shared" si="21"/>
        <v>8779</v>
      </c>
      <c r="AG41" s="794">
        <f t="shared" si="229"/>
        <v>2729</v>
      </c>
      <c r="AH41" s="795">
        <f t="shared" si="229"/>
        <v>6317</v>
      </c>
      <c r="AI41" s="796">
        <f t="shared" si="222"/>
        <v>3588</v>
      </c>
      <c r="AJ41" s="794">
        <f t="shared" si="68"/>
        <v>17865</v>
      </c>
      <c r="AK41" s="795">
        <f t="shared" si="68"/>
        <v>30232</v>
      </c>
      <c r="AL41" s="796">
        <f t="shared" si="26"/>
        <v>12367</v>
      </c>
      <c r="AM41" s="794">
        <f t="shared" si="229"/>
        <v>0</v>
      </c>
      <c r="AN41" s="795">
        <f t="shared" si="229"/>
        <v>4303</v>
      </c>
      <c r="AO41" s="796">
        <f t="shared" si="223"/>
        <v>4303</v>
      </c>
      <c r="AP41" s="794">
        <f t="shared" si="70"/>
        <v>17865</v>
      </c>
      <c r="AQ41" s="795">
        <f t="shared" si="70"/>
        <v>34535</v>
      </c>
      <c r="AR41" s="796">
        <f t="shared" si="31"/>
        <v>16670</v>
      </c>
      <c r="AS41" s="794">
        <f t="shared" si="229"/>
        <v>542</v>
      </c>
      <c r="AT41" s="795">
        <f t="shared" si="229"/>
        <v>0</v>
      </c>
      <c r="AU41" s="796">
        <f t="shared" si="224"/>
        <v>-542</v>
      </c>
      <c r="AV41" s="794">
        <f t="shared" si="72"/>
        <v>18407</v>
      </c>
      <c r="AW41" s="795">
        <f t="shared" si="72"/>
        <v>34535</v>
      </c>
      <c r="AX41" s="796">
        <f t="shared" si="36"/>
        <v>16128</v>
      </c>
      <c r="AY41" s="794">
        <f t="shared" si="229"/>
        <v>0</v>
      </c>
      <c r="AZ41" s="795">
        <f t="shared" si="229"/>
        <v>1116</v>
      </c>
      <c r="BA41" s="796">
        <f t="shared" si="225"/>
        <v>1116</v>
      </c>
      <c r="BB41" s="794">
        <f t="shared" si="74"/>
        <v>18407</v>
      </c>
      <c r="BC41" s="795">
        <f t="shared" si="74"/>
        <v>35651</v>
      </c>
      <c r="BD41" s="796">
        <f t="shared" si="41"/>
        <v>17244</v>
      </c>
      <c r="BE41" s="794">
        <f t="shared" si="229"/>
        <v>743</v>
      </c>
      <c r="BF41" s="795">
        <f t="shared" si="229"/>
        <v>1958</v>
      </c>
      <c r="BG41" s="796">
        <f t="shared" si="226"/>
        <v>1215</v>
      </c>
      <c r="BH41" s="794">
        <f t="shared" si="76"/>
        <v>19150</v>
      </c>
      <c r="BI41" s="795">
        <f t="shared" si="76"/>
        <v>37609</v>
      </c>
      <c r="BJ41" s="796">
        <f t="shared" si="46"/>
        <v>18459</v>
      </c>
      <c r="BK41" s="794">
        <f t="shared" si="229"/>
        <v>0</v>
      </c>
      <c r="BL41" s="795">
        <f t="shared" si="229"/>
        <v>0</v>
      </c>
      <c r="BM41" s="796">
        <f t="shared" si="227"/>
        <v>0</v>
      </c>
      <c r="BN41" s="794">
        <f t="shared" si="78"/>
        <v>19150</v>
      </c>
      <c r="BO41" s="795">
        <f t="shared" si="78"/>
        <v>37609</v>
      </c>
      <c r="BP41" s="796">
        <f t="shared" si="51"/>
        <v>18459</v>
      </c>
      <c r="BQ41" s="794">
        <f t="shared" si="229"/>
        <v>3219</v>
      </c>
      <c r="BR41" s="795">
        <f t="shared" si="229"/>
        <v>0</v>
      </c>
      <c r="BS41" s="796">
        <f t="shared" si="228"/>
        <v>-3219</v>
      </c>
      <c r="BT41" s="794">
        <f t="shared" si="80"/>
        <v>22369</v>
      </c>
      <c r="BU41" s="795">
        <f t="shared" si="80"/>
        <v>37609</v>
      </c>
      <c r="BV41" s="796">
        <f t="shared" si="56"/>
        <v>15240</v>
      </c>
      <c r="BW41" s="797" t="s">
        <v>89</v>
      </c>
    </row>
    <row r="42" spans="2:75" ht="15.75" hidden="1" customHeight="1" outlineLevel="1" thickBot="1">
      <c r="B42" s="2523"/>
      <c r="C42" s="2480"/>
      <c r="D42" s="2474"/>
      <c r="E42" s="738" t="s">
        <v>220</v>
      </c>
      <c r="F42" s="798">
        <f>F41/F37</f>
        <v>0.15991572293916251</v>
      </c>
      <c r="G42" s="799">
        <f t="shared" ref="G42" si="230">G41/G37</f>
        <v>0.2706989670179854</v>
      </c>
      <c r="H42" s="800">
        <f>G42-F42</f>
        <v>0.1107832440788229</v>
      </c>
      <c r="I42" s="798" t="e">
        <f t="shared" ref="I42:BR42" si="231">I41/I37</f>
        <v>#DIV/0!</v>
      </c>
      <c r="J42" s="799">
        <f t="shared" si="231"/>
        <v>0.26739984289080909</v>
      </c>
      <c r="K42" s="800" t="e">
        <f t="shared" si="218"/>
        <v>#DIV/0!</v>
      </c>
      <c r="L42" s="798">
        <f t="shared" ref="L42" si="232">L41/L37</f>
        <v>0.15991572293916251</v>
      </c>
      <c r="M42" s="799">
        <f t="shared" si="231"/>
        <v>0.27022715527894486</v>
      </c>
      <c r="N42" s="800">
        <f t="shared" si="6"/>
        <v>0.11031143233978236</v>
      </c>
      <c r="O42" s="798">
        <f t="shared" ref="O42" si="233">O41/O37</f>
        <v>0.16961077844311379</v>
      </c>
      <c r="P42" s="799">
        <f t="shared" si="231"/>
        <v>0.19210946633515008</v>
      </c>
      <c r="Q42" s="800">
        <f t="shared" si="219"/>
        <v>2.2498687892036295E-2</v>
      </c>
      <c r="R42" s="798">
        <f t="shared" ref="R42" si="234">R41/R37</f>
        <v>0.16558363417569194</v>
      </c>
      <c r="S42" s="799">
        <f t="shared" si="231"/>
        <v>0.22514681008761095</v>
      </c>
      <c r="T42" s="800">
        <f t="shared" si="11"/>
        <v>5.9563175911919009E-2</v>
      </c>
      <c r="U42" s="798" t="e">
        <f t="shared" ref="U42" si="235">U41/U37</f>
        <v>#DIV/0!</v>
      </c>
      <c r="V42" s="799">
        <f t="shared" si="231"/>
        <v>0.3515151515151515</v>
      </c>
      <c r="W42" s="800" t="e">
        <f t="shared" si="220"/>
        <v>#DIV/0!</v>
      </c>
      <c r="X42" s="798">
        <f t="shared" ref="X42" si="236">X41/X37</f>
        <v>0.16558363417569194</v>
      </c>
      <c r="Y42" s="799">
        <f t="shared" si="231"/>
        <v>0.22554183085783572</v>
      </c>
      <c r="Z42" s="800">
        <f t="shared" si="16"/>
        <v>5.9958196682143777E-2</v>
      </c>
      <c r="AA42" s="798" t="e">
        <f t="shared" ref="AA42" si="237">AA41/AA37</f>
        <v>#DIV/0!</v>
      </c>
      <c r="AB42" s="799">
        <f t="shared" si="231"/>
        <v>0.28925619834710742</v>
      </c>
      <c r="AC42" s="800" t="e">
        <f t="shared" si="221"/>
        <v>#DIV/0!</v>
      </c>
      <c r="AD42" s="798">
        <f t="shared" ref="AD42" si="238">AD41/AD37</f>
        <v>0.16558363417569194</v>
      </c>
      <c r="AE42" s="799">
        <f t="shared" si="231"/>
        <v>0.22576016463547025</v>
      </c>
      <c r="AF42" s="800">
        <f t="shared" si="21"/>
        <v>6.0176530459778305E-2</v>
      </c>
      <c r="AG42" s="798">
        <f t="shared" ref="AG42" si="239">AG41/AG37</f>
        <v>0.14370721432332806</v>
      </c>
      <c r="AH42" s="799">
        <f t="shared" si="231"/>
        <v>0.23982536066818527</v>
      </c>
      <c r="AI42" s="800">
        <f t="shared" si="222"/>
        <v>9.6118146344857214E-2</v>
      </c>
      <c r="AJ42" s="798">
        <f t="shared" ref="AJ42" si="240">AJ41/AJ37</f>
        <v>0.16182065217391303</v>
      </c>
      <c r="AK42" s="799">
        <f t="shared" si="231"/>
        <v>0.22856106024752212</v>
      </c>
      <c r="AL42" s="800">
        <f t="shared" si="26"/>
        <v>6.6740408073609092E-2</v>
      </c>
      <c r="AM42" s="798" t="e">
        <f t="shared" ref="AM42" si="241">AM41/AM37</f>
        <v>#DIV/0!</v>
      </c>
      <c r="AN42" s="799">
        <f t="shared" si="231"/>
        <v>0.97463193657984148</v>
      </c>
      <c r="AO42" s="800" t="e">
        <f t="shared" si="223"/>
        <v>#DIV/0!</v>
      </c>
      <c r="AP42" s="798">
        <f t="shared" ref="AP42" si="242">AP41/AP37</f>
        <v>0.16182065217391303</v>
      </c>
      <c r="AQ42" s="799">
        <f t="shared" si="231"/>
        <v>0.25265937989260057</v>
      </c>
      <c r="AR42" s="800">
        <f t="shared" si="31"/>
        <v>9.0838727718687534E-2</v>
      </c>
      <c r="AS42" s="798">
        <f t="shared" ref="AS42" si="243">AS41/AS37</f>
        <v>0.16276276276276277</v>
      </c>
      <c r="AT42" s="799" t="e">
        <f t="shared" si="231"/>
        <v>#DIV/0!</v>
      </c>
      <c r="AU42" s="800" t="e">
        <f t="shared" si="224"/>
        <v>#DIV/0!</v>
      </c>
      <c r="AV42" s="798">
        <f t="shared" ref="AV42" si="244">AV41/AV37</f>
        <v>0.1618482370526686</v>
      </c>
      <c r="AW42" s="799">
        <f t="shared" si="231"/>
        <v>0.25265937989260057</v>
      </c>
      <c r="AX42" s="800">
        <f t="shared" si="36"/>
        <v>9.0811142839931969E-2</v>
      </c>
      <c r="AY42" s="798" t="e">
        <f t="shared" ref="AY42" si="245">AY41/AY37</f>
        <v>#DIV/0!</v>
      </c>
      <c r="AZ42" s="799">
        <f t="shared" si="231"/>
        <v>1</v>
      </c>
      <c r="BA42" s="800" t="e">
        <f t="shared" si="225"/>
        <v>#DIV/0!</v>
      </c>
      <c r="BB42" s="798">
        <f t="shared" ref="BB42" si="246">BB41/BB37</f>
        <v>0.1618482370526686</v>
      </c>
      <c r="BC42" s="799">
        <f t="shared" si="231"/>
        <v>0.25871177486538655</v>
      </c>
      <c r="BD42" s="800">
        <f t="shared" si="41"/>
        <v>9.6863537812717948E-2</v>
      </c>
      <c r="BE42" s="798">
        <f t="shared" ref="BE42" si="247">BE41/BE37</f>
        <v>0.23587301587301587</v>
      </c>
      <c r="BF42" s="799">
        <f t="shared" si="231"/>
        <v>0.62158730158730158</v>
      </c>
      <c r="BG42" s="800">
        <f t="shared" si="226"/>
        <v>0.38571428571428568</v>
      </c>
      <c r="BH42" s="798">
        <f t="shared" ref="BH42" si="248">BH41/BH37</f>
        <v>0.16384325804243668</v>
      </c>
      <c r="BI42" s="799">
        <f t="shared" si="231"/>
        <v>0.26682132924683583</v>
      </c>
      <c r="BJ42" s="800">
        <f t="shared" si="46"/>
        <v>0.10297807120439914</v>
      </c>
      <c r="BK42" s="798" t="e">
        <f t="shared" ref="BK42" si="249">BK41/BK37</f>
        <v>#DIV/0!</v>
      </c>
      <c r="BL42" s="799" t="e">
        <f t="shared" si="231"/>
        <v>#DIV/0!</v>
      </c>
      <c r="BM42" s="800" t="e">
        <f t="shared" si="227"/>
        <v>#DIV/0!</v>
      </c>
      <c r="BN42" s="798">
        <f t="shared" ref="BN42" si="250">BN41/BN37</f>
        <v>0.16384325804243668</v>
      </c>
      <c r="BO42" s="799">
        <f t="shared" si="231"/>
        <v>0.26682132924683583</v>
      </c>
      <c r="BP42" s="800">
        <f t="shared" si="51"/>
        <v>0.10297807120439914</v>
      </c>
      <c r="BQ42" s="798">
        <f t="shared" ref="BQ42" si="251">BQ41/BQ37</f>
        <v>0.32613981762917932</v>
      </c>
      <c r="BR42" s="799" t="e">
        <f t="shared" si="231"/>
        <v>#DIV/0!</v>
      </c>
      <c r="BS42" s="800" t="e">
        <f t="shared" si="228"/>
        <v>#DIV/0!</v>
      </c>
      <c r="BT42" s="798">
        <f t="shared" ref="BT42:BU42" si="252">BT41/BT37</f>
        <v>0.17648126232741618</v>
      </c>
      <c r="BU42" s="799">
        <f t="shared" si="252"/>
        <v>0.26682132924683583</v>
      </c>
      <c r="BV42" s="800">
        <f t="shared" si="56"/>
        <v>9.0340066919419648E-2</v>
      </c>
      <c r="BW42" s="801" t="s">
        <v>153</v>
      </c>
    </row>
    <row r="43" spans="2:75" ht="15.75" hidden="1" customHeight="1" outlineLevel="1">
      <c r="B43" s="2523"/>
      <c r="C43" s="2480"/>
      <c r="D43" s="2473" t="s">
        <v>115</v>
      </c>
      <c r="E43" s="734" t="s">
        <v>216</v>
      </c>
      <c r="F43" s="782">
        <f>'【修計】IT係(FW)'!F43+'【修計】サービス係(FV)'!F43</f>
        <v>0</v>
      </c>
      <c r="G43" s="783">
        <f>'【修計】IT係(FW)'!G43+'【修計】サービス係(FV)'!G43</f>
        <v>0</v>
      </c>
      <c r="H43" s="781">
        <f>'【修計】IT係(FW)'!H43+'【修計】サービス係(FV)'!H43</f>
        <v>0</v>
      </c>
      <c r="I43" s="782">
        <f>'【修計】IT係(FW)'!I43+'【修計】サービス係(FV)'!I43</f>
        <v>0</v>
      </c>
      <c r="J43" s="783">
        <f>'【修計】IT係(FW)'!J43+'【修計】サービス係(FV)'!J43</f>
        <v>0</v>
      </c>
      <c r="K43" s="781">
        <f>'【修計】IT係(FW)'!K43+'【修計】サービス係(FV)'!K43</f>
        <v>0</v>
      </c>
      <c r="L43" s="782">
        <f>'【修計】IT係(FW)'!L43+'【修計】サービス係(FV)'!L43</f>
        <v>0</v>
      </c>
      <c r="M43" s="783">
        <f>'【修計】IT係(FW)'!M43+'【修計】サービス係(FV)'!M43</f>
        <v>0</v>
      </c>
      <c r="N43" s="781">
        <f>'【修計】IT係(FW)'!N43+'【修計】サービス係(FV)'!N43</f>
        <v>0</v>
      </c>
      <c r="O43" s="782">
        <f>'【修計】IT係(FW)'!O43+'【修計】サービス係(FV)'!O43</f>
        <v>0</v>
      </c>
      <c r="P43" s="783">
        <f>'【修計】IT係(FW)'!P43+'【修計】サービス係(FV)'!P43</f>
        <v>0</v>
      </c>
      <c r="Q43" s="781">
        <f>'【修計】IT係(FW)'!Q43+'【修計】サービス係(FV)'!Q43</f>
        <v>0</v>
      </c>
      <c r="R43" s="782">
        <f>'【修計】IT係(FW)'!R43+'【修計】サービス係(FV)'!R43</f>
        <v>0</v>
      </c>
      <c r="S43" s="783">
        <f>'【修計】IT係(FW)'!S43+'【修計】サービス係(FV)'!S43</f>
        <v>0</v>
      </c>
      <c r="T43" s="781">
        <f>'【修計】IT係(FW)'!T43+'【修計】サービス係(FV)'!T43</f>
        <v>0</v>
      </c>
      <c r="U43" s="782">
        <f>'【修計】IT係(FW)'!U43+'【修計】サービス係(FV)'!U43</f>
        <v>0</v>
      </c>
      <c r="V43" s="783">
        <f>'【修計】IT係(FW)'!V43+'【修計】サービス係(FV)'!V43</f>
        <v>0</v>
      </c>
      <c r="W43" s="781">
        <f>'【修計】IT係(FW)'!W43+'【修計】サービス係(FV)'!W43</f>
        <v>0</v>
      </c>
      <c r="X43" s="782">
        <f>'【修計】IT係(FW)'!X43+'【修計】サービス係(FV)'!X43</f>
        <v>0</v>
      </c>
      <c r="Y43" s="783">
        <f>'【修計】IT係(FW)'!Y43+'【修計】サービス係(FV)'!Y43</f>
        <v>0</v>
      </c>
      <c r="Z43" s="781">
        <f>'【修計】IT係(FW)'!Z43+'【修計】サービス係(FV)'!Z43</f>
        <v>0</v>
      </c>
      <c r="AA43" s="782">
        <f>'【修計】IT係(FW)'!AA43+'【修計】サービス係(FV)'!AA43</f>
        <v>0</v>
      </c>
      <c r="AB43" s="783">
        <f>'【修計】IT係(FW)'!AB43+'【修計】サービス係(FV)'!AB43</f>
        <v>0</v>
      </c>
      <c r="AC43" s="781">
        <f>'【修計】IT係(FW)'!AC43+'【修計】サービス係(FV)'!AC43</f>
        <v>0</v>
      </c>
      <c r="AD43" s="782">
        <f>'【修計】IT係(FW)'!AD43+'【修計】サービス係(FV)'!AD43</f>
        <v>0</v>
      </c>
      <c r="AE43" s="783">
        <f>'【修計】IT係(FW)'!AE43+'【修計】サービス係(FV)'!AE43</f>
        <v>0</v>
      </c>
      <c r="AF43" s="781">
        <f>'【修計】IT係(FW)'!AF43+'【修計】サービス係(FV)'!AF43</f>
        <v>0</v>
      </c>
      <c r="AG43" s="782">
        <f>'【修計】IT係(FW)'!AG43+'【修計】サービス係(FV)'!AG43</f>
        <v>0</v>
      </c>
      <c r="AH43" s="783">
        <f>'【修計】IT係(FW)'!AH43+'【修計】サービス係(FV)'!AH43</f>
        <v>0</v>
      </c>
      <c r="AI43" s="781">
        <f>'【修計】IT係(FW)'!AI43+'【修計】サービス係(FV)'!AI43</f>
        <v>0</v>
      </c>
      <c r="AJ43" s="782">
        <f>'【修計】IT係(FW)'!AJ43+'【修計】サービス係(FV)'!AJ43</f>
        <v>0</v>
      </c>
      <c r="AK43" s="783">
        <f>'【修計】IT係(FW)'!AK43+'【修計】サービス係(FV)'!AK43</f>
        <v>0</v>
      </c>
      <c r="AL43" s="781">
        <f>'【修計】IT係(FW)'!AL43+'【修計】サービス係(FV)'!AL43</f>
        <v>0</v>
      </c>
      <c r="AM43" s="782">
        <f>'【修計】IT係(FW)'!AM43+'【修計】サービス係(FV)'!AM43</f>
        <v>0</v>
      </c>
      <c r="AN43" s="783">
        <f>'【修計】IT係(FW)'!AN43+'【修計】サービス係(FV)'!AN43</f>
        <v>0</v>
      </c>
      <c r="AO43" s="781">
        <f>'【修計】IT係(FW)'!AO43+'【修計】サービス係(FV)'!AO43</f>
        <v>0</v>
      </c>
      <c r="AP43" s="782">
        <f>'【修計】IT係(FW)'!AP43+'【修計】サービス係(FV)'!AP43</f>
        <v>0</v>
      </c>
      <c r="AQ43" s="783">
        <f>'【修計】IT係(FW)'!AQ43+'【修計】サービス係(FV)'!AQ43</f>
        <v>0</v>
      </c>
      <c r="AR43" s="781">
        <f>'【修計】IT係(FW)'!AR43+'【修計】サービス係(FV)'!AR43</f>
        <v>0</v>
      </c>
      <c r="AS43" s="782">
        <f>'【修計】IT係(FW)'!AS43+'【修計】サービス係(FV)'!AS43</f>
        <v>0</v>
      </c>
      <c r="AT43" s="783">
        <f>'【修計】IT係(FW)'!AT43+'【修計】サービス係(FV)'!AT43</f>
        <v>0</v>
      </c>
      <c r="AU43" s="781">
        <f>'【修計】IT係(FW)'!AU43+'【修計】サービス係(FV)'!AU43</f>
        <v>0</v>
      </c>
      <c r="AV43" s="782">
        <f>'【修計】IT係(FW)'!AV43+'【修計】サービス係(FV)'!AV43</f>
        <v>0</v>
      </c>
      <c r="AW43" s="783">
        <f>'【修計】IT係(FW)'!AW43+'【修計】サービス係(FV)'!AW43</f>
        <v>0</v>
      </c>
      <c r="AX43" s="781">
        <f>'【修計】IT係(FW)'!AX43+'【修計】サービス係(FV)'!AX43</f>
        <v>0</v>
      </c>
      <c r="AY43" s="782">
        <f>'【修計】IT係(FW)'!AY43+'【修計】サービス係(FV)'!AY43</f>
        <v>0</v>
      </c>
      <c r="AZ43" s="783">
        <f>'【修計】IT係(FW)'!AZ43+'【修計】サービス係(FV)'!AZ43</f>
        <v>0</v>
      </c>
      <c r="BA43" s="781">
        <f>'【修計】IT係(FW)'!BA43+'【修計】サービス係(FV)'!BA43</f>
        <v>0</v>
      </c>
      <c r="BB43" s="782">
        <f>'【修計】IT係(FW)'!BB43+'【修計】サービス係(FV)'!BB43</f>
        <v>0</v>
      </c>
      <c r="BC43" s="783">
        <f>'【修計】IT係(FW)'!BC43+'【修計】サービス係(FV)'!BC43</f>
        <v>0</v>
      </c>
      <c r="BD43" s="781">
        <f>'【修計】IT係(FW)'!BD43+'【修計】サービス係(FV)'!BD43</f>
        <v>0</v>
      </c>
      <c r="BE43" s="782">
        <f>'【修計】IT係(FW)'!BE43+'【修計】サービス係(FV)'!BE43</f>
        <v>0</v>
      </c>
      <c r="BF43" s="783">
        <f>'【修計】IT係(FW)'!BF43+'【修計】サービス係(FV)'!BF43</f>
        <v>0</v>
      </c>
      <c r="BG43" s="781">
        <f>'【修計】IT係(FW)'!BG43+'【修計】サービス係(FV)'!BG43</f>
        <v>0</v>
      </c>
      <c r="BH43" s="782">
        <f>'【修計】IT係(FW)'!BH43+'【修計】サービス係(FV)'!BH43</f>
        <v>0</v>
      </c>
      <c r="BI43" s="783">
        <f>'【修計】IT係(FW)'!BI43+'【修計】サービス係(FV)'!BI43</f>
        <v>0</v>
      </c>
      <c r="BJ43" s="781">
        <f>'【修計】IT係(FW)'!BJ43+'【修計】サービス係(FV)'!BJ43</f>
        <v>0</v>
      </c>
      <c r="BK43" s="782">
        <f>'【修計】IT係(FW)'!BK43+'【修計】サービス係(FV)'!BK43</f>
        <v>0</v>
      </c>
      <c r="BL43" s="783">
        <f>'【修計】IT係(FW)'!BL43+'【修計】サービス係(FV)'!BL43</f>
        <v>0</v>
      </c>
      <c r="BM43" s="781">
        <f>'【修計】IT係(FW)'!BM43+'【修計】サービス係(FV)'!BM43</f>
        <v>0</v>
      </c>
      <c r="BN43" s="782">
        <f>'【修計】IT係(FW)'!BN43+'【修計】サービス係(FV)'!BN43</f>
        <v>0</v>
      </c>
      <c r="BO43" s="783">
        <f>'【修計】IT係(FW)'!BO43+'【修計】サービス係(FV)'!BO43</f>
        <v>0</v>
      </c>
      <c r="BP43" s="781">
        <f>'【修計】IT係(FW)'!BP43+'【修計】サービス係(FV)'!BP43</f>
        <v>0</v>
      </c>
      <c r="BQ43" s="782">
        <f>'【修計】IT係(FW)'!BQ43+'【修計】サービス係(FV)'!BQ43</f>
        <v>0</v>
      </c>
      <c r="BR43" s="783">
        <f>'【修計】IT係(FW)'!BR43+'【修計】サービス係(FV)'!BR43</f>
        <v>0</v>
      </c>
      <c r="BS43" s="781">
        <f>'【修計】IT係(FW)'!BS43+'【修計】サービス係(FV)'!BS43</f>
        <v>0</v>
      </c>
      <c r="BT43" s="782">
        <f>'【修計】IT係(FW)'!BT43+'【修計】サービス係(FV)'!BT43</f>
        <v>0</v>
      </c>
      <c r="BU43" s="783">
        <f>'【修計】IT係(FW)'!BU43+'【修計】サービス係(FV)'!BU43</f>
        <v>0</v>
      </c>
      <c r="BV43" s="781">
        <f>'【修計】IT係(FW)'!BV43+'【修計】サービス係(FV)'!BV43</f>
        <v>0</v>
      </c>
      <c r="BW43" s="784" t="s">
        <v>89</v>
      </c>
    </row>
    <row r="44" spans="2:75" ht="15.75" hidden="1" customHeight="1" outlineLevel="1">
      <c r="B44" s="2523"/>
      <c r="C44" s="2480"/>
      <c r="D44" s="2473"/>
      <c r="E44" s="735" t="s">
        <v>71</v>
      </c>
      <c r="F44" s="787">
        <f>'【修計】IT係(FW)'!F44+'【修計】サービス係(FV)'!F44</f>
        <v>0</v>
      </c>
      <c r="G44" s="788">
        <f>'【修計】IT係(FW)'!G44+'【修計】サービス係(FV)'!G44</f>
        <v>0</v>
      </c>
      <c r="H44" s="786">
        <f>'【修計】IT係(FW)'!H44+'【修計】サービス係(FV)'!H44</f>
        <v>0</v>
      </c>
      <c r="I44" s="787">
        <f>'【修計】IT係(FW)'!I44+'【修計】サービス係(FV)'!I44</f>
        <v>0</v>
      </c>
      <c r="J44" s="788">
        <f>'【修計】IT係(FW)'!J44+'【修計】サービス係(FV)'!J44</f>
        <v>0</v>
      </c>
      <c r="K44" s="786">
        <f>'【修計】IT係(FW)'!K44+'【修計】サービス係(FV)'!K44</f>
        <v>0</v>
      </c>
      <c r="L44" s="787">
        <f>'【修計】IT係(FW)'!L44+'【修計】サービス係(FV)'!L44</f>
        <v>0</v>
      </c>
      <c r="M44" s="788">
        <f>'【修計】IT係(FW)'!M44+'【修計】サービス係(FV)'!M44</f>
        <v>0</v>
      </c>
      <c r="N44" s="786">
        <f>'【修計】IT係(FW)'!N44+'【修計】サービス係(FV)'!N44</f>
        <v>0</v>
      </c>
      <c r="O44" s="787">
        <f>'【修計】IT係(FW)'!O44+'【修計】サービス係(FV)'!O44</f>
        <v>0</v>
      </c>
      <c r="P44" s="788">
        <f>'【修計】IT係(FW)'!P44+'【修計】サービス係(FV)'!P44</f>
        <v>0</v>
      </c>
      <c r="Q44" s="786">
        <f>'【修計】IT係(FW)'!Q44+'【修計】サービス係(FV)'!Q44</f>
        <v>0</v>
      </c>
      <c r="R44" s="787">
        <f>'【修計】IT係(FW)'!R44+'【修計】サービス係(FV)'!R44</f>
        <v>0</v>
      </c>
      <c r="S44" s="788">
        <f>'【修計】IT係(FW)'!S44+'【修計】サービス係(FV)'!S44</f>
        <v>0</v>
      </c>
      <c r="T44" s="786">
        <f>'【修計】IT係(FW)'!T44+'【修計】サービス係(FV)'!T44</f>
        <v>0</v>
      </c>
      <c r="U44" s="787">
        <f>'【修計】IT係(FW)'!U44+'【修計】サービス係(FV)'!U44</f>
        <v>0</v>
      </c>
      <c r="V44" s="788">
        <f>'【修計】IT係(FW)'!V44+'【修計】サービス係(FV)'!V44</f>
        <v>0</v>
      </c>
      <c r="W44" s="786">
        <f>'【修計】IT係(FW)'!W44+'【修計】サービス係(FV)'!W44</f>
        <v>0</v>
      </c>
      <c r="X44" s="787">
        <f>'【修計】IT係(FW)'!X44+'【修計】サービス係(FV)'!X44</f>
        <v>0</v>
      </c>
      <c r="Y44" s="788">
        <f>'【修計】IT係(FW)'!Y44+'【修計】サービス係(FV)'!Y44</f>
        <v>0</v>
      </c>
      <c r="Z44" s="786">
        <f>'【修計】IT係(FW)'!Z44+'【修計】サービス係(FV)'!Z44</f>
        <v>0</v>
      </c>
      <c r="AA44" s="787">
        <f>'【修計】IT係(FW)'!AA44+'【修計】サービス係(FV)'!AA44</f>
        <v>0</v>
      </c>
      <c r="AB44" s="788">
        <f>'【修計】IT係(FW)'!AB44+'【修計】サービス係(FV)'!AB44</f>
        <v>0</v>
      </c>
      <c r="AC44" s="786">
        <f>'【修計】IT係(FW)'!AC44+'【修計】サービス係(FV)'!AC44</f>
        <v>0</v>
      </c>
      <c r="AD44" s="787">
        <f>'【修計】IT係(FW)'!AD44+'【修計】サービス係(FV)'!AD44</f>
        <v>0</v>
      </c>
      <c r="AE44" s="788">
        <f>'【修計】IT係(FW)'!AE44+'【修計】サービス係(FV)'!AE44</f>
        <v>0</v>
      </c>
      <c r="AF44" s="786">
        <f>'【修計】IT係(FW)'!AF44+'【修計】サービス係(FV)'!AF44</f>
        <v>0</v>
      </c>
      <c r="AG44" s="787">
        <f>'【修計】IT係(FW)'!AG44+'【修計】サービス係(FV)'!AG44</f>
        <v>0</v>
      </c>
      <c r="AH44" s="788">
        <f>'【修計】IT係(FW)'!AH44+'【修計】サービス係(FV)'!AH44</f>
        <v>0</v>
      </c>
      <c r="AI44" s="786">
        <f>'【修計】IT係(FW)'!AI44+'【修計】サービス係(FV)'!AI44</f>
        <v>0</v>
      </c>
      <c r="AJ44" s="787">
        <f>'【修計】IT係(FW)'!AJ44+'【修計】サービス係(FV)'!AJ44</f>
        <v>0</v>
      </c>
      <c r="AK44" s="788">
        <f>'【修計】IT係(FW)'!AK44+'【修計】サービス係(FV)'!AK44</f>
        <v>0</v>
      </c>
      <c r="AL44" s="786">
        <f>'【修計】IT係(FW)'!AL44+'【修計】サービス係(FV)'!AL44</f>
        <v>0</v>
      </c>
      <c r="AM44" s="787">
        <f>'【修計】IT係(FW)'!AM44+'【修計】サービス係(FV)'!AM44</f>
        <v>0</v>
      </c>
      <c r="AN44" s="788">
        <f>'【修計】IT係(FW)'!AN44+'【修計】サービス係(FV)'!AN44</f>
        <v>0</v>
      </c>
      <c r="AO44" s="786">
        <f>'【修計】IT係(FW)'!AO44+'【修計】サービス係(FV)'!AO44</f>
        <v>0</v>
      </c>
      <c r="AP44" s="787">
        <f>'【修計】IT係(FW)'!AP44+'【修計】サービス係(FV)'!AP44</f>
        <v>0</v>
      </c>
      <c r="AQ44" s="788">
        <f>'【修計】IT係(FW)'!AQ44+'【修計】サービス係(FV)'!AQ44</f>
        <v>0</v>
      </c>
      <c r="AR44" s="786">
        <f>'【修計】IT係(FW)'!AR44+'【修計】サービス係(FV)'!AR44</f>
        <v>0</v>
      </c>
      <c r="AS44" s="787">
        <f>'【修計】IT係(FW)'!AS44+'【修計】サービス係(FV)'!AS44</f>
        <v>0</v>
      </c>
      <c r="AT44" s="788">
        <f>'【修計】IT係(FW)'!AT44+'【修計】サービス係(FV)'!AT44</f>
        <v>0</v>
      </c>
      <c r="AU44" s="786">
        <f>'【修計】IT係(FW)'!AU44+'【修計】サービス係(FV)'!AU44</f>
        <v>0</v>
      </c>
      <c r="AV44" s="787">
        <f>'【修計】IT係(FW)'!AV44+'【修計】サービス係(FV)'!AV44</f>
        <v>0</v>
      </c>
      <c r="AW44" s="788">
        <f>'【修計】IT係(FW)'!AW44+'【修計】サービス係(FV)'!AW44</f>
        <v>0</v>
      </c>
      <c r="AX44" s="786">
        <f>'【修計】IT係(FW)'!AX44+'【修計】サービス係(FV)'!AX44</f>
        <v>0</v>
      </c>
      <c r="AY44" s="787">
        <f>'【修計】IT係(FW)'!AY44+'【修計】サービス係(FV)'!AY44</f>
        <v>0</v>
      </c>
      <c r="AZ44" s="788">
        <f>'【修計】IT係(FW)'!AZ44+'【修計】サービス係(FV)'!AZ44</f>
        <v>0</v>
      </c>
      <c r="BA44" s="786">
        <f>'【修計】IT係(FW)'!BA44+'【修計】サービス係(FV)'!BA44</f>
        <v>0</v>
      </c>
      <c r="BB44" s="787">
        <f>'【修計】IT係(FW)'!BB44+'【修計】サービス係(FV)'!BB44</f>
        <v>0</v>
      </c>
      <c r="BC44" s="788">
        <f>'【修計】IT係(FW)'!BC44+'【修計】サービス係(FV)'!BC44</f>
        <v>0</v>
      </c>
      <c r="BD44" s="786">
        <f>'【修計】IT係(FW)'!BD44+'【修計】サービス係(FV)'!BD44</f>
        <v>0</v>
      </c>
      <c r="BE44" s="787">
        <f>'【修計】IT係(FW)'!BE44+'【修計】サービス係(FV)'!BE44</f>
        <v>0</v>
      </c>
      <c r="BF44" s="788">
        <f>'【修計】IT係(FW)'!BF44+'【修計】サービス係(FV)'!BF44</f>
        <v>0</v>
      </c>
      <c r="BG44" s="786">
        <f>'【修計】IT係(FW)'!BG44+'【修計】サービス係(FV)'!BG44</f>
        <v>0</v>
      </c>
      <c r="BH44" s="787">
        <f>'【修計】IT係(FW)'!BH44+'【修計】サービス係(FV)'!BH44</f>
        <v>0</v>
      </c>
      <c r="BI44" s="788">
        <f>'【修計】IT係(FW)'!BI44+'【修計】サービス係(FV)'!BI44</f>
        <v>0</v>
      </c>
      <c r="BJ44" s="786">
        <f>'【修計】IT係(FW)'!BJ44+'【修計】サービス係(FV)'!BJ44</f>
        <v>0</v>
      </c>
      <c r="BK44" s="787">
        <f>'【修計】IT係(FW)'!BK44+'【修計】サービス係(FV)'!BK44</f>
        <v>0</v>
      </c>
      <c r="BL44" s="788">
        <f>'【修計】IT係(FW)'!BL44+'【修計】サービス係(FV)'!BL44</f>
        <v>0</v>
      </c>
      <c r="BM44" s="786">
        <f>'【修計】IT係(FW)'!BM44+'【修計】サービス係(FV)'!BM44</f>
        <v>0</v>
      </c>
      <c r="BN44" s="787">
        <f>'【修計】IT係(FW)'!BN44+'【修計】サービス係(FV)'!BN44</f>
        <v>0</v>
      </c>
      <c r="BO44" s="788">
        <f>'【修計】IT係(FW)'!BO44+'【修計】サービス係(FV)'!BO44</f>
        <v>0</v>
      </c>
      <c r="BP44" s="786">
        <f>'【修計】IT係(FW)'!BP44+'【修計】サービス係(FV)'!BP44</f>
        <v>0</v>
      </c>
      <c r="BQ44" s="787">
        <f>'【修計】IT係(FW)'!BQ44+'【修計】サービス係(FV)'!BQ44</f>
        <v>0</v>
      </c>
      <c r="BR44" s="788">
        <f>'【修計】IT係(FW)'!BR44+'【修計】サービス係(FV)'!BR44</f>
        <v>0</v>
      </c>
      <c r="BS44" s="786">
        <f>'【修計】IT係(FW)'!BS44+'【修計】サービス係(FV)'!BS44</f>
        <v>0</v>
      </c>
      <c r="BT44" s="787">
        <f>'【修計】IT係(FW)'!BT44+'【修計】サービス係(FV)'!BT44</f>
        <v>0</v>
      </c>
      <c r="BU44" s="788">
        <f>'【修計】IT係(FW)'!BU44+'【修計】サービス係(FV)'!BU44</f>
        <v>0</v>
      </c>
      <c r="BV44" s="786">
        <f>'【修計】IT係(FW)'!BV44+'【修計】サービス係(FV)'!BV44</f>
        <v>0</v>
      </c>
      <c r="BW44" s="789" t="s">
        <v>89</v>
      </c>
    </row>
    <row r="45" spans="2:75" ht="15.75" hidden="1" customHeight="1" outlineLevel="1">
      <c r="B45" s="2523"/>
      <c r="C45" s="2480"/>
      <c r="D45" s="2473"/>
      <c r="E45" s="735" t="s">
        <v>217</v>
      </c>
      <c r="F45" s="787">
        <f>'【修計】IT係(FW)'!F45+'【修計】サービス係(FV)'!F45</f>
        <v>0</v>
      </c>
      <c r="G45" s="788">
        <f>'【修計】IT係(FW)'!G45+'【修計】サービス係(FV)'!G45</f>
        <v>0</v>
      </c>
      <c r="H45" s="786">
        <f>'【修計】IT係(FW)'!H45+'【修計】サービス係(FV)'!H45</f>
        <v>0</v>
      </c>
      <c r="I45" s="787">
        <f>'【修計】IT係(FW)'!I45+'【修計】サービス係(FV)'!I45</f>
        <v>0</v>
      </c>
      <c r="J45" s="788">
        <f>'【修計】IT係(FW)'!J45+'【修計】サービス係(FV)'!J45</f>
        <v>0</v>
      </c>
      <c r="K45" s="786">
        <f>'【修計】IT係(FW)'!K45+'【修計】サービス係(FV)'!K45</f>
        <v>0</v>
      </c>
      <c r="L45" s="787">
        <f>'【修計】IT係(FW)'!L45+'【修計】サービス係(FV)'!L45</f>
        <v>0</v>
      </c>
      <c r="M45" s="788">
        <f>'【修計】IT係(FW)'!M45+'【修計】サービス係(FV)'!M45</f>
        <v>0</v>
      </c>
      <c r="N45" s="786">
        <f>'【修計】IT係(FW)'!N45+'【修計】サービス係(FV)'!N45</f>
        <v>0</v>
      </c>
      <c r="O45" s="787">
        <f>'【修計】IT係(FW)'!O45+'【修計】サービス係(FV)'!O45</f>
        <v>0</v>
      </c>
      <c r="P45" s="788">
        <f>'【修計】IT係(FW)'!P45+'【修計】サービス係(FV)'!P45</f>
        <v>0</v>
      </c>
      <c r="Q45" s="786">
        <f>'【修計】IT係(FW)'!Q45+'【修計】サービス係(FV)'!Q45</f>
        <v>0</v>
      </c>
      <c r="R45" s="787">
        <f>'【修計】IT係(FW)'!R45+'【修計】サービス係(FV)'!R45</f>
        <v>0</v>
      </c>
      <c r="S45" s="788">
        <f>'【修計】IT係(FW)'!S45+'【修計】サービス係(FV)'!S45</f>
        <v>0</v>
      </c>
      <c r="T45" s="786">
        <f>'【修計】IT係(FW)'!T45+'【修計】サービス係(FV)'!T45</f>
        <v>0</v>
      </c>
      <c r="U45" s="787">
        <f>'【修計】IT係(FW)'!U45+'【修計】サービス係(FV)'!U45</f>
        <v>0</v>
      </c>
      <c r="V45" s="788">
        <f>'【修計】IT係(FW)'!V45+'【修計】サービス係(FV)'!V45</f>
        <v>0</v>
      </c>
      <c r="W45" s="786">
        <f>'【修計】IT係(FW)'!W45+'【修計】サービス係(FV)'!W45</f>
        <v>0</v>
      </c>
      <c r="X45" s="787">
        <f>'【修計】IT係(FW)'!X45+'【修計】サービス係(FV)'!X45</f>
        <v>0</v>
      </c>
      <c r="Y45" s="788">
        <f>'【修計】IT係(FW)'!Y45+'【修計】サービス係(FV)'!Y45</f>
        <v>0</v>
      </c>
      <c r="Z45" s="786">
        <f>'【修計】IT係(FW)'!Z45+'【修計】サービス係(FV)'!Z45</f>
        <v>0</v>
      </c>
      <c r="AA45" s="787">
        <f>'【修計】IT係(FW)'!AA45+'【修計】サービス係(FV)'!AA45</f>
        <v>0</v>
      </c>
      <c r="AB45" s="788">
        <f>'【修計】IT係(FW)'!AB45+'【修計】サービス係(FV)'!AB45</f>
        <v>0</v>
      </c>
      <c r="AC45" s="786">
        <f>'【修計】IT係(FW)'!AC45+'【修計】サービス係(FV)'!AC45</f>
        <v>0</v>
      </c>
      <c r="AD45" s="787">
        <f>'【修計】IT係(FW)'!AD45+'【修計】サービス係(FV)'!AD45</f>
        <v>0</v>
      </c>
      <c r="AE45" s="788">
        <f>'【修計】IT係(FW)'!AE45+'【修計】サービス係(FV)'!AE45</f>
        <v>0</v>
      </c>
      <c r="AF45" s="786">
        <f>'【修計】IT係(FW)'!AF45+'【修計】サービス係(FV)'!AF45</f>
        <v>0</v>
      </c>
      <c r="AG45" s="787">
        <f>'【修計】IT係(FW)'!AG45+'【修計】サービス係(FV)'!AG45</f>
        <v>0</v>
      </c>
      <c r="AH45" s="788">
        <f>'【修計】IT係(FW)'!AH45+'【修計】サービス係(FV)'!AH45</f>
        <v>0</v>
      </c>
      <c r="AI45" s="786">
        <f>'【修計】IT係(FW)'!AI45+'【修計】サービス係(FV)'!AI45</f>
        <v>0</v>
      </c>
      <c r="AJ45" s="787">
        <f>'【修計】IT係(FW)'!AJ45+'【修計】サービス係(FV)'!AJ45</f>
        <v>0</v>
      </c>
      <c r="AK45" s="788">
        <f>'【修計】IT係(FW)'!AK45+'【修計】サービス係(FV)'!AK45</f>
        <v>0</v>
      </c>
      <c r="AL45" s="786">
        <f>'【修計】IT係(FW)'!AL45+'【修計】サービス係(FV)'!AL45</f>
        <v>0</v>
      </c>
      <c r="AM45" s="787">
        <f>'【修計】IT係(FW)'!AM45+'【修計】サービス係(FV)'!AM45</f>
        <v>0</v>
      </c>
      <c r="AN45" s="788">
        <f>'【修計】IT係(FW)'!AN45+'【修計】サービス係(FV)'!AN45</f>
        <v>0</v>
      </c>
      <c r="AO45" s="786">
        <f>'【修計】IT係(FW)'!AO45+'【修計】サービス係(FV)'!AO45</f>
        <v>0</v>
      </c>
      <c r="AP45" s="787">
        <f>'【修計】IT係(FW)'!AP45+'【修計】サービス係(FV)'!AP45</f>
        <v>0</v>
      </c>
      <c r="AQ45" s="788">
        <f>'【修計】IT係(FW)'!AQ45+'【修計】サービス係(FV)'!AQ45</f>
        <v>0</v>
      </c>
      <c r="AR45" s="786">
        <f>'【修計】IT係(FW)'!AR45+'【修計】サービス係(FV)'!AR45</f>
        <v>0</v>
      </c>
      <c r="AS45" s="787">
        <f>'【修計】IT係(FW)'!AS45+'【修計】サービス係(FV)'!AS45</f>
        <v>0</v>
      </c>
      <c r="AT45" s="788">
        <f>'【修計】IT係(FW)'!AT45+'【修計】サービス係(FV)'!AT45</f>
        <v>0</v>
      </c>
      <c r="AU45" s="786">
        <f>'【修計】IT係(FW)'!AU45+'【修計】サービス係(FV)'!AU45</f>
        <v>0</v>
      </c>
      <c r="AV45" s="787">
        <f>'【修計】IT係(FW)'!AV45+'【修計】サービス係(FV)'!AV45</f>
        <v>0</v>
      </c>
      <c r="AW45" s="788">
        <f>'【修計】IT係(FW)'!AW45+'【修計】サービス係(FV)'!AW45</f>
        <v>0</v>
      </c>
      <c r="AX45" s="786">
        <f>'【修計】IT係(FW)'!AX45+'【修計】サービス係(FV)'!AX45</f>
        <v>0</v>
      </c>
      <c r="AY45" s="787">
        <f>'【修計】IT係(FW)'!AY45+'【修計】サービス係(FV)'!AY45</f>
        <v>0</v>
      </c>
      <c r="AZ45" s="788">
        <f>'【修計】IT係(FW)'!AZ45+'【修計】サービス係(FV)'!AZ45</f>
        <v>0</v>
      </c>
      <c r="BA45" s="786">
        <f>'【修計】IT係(FW)'!BA45+'【修計】サービス係(FV)'!BA45</f>
        <v>0</v>
      </c>
      <c r="BB45" s="787">
        <f>'【修計】IT係(FW)'!BB45+'【修計】サービス係(FV)'!BB45</f>
        <v>0</v>
      </c>
      <c r="BC45" s="788">
        <f>'【修計】IT係(FW)'!BC45+'【修計】サービス係(FV)'!BC45</f>
        <v>0</v>
      </c>
      <c r="BD45" s="786">
        <f>'【修計】IT係(FW)'!BD45+'【修計】サービス係(FV)'!BD45</f>
        <v>0</v>
      </c>
      <c r="BE45" s="787">
        <f>'【修計】IT係(FW)'!BE45+'【修計】サービス係(FV)'!BE45</f>
        <v>0</v>
      </c>
      <c r="BF45" s="788">
        <f>'【修計】IT係(FW)'!BF45+'【修計】サービス係(FV)'!BF45</f>
        <v>0</v>
      </c>
      <c r="BG45" s="786">
        <f>'【修計】IT係(FW)'!BG45+'【修計】サービス係(FV)'!BG45</f>
        <v>0</v>
      </c>
      <c r="BH45" s="787">
        <f>'【修計】IT係(FW)'!BH45+'【修計】サービス係(FV)'!BH45</f>
        <v>0</v>
      </c>
      <c r="BI45" s="788">
        <f>'【修計】IT係(FW)'!BI45+'【修計】サービス係(FV)'!BI45</f>
        <v>0</v>
      </c>
      <c r="BJ45" s="786">
        <f>'【修計】IT係(FW)'!BJ45+'【修計】サービス係(FV)'!BJ45</f>
        <v>0</v>
      </c>
      <c r="BK45" s="787">
        <f>'【修計】IT係(FW)'!BK45+'【修計】サービス係(FV)'!BK45</f>
        <v>0</v>
      </c>
      <c r="BL45" s="788">
        <f>'【修計】IT係(FW)'!BL45+'【修計】サービス係(FV)'!BL45</f>
        <v>0</v>
      </c>
      <c r="BM45" s="786">
        <f>'【修計】IT係(FW)'!BM45+'【修計】サービス係(FV)'!BM45</f>
        <v>0</v>
      </c>
      <c r="BN45" s="787">
        <f>'【修計】IT係(FW)'!BN45+'【修計】サービス係(FV)'!BN45</f>
        <v>0</v>
      </c>
      <c r="BO45" s="788">
        <f>'【修計】IT係(FW)'!BO45+'【修計】サービス係(FV)'!BO45</f>
        <v>0</v>
      </c>
      <c r="BP45" s="786">
        <f>'【修計】IT係(FW)'!BP45+'【修計】サービス係(FV)'!BP45</f>
        <v>0</v>
      </c>
      <c r="BQ45" s="787">
        <f>'【修計】IT係(FW)'!BQ45+'【修計】サービス係(FV)'!BQ45</f>
        <v>0</v>
      </c>
      <c r="BR45" s="788">
        <f>'【修計】IT係(FW)'!BR45+'【修計】サービス係(FV)'!BR45</f>
        <v>0</v>
      </c>
      <c r="BS45" s="786">
        <f>'【修計】IT係(FW)'!BS45+'【修計】サービス係(FV)'!BS45</f>
        <v>0</v>
      </c>
      <c r="BT45" s="787">
        <f>'【修計】IT係(FW)'!BT45+'【修計】サービス係(FV)'!BT45</f>
        <v>0</v>
      </c>
      <c r="BU45" s="788">
        <f>'【修計】IT係(FW)'!BU45+'【修計】サービス係(FV)'!BU45</f>
        <v>0</v>
      </c>
      <c r="BV45" s="786">
        <f>'【修計】IT係(FW)'!BV45+'【修計】サービス係(FV)'!BV45</f>
        <v>0</v>
      </c>
      <c r="BW45" s="789" t="s">
        <v>89</v>
      </c>
    </row>
    <row r="46" spans="2:75" ht="15.75" hidden="1" customHeight="1" outlineLevel="1" thickBot="1">
      <c r="B46" s="2523"/>
      <c r="C46" s="2480"/>
      <c r="D46" s="2473"/>
      <c r="E46" s="736" t="s">
        <v>218</v>
      </c>
      <c r="F46" s="790">
        <f>F45/6300*1000</f>
        <v>0</v>
      </c>
      <c r="G46" s="791">
        <f t="shared" ref="G46:BR46" si="253">G45/6300*1000</f>
        <v>0</v>
      </c>
      <c r="H46" s="792">
        <f t="shared" ref="H46:H47" si="254">G46-F46</f>
        <v>0</v>
      </c>
      <c r="I46" s="790">
        <f t="shared" si="253"/>
        <v>0</v>
      </c>
      <c r="J46" s="791">
        <f t="shared" si="253"/>
        <v>0</v>
      </c>
      <c r="K46" s="792">
        <f t="shared" ref="K46:K48" si="255">J46-I46</f>
        <v>0</v>
      </c>
      <c r="L46" s="790">
        <f t="shared" si="60"/>
        <v>0</v>
      </c>
      <c r="M46" s="791">
        <f t="shared" si="60"/>
        <v>0</v>
      </c>
      <c r="N46" s="792">
        <f t="shared" si="6"/>
        <v>0</v>
      </c>
      <c r="O46" s="790">
        <f t="shared" si="253"/>
        <v>0</v>
      </c>
      <c r="P46" s="791">
        <f t="shared" si="253"/>
        <v>0</v>
      </c>
      <c r="Q46" s="792">
        <f t="shared" ref="Q46:Q48" si="256">P46-O46</f>
        <v>0</v>
      </c>
      <c r="R46" s="790">
        <f t="shared" si="62"/>
        <v>0</v>
      </c>
      <c r="S46" s="791">
        <f t="shared" si="62"/>
        <v>0</v>
      </c>
      <c r="T46" s="792">
        <f t="shared" si="11"/>
        <v>0</v>
      </c>
      <c r="U46" s="790">
        <f t="shared" si="253"/>
        <v>0</v>
      </c>
      <c r="V46" s="791">
        <f t="shared" si="253"/>
        <v>0</v>
      </c>
      <c r="W46" s="792">
        <f t="shared" ref="W46:W48" si="257">V46-U46</f>
        <v>0</v>
      </c>
      <c r="X46" s="790">
        <f t="shared" si="64"/>
        <v>0</v>
      </c>
      <c r="Y46" s="791">
        <f t="shared" si="64"/>
        <v>0</v>
      </c>
      <c r="Z46" s="792">
        <f t="shared" si="16"/>
        <v>0</v>
      </c>
      <c r="AA46" s="790">
        <f t="shared" si="253"/>
        <v>0</v>
      </c>
      <c r="AB46" s="791">
        <f t="shared" si="253"/>
        <v>0</v>
      </c>
      <c r="AC46" s="792">
        <f t="shared" ref="AC46:AC48" si="258">AB46-AA46</f>
        <v>0</v>
      </c>
      <c r="AD46" s="790">
        <f t="shared" si="66"/>
        <v>0</v>
      </c>
      <c r="AE46" s="791">
        <f t="shared" si="66"/>
        <v>0</v>
      </c>
      <c r="AF46" s="792">
        <f t="shared" si="21"/>
        <v>0</v>
      </c>
      <c r="AG46" s="790">
        <f t="shared" si="253"/>
        <v>0</v>
      </c>
      <c r="AH46" s="791">
        <f t="shared" si="253"/>
        <v>0</v>
      </c>
      <c r="AI46" s="792">
        <f t="shared" ref="AI46:AI48" si="259">AH46-AG46</f>
        <v>0</v>
      </c>
      <c r="AJ46" s="790">
        <f t="shared" si="68"/>
        <v>0</v>
      </c>
      <c r="AK46" s="791">
        <f t="shared" si="68"/>
        <v>0</v>
      </c>
      <c r="AL46" s="792">
        <f t="shared" si="26"/>
        <v>0</v>
      </c>
      <c r="AM46" s="790">
        <f t="shared" si="253"/>
        <v>0</v>
      </c>
      <c r="AN46" s="791">
        <f t="shared" si="253"/>
        <v>0</v>
      </c>
      <c r="AO46" s="792">
        <f t="shared" ref="AO46:AO48" si="260">AN46-AM46</f>
        <v>0</v>
      </c>
      <c r="AP46" s="790">
        <f t="shared" si="70"/>
        <v>0</v>
      </c>
      <c r="AQ46" s="791">
        <f t="shared" si="70"/>
        <v>0</v>
      </c>
      <c r="AR46" s="792">
        <f t="shared" si="31"/>
        <v>0</v>
      </c>
      <c r="AS46" s="790">
        <f t="shared" si="253"/>
        <v>0</v>
      </c>
      <c r="AT46" s="791">
        <f t="shared" si="253"/>
        <v>0</v>
      </c>
      <c r="AU46" s="792">
        <f t="shared" ref="AU46:AU48" si="261">AT46-AS46</f>
        <v>0</v>
      </c>
      <c r="AV46" s="790">
        <f t="shared" si="72"/>
        <v>0</v>
      </c>
      <c r="AW46" s="791">
        <f t="shared" si="72"/>
        <v>0</v>
      </c>
      <c r="AX46" s="792">
        <f t="shared" si="36"/>
        <v>0</v>
      </c>
      <c r="AY46" s="790">
        <f t="shared" si="253"/>
        <v>0</v>
      </c>
      <c r="AZ46" s="791">
        <f t="shared" si="253"/>
        <v>0</v>
      </c>
      <c r="BA46" s="792">
        <f t="shared" ref="BA46:BA48" si="262">AZ46-AY46</f>
        <v>0</v>
      </c>
      <c r="BB46" s="790">
        <f t="shared" si="74"/>
        <v>0</v>
      </c>
      <c r="BC46" s="791">
        <f t="shared" si="74"/>
        <v>0</v>
      </c>
      <c r="BD46" s="792">
        <f t="shared" si="41"/>
        <v>0</v>
      </c>
      <c r="BE46" s="790">
        <f t="shared" si="253"/>
        <v>0</v>
      </c>
      <c r="BF46" s="791">
        <f t="shared" si="253"/>
        <v>0</v>
      </c>
      <c r="BG46" s="792">
        <f t="shared" ref="BG46:BG48" si="263">BF46-BE46</f>
        <v>0</v>
      </c>
      <c r="BH46" s="790">
        <f t="shared" si="76"/>
        <v>0</v>
      </c>
      <c r="BI46" s="791">
        <f t="shared" si="76"/>
        <v>0</v>
      </c>
      <c r="BJ46" s="792">
        <f t="shared" si="46"/>
        <v>0</v>
      </c>
      <c r="BK46" s="790">
        <f t="shared" si="253"/>
        <v>0</v>
      </c>
      <c r="BL46" s="791">
        <f t="shared" si="253"/>
        <v>0</v>
      </c>
      <c r="BM46" s="792">
        <f t="shared" ref="BM46:BM48" si="264">BL46-BK46</f>
        <v>0</v>
      </c>
      <c r="BN46" s="790">
        <f t="shared" si="78"/>
        <v>0</v>
      </c>
      <c r="BO46" s="791">
        <f t="shared" si="78"/>
        <v>0</v>
      </c>
      <c r="BP46" s="792">
        <f t="shared" si="51"/>
        <v>0</v>
      </c>
      <c r="BQ46" s="790">
        <f t="shared" si="253"/>
        <v>0</v>
      </c>
      <c r="BR46" s="791">
        <f t="shared" si="253"/>
        <v>0</v>
      </c>
      <c r="BS46" s="792">
        <f t="shared" ref="BS46:BS48" si="265">BR46-BQ46</f>
        <v>0</v>
      </c>
      <c r="BT46" s="790">
        <f t="shared" si="80"/>
        <v>0</v>
      </c>
      <c r="BU46" s="791">
        <f t="shared" si="80"/>
        <v>0</v>
      </c>
      <c r="BV46" s="792">
        <f t="shared" si="56"/>
        <v>0</v>
      </c>
      <c r="BW46" s="793" t="s">
        <v>90</v>
      </c>
    </row>
    <row r="47" spans="2:75" ht="15.75" hidden="1" customHeight="1" outlineLevel="1" thickTop="1">
      <c r="B47" s="2523"/>
      <c r="C47" s="2480"/>
      <c r="D47" s="2473"/>
      <c r="E47" s="737" t="s">
        <v>219</v>
      </c>
      <c r="F47" s="794">
        <f>F43-F44-F45</f>
        <v>0</v>
      </c>
      <c r="G47" s="795">
        <f t="shared" ref="G47:BR47" si="266">G43-G44-G45</f>
        <v>0</v>
      </c>
      <c r="H47" s="796">
        <f t="shared" si="254"/>
        <v>0</v>
      </c>
      <c r="I47" s="794">
        <f t="shared" si="266"/>
        <v>0</v>
      </c>
      <c r="J47" s="795">
        <f t="shared" si="266"/>
        <v>0</v>
      </c>
      <c r="K47" s="796">
        <f t="shared" si="255"/>
        <v>0</v>
      </c>
      <c r="L47" s="794">
        <f t="shared" si="60"/>
        <v>0</v>
      </c>
      <c r="M47" s="795">
        <f t="shared" si="60"/>
        <v>0</v>
      </c>
      <c r="N47" s="796">
        <f t="shared" si="6"/>
        <v>0</v>
      </c>
      <c r="O47" s="794">
        <f t="shared" si="266"/>
        <v>0</v>
      </c>
      <c r="P47" s="795">
        <f t="shared" si="266"/>
        <v>0</v>
      </c>
      <c r="Q47" s="796">
        <f t="shared" si="256"/>
        <v>0</v>
      </c>
      <c r="R47" s="794">
        <f t="shared" si="62"/>
        <v>0</v>
      </c>
      <c r="S47" s="795">
        <f t="shared" si="62"/>
        <v>0</v>
      </c>
      <c r="T47" s="796">
        <f t="shared" si="11"/>
        <v>0</v>
      </c>
      <c r="U47" s="794">
        <f t="shared" si="266"/>
        <v>0</v>
      </c>
      <c r="V47" s="795">
        <f t="shared" si="266"/>
        <v>0</v>
      </c>
      <c r="W47" s="796">
        <f t="shared" si="257"/>
        <v>0</v>
      </c>
      <c r="X47" s="794">
        <f t="shared" si="64"/>
        <v>0</v>
      </c>
      <c r="Y47" s="795">
        <f t="shared" si="64"/>
        <v>0</v>
      </c>
      <c r="Z47" s="796">
        <f t="shared" si="16"/>
        <v>0</v>
      </c>
      <c r="AA47" s="794">
        <f t="shared" si="266"/>
        <v>0</v>
      </c>
      <c r="AB47" s="795">
        <f t="shared" si="266"/>
        <v>0</v>
      </c>
      <c r="AC47" s="796">
        <f t="shared" si="258"/>
        <v>0</v>
      </c>
      <c r="AD47" s="794">
        <f t="shared" si="66"/>
        <v>0</v>
      </c>
      <c r="AE47" s="795">
        <f t="shared" si="66"/>
        <v>0</v>
      </c>
      <c r="AF47" s="796">
        <f t="shared" si="21"/>
        <v>0</v>
      </c>
      <c r="AG47" s="794">
        <f t="shared" si="266"/>
        <v>0</v>
      </c>
      <c r="AH47" s="795">
        <f t="shared" si="266"/>
        <v>0</v>
      </c>
      <c r="AI47" s="796">
        <f t="shared" si="259"/>
        <v>0</v>
      </c>
      <c r="AJ47" s="794">
        <f t="shared" si="68"/>
        <v>0</v>
      </c>
      <c r="AK47" s="795">
        <f t="shared" si="68"/>
        <v>0</v>
      </c>
      <c r="AL47" s="796">
        <f t="shared" si="26"/>
        <v>0</v>
      </c>
      <c r="AM47" s="794">
        <f t="shared" si="266"/>
        <v>0</v>
      </c>
      <c r="AN47" s="795">
        <f t="shared" si="266"/>
        <v>0</v>
      </c>
      <c r="AO47" s="796">
        <f t="shared" si="260"/>
        <v>0</v>
      </c>
      <c r="AP47" s="794">
        <f t="shared" si="70"/>
        <v>0</v>
      </c>
      <c r="AQ47" s="795">
        <f t="shared" si="70"/>
        <v>0</v>
      </c>
      <c r="AR47" s="796">
        <f t="shared" si="31"/>
        <v>0</v>
      </c>
      <c r="AS47" s="794">
        <f t="shared" si="266"/>
        <v>0</v>
      </c>
      <c r="AT47" s="795">
        <f t="shared" si="266"/>
        <v>0</v>
      </c>
      <c r="AU47" s="796">
        <f t="shared" si="261"/>
        <v>0</v>
      </c>
      <c r="AV47" s="794">
        <f t="shared" si="72"/>
        <v>0</v>
      </c>
      <c r="AW47" s="795">
        <f t="shared" si="72"/>
        <v>0</v>
      </c>
      <c r="AX47" s="796">
        <f t="shared" si="36"/>
        <v>0</v>
      </c>
      <c r="AY47" s="794">
        <f t="shared" si="266"/>
        <v>0</v>
      </c>
      <c r="AZ47" s="795">
        <f t="shared" si="266"/>
        <v>0</v>
      </c>
      <c r="BA47" s="796">
        <f t="shared" si="262"/>
        <v>0</v>
      </c>
      <c r="BB47" s="794">
        <f t="shared" si="74"/>
        <v>0</v>
      </c>
      <c r="BC47" s="795">
        <f t="shared" si="74"/>
        <v>0</v>
      </c>
      <c r="BD47" s="796">
        <f t="shared" si="41"/>
        <v>0</v>
      </c>
      <c r="BE47" s="794">
        <f t="shared" si="266"/>
        <v>0</v>
      </c>
      <c r="BF47" s="795">
        <f t="shared" si="266"/>
        <v>0</v>
      </c>
      <c r="BG47" s="796">
        <f t="shared" si="263"/>
        <v>0</v>
      </c>
      <c r="BH47" s="794">
        <f t="shared" si="76"/>
        <v>0</v>
      </c>
      <c r="BI47" s="795">
        <f t="shared" si="76"/>
        <v>0</v>
      </c>
      <c r="BJ47" s="796">
        <f t="shared" si="46"/>
        <v>0</v>
      </c>
      <c r="BK47" s="794">
        <f t="shared" si="266"/>
        <v>0</v>
      </c>
      <c r="BL47" s="795">
        <f t="shared" si="266"/>
        <v>0</v>
      </c>
      <c r="BM47" s="796">
        <f t="shared" si="264"/>
        <v>0</v>
      </c>
      <c r="BN47" s="794">
        <f t="shared" si="78"/>
        <v>0</v>
      </c>
      <c r="BO47" s="795">
        <f t="shared" si="78"/>
        <v>0</v>
      </c>
      <c r="BP47" s="796">
        <f t="shared" si="51"/>
        <v>0</v>
      </c>
      <c r="BQ47" s="794">
        <f t="shared" si="266"/>
        <v>0</v>
      </c>
      <c r="BR47" s="795">
        <f t="shared" si="266"/>
        <v>0</v>
      </c>
      <c r="BS47" s="796">
        <f t="shared" si="265"/>
        <v>0</v>
      </c>
      <c r="BT47" s="794">
        <f t="shared" si="80"/>
        <v>0</v>
      </c>
      <c r="BU47" s="795">
        <f t="shared" si="80"/>
        <v>0</v>
      </c>
      <c r="BV47" s="796">
        <f t="shared" si="56"/>
        <v>0</v>
      </c>
      <c r="BW47" s="797" t="s">
        <v>89</v>
      </c>
    </row>
    <row r="48" spans="2:75" ht="15.75" hidden="1" customHeight="1" outlineLevel="1" thickBot="1">
      <c r="B48" s="2523"/>
      <c r="C48" s="2481"/>
      <c r="D48" s="2478"/>
      <c r="E48" s="738" t="s">
        <v>220</v>
      </c>
      <c r="F48" s="798" t="e">
        <f>F47/F43</f>
        <v>#DIV/0!</v>
      </c>
      <c r="G48" s="799" t="e">
        <f t="shared" ref="G48" si="267">G47/G43</f>
        <v>#DIV/0!</v>
      </c>
      <c r="H48" s="800" t="e">
        <f>G48-F48</f>
        <v>#DIV/0!</v>
      </c>
      <c r="I48" s="798" t="e">
        <f t="shared" ref="I48:BR48" si="268">I47/I43</f>
        <v>#DIV/0!</v>
      </c>
      <c r="J48" s="799" t="e">
        <f t="shared" si="268"/>
        <v>#DIV/0!</v>
      </c>
      <c r="K48" s="800" t="e">
        <f t="shared" si="255"/>
        <v>#DIV/0!</v>
      </c>
      <c r="L48" s="798" t="e">
        <f t="shared" ref="L48" si="269">L47/L43</f>
        <v>#DIV/0!</v>
      </c>
      <c r="M48" s="799" t="e">
        <f t="shared" si="268"/>
        <v>#DIV/0!</v>
      </c>
      <c r="N48" s="800" t="e">
        <f t="shared" si="6"/>
        <v>#DIV/0!</v>
      </c>
      <c r="O48" s="798" t="e">
        <f t="shared" ref="O48" si="270">O47/O43</f>
        <v>#DIV/0!</v>
      </c>
      <c r="P48" s="799" t="e">
        <f t="shared" si="268"/>
        <v>#DIV/0!</v>
      </c>
      <c r="Q48" s="800" t="e">
        <f t="shared" si="256"/>
        <v>#DIV/0!</v>
      </c>
      <c r="R48" s="798" t="e">
        <f t="shared" ref="R48" si="271">R47/R43</f>
        <v>#DIV/0!</v>
      </c>
      <c r="S48" s="799" t="e">
        <f t="shared" si="268"/>
        <v>#DIV/0!</v>
      </c>
      <c r="T48" s="800" t="e">
        <f t="shared" si="11"/>
        <v>#DIV/0!</v>
      </c>
      <c r="U48" s="798" t="e">
        <f t="shared" ref="U48" si="272">U47/U43</f>
        <v>#DIV/0!</v>
      </c>
      <c r="V48" s="799" t="e">
        <f t="shared" si="268"/>
        <v>#DIV/0!</v>
      </c>
      <c r="W48" s="800" t="e">
        <f t="shared" si="257"/>
        <v>#DIV/0!</v>
      </c>
      <c r="X48" s="798" t="e">
        <f t="shared" ref="X48" si="273">X47/X43</f>
        <v>#DIV/0!</v>
      </c>
      <c r="Y48" s="799" t="e">
        <f t="shared" si="268"/>
        <v>#DIV/0!</v>
      </c>
      <c r="Z48" s="800" t="e">
        <f t="shared" si="16"/>
        <v>#DIV/0!</v>
      </c>
      <c r="AA48" s="798" t="e">
        <f t="shared" ref="AA48" si="274">AA47/AA43</f>
        <v>#DIV/0!</v>
      </c>
      <c r="AB48" s="799" t="e">
        <f t="shared" si="268"/>
        <v>#DIV/0!</v>
      </c>
      <c r="AC48" s="800" t="e">
        <f t="shared" si="258"/>
        <v>#DIV/0!</v>
      </c>
      <c r="AD48" s="798" t="e">
        <f t="shared" ref="AD48" si="275">AD47/AD43</f>
        <v>#DIV/0!</v>
      </c>
      <c r="AE48" s="799" t="e">
        <f t="shared" si="268"/>
        <v>#DIV/0!</v>
      </c>
      <c r="AF48" s="800" t="e">
        <f t="shared" si="21"/>
        <v>#DIV/0!</v>
      </c>
      <c r="AG48" s="798" t="e">
        <f t="shared" ref="AG48" si="276">AG47/AG43</f>
        <v>#DIV/0!</v>
      </c>
      <c r="AH48" s="799" t="e">
        <f t="shared" si="268"/>
        <v>#DIV/0!</v>
      </c>
      <c r="AI48" s="800" t="e">
        <f t="shared" si="259"/>
        <v>#DIV/0!</v>
      </c>
      <c r="AJ48" s="798" t="e">
        <f t="shared" ref="AJ48" si="277">AJ47/AJ43</f>
        <v>#DIV/0!</v>
      </c>
      <c r="AK48" s="799" t="e">
        <f t="shared" si="268"/>
        <v>#DIV/0!</v>
      </c>
      <c r="AL48" s="800" t="e">
        <f t="shared" si="26"/>
        <v>#DIV/0!</v>
      </c>
      <c r="AM48" s="798" t="e">
        <f t="shared" ref="AM48" si="278">AM47/AM43</f>
        <v>#DIV/0!</v>
      </c>
      <c r="AN48" s="799" t="e">
        <f t="shared" si="268"/>
        <v>#DIV/0!</v>
      </c>
      <c r="AO48" s="800" t="e">
        <f t="shared" si="260"/>
        <v>#DIV/0!</v>
      </c>
      <c r="AP48" s="798" t="e">
        <f t="shared" ref="AP48" si="279">AP47/AP43</f>
        <v>#DIV/0!</v>
      </c>
      <c r="AQ48" s="799" t="e">
        <f t="shared" si="268"/>
        <v>#DIV/0!</v>
      </c>
      <c r="AR48" s="800" t="e">
        <f t="shared" si="31"/>
        <v>#DIV/0!</v>
      </c>
      <c r="AS48" s="798" t="e">
        <f t="shared" ref="AS48" si="280">AS47/AS43</f>
        <v>#DIV/0!</v>
      </c>
      <c r="AT48" s="799" t="e">
        <f t="shared" si="268"/>
        <v>#DIV/0!</v>
      </c>
      <c r="AU48" s="800" t="e">
        <f t="shared" si="261"/>
        <v>#DIV/0!</v>
      </c>
      <c r="AV48" s="798" t="e">
        <f t="shared" ref="AV48" si="281">AV47/AV43</f>
        <v>#DIV/0!</v>
      </c>
      <c r="AW48" s="799" t="e">
        <f t="shared" si="268"/>
        <v>#DIV/0!</v>
      </c>
      <c r="AX48" s="800" t="e">
        <f t="shared" si="36"/>
        <v>#DIV/0!</v>
      </c>
      <c r="AY48" s="798" t="e">
        <f t="shared" ref="AY48" si="282">AY47/AY43</f>
        <v>#DIV/0!</v>
      </c>
      <c r="AZ48" s="799" t="e">
        <f t="shared" si="268"/>
        <v>#DIV/0!</v>
      </c>
      <c r="BA48" s="800" t="e">
        <f t="shared" si="262"/>
        <v>#DIV/0!</v>
      </c>
      <c r="BB48" s="798" t="e">
        <f t="shared" ref="BB48" si="283">BB47/BB43</f>
        <v>#DIV/0!</v>
      </c>
      <c r="BC48" s="799" t="e">
        <f t="shared" si="268"/>
        <v>#DIV/0!</v>
      </c>
      <c r="BD48" s="800" t="e">
        <f t="shared" si="41"/>
        <v>#DIV/0!</v>
      </c>
      <c r="BE48" s="798" t="e">
        <f t="shared" ref="BE48" si="284">BE47/BE43</f>
        <v>#DIV/0!</v>
      </c>
      <c r="BF48" s="799" t="e">
        <f t="shared" si="268"/>
        <v>#DIV/0!</v>
      </c>
      <c r="BG48" s="800" t="e">
        <f t="shared" si="263"/>
        <v>#DIV/0!</v>
      </c>
      <c r="BH48" s="798" t="e">
        <f t="shared" ref="BH48" si="285">BH47/BH43</f>
        <v>#DIV/0!</v>
      </c>
      <c r="BI48" s="799" t="e">
        <f t="shared" si="268"/>
        <v>#DIV/0!</v>
      </c>
      <c r="BJ48" s="800" t="e">
        <f t="shared" si="46"/>
        <v>#DIV/0!</v>
      </c>
      <c r="BK48" s="798" t="e">
        <f t="shared" ref="BK48" si="286">BK47/BK43</f>
        <v>#DIV/0!</v>
      </c>
      <c r="BL48" s="799" t="e">
        <f t="shared" si="268"/>
        <v>#DIV/0!</v>
      </c>
      <c r="BM48" s="800" t="e">
        <f t="shared" si="264"/>
        <v>#DIV/0!</v>
      </c>
      <c r="BN48" s="798" t="e">
        <f t="shared" ref="BN48" si="287">BN47/BN43</f>
        <v>#DIV/0!</v>
      </c>
      <c r="BO48" s="799" t="e">
        <f t="shared" si="268"/>
        <v>#DIV/0!</v>
      </c>
      <c r="BP48" s="800" t="e">
        <f t="shared" si="51"/>
        <v>#DIV/0!</v>
      </c>
      <c r="BQ48" s="798" t="e">
        <f t="shared" ref="BQ48" si="288">BQ47/BQ43</f>
        <v>#DIV/0!</v>
      </c>
      <c r="BR48" s="799" t="e">
        <f t="shared" si="268"/>
        <v>#DIV/0!</v>
      </c>
      <c r="BS48" s="800" t="e">
        <f t="shared" si="265"/>
        <v>#DIV/0!</v>
      </c>
      <c r="BT48" s="798" t="e">
        <f t="shared" ref="BT48:BU48" si="289">BT47/BT43</f>
        <v>#DIV/0!</v>
      </c>
      <c r="BU48" s="799" t="e">
        <f t="shared" si="289"/>
        <v>#DIV/0!</v>
      </c>
      <c r="BV48" s="800" t="e">
        <f t="shared" si="56"/>
        <v>#DIV/0!</v>
      </c>
      <c r="BW48" s="801" t="s">
        <v>153</v>
      </c>
    </row>
    <row r="49" spans="2:75" ht="15.75" customHeight="1" collapsed="1" thickTop="1" thickBot="1">
      <c r="B49" s="2523"/>
      <c r="C49" s="2535" t="s">
        <v>226</v>
      </c>
      <c r="D49" s="2515"/>
      <c r="E49" s="2516"/>
      <c r="F49" s="802">
        <f>SUM(F13,F19,F25,F31,F37,F43)</f>
        <v>60600</v>
      </c>
      <c r="G49" s="803">
        <f>SUM(G13,G19,G25,G31,G37,G43)</f>
        <v>46423</v>
      </c>
      <c r="H49" s="804">
        <f>G49-F49</f>
        <v>-14177</v>
      </c>
      <c r="I49" s="802">
        <f>SUM(I13,I19,I25,I31,I37,I43)</f>
        <v>30172</v>
      </c>
      <c r="J49" s="803">
        <f>SUM(J13,J19,J25,J31,J37,J43)</f>
        <v>22699</v>
      </c>
      <c r="K49" s="804">
        <f>J49-I49</f>
        <v>-7473</v>
      </c>
      <c r="L49" s="802">
        <f t="shared" ref="L49:M53" si="290">SUM(F49,I49)</f>
        <v>90772</v>
      </c>
      <c r="M49" s="803">
        <f t="shared" si="290"/>
        <v>69122</v>
      </c>
      <c r="N49" s="804">
        <f t="shared" si="6"/>
        <v>-21650</v>
      </c>
      <c r="O49" s="802">
        <f>SUM(O13,O19,O25,O31,O37,O43)</f>
        <v>75497</v>
      </c>
      <c r="P49" s="803">
        <f>SUM(P13,P19,P25,P31,P37,P43)</f>
        <v>75001</v>
      </c>
      <c r="Q49" s="804">
        <f>P49-O49</f>
        <v>-496</v>
      </c>
      <c r="R49" s="802">
        <f t="shared" ref="R49:S53" si="291">SUM(L49,O49)</f>
        <v>166269</v>
      </c>
      <c r="S49" s="803">
        <f t="shared" si="291"/>
        <v>144123</v>
      </c>
      <c r="T49" s="804">
        <f t="shared" si="11"/>
        <v>-22146</v>
      </c>
      <c r="U49" s="802">
        <f>SUM(U13,U19,U25,U31,U37,U43)</f>
        <v>43780</v>
      </c>
      <c r="V49" s="803">
        <f>SUM(V13,V19,V25,V31,V37,V43)</f>
        <v>19769</v>
      </c>
      <c r="W49" s="804">
        <f>V49-U49</f>
        <v>-24011</v>
      </c>
      <c r="X49" s="802">
        <f t="shared" ref="X49:Y53" si="292">SUM(R49,U49)</f>
        <v>210049</v>
      </c>
      <c r="Y49" s="803">
        <f t="shared" si="292"/>
        <v>163892</v>
      </c>
      <c r="Z49" s="804">
        <f t="shared" si="16"/>
        <v>-46157</v>
      </c>
      <c r="AA49" s="802">
        <f>SUM(AA13,AA19,AA25,AA31,AA37,AA43)</f>
        <v>30658</v>
      </c>
      <c r="AB49" s="803">
        <f>SUM(AB13,AB19,AB25,AB31,AB37,AB43)</f>
        <v>14845</v>
      </c>
      <c r="AC49" s="804">
        <f>AB49-AA49</f>
        <v>-15813</v>
      </c>
      <c r="AD49" s="802">
        <f t="shared" ref="AD49:AE53" si="293">SUM(X49,AA49)</f>
        <v>240707</v>
      </c>
      <c r="AE49" s="803">
        <f t="shared" si="293"/>
        <v>178737</v>
      </c>
      <c r="AF49" s="804">
        <f t="shared" si="21"/>
        <v>-61970</v>
      </c>
      <c r="AG49" s="802">
        <f>SUM(AG13,AG19,AG25,AG31,AG37,AG43)</f>
        <v>132506</v>
      </c>
      <c r="AH49" s="803">
        <f>SUM(AH13,AH19,AH25,AH31,AH37,AH43)</f>
        <v>197768</v>
      </c>
      <c r="AI49" s="804">
        <f>AH49-AG49</f>
        <v>65262</v>
      </c>
      <c r="AJ49" s="802">
        <f t="shared" ref="AJ49:AK53" si="294">SUM(AD49,AG49)</f>
        <v>373213</v>
      </c>
      <c r="AK49" s="803">
        <f t="shared" si="294"/>
        <v>376505</v>
      </c>
      <c r="AL49" s="804">
        <f t="shared" si="26"/>
        <v>3292</v>
      </c>
      <c r="AM49" s="802">
        <f>SUM(AM13,AM19,AM25,AM31,AM37,AM43)</f>
        <v>124550</v>
      </c>
      <c r="AN49" s="803">
        <f>SUM(AN13,AN19,AN25,AN31,AN37,AN43)</f>
        <v>126284</v>
      </c>
      <c r="AO49" s="804">
        <f>AN49-AM49</f>
        <v>1734</v>
      </c>
      <c r="AP49" s="802">
        <f t="shared" ref="AP49:AQ53" si="295">SUM(AJ49,AM49)</f>
        <v>497763</v>
      </c>
      <c r="AQ49" s="803">
        <f t="shared" si="295"/>
        <v>502789</v>
      </c>
      <c r="AR49" s="804">
        <f t="shared" si="31"/>
        <v>5026</v>
      </c>
      <c r="AS49" s="802">
        <f>SUM(AS13,AS19,AS25,AS31,AS37,AS43)</f>
        <v>30118</v>
      </c>
      <c r="AT49" s="803">
        <f>SUM(AT13,AT19,AT25,AT31,AT37,AT43)</f>
        <v>21418</v>
      </c>
      <c r="AU49" s="804">
        <f>AT49-AS49</f>
        <v>-8700</v>
      </c>
      <c r="AV49" s="802">
        <f t="shared" ref="AV49:AW53" si="296">SUM(AP49,AS49)</f>
        <v>527881</v>
      </c>
      <c r="AW49" s="803">
        <f t="shared" si="296"/>
        <v>524207</v>
      </c>
      <c r="AX49" s="804">
        <f t="shared" si="36"/>
        <v>-3674</v>
      </c>
      <c r="AY49" s="802">
        <f>SUM(AY13,AY19,AY25,AY31,AY37,AY43)</f>
        <v>30836</v>
      </c>
      <c r="AZ49" s="803">
        <f>SUM(AZ13,AZ19,AZ25,AZ31,AZ37,AZ43)</f>
        <v>36252</v>
      </c>
      <c r="BA49" s="804">
        <f>AZ49-AY49</f>
        <v>5416</v>
      </c>
      <c r="BB49" s="802">
        <f t="shared" ref="BB49:BC53" si="297">SUM(AV49,AY49)</f>
        <v>558717</v>
      </c>
      <c r="BC49" s="803">
        <f t="shared" si="297"/>
        <v>560459</v>
      </c>
      <c r="BD49" s="804">
        <f t="shared" si="41"/>
        <v>1742</v>
      </c>
      <c r="BE49" s="802">
        <f>SUM(BE13,BE19,BE25,BE31,BE37,BE43)</f>
        <v>109559</v>
      </c>
      <c r="BF49" s="803">
        <f>SUM(BF13,BF19,BF25,BF31,BF37,BF43)</f>
        <v>66549</v>
      </c>
      <c r="BG49" s="804">
        <f>BF49-BE49</f>
        <v>-43010</v>
      </c>
      <c r="BH49" s="802">
        <f t="shared" ref="BH49:BI53" si="298">SUM(BB49,BE49)</f>
        <v>668276</v>
      </c>
      <c r="BI49" s="803">
        <f t="shared" si="298"/>
        <v>627008</v>
      </c>
      <c r="BJ49" s="804">
        <f t="shared" si="46"/>
        <v>-41268</v>
      </c>
      <c r="BK49" s="802">
        <f>SUM(BK13,BK19,BK25,BK31,BK37,BK43)</f>
        <v>39086</v>
      </c>
      <c r="BL49" s="803">
        <f>SUM(BL13,BL19,BL25,BL31,BL37,BL43)</f>
        <v>13316</v>
      </c>
      <c r="BM49" s="804">
        <f>BL49-BK49</f>
        <v>-25770</v>
      </c>
      <c r="BN49" s="802">
        <f t="shared" ref="BN49:BO53" si="299">SUM(BH49,BK49)</f>
        <v>707362</v>
      </c>
      <c r="BO49" s="803">
        <f t="shared" si="299"/>
        <v>640324</v>
      </c>
      <c r="BP49" s="804">
        <f t="shared" si="51"/>
        <v>-67038</v>
      </c>
      <c r="BQ49" s="802">
        <f>SUM(BQ13,BQ19,BQ25,BQ31,BQ37,BQ43)</f>
        <v>79578</v>
      </c>
      <c r="BR49" s="803">
        <f>SUM(BR13,BR19,BR25,BR31,BR37,BR43)</f>
        <v>103147</v>
      </c>
      <c r="BS49" s="804">
        <f>BR49-BQ49</f>
        <v>23569</v>
      </c>
      <c r="BT49" s="802">
        <f t="shared" ref="BT49:BU53" si="300">SUM(BN49,BQ49)</f>
        <v>786940</v>
      </c>
      <c r="BU49" s="803">
        <f t="shared" si="300"/>
        <v>743471</v>
      </c>
      <c r="BV49" s="804">
        <f t="shared" si="56"/>
        <v>-43469</v>
      </c>
      <c r="BW49" s="805" t="s">
        <v>89</v>
      </c>
    </row>
    <row r="50" spans="2:75" ht="15.75" customHeight="1" thickTop="1">
      <c r="B50" s="2523"/>
      <c r="C50" s="2475" t="s">
        <v>227</v>
      </c>
      <c r="D50" s="2476"/>
      <c r="E50" s="2477"/>
      <c r="F50" s="794">
        <f t="shared" ref="F50:G51" si="301">SUM(F14,F20,F26,F32,F38,F44)</f>
        <v>26659</v>
      </c>
      <c r="G50" s="795">
        <f t="shared" si="301"/>
        <v>14934</v>
      </c>
      <c r="H50" s="796">
        <f t="shared" ref="H50:H53" si="302">G50-F50</f>
        <v>-11725</v>
      </c>
      <c r="I50" s="794">
        <f t="shared" ref="I50:J51" si="303">SUM(I14,I20,I26,I32,I38,I44)</f>
        <v>12140</v>
      </c>
      <c r="J50" s="795">
        <f t="shared" si="303"/>
        <v>3097</v>
      </c>
      <c r="K50" s="796">
        <f t="shared" ref="K50:K54" si="304">J50-I50</f>
        <v>-9043</v>
      </c>
      <c r="L50" s="794">
        <f t="shared" si="290"/>
        <v>38799</v>
      </c>
      <c r="M50" s="795">
        <f t="shared" si="290"/>
        <v>18031</v>
      </c>
      <c r="N50" s="796">
        <f t="shared" si="6"/>
        <v>-20768</v>
      </c>
      <c r="O50" s="794">
        <f t="shared" ref="O50:P51" si="305">SUM(O14,O20,O26,O32,O38,O44)</f>
        <v>35387</v>
      </c>
      <c r="P50" s="795">
        <f t="shared" si="305"/>
        <v>42259</v>
      </c>
      <c r="Q50" s="796">
        <f t="shared" ref="Q50:Q54" si="306">P50-O50</f>
        <v>6872</v>
      </c>
      <c r="R50" s="794">
        <f t="shared" si="291"/>
        <v>74186</v>
      </c>
      <c r="S50" s="795">
        <f t="shared" si="291"/>
        <v>60290</v>
      </c>
      <c r="T50" s="796">
        <f t="shared" si="11"/>
        <v>-13896</v>
      </c>
      <c r="U50" s="794">
        <f t="shared" ref="U50:V51" si="307">SUM(U14,U20,U26,U32,U38,U44)</f>
        <v>14439</v>
      </c>
      <c r="V50" s="795">
        <f t="shared" si="307"/>
        <v>2782</v>
      </c>
      <c r="W50" s="796">
        <f t="shared" ref="W50:W54" si="308">V50-U50</f>
        <v>-11657</v>
      </c>
      <c r="X50" s="794">
        <f t="shared" si="292"/>
        <v>88625</v>
      </c>
      <c r="Y50" s="795">
        <f t="shared" si="292"/>
        <v>63072</v>
      </c>
      <c r="Z50" s="796">
        <f t="shared" si="16"/>
        <v>-25553</v>
      </c>
      <c r="AA50" s="794">
        <f t="shared" ref="AA50:AB51" si="309">SUM(AA14,AA20,AA26,AA32,AA38,AA44)</f>
        <v>12888</v>
      </c>
      <c r="AB50" s="795">
        <f t="shared" si="309"/>
        <v>2493</v>
      </c>
      <c r="AC50" s="796">
        <f t="shared" ref="AC50:AC54" si="310">AB50-AA50</f>
        <v>-10395</v>
      </c>
      <c r="AD50" s="794">
        <f t="shared" si="293"/>
        <v>101513</v>
      </c>
      <c r="AE50" s="795">
        <f t="shared" si="293"/>
        <v>65565</v>
      </c>
      <c r="AF50" s="796">
        <f t="shared" si="21"/>
        <v>-35948</v>
      </c>
      <c r="AG50" s="794">
        <f t="shared" ref="AG50:AH51" si="311">SUM(AG14,AG20,AG26,AG32,AG38,AG44)</f>
        <v>82814</v>
      </c>
      <c r="AH50" s="795">
        <f t="shared" si="311"/>
        <v>125974</v>
      </c>
      <c r="AI50" s="796">
        <f t="shared" ref="AI50:AI54" si="312">AH50-AG50</f>
        <v>43160</v>
      </c>
      <c r="AJ50" s="794">
        <f t="shared" si="294"/>
        <v>184327</v>
      </c>
      <c r="AK50" s="795">
        <f t="shared" si="294"/>
        <v>191539</v>
      </c>
      <c r="AL50" s="796">
        <f t="shared" si="26"/>
        <v>7212</v>
      </c>
      <c r="AM50" s="794">
        <f t="shared" ref="AM50:AN51" si="313">SUM(AM14,AM20,AM26,AM32,AM38,AM44)</f>
        <v>59100</v>
      </c>
      <c r="AN50" s="795">
        <f t="shared" si="313"/>
        <v>47808</v>
      </c>
      <c r="AO50" s="796">
        <f t="shared" ref="AO50:AO54" si="314">AN50-AM50</f>
        <v>-11292</v>
      </c>
      <c r="AP50" s="794">
        <f t="shared" si="295"/>
        <v>243427</v>
      </c>
      <c r="AQ50" s="795">
        <f t="shared" si="295"/>
        <v>239347</v>
      </c>
      <c r="AR50" s="796">
        <f t="shared" si="31"/>
        <v>-4080</v>
      </c>
      <c r="AS50" s="794">
        <f t="shared" ref="AS50:AT51" si="315">SUM(AS14,AS20,AS26,AS32,AS38,AS44)</f>
        <v>12480</v>
      </c>
      <c r="AT50" s="795">
        <f t="shared" si="315"/>
        <v>2946</v>
      </c>
      <c r="AU50" s="796">
        <f t="shared" ref="AU50:AU54" si="316">AT50-AS50</f>
        <v>-9534</v>
      </c>
      <c r="AV50" s="794">
        <f t="shared" si="296"/>
        <v>255907</v>
      </c>
      <c r="AW50" s="795">
        <f t="shared" si="296"/>
        <v>242293</v>
      </c>
      <c r="AX50" s="796">
        <f t="shared" si="36"/>
        <v>-13614</v>
      </c>
      <c r="AY50" s="794">
        <f t="shared" ref="AY50:AZ51" si="317">SUM(AY14,AY20,AY26,AY32,AY38,AY44)</f>
        <v>12785</v>
      </c>
      <c r="AZ50" s="795">
        <f t="shared" si="317"/>
        <v>9320</v>
      </c>
      <c r="BA50" s="796">
        <f t="shared" ref="BA50:BA54" si="318">AZ50-AY50</f>
        <v>-3465</v>
      </c>
      <c r="BB50" s="794">
        <f t="shared" si="297"/>
        <v>268692</v>
      </c>
      <c r="BC50" s="795">
        <f t="shared" si="297"/>
        <v>251613</v>
      </c>
      <c r="BD50" s="796">
        <f t="shared" si="41"/>
        <v>-17079</v>
      </c>
      <c r="BE50" s="794">
        <f t="shared" ref="BE50:BF51" si="319">SUM(BE14,BE20,BE26,BE32,BE38,BE44)</f>
        <v>64900</v>
      </c>
      <c r="BF50" s="795">
        <f t="shared" si="319"/>
        <v>14902</v>
      </c>
      <c r="BG50" s="796">
        <f t="shared" ref="BG50:BG54" si="320">BF50-BE50</f>
        <v>-49998</v>
      </c>
      <c r="BH50" s="794">
        <f t="shared" si="298"/>
        <v>333592</v>
      </c>
      <c r="BI50" s="795">
        <f t="shared" si="298"/>
        <v>266515</v>
      </c>
      <c r="BJ50" s="796">
        <f t="shared" si="46"/>
        <v>-67077</v>
      </c>
      <c r="BK50" s="794">
        <f t="shared" ref="BK50:BL51" si="321">SUM(BK14,BK20,BK26,BK32,BK38,BK44)</f>
        <v>19885</v>
      </c>
      <c r="BL50" s="795">
        <f t="shared" si="321"/>
        <v>3114</v>
      </c>
      <c r="BM50" s="796">
        <f t="shared" ref="BM50:BM54" si="322">BL50-BK50</f>
        <v>-16771</v>
      </c>
      <c r="BN50" s="794">
        <f t="shared" si="299"/>
        <v>353477</v>
      </c>
      <c r="BO50" s="795">
        <f t="shared" si="299"/>
        <v>269629</v>
      </c>
      <c r="BP50" s="796">
        <f t="shared" si="51"/>
        <v>-83848</v>
      </c>
      <c r="BQ50" s="794">
        <f t="shared" ref="BQ50:BR51" si="323">SUM(BQ14,BQ20,BQ26,BQ32,BQ38,BQ44)</f>
        <v>22984</v>
      </c>
      <c r="BR50" s="795">
        <f t="shared" si="323"/>
        <v>38636</v>
      </c>
      <c r="BS50" s="796">
        <f t="shared" ref="BS50:BS54" si="324">BR50-BQ50</f>
        <v>15652</v>
      </c>
      <c r="BT50" s="794">
        <f t="shared" si="300"/>
        <v>376461</v>
      </c>
      <c r="BU50" s="795">
        <f t="shared" si="300"/>
        <v>308265</v>
      </c>
      <c r="BV50" s="796">
        <f t="shared" si="56"/>
        <v>-68196</v>
      </c>
      <c r="BW50" s="797" t="s">
        <v>89</v>
      </c>
    </row>
    <row r="51" spans="2:75" ht="15.75" customHeight="1">
      <c r="B51" s="2523"/>
      <c r="C51" s="2539" t="s">
        <v>228</v>
      </c>
      <c r="D51" s="2540"/>
      <c r="E51" s="2541"/>
      <c r="F51" s="806">
        <f t="shared" si="301"/>
        <v>24362</v>
      </c>
      <c r="G51" s="807">
        <f t="shared" si="301"/>
        <v>21874</v>
      </c>
      <c r="H51" s="808">
        <f t="shared" si="302"/>
        <v>-2488</v>
      </c>
      <c r="I51" s="806">
        <f t="shared" si="303"/>
        <v>13827</v>
      </c>
      <c r="J51" s="807">
        <f t="shared" si="303"/>
        <v>14599</v>
      </c>
      <c r="K51" s="808">
        <f t="shared" si="304"/>
        <v>772</v>
      </c>
      <c r="L51" s="806">
        <f t="shared" si="290"/>
        <v>38189</v>
      </c>
      <c r="M51" s="807">
        <f t="shared" si="290"/>
        <v>36473</v>
      </c>
      <c r="N51" s="808">
        <f t="shared" si="6"/>
        <v>-1716</v>
      </c>
      <c r="O51" s="806">
        <f t="shared" si="305"/>
        <v>27751</v>
      </c>
      <c r="P51" s="807">
        <f t="shared" si="305"/>
        <v>22076</v>
      </c>
      <c r="Q51" s="808">
        <f t="shared" si="306"/>
        <v>-5675</v>
      </c>
      <c r="R51" s="806">
        <f t="shared" si="291"/>
        <v>65940</v>
      </c>
      <c r="S51" s="807">
        <f t="shared" si="291"/>
        <v>58549</v>
      </c>
      <c r="T51" s="808">
        <f t="shared" si="11"/>
        <v>-7391</v>
      </c>
      <c r="U51" s="806">
        <f t="shared" si="307"/>
        <v>22250</v>
      </c>
      <c r="V51" s="807">
        <f t="shared" si="307"/>
        <v>13754</v>
      </c>
      <c r="W51" s="808">
        <f t="shared" si="308"/>
        <v>-8496</v>
      </c>
      <c r="X51" s="806">
        <f t="shared" si="292"/>
        <v>88190</v>
      </c>
      <c r="Y51" s="807">
        <f t="shared" si="292"/>
        <v>72303</v>
      </c>
      <c r="Z51" s="808">
        <f t="shared" si="16"/>
        <v>-15887</v>
      </c>
      <c r="AA51" s="806">
        <f t="shared" si="309"/>
        <v>12208</v>
      </c>
      <c r="AB51" s="807">
        <f t="shared" si="309"/>
        <v>8083</v>
      </c>
      <c r="AC51" s="808">
        <f t="shared" si="310"/>
        <v>-4125</v>
      </c>
      <c r="AD51" s="806">
        <f t="shared" si="293"/>
        <v>100398</v>
      </c>
      <c r="AE51" s="807">
        <f t="shared" si="293"/>
        <v>80386</v>
      </c>
      <c r="AF51" s="808">
        <f t="shared" si="21"/>
        <v>-20012</v>
      </c>
      <c r="AG51" s="806">
        <f t="shared" si="311"/>
        <v>28231</v>
      </c>
      <c r="AH51" s="807">
        <f t="shared" si="311"/>
        <v>38922</v>
      </c>
      <c r="AI51" s="808">
        <f t="shared" si="312"/>
        <v>10691</v>
      </c>
      <c r="AJ51" s="806">
        <f t="shared" si="294"/>
        <v>128629</v>
      </c>
      <c r="AK51" s="807">
        <f t="shared" si="294"/>
        <v>119308</v>
      </c>
      <c r="AL51" s="808">
        <f t="shared" si="26"/>
        <v>-9321</v>
      </c>
      <c r="AM51" s="806">
        <f t="shared" si="313"/>
        <v>41766</v>
      </c>
      <c r="AN51" s="807">
        <f t="shared" si="313"/>
        <v>19423</v>
      </c>
      <c r="AO51" s="808">
        <f t="shared" si="314"/>
        <v>-22343</v>
      </c>
      <c r="AP51" s="806">
        <f t="shared" si="295"/>
        <v>170395</v>
      </c>
      <c r="AQ51" s="807">
        <f t="shared" si="295"/>
        <v>138731</v>
      </c>
      <c r="AR51" s="808">
        <f t="shared" si="31"/>
        <v>-31664</v>
      </c>
      <c r="AS51" s="806">
        <f t="shared" si="315"/>
        <v>13044</v>
      </c>
      <c r="AT51" s="807">
        <f t="shared" si="315"/>
        <v>888</v>
      </c>
      <c r="AU51" s="808">
        <f t="shared" si="316"/>
        <v>-12156</v>
      </c>
      <c r="AV51" s="806">
        <f t="shared" si="296"/>
        <v>183439</v>
      </c>
      <c r="AW51" s="807">
        <f t="shared" si="296"/>
        <v>139619</v>
      </c>
      <c r="AX51" s="808">
        <f t="shared" si="36"/>
        <v>-43820</v>
      </c>
      <c r="AY51" s="806">
        <f t="shared" si="317"/>
        <v>13730</v>
      </c>
      <c r="AZ51" s="807">
        <f t="shared" si="317"/>
        <v>999</v>
      </c>
      <c r="BA51" s="808">
        <f t="shared" si="318"/>
        <v>-12731</v>
      </c>
      <c r="BB51" s="806">
        <f t="shared" si="297"/>
        <v>197169</v>
      </c>
      <c r="BC51" s="807">
        <f t="shared" si="297"/>
        <v>140618</v>
      </c>
      <c r="BD51" s="808">
        <f t="shared" si="41"/>
        <v>-56551</v>
      </c>
      <c r="BE51" s="806">
        <f t="shared" si="319"/>
        <v>29726</v>
      </c>
      <c r="BF51" s="807">
        <f t="shared" si="319"/>
        <v>3244</v>
      </c>
      <c r="BG51" s="808">
        <f t="shared" si="320"/>
        <v>-26482</v>
      </c>
      <c r="BH51" s="806">
        <f t="shared" si="298"/>
        <v>226895</v>
      </c>
      <c r="BI51" s="807">
        <f t="shared" si="298"/>
        <v>143862</v>
      </c>
      <c r="BJ51" s="808">
        <f t="shared" si="46"/>
        <v>-83033</v>
      </c>
      <c r="BK51" s="806">
        <f t="shared" si="321"/>
        <v>14399</v>
      </c>
      <c r="BL51" s="807">
        <f t="shared" si="321"/>
        <v>211</v>
      </c>
      <c r="BM51" s="808">
        <f t="shared" si="322"/>
        <v>-14188</v>
      </c>
      <c r="BN51" s="806">
        <f t="shared" si="299"/>
        <v>241294</v>
      </c>
      <c r="BO51" s="807">
        <f t="shared" si="299"/>
        <v>144073</v>
      </c>
      <c r="BP51" s="808">
        <f t="shared" si="51"/>
        <v>-97221</v>
      </c>
      <c r="BQ51" s="806">
        <f t="shared" si="323"/>
        <v>33627</v>
      </c>
      <c r="BR51" s="807">
        <f t="shared" si="323"/>
        <v>4601</v>
      </c>
      <c r="BS51" s="808">
        <f t="shared" si="324"/>
        <v>-29026</v>
      </c>
      <c r="BT51" s="806">
        <f t="shared" si="300"/>
        <v>274921</v>
      </c>
      <c r="BU51" s="807">
        <f t="shared" si="300"/>
        <v>148674</v>
      </c>
      <c r="BV51" s="808">
        <f t="shared" si="56"/>
        <v>-126247</v>
      </c>
      <c r="BW51" s="789" t="s">
        <v>89</v>
      </c>
    </row>
    <row r="52" spans="2:75" ht="15.75" customHeight="1" thickBot="1">
      <c r="B52" s="2523"/>
      <c r="C52" s="2542" t="s">
        <v>229</v>
      </c>
      <c r="D52" s="2543"/>
      <c r="E52" s="2544"/>
      <c r="F52" s="790">
        <f>F51/6300*1000</f>
        <v>3866.9841269841272</v>
      </c>
      <c r="G52" s="791">
        <f t="shared" ref="G52:BR52" si="325">G51/6300*1000</f>
        <v>3472.063492063492</v>
      </c>
      <c r="H52" s="792">
        <f t="shared" si="302"/>
        <v>-394.92063492063517</v>
      </c>
      <c r="I52" s="790">
        <f t="shared" si="325"/>
        <v>2194.7619047619046</v>
      </c>
      <c r="J52" s="791">
        <f t="shared" si="325"/>
        <v>2317.3015873015875</v>
      </c>
      <c r="K52" s="792">
        <f t="shared" si="304"/>
        <v>122.53968253968287</v>
      </c>
      <c r="L52" s="790">
        <f t="shared" si="290"/>
        <v>6061.7460317460318</v>
      </c>
      <c r="M52" s="791">
        <f t="shared" si="290"/>
        <v>5789.3650793650795</v>
      </c>
      <c r="N52" s="792">
        <f t="shared" si="6"/>
        <v>-272.38095238095229</v>
      </c>
      <c r="O52" s="790">
        <f t="shared" si="325"/>
        <v>4404.9206349206352</v>
      </c>
      <c r="P52" s="791">
        <f t="shared" si="325"/>
        <v>3504.1269841269841</v>
      </c>
      <c r="Q52" s="792">
        <f t="shared" si="306"/>
        <v>-900.79365079365107</v>
      </c>
      <c r="R52" s="790">
        <f t="shared" si="291"/>
        <v>10466.666666666668</v>
      </c>
      <c r="S52" s="791">
        <f t="shared" si="291"/>
        <v>9293.4920634920636</v>
      </c>
      <c r="T52" s="792">
        <f t="shared" si="11"/>
        <v>-1173.1746031746043</v>
      </c>
      <c r="U52" s="790">
        <f t="shared" si="325"/>
        <v>3531.7460317460318</v>
      </c>
      <c r="V52" s="791">
        <f t="shared" si="325"/>
        <v>2183.1746031746034</v>
      </c>
      <c r="W52" s="792">
        <f t="shared" si="308"/>
        <v>-1348.5714285714284</v>
      </c>
      <c r="X52" s="790">
        <f t="shared" si="292"/>
        <v>13998.4126984127</v>
      </c>
      <c r="Y52" s="791">
        <f t="shared" si="292"/>
        <v>11476.666666666668</v>
      </c>
      <c r="Z52" s="792">
        <f t="shared" si="16"/>
        <v>-2521.7460317460318</v>
      </c>
      <c r="AA52" s="790">
        <f t="shared" si="325"/>
        <v>1937.7777777777778</v>
      </c>
      <c r="AB52" s="791">
        <f t="shared" si="325"/>
        <v>1283.015873015873</v>
      </c>
      <c r="AC52" s="792">
        <f t="shared" si="310"/>
        <v>-654.76190476190482</v>
      </c>
      <c r="AD52" s="790">
        <f t="shared" si="293"/>
        <v>15936.190476190477</v>
      </c>
      <c r="AE52" s="791">
        <f t="shared" si="293"/>
        <v>12759.682539682541</v>
      </c>
      <c r="AF52" s="792">
        <f t="shared" si="21"/>
        <v>-3176.5079365079364</v>
      </c>
      <c r="AG52" s="790">
        <f t="shared" si="325"/>
        <v>4481.1111111111104</v>
      </c>
      <c r="AH52" s="791">
        <f t="shared" si="325"/>
        <v>6178.0952380952385</v>
      </c>
      <c r="AI52" s="792">
        <f t="shared" si="312"/>
        <v>1696.9841269841281</v>
      </c>
      <c r="AJ52" s="790">
        <f t="shared" si="294"/>
        <v>20417.301587301587</v>
      </c>
      <c r="AK52" s="791">
        <f t="shared" si="294"/>
        <v>18937.777777777781</v>
      </c>
      <c r="AL52" s="792">
        <f t="shared" si="26"/>
        <v>-1479.5238095238055</v>
      </c>
      <c r="AM52" s="790">
        <f t="shared" si="325"/>
        <v>6629.5238095238092</v>
      </c>
      <c r="AN52" s="791">
        <f t="shared" si="325"/>
        <v>3083.0158730158728</v>
      </c>
      <c r="AO52" s="792">
        <f t="shared" si="314"/>
        <v>-3546.5079365079364</v>
      </c>
      <c r="AP52" s="790">
        <f t="shared" si="295"/>
        <v>27046.825396825396</v>
      </c>
      <c r="AQ52" s="791">
        <f t="shared" si="295"/>
        <v>22020.793650793654</v>
      </c>
      <c r="AR52" s="792">
        <f t="shared" si="31"/>
        <v>-5026.0317460317419</v>
      </c>
      <c r="AS52" s="790">
        <f t="shared" si="325"/>
        <v>2070.4761904761904</v>
      </c>
      <c r="AT52" s="791">
        <f t="shared" si="325"/>
        <v>140.95238095238093</v>
      </c>
      <c r="AU52" s="792">
        <f t="shared" si="316"/>
        <v>-1929.5238095238094</v>
      </c>
      <c r="AV52" s="790">
        <f t="shared" si="296"/>
        <v>29117.301587301587</v>
      </c>
      <c r="AW52" s="791">
        <f t="shared" si="296"/>
        <v>22161.746031746035</v>
      </c>
      <c r="AX52" s="792">
        <f t="shared" si="36"/>
        <v>-6955.5555555555511</v>
      </c>
      <c r="AY52" s="790">
        <f t="shared" si="325"/>
        <v>2179.3650793650791</v>
      </c>
      <c r="AZ52" s="791">
        <f t="shared" si="325"/>
        <v>158.57142857142856</v>
      </c>
      <c r="BA52" s="792">
        <f t="shared" si="318"/>
        <v>-2020.7936507936506</v>
      </c>
      <c r="BB52" s="790">
        <f t="shared" si="297"/>
        <v>31296.666666666664</v>
      </c>
      <c r="BC52" s="791">
        <f t="shared" si="297"/>
        <v>22320.317460317463</v>
      </c>
      <c r="BD52" s="792">
        <f t="shared" si="41"/>
        <v>-8976.3492063492013</v>
      </c>
      <c r="BE52" s="790">
        <f t="shared" si="325"/>
        <v>4718.4126984126979</v>
      </c>
      <c r="BF52" s="791">
        <f t="shared" si="325"/>
        <v>514.92063492063494</v>
      </c>
      <c r="BG52" s="792">
        <f t="shared" si="320"/>
        <v>-4203.4920634920627</v>
      </c>
      <c r="BH52" s="790">
        <f t="shared" si="298"/>
        <v>36015.079365079364</v>
      </c>
      <c r="BI52" s="791">
        <f t="shared" si="298"/>
        <v>22835.238095238099</v>
      </c>
      <c r="BJ52" s="792">
        <f t="shared" si="46"/>
        <v>-13179.841269841265</v>
      </c>
      <c r="BK52" s="790">
        <f t="shared" si="325"/>
        <v>2285.5555555555552</v>
      </c>
      <c r="BL52" s="791">
        <f t="shared" si="325"/>
        <v>33.492063492063487</v>
      </c>
      <c r="BM52" s="792">
        <f t="shared" si="322"/>
        <v>-2252.0634920634916</v>
      </c>
      <c r="BN52" s="790">
        <f t="shared" si="299"/>
        <v>38300.634920634919</v>
      </c>
      <c r="BO52" s="791">
        <f t="shared" si="299"/>
        <v>22868.730158730163</v>
      </c>
      <c r="BP52" s="792">
        <f t="shared" si="51"/>
        <v>-15431.904761904756</v>
      </c>
      <c r="BQ52" s="790">
        <f t="shared" si="325"/>
        <v>5337.6190476190477</v>
      </c>
      <c r="BR52" s="791">
        <f t="shared" si="325"/>
        <v>730.31746031746036</v>
      </c>
      <c r="BS52" s="792">
        <f t="shared" si="324"/>
        <v>-4607.3015873015875</v>
      </c>
      <c r="BT52" s="790">
        <f t="shared" si="300"/>
        <v>43638.253968253965</v>
      </c>
      <c r="BU52" s="791">
        <f t="shared" si="300"/>
        <v>23599.047619047622</v>
      </c>
      <c r="BV52" s="792">
        <f t="shared" si="56"/>
        <v>-20039.206349206343</v>
      </c>
      <c r="BW52" s="793" t="s">
        <v>90</v>
      </c>
    </row>
    <row r="53" spans="2:75" ht="15.75" customHeight="1" thickTop="1">
      <c r="B53" s="2523"/>
      <c r="C53" s="2533" t="s">
        <v>230</v>
      </c>
      <c r="D53" s="2545"/>
      <c r="E53" s="2534"/>
      <c r="F53" s="794">
        <f>F49-F50-F51</f>
        <v>9579</v>
      </c>
      <c r="G53" s="795">
        <f t="shared" ref="G53:BR53" si="326">G49-G50-G51</f>
        <v>9615</v>
      </c>
      <c r="H53" s="796">
        <f t="shared" si="302"/>
        <v>36</v>
      </c>
      <c r="I53" s="794">
        <f t="shared" si="326"/>
        <v>4205</v>
      </c>
      <c r="J53" s="795">
        <f t="shared" si="326"/>
        <v>5003</v>
      </c>
      <c r="K53" s="796">
        <f t="shared" si="304"/>
        <v>798</v>
      </c>
      <c r="L53" s="794">
        <f t="shared" si="290"/>
        <v>13784</v>
      </c>
      <c r="M53" s="795">
        <f t="shared" si="290"/>
        <v>14618</v>
      </c>
      <c r="N53" s="796">
        <f t="shared" si="6"/>
        <v>834</v>
      </c>
      <c r="O53" s="794">
        <f t="shared" si="326"/>
        <v>12359</v>
      </c>
      <c r="P53" s="795">
        <f t="shared" si="326"/>
        <v>10666</v>
      </c>
      <c r="Q53" s="796">
        <f t="shared" si="306"/>
        <v>-1693</v>
      </c>
      <c r="R53" s="794">
        <f t="shared" si="291"/>
        <v>26143</v>
      </c>
      <c r="S53" s="795">
        <f t="shared" si="291"/>
        <v>25284</v>
      </c>
      <c r="T53" s="796">
        <f t="shared" si="11"/>
        <v>-859</v>
      </c>
      <c r="U53" s="794">
        <f t="shared" si="326"/>
        <v>7091</v>
      </c>
      <c r="V53" s="795">
        <f t="shared" si="326"/>
        <v>3233</v>
      </c>
      <c r="W53" s="796">
        <f t="shared" si="308"/>
        <v>-3858</v>
      </c>
      <c r="X53" s="794">
        <f t="shared" si="292"/>
        <v>33234</v>
      </c>
      <c r="Y53" s="795">
        <f t="shared" si="292"/>
        <v>28517</v>
      </c>
      <c r="Z53" s="796">
        <f t="shared" si="16"/>
        <v>-4717</v>
      </c>
      <c r="AA53" s="794">
        <f t="shared" si="326"/>
        <v>5562</v>
      </c>
      <c r="AB53" s="795">
        <f t="shared" si="326"/>
        <v>4269</v>
      </c>
      <c r="AC53" s="796">
        <f t="shared" si="310"/>
        <v>-1293</v>
      </c>
      <c r="AD53" s="794">
        <f t="shared" si="293"/>
        <v>38796</v>
      </c>
      <c r="AE53" s="795">
        <f t="shared" si="293"/>
        <v>32786</v>
      </c>
      <c r="AF53" s="796">
        <f t="shared" si="21"/>
        <v>-6010</v>
      </c>
      <c r="AG53" s="794">
        <f t="shared" si="326"/>
        <v>21461</v>
      </c>
      <c r="AH53" s="795">
        <f t="shared" si="326"/>
        <v>32872</v>
      </c>
      <c r="AI53" s="796">
        <f t="shared" si="312"/>
        <v>11411</v>
      </c>
      <c r="AJ53" s="794">
        <f t="shared" si="294"/>
        <v>60257</v>
      </c>
      <c r="AK53" s="795">
        <f t="shared" si="294"/>
        <v>65658</v>
      </c>
      <c r="AL53" s="796">
        <f t="shared" si="26"/>
        <v>5401</v>
      </c>
      <c r="AM53" s="794">
        <f t="shared" si="326"/>
        <v>23684</v>
      </c>
      <c r="AN53" s="795">
        <f t="shared" si="326"/>
        <v>59053</v>
      </c>
      <c r="AO53" s="796">
        <f t="shared" si="314"/>
        <v>35369</v>
      </c>
      <c r="AP53" s="794">
        <f t="shared" si="295"/>
        <v>83941</v>
      </c>
      <c r="AQ53" s="795">
        <f t="shared" si="295"/>
        <v>124711</v>
      </c>
      <c r="AR53" s="796">
        <f t="shared" si="31"/>
        <v>40770</v>
      </c>
      <c r="AS53" s="794">
        <f t="shared" si="326"/>
        <v>4594</v>
      </c>
      <c r="AT53" s="795">
        <f t="shared" si="326"/>
        <v>17584</v>
      </c>
      <c r="AU53" s="796">
        <f t="shared" si="316"/>
        <v>12990</v>
      </c>
      <c r="AV53" s="794">
        <f t="shared" si="296"/>
        <v>88535</v>
      </c>
      <c r="AW53" s="795">
        <f t="shared" si="296"/>
        <v>142295</v>
      </c>
      <c r="AX53" s="796">
        <f t="shared" si="36"/>
        <v>53760</v>
      </c>
      <c r="AY53" s="794">
        <f t="shared" si="326"/>
        <v>4321</v>
      </c>
      <c r="AZ53" s="795">
        <f t="shared" si="326"/>
        <v>25933</v>
      </c>
      <c r="BA53" s="796">
        <f t="shared" si="318"/>
        <v>21612</v>
      </c>
      <c r="BB53" s="794">
        <f t="shared" si="297"/>
        <v>92856</v>
      </c>
      <c r="BC53" s="795">
        <f t="shared" si="297"/>
        <v>168228</v>
      </c>
      <c r="BD53" s="796">
        <f t="shared" si="41"/>
        <v>75372</v>
      </c>
      <c r="BE53" s="794">
        <f t="shared" si="326"/>
        <v>14933</v>
      </c>
      <c r="BF53" s="795">
        <f t="shared" si="326"/>
        <v>48403</v>
      </c>
      <c r="BG53" s="796">
        <f t="shared" si="320"/>
        <v>33470</v>
      </c>
      <c r="BH53" s="794">
        <f t="shared" si="298"/>
        <v>107789</v>
      </c>
      <c r="BI53" s="795">
        <f t="shared" si="298"/>
        <v>216631</v>
      </c>
      <c r="BJ53" s="796">
        <f t="shared" si="46"/>
        <v>108842</v>
      </c>
      <c r="BK53" s="794">
        <f t="shared" si="326"/>
        <v>4802</v>
      </c>
      <c r="BL53" s="795">
        <f t="shared" si="326"/>
        <v>9991</v>
      </c>
      <c r="BM53" s="796">
        <f t="shared" si="322"/>
        <v>5189</v>
      </c>
      <c r="BN53" s="794">
        <f t="shared" si="299"/>
        <v>112591</v>
      </c>
      <c r="BO53" s="795">
        <f t="shared" si="299"/>
        <v>226622</v>
      </c>
      <c r="BP53" s="796">
        <f t="shared" si="51"/>
        <v>114031</v>
      </c>
      <c r="BQ53" s="794">
        <f t="shared" si="326"/>
        <v>22967</v>
      </c>
      <c r="BR53" s="795">
        <f t="shared" si="326"/>
        <v>59910</v>
      </c>
      <c r="BS53" s="796">
        <f t="shared" si="324"/>
        <v>36943</v>
      </c>
      <c r="BT53" s="794">
        <f t="shared" si="300"/>
        <v>135558</v>
      </c>
      <c r="BU53" s="795">
        <f t="shared" si="300"/>
        <v>286532</v>
      </c>
      <c r="BV53" s="796">
        <f t="shared" si="56"/>
        <v>150974</v>
      </c>
      <c r="BW53" s="797" t="s">
        <v>89</v>
      </c>
    </row>
    <row r="54" spans="2:75" ht="15.75" customHeight="1" thickBot="1">
      <c r="B54" s="2524"/>
      <c r="C54" s="2546" t="s">
        <v>231</v>
      </c>
      <c r="D54" s="2547"/>
      <c r="E54" s="2548"/>
      <c r="F54" s="798">
        <f>F53/F49</f>
        <v>0.15806930693069307</v>
      </c>
      <c r="G54" s="799">
        <f t="shared" ref="G54" si="327">G53/G49</f>
        <v>0.2071171617517179</v>
      </c>
      <c r="H54" s="800">
        <f>G54-F54</f>
        <v>4.9047854821024833E-2</v>
      </c>
      <c r="I54" s="798">
        <f t="shared" ref="I54:BR54" si="328">I53/I49</f>
        <v>0.13936762561315127</v>
      </c>
      <c r="J54" s="799">
        <f t="shared" si="328"/>
        <v>0.22040618529450637</v>
      </c>
      <c r="K54" s="800">
        <f t="shared" si="304"/>
        <v>8.1038559681355093E-2</v>
      </c>
      <c r="L54" s="798">
        <f t="shared" ref="L54" si="329">L53/L49</f>
        <v>0.15185299431542768</v>
      </c>
      <c r="M54" s="799">
        <f t="shared" si="328"/>
        <v>0.21148114927230116</v>
      </c>
      <c r="N54" s="800">
        <f t="shared" si="6"/>
        <v>5.9628154956873486E-2</v>
      </c>
      <c r="O54" s="798">
        <f t="shared" ref="O54" si="330">O53/O49</f>
        <v>0.16370186894843503</v>
      </c>
      <c r="P54" s="799">
        <f t="shared" si="328"/>
        <v>0.14221143718083759</v>
      </c>
      <c r="Q54" s="800">
        <f t="shared" si="306"/>
        <v>-2.1490431767597434E-2</v>
      </c>
      <c r="R54" s="798">
        <f t="shared" ref="R54" si="331">R53/R49</f>
        <v>0.15723315831574136</v>
      </c>
      <c r="S54" s="799">
        <f t="shared" si="328"/>
        <v>0.17543348389916946</v>
      </c>
      <c r="T54" s="800">
        <f t="shared" si="11"/>
        <v>1.8200325583428101E-2</v>
      </c>
      <c r="U54" s="798">
        <f t="shared" ref="U54" si="332">U53/U49</f>
        <v>0.16196893558702605</v>
      </c>
      <c r="V54" s="799">
        <f t="shared" si="328"/>
        <v>0.16353887399463807</v>
      </c>
      <c r="W54" s="800">
        <f t="shared" si="308"/>
        <v>1.5699384076120204E-3</v>
      </c>
      <c r="X54" s="798">
        <f t="shared" ref="X54" si="333">X53/X49</f>
        <v>0.15822022480468842</v>
      </c>
      <c r="Y54" s="799">
        <f t="shared" si="328"/>
        <v>0.17399873087154955</v>
      </c>
      <c r="Z54" s="800">
        <f t="shared" si="16"/>
        <v>1.5778506066861125E-2</v>
      </c>
      <c r="AA54" s="798">
        <f t="shared" ref="AA54" si="334">AA53/AA49</f>
        <v>0.18142083632330877</v>
      </c>
      <c r="AB54" s="799">
        <f t="shared" si="328"/>
        <v>0.28757157292017516</v>
      </c>
      <c r="AC54" s="800">
        <f t="shared" si="310"/>
        <v>0.10615073659686639</v>
      </c>
      <c r="AD54" s="798">
        <f t="shared" ref="AD54" si="335">AD53/AD49</f>
        <v>0.16117520470946006</v>
      </c>
      <c r="AE54" s="799">
        <f t="shared" si="328"/>
        <v>0.18343152229253037</v>
      </c>
      <c r="AF54" s="800">
        <f t="shared" si="21"/>
        <v>2.2256317583070312E-2</v>
      </c>
      <c r="AG54" s="798">
        <f t="shared" ref="AG54" si="336">AG53/AG49</f>
        <v>0.16196247717084508</v>
      </c>
      <c r="AH54" s="799">
        <f t="shared" si="328"/>
        <v>0.16621495894179039</v>
      </c>
      <c r="AI54" s="800">
        <f t="shared" si="312"/>
        <v>4.25248177094531E-3</v>
      </c>
      <c r="AJ54" s="798">
        <f t="shared" ref="AJ54" si="337">AJ53/AJ49</f>
        <v>0.16145471888706986</v>
      </c>
      <c r="AK54" s="799">
        <f t="shared" si="328"/>
        <v>0.17438812233569276</v>
      </c>
      <c r="AL54" s="800">
        <f t="shared" si="26"/>
        <v>1.2933403448622899E-2</v>
      </c>
      <c r="AM54" s="798">
        <f t="shared" ref="AM54" si="338">AM53/AM49</f>
        <v>0.19015656362906463</v>
      </c>
      <c r="AN54" s="799">
        <f t="shared" si="328"/>
        <v>0.46762060118463145</v>
      </c>
      <c r="AO54" s="800">
        <f t="shared" si="314"/>
        <v>0.27746403755556681</v>
      </c>
      <c r="AP54" s="798">
        <f t="shared" ref="AP54" si="339">AP53/AP49</f>
        <v>0.16863647960977413</v>
      </c>
      <c r="AQ54" s="799">
        <f t="shared" si="328"/>
        <v>0.24803844157290633</v>
      </c>
      <c r="AR54" s="800">
        <f t="shared" si="31"/>
        <v>7.9401961963132206E-2</v>
      </c>
      <c r="AS54" s="798">
        <f t="shared" ref="AS54" si="340">AS53/AS49</f>
        <v>0.15253336874958495</v>
      </c>
      <c r="AT54" s="799">
        <f t="shared" si="328"/>
        <v>0.82099168923335508</v>
      </c>
      <c r="AU54" s="800">
        <f t="shared" si="316"/>
        <v>0.66845832048377019</v>
      </c>
      <c r="AV54" s="798">
        <f t="shared" ref="AV54" si="341">AV53/AV49</f>
        <v>0.1677177242598237</v>
      </c>
      <c r="AW54" s="799">
        <f t="shared" si="328"/>
        <v>0.2714481111469324</v>
      </c>
      <c r="AX54" s="800">
        <f t="shared" si="36"/>
        <v>0.1037303868871087</v>
      </c>
      <c r="AY54" s="798">
        <f t="shared" ref="AY54" si="342">AY53/AY49</f>
        <v>0.14012842132572317</v>
      </c>
      <c r="AZ54" s="799">
        <f t="shared" si="328"/>
        <v>0.71535363566148069</v>
      </c>
      <c r="BA54" s="800">
        <f t="shared" si="318"/>
        <v>0.57522521433575746</v>
      </c>
      <c r="BB54" s="798">
        <f t="shared" ref="BB54" si="343">BB53/BB49</f>
        <v>0.16619505044593239</v>
      </c>
      <c r="BC54" s="799">
        <f t="shared" si="328"/>
        <v>0.30016111794083061</v>
      </c>
      <c r="BD54" s="800">
        <f t="shared" si="41"/>
        <v>0.13396606749489823</v>
      </c>
      <c r="BE54" s="798">
        <f t="shared" ref="BE54" si="344">BE53/BE49</f>
        <v>0.13630098850847489</v>
      </c>
      <c r="BF54" s="799">
        <f t="shared" si="328"/>
        <v>0.72732873521765917</v>
      </c>
      <c r="BG54" s="800">
        <f t="shared" si="320"/>
        <v>0.59102774670918423</v>
      </c>
      <c r="BH54" s="798">
        <f t="shared" ref="BH54" si="345">BH53/BH49</f>
        <v>0.16129413595580269</v>
      </c>
      <c r="BI54" s="799">
        <f t="shared" si="328"/>
        <v>0.34549957895274064</v>
      </c>
      <c r="BJ54" s="800">
        <f t="shared" si="46"/>
        <v>0.18420544299693795</v>
      </c>
      <c r="BK54" s="798">
        <f t="shared" ref="BK54" si="346">BK53/BK49</f>
        <v>0.12285728905490458</v>
      </c>
      <c r="BL54" s="799">
        <f t="shared" si="328"/>
        <v>0.75030039050765995</v>
      </c>
      <c r="BM54" s="800">
        <f t="shared" si="322"/>
        <v>0.62744310145275539</v>
      </c>
      <c r="BN54" s="798">
        <f t="shared" ref="BN54" si="347">BN53/BN49</f>
        <v>0.15917026925393221</v>
      </c>
      <c r="BO54" s="799">
        <f t="shared" si="328"/>
        <v>0.35391770416226787</v>
      </c>
      <c r="BP54" s="800">
        <f t="shared" si="51"/>
        <v>0.19474743490833565</v>
      </c>
      <c r="BQ54" s="798">
        <f t="shared" ref="BQ54" si="348">BQ53/BQ49</f>
        <v>0.28860991731383046</v>
      </c>
      <c r="BR54" s="799">
        <f t="shared" si="328"/>
        <v>0.58082154594898538</v>
      </c>
      <c r="BS54" s="800">
        <f t="shared" si="324"/>
        <v>0.29221162863515493</v>
      </c>
      <c r="BT54" s="798">
        <f t="shared" ref="BT54:BU54" si="349">BT53/BT49</f>
        <v>0.1722596386001474</v>
      </c>
      <c r="BU54" s="799">
        <f t="shared" si="349"/>
        <v>0.38539768195396995</v>
      </c>
      <c r="BV54" s="800">
        <f t="shared" si="56"/>
        <v>0.21313804335382255</v>
      </c>
      <c r="BW54" s="809" t="s">
        <v>153</v>
      </c>
    </row>
    <row r="55" spans="2:75" ht="15.75" customHeight="1">
      <c r="B55" s="2549" t="s">
        <v>232</v>
      </c>
      <c r="C55" s="2552" t="s">
        <v>233</v>
      </c>
      <c r="D55" s="739" t="s">
        <v>234</v>
      </c>
      <c r="E55" s="740" t="s">
        <v>235</v>
      </c>
      <c r="F55" s="782">
        <f>'【修計】IT係(FW)'!F55+'【修計】サービス係(FV)'!F55</f>
        <v>18571</v>
      </c>
      <c r="G55" s="783">
        <f>'【修計】IT係(FW)'!G55+'【修計】サービス係(FV)'!G55</f>
        <v>17779</v>
      </c>
      <c r="H55" s="781">
        <f>'【修計】IT係(FW)'!H55+'【修計】サービス係(FV)'!H55</f>
        <v>-792</v>
      </c>
      <c r="I55" s="782">
        <f>'【修計】IT係(FW)'!I55+'【修計】サービス係(FV)'!I55</f>
        <v>18859</v>
      </c>
      <c r="J55" s="783">
        <f>'【修計】IT係(FW)'!J55+'【修計】サービス係(FV)'!J55</f>
        <v>18427</v>
      </c>
      <c r="K55" s="781">
        <f>'【修計】IT係(FW)'!K55+'【修計】サービス係(FV)'!K55</f>
        <v>-432</v>
      </c>
      <c r="L55" s="782">
        <f>'【修計】IT係(FW)'!L55+'【修計】サービス係(FV)'!L55</f>
        <v>37430</v>
      </c>
      <c r="M55" s="783">
        <f>'【修計】IT係(FW)'!M55+'【修計】サービス係(FV)'!M55</f>
        <v>36206</v>
      </c>
      <c r="N55" s="781">
        <f>'【修計】IT係(FW)'!N55+'【修計】サービス係(FV)'!N55</f>
        <v>-1224</v>
      </c>
      <c r="O55" s="782">
        <f>'【修計】IT係(FW)'!O55+'【修計】サービス係(FV)'!O55</f>
        <v>18571</v>
      </c>
      <c r="P55" s="783">
        <f>'【修計】IT係(FW)'!P55+'【修計】サービス係(FV)'!P55</f>
        <v>16987</v>
      </c>
      <c r="Q55" s="781">
        <f>'【修計】IT係(FW)'!Q55+'【修計】サービス係(FV)'!Q55</f>
        <v>-1584</v>
      </c>
      <c r="R55" s="782">
        <f>'【修計】IT係(FW)'!R55+'【修計】サービス係(FV)'!R55</f>
        <v>56001</v>
      </c>
      <c r="S55" s="783">
        <f>'【修計】IT係(FW)'!S55+'【修計】サービス係(FV)'!S55</f>
        <v>53193</v>
      </c>
      <c r="T55" s="781">
        <f>'【修計】IT係(FW)'!T55+'【修計】サービス係(FV)'!T55</f>
        <v>-2808</v>
      </c>
      <c r="U55" s="782">
        <f>'【修計】IT係(FW)'!U55+'【修計】サービス係(FV)'!U55</f>
        <v>18607</v>
      </c>
      <c r="V55" s="783">
        <f>'【修計】IT係(FW)'!V55+'【修計】サービス係(FV)'!V55</f>
        <v>16540</v>
      </c>
      <c r="W55" s="781">
        <f>'【修計】IT係(FW)'!W55+'【修計】サービス係(FV)'!W55</f>
        <v>-2067</v>
      </c>
      <c r="X55" s="782">
        <f>'【修計】IT係(FW)'!X55+'【修計】サービス係(FV)'!X55</f>
        <v>74608</v>
      </c>
      <c r="Y55" s="783">
        <f>'【修計】IT係(FW)'!Y55+'【修計】サービス係(FV)'!Y55</f>
        <v>69733</v>
      </c>
      <c r="Z55" s="781">
        <f>'【修計】IT係(FW)'!Z55+'【修計】サービス係(FV)'!Z55</f>
        <v>-4875</v>
      </c>
      <c r="AA55" s="782">
        <f>'【修計】IT係(FW)'!AA55+'【修計】サービス係(FV)'!AA55</f>
        <v>18787</v>
      </c>
      <c r="AB55" s="783">
        <f>'【修計】IT係(FW)'!AB55+'【修計】サービス係(FV)'!AB55</f>
        <v>17372</v>
      </c>
      <c r="AC55" s="781">
        <f>'【修計】IT係(FW)'!AC55+'【修計】サービス係(FV)'!AC55</f>
        <v>-1415</v>
      </c>
      <c r="AD55" s="782">
        <f>'【修計】IT係(FW)'!AD55+'【修計】サービス係(FV)'!AD55</f>
        <v>93395</v>
      </c>
      <c r="AE55" s="783">
        <f>'【修計】IT係(FW)'!AE55+'【修計】サービス係(FV)'!AE55</f>
        <v>87105</v>
      </c>
      <c r="AF55" s="781">
        <f>'【修計】IT係(FW)'!AF55+'【修計】サービス係(FV)'!AF55</f>
        <v>-6290</v>
      </c>
      <c r="AG55" s="782">
        <f>'【修計】IT係(FW)'!AG55+'【修計】サービス係(FV)'!AG55</f>
        <v>18643</v>
      </c>
      <c r="AH55" s="783">
        <f>'【修計】IT係(FW)'!AH55+'【修計】サービス係(FV)'!AH55</f>
        <v>18643</v>
      </c>
      <c r="AI55" s="781">
        <f>'【修計】IT係(FW)'!AI55+'【修計】サービス係(FV)'!AI55</f>
        <v>0</v>
      </c>
      <c r="AJ55" s="782">
        <f>'【修計】IT係(FW)'!AJ55+'【修計】サービス係(FV)'!AJ55</f>
        <v>112038</v>
      </c>
      <c r="AK55" s="783">
        <f>'【修計】IT係(FW)'!AK55+'【修計】サービス係(FV)'!AK55</f>
        <v>105748</v>
      </c>
      <c r="AL55" s="781">
        <f>'【修計】IT係(FW)'!AL55+'【修計】サービス係(FV)'!AL55</f>
        <v>-6290</v>
      </c>
      <c r="AM55" s="782">
        <f>'【修計】IT係(FW)'!AM55+'【修計】サービス係(FV)'!AM55</f>
        <v>20083</v>
      </c>
      <c r="AN55" s="783">
        <f>'【修計】IT係(FW)'!AN55+'【修計】サービス係(FV)'!AN55</f>
        <v>20083</v>
      </c>
      <c r="AO55" s="781">
        <f>'【修計】IT係(FW)'!AO55+'【修計】サービス係(FV)'!AO55</f>
        <v>0</v>
      </c>
      <c r="AP55" s="782">
        <f>'【修計】IT係(FW)'!AP55+'【修計】サービス係(FV)'!AP55</f>
        <v>132121</v>
      </c>
      <c r="AQ55" s="783">
        <f>'【修計】IT係(FW)'!AQ55+'【修計】サービス係(FV)'!AQ55</f>
        <v>125831</v>
      </c>
      <c r="AR55" s="781">
        <f>'【修計】IT係(FW)'!AR55+'【修計】サービス係(FV)'!AR55</f>
        <v>-6290</v>
      </c>
      <c r="AS55" s="782">
        <f>'【修計】IT係(FW)'!AS55+'【修計】サービス係(FV)'!AS55</f>
        <v>20155</v>
      </c>
      <c r="AT55" s="783">
        <f>'【修計】IT係(FW)'!AT55+'【修計】サービス係(FV)'!AT55</f>
        <v>20155</v>
      </c>
      <c r="AU55" s="781">
        <f>'【修計】IT係(FW)'!AU55+'【修計】サービス係(FV)'!AU55</f>
        <v>0</v>
      </c>
      <c r="AV55" s="782">
        <f>'【修計】IT係(FW)'!AV55+'【修計】サービス係(FV)'!AV55</f>
        <v>152276</v>
      </c>
      <c r="AW55" s="783">
        <f>'【修計】IT係(FW)'!AW55+'【修計】サービス係(FV)'!AW55</f>
        <v>145986</v>
      </c>
      <c r="AX55" s="781">
        <f>'【修計】IT係(FW)'!AX55+'【修計】サービス係(FV)'!AX55</f>
        <v>-6290</v>
      </c>
      <c r="AY55" s="782">
        <f>'【修計】IT係(FW)'!AY55+'【修計】サービス係(FV)'!AY55</f>
        <v>20083</v>
      </c>
      <c r="AZ55" s="783">
        <f>'【修計】IT係(FW)'!AZ55+'【修計】サービス係(FV)'!AZ55</f>
        <v>20083</v>
      </c>
      <c r="BA55" s="781">
        <f>'【修計】IT係(FW)'!BA55+'【修計】サービス係(FV)'!BA55</f>
        <v>0</v>
      </c>
      <c r="BB55" s="782">
        <f>'【修計】IT係(FW)'!BB55+'【修計】サービス係(FV)'!BB55</f>
        <v>172359</v>
      </c>
      <c r="BC55" s="783">
        <f>'【修計】IT係(FW)'!BC55+'【修計】サービス係(FV)'!BC55</f>
        <v>166069</v>
      </c>
      <c r="BD55" s="781">
        <f>'【修計】IT係(FW)'!BD55+'【修計】サービス係(FV)'!BD55</f>
        <v>-6290</v>
      </c>
      <c r="BE55" s="782">
        <f>'【修計】IT係(FW)'!BE55+'【修計】サービス係(FV)'!BE55</f>
        <v>20155</v>
      </c>
      <c r="BF55" s="783">
        <f>'【修計】IT係(FW)'!BF55+'【修計】サービス係(FV)'!BF55</f>
        <v>20155</v>
      </c>
      <c r="BG55" s="781">
        <f>'【修計】IT係(FW)'!BG55+'【修計】サービス係(FV)'!BG55</f>
        <v>0</v>
      </c>
      <c r="BH55" s="782">
        <f>'【修計】IT係(FW)'!BH55+'【修計】サービス係(FV)'!BH55</f>
        <v>192514</v>
      </c>
      <c r="BI55" s="783">
        <f>'【修計】IT係(FW)'!BI55+'【修計】サービス係(FV)'!BI55</f>
        <v>186224</v>
      </c>
      <c r="BJ55" s="781">
        <f>'【修計】IT係(FW)'!BJ55+'【修計】サービス係(FV)'!BJ55</f>
        <v>-6290</v>
      </c>
      <c r="BK55" s="782">
        <f>'【修計】IT係(FW)'!BK55+'【修計】サービス係(FV)'!BK55</f>
        <v>20083</v>
      </c>
      <c r="BL55" s="783">
        <f>'【修計】IT係(FW)'!BL55+'【修計】サービス係(FV)'!BL55</f>
        <v>20083</v>
      </c>
      <c r="BM55" s="781">
        <f>'【修計】IT係(FW)'!BM55+'【修計】サービス係(FV)'!BM55</f>
        <v>0</v>
      </c>
      <c r="BN55" s="782">
        <f>'【修計】IT係(FW)'!BN55+'【修計】サービス係(FV)'!BN55</f>
        <v>212597</v>
      </c>
      <c r="BO55" s="783">
        <f>'【修計】IT係(FW)'!BO55+'【修計】サービス係(FV)'!BO55</f>
        <v>206307</v>
      </c>
      <c r="BP55" s="781">
        <f>'【修計】IT係(FW)'!BP55+'【修計】サービス係(FV)'!BP55</f>
        <v>-6290</v>
      </c>
      <c r="BQ55" s="782">
        <f>'【修計】IT係(FW)'!BQ55+'【修計】サービス係(FV)'!BQ55</f>
        <v>20155</v>
      </c>
      <c r="BR55" s="783">
        <f>'【修計】IT係(FW)'!BR55+'【修計】サービス係(FV)'!BR55</f>
        <v>20155</v>
      </c>
      <c r="BS55" s="781">
        <f>'【修計】IT係(FW)'!BS55+'【修計】サービス係(FV)'!BS55</f>
        <v>0</v>
      </c>
      <c r="BT55" s="782">
        <f>'【修計】IT係(FW)'!BT55+'【修計】サービス係(FV)'!BT55</f>
        <v>232752</v>
      </c>
      <c r="BU55" s="783">
        <f>'【修計】IT係(FW)'!BU55+'【修計】サービス係(FV)'!BU55</f>
        <v>226462</v>
      </c>
      <c r="BV55" s="781">
        <f>'【修計】IT係(FW)'!BV55+'【修計】サービス係(FV)'!BV55</f>
        <v>-6290</v>
      </c>
      <c r="BW55" s="908" t="s">
        <v>89</v>
      </c>
    </row>
    <row r="56" spans="2:75" ht="15.75" customHeight="1">
      <c r="B56" s="2550"/>
      <c r="C56" s="2553"/>
      <c r="D56" s="741" t="s">
        <v>236</v>
      </c>
      <c r="E56" s="742" t="s">
        <v>237</v>
      </c>
      <c r="F56" s="865">
        <f>'【修計】IT係(FW)'!F56+'【修計】サービス係(FV)'!F56</f>
        <v>1305</v>
      </c>
      <c r="G56" s="866">
        <f>'【修計】IT係(FW)'!G56+'【修計】サービス係(FV)'!G56</f>
        <v>1709</v>
      </c>
      <c r="H56" s="867">
        <f>'【修計】IT係(FW)'!H56+'【修計】サービス係(FV)'!H56</f>
        <v>404</v>
      </c>
      <c r="I56" s="865">
        <f>'【修計】IT係(FW)'!I56+'【修計】サービス係(FV)'!I56</f>
        <v>1305</v>
      </c>
      <c r="J56" s="866">
        <f>'【修計】IT係(FW)'!J56+'【修計】サービス係(FV)'!J56</f>
        <v>856</v>
      </c>
      <c r="K56" s="867">
        <f>'【修計】IT係(FW)'!K56+'【修計】サービス係(FV)'!K56</f>
        <v>-449</v>
      </c>
      <c r="L56" s="865">
        <f>'【修計】IT係(FW)'!L56+'【修計】サービス係(FV)'!L56</f>
        <v>2610</v>
      </c>
      <c r="M56" s="866">
        <f>'【修計】IT係(FW)'!M56+'【修計】サービス係(FV)'!M56</f>
        <v>2565</v>
      </c>
      <c r="N56" s="867">
        <f>'【修計】IT係(FW)'!N56+'【修計】サービス係(FV)'!N56</f>
        <v>-45</v>
      </c>
      <c r="O56" s="865">
        <f>'【修計】IT係(FW)'!O56+'【修計】サービス係(FV)'!O56</f>
        <v>1305</v>
      </c>
      <c r="P56" s="866">
        <f>'【修計】IT係(FW)'!P56+'【修計】サービス係(FV)'!P56</f>
        <v>274</v>
      </c>
      <c r="Q56" s="867">
        <f>'【修計】IT係(FW)'!Q56+'【修計】サービス係(FV)'!Q56</f>
        <v>-1031</v>
      </c>
      <c r="R56" s="865">
        <f>'【修計】IT係(FW)'!R56+'【修計】サービス係(FV)'!R56</f>
        <v>3915</v>
      </c>
      <c r="S56" s="866">
        <f>'【修計】IT係(FW)'!S56+'【修計】サービス係(FV)'!S56</f>
        <v>2839</v>
      </c>
      <c r="T56" s="867">
        <f>'【修計】IT係(FW)'!T56+'【修計】サービス係(FV)'!T56</f>
        <v>-1076</v>
      </c>
      <c r="U56" s="865">
        <f>'【修計】IT係(FW)'!U56+'【修計】サービス係(FV)'!U56</f>
        <v>1305</v>
      </c>
      <c r="V56" s="866">
        <f>'【修計】IT係(FW)'!V56+'【修計】サービス係(FV)'!V56</f>
        <v>476</v>
      </c>
      <c r="W56" s="867">
        <f>'【修計】IT係(FW)'!W56+'【修計】サービス係(FV)'!W56</f>
        <v>-829</v>
      </c>
      <c r="X56" s="865">
        <f>'【修計】IT係(FW)'!X56+'【修計】サービス係(FV)'!X56</f>
        <v>5220</v>
      </c>
      <c r="Y56" s="866">
        <f>'【修計】IT係(FW)'!Y56+'【修計】サービス係(FV)'!Y56</f>
        <v>3315</v>
      </c>
      <c r="Z56" s="867">
        <f>'【修計】IT係(FW)'!Z56+'【修計】サービス係(FV)'!Z56</f>
        <v>-1905</v>
      </c>
      <c r="AA56" s="865">
        <f>'【修計】IT係(FW)'!AA56+'【修計】サービス係(FV)'!AA56</f>
        <v>1305</v>
      </c>
      <c r="AB56" s="866">
        <f>'【修計】IT係(FW)'!AB56+'【修計】サービス係(FV)'!AB56</f>
        <v>834</v>
      </c>
      <c r="AC56" s="867">
        <f>'【修計】IT係(FW)'!AC56+'【修計】サービス係(FV)'!AC56</f>
        <v>-471</v>
      </c>
      <c r="AD56" s="865">
        <f>'【修計】IT係(FW)'!AD56+'【修計】サービス係(FV)'!AD56</f>
        <v>6525</v>
      </c>
      <c r="AE56" s="866">
        <f>'【修計】IT係(FW)'!AE56+'【修計】サービス係(FV)'!AE56</f>
        <v>4149</v>
      </c>
      <c r="AF56" s="867">
        <f>'【修計】IT係(FW)'!AF56+'【修計】サービス係(FV)'!AF56</f>
        <v>-2376</v>
      </c>
      <c r="AG56" s="865">
        <f>'【修計】IT係(FW)'!AG56+'【修計】サービス係(FV)'!AG56</f>
        <v>1311</v>
      </c>
      <c r="AH56" s="866">
        <f>'【修計】IT係(FW)'!AH56+'【修計】サービス係(FV)'!AH56</f>
        <v>1311</v>
      </c>
      <c r="AI56" s="867">
        <f>'【修計】IT係(FW)'!AI56+'【修計】サービス係(FV)'!AI56</f>
        <v>0</v>
      </c>
      <c r="AJ56" s="865">
        <f>'【修計】IT係(FW)'!AJ56+'【修計】サービス係(FV)'!AJ56</f>
        <v>7836</v>
      </c>
      <c r="AK56" s="866">
        <f>'【修計】IT係(FW)'!AK56+'【修計】サービス係(FV)'!AK56</f>
        <v>5460</v>
      </c>
      <c r="AL56" s="867">
        <f>'【修計】IT係(FW)'!AL56+'【修計】サービス係(FV)'!AL56</f>
        <v>-2376</v>
      </c>
      <c r="AM56" s="865">
        <f>'【修計】IT係(FW)'!AM56+'【修計】サービス係(FV)'!AM56</f>
        <v>1305</v>
      </c>
      <c r="AN56" s="866">
        <f>'【修計】IT係(FW)'!AN56+'【修計】サービス係(FV)'!AN56</f>
        <v>1305</v>
      </c>
      <c r="AO56" s="867">
        <f>'【修計】IT係(FW)'!AO56+'【修計】サービス係(FV)'!AO56</f>
        <v>0</v>
      </c>
      <c r="AP56" s="865">
        <f>'【修計】IT係(FW)'!AP56+'【修計】サービス係(FV)'!AP56</f>
        <v>9141</v>
      </c>
      <c r="AQ56" s="866">
        <f>'【修計】IT係(FW)'!AQ56+'【修計】サービス係(FV)'!AQ56</f>
        <v>6765</v>
      </c>
      <c r="AR56" s="867">
        <f>'【修計】IT係(FW)'!AR56+'【修計】サービス係(FV)'!AR56</f>
        <v>-2376</v>
      </c>
      <c r="AS56" s="865">
        <f>'【修計】IT係(FW)'!AS56+'【修計】サービス係(FV)'!AS56</f>
        <v>1276</v>
      </c>
      <c r="AT56" s="866">
        <f>'【修計】IT係(FW)'!AT56+'【修計】サービス係(FV)'!AT56</f>
        <v>1276</v>
      </c>
      <c r="AU56" s="867">
        <f>'【修計】IT係(FW)'!AU56+'【修計】サービス係(FV)'!AU56</f>
        <v>0</v>
      </c>
      <c r="AV56" s="865">
        <f>'【修計】IT係(FW)'!AV56+'【修計】サービス係(FV)'!AV56</f>
        <v>10417</v>
      </c>
      <c r="AW56" s="866">
        <f>'【修計】IT係(FW)'!AW56+'【修計】サービス係(FV)'!AW56</f>
        <v>8041</v>
      </c>
      <c r="AX56" s="867">
        <f>'【修計】IT係(FW)'!AX56+'【修計】サービス係(FV)'!AX56</f>
        <v>-2376</v>
      </c>
      <c r="AY56" s="865">
        <f>'【修計】IT係(FW)'!AY56+'【修計】サービス係(FV)'!AY56</f>
        <v>1276</v>
      </c>
      <c r="AZ56" s="866">
        <f>'【修計】IT係(FW)'!AZ56+'【修計】サービス係(FV)'!AZ56</f>
        <v>1276</v>
      </c>
      <c r="BA56" s="867">
        <f>'【修計】IT係(FW)'!BA56+'【修計】サービス係(FV)'!BA56</f>
        <v>0</v>
      </c>
      <c r="BB56" s="865">
        <f>'【修計】IT係(FW)'!BB56+'【修計】サービス係(FV)'!BB56</f>
        <v>11693</v>
      </c>
      <c r="BC56" s="866">
        <f>'【修計】IT係(FW)'!BC56+'【修計】サービス係(FV)'!BC56</f>
        <v>9317</v>
      </c>
      <c r="BD56" s="867">
        <f>'【修計】IT係(FW)'!BD56+'【修計】サービス係(FV)'!BD56</f>
        <v>-2376</v>
      </c>
      <c r="BE56" s="865">
        <f>'【修計】IT係(FW)'!BE56+'【修計】サービス係(FV)'!BE56</f>
        <v>1276</v>
      </c>
      <c r="BF56" s="866">
        <f>'【修計】IT係(FW)'!BF56+'【修計】サービス係(FV)'!BF56</f>
        <v>1276</v>
      </c>
      <c r="BG56" s="867">
        <f>'【修計】IT係(FW)'!BG56+'【修計】サービス係(FV)'!BG56</f>
        <v>0</v>
      </c>
      <c r="BH56" s="865">
        <f>'【修計】IT係(FW)'!BH56+'【修計】サービス係(FV)'!BH56</f>
        <v>12969</v>
      </c>
      <c r="BI56" s="866">
        <f>'【修計】IT係(FW)'!BI56+'【修計】サービス係(FV)'!BI56</f>
        <v>10593</v>
      </c>
      <c r="BJ56" s="867">
        <f>'【修計】IT係(FW)'!BJ56+'【修計】サービス係(FV)'!BJ56</f>
        <v>-2376</v>
      </c>
      <c r="BK56" s="865">
        <f>'【修計】IT係(FW)'!BK56+'【修計】サービス係(FV)'!BK56</f>
        <v>1276</v>
      </c>
      <c r="BL56" s="866">
        <f>'【修計】IT係(FW)'!BL56+'【修計】サービス係(FV)'!BL56</f>
        <v>1276</v>
      </c>
      <c r="BM56" s="867">
        <f>'【修計】IT係(FW)'!BM56+'【修計】サービス係(FV)'!BM56</f>
        <v>0</v>
      </c>
      <c r="BN56" s="865">
        <f>'【修計】IT係(FW)'!BN56+'【修計】サービス係(FV)'!BN56</f>
        <v>14245</v>
      </c>
      <c r="BO56" s="866">
        <f>'【修計】IT係(FW)'!BO56+'【修計】サービス係(FV)'!BO56</f>
        <v>11869</v>
      </c>
      <c r="BP56" s="867">
        <f>'【修計】IT係(FW)'!BP56+'【修計】サービス係(FV)'!BP56</f>
        <v>-2376</v>
      </c>
      <c r="BQ56" s="865">
        <f>'【修計】IT係(FW)'!BQ56+'【修計】サービス係(FV)'!BQ56</f>
        <v>1288</v>
      </c>
      <c r="BR56" s="866">
        <f>'【修計】IT係(FW)'!BR56+'【修計】サービス係(FV)'!BR56</f>
        <v>1288</v>
      </c>
      <c r="BS56" s="867">
        <f>'【修計】IT係(FW)'!BS56+'【修計】サービス係(FV)'!BS56</f>
        <v>0</v>
      </c>
      <c r="BT56" s="865">
        <f>'【修計】IT係(FW)'!BT56+'【修計】サービス係(FV)'!BT56</f>
        <v>15533</v>
      </c>
      <c r="BU56" s="866">
        <f>'【修計】IT係(FW)'!BU56+'【修計】サービス係(FV)'!BU56</f>
        <v>13157</v>
      </c>
      <c r="BV56" s="867">
        <f>'【修計】IT係(FW)'!BV56+'【修計】サービス係(FV)'!BV56</f>
        <v>-2376</v>
      </c>
      <c r="BW56" s="909" t="s">
        <v>89</v>
      </c>
    </row>
    <row r="57" spans="2:75" ht="15.75" customHeight="1">
      <c r="B57" s="2550"/>
      <c r="C57" s="2553"/>
      <c r="D57" s="741" t="s">
        <v>238</v>
      </c>
      <c r="E57" s="743" t="s">
        <v>239</v>
      </c>
      <c r="F57" s="787">
        <f>'【修計】IT係(FW)'!F57+'【修計】サービス係(FV)'!F57</f>
        <v>4901</v>
      </c>
      <c r="G57" s="788">
        <f>'【修計】IT係(FW)'!G57+'【修計】サービス係(FV)'!G57</f>
        <v>4901</v>
      </c>
      <c r="H57" s="786">
        <f>'【修計】IT係(FW)'!H57+'【修計】サービス係(FV)'!H57</f>
        <v>0</v>
      </c>
      <c r="I57" s="787">
        <f>'【修計】IT係(FW)'!I57+'【修計】サービス係(FV)'!I57</f>
        <v>4901</v>
      </c>
      <c r="J57" s="788">
        <f>'【修計】IT係(FW)'!J57+'【修計】サービス係(FV)'!J57</f>
        <v>4901</v>
      </c>
      <c r="K57" s="786">
        <f>'【修計】IT係(FW)'!K57+'【修計】サービス係(FV)'!K57</f>
        <v>0</v>
      </c>
      <c r="L57" s="787">
        <f>'【修計】IT係(FW)'!L57+'【修計】サービス係(FV)'!L57</f>
        <v>9802</v>
      </c>
      <c r="M57" s="788">
        <f>'【修計】IT係(FW)'!M57+'【修計】サービス係(FV)'!M57</f>
        <v>9802</v>
      </c>
      <c r="N57" s="786">
        <f>'【修計】IT係(FW)'!N57+'【修計】サービス係(FV)'!N57</f>
        <v>0</v>
      </c>
      <c r="O57" s="787">
        <f>'【修計】IT係(FW)'!O57+'【修計】サービス係(FV)'!O57</f>
        <v>4901</v>
      </c>
      <c r="P57" s="788">
        <f>'【修計】IT係(FW)'!P57+'【修計】サービス係(FV)'!P57</f>
        <v>4901</v>
      </c>
      <c r="Q57" s="786">
        <f>'【修計】IT係(FW)'!Q57+'【修計】サービス係(FV)'!Q57</f>
        <v>0</v>
      </c>
      <c r="R57" s="787">
        <f>'【修計】IT係(FW)'!R57+'【修計】サービス係(FV)'!R57</f>
        <v>14703</v>
      </c>
      <c r="S57" s="788">
        <f>'【修計】IT係(FW)'!S57+'【修計】サービス係(FV)'!S57</f>
        <v>14703</v>
      </c>
      <c r="T57" s="786">
        <f>'【修計】IT係(FW)'!T57+'【修計】サービス係(FV)'!T57</f>
        <v>0</v>
      </c>
      <c r="U57" s="787">
        <f>'【修計】IT係(FW)'!U57+'【修計】サービス係(FV)'!U57</f>
        <v>4901</v>
      </c>
      <c r="V57" s="788">
        <f>'【修計】IT係(FW)'!V57+'【修計】サービス係(FV)'!V57</f>
        <v>4901</v>
      </c>
      <c r="W57" s="786">
        <f>'【修計】IT係(FW)'!W57+'【修計】サービス係(FV)'!W57</f>
        <v>0</v>
      </c>
      <c r="X57" s="787">
        <f>'【修計】IT係(FW)'!X57+'【修計】サービス係(FV)'!X57</f>
        <v>19604</v>
      </c>
      <c r="Y57" s="788">
        <f>'【修計】IT係(FW)'!Y57+'【修計】サービス係(FV)'!Y57</f>
        <v>19604</v>
      </c>
      <c r="Z57" s="786">
        <f>'【修計】IT係(FW)'!Z57+'【修計】サービス係(FV)'!Z57</f>
        <v>0</v>
      </c>
      <c r="AA57" s="787">
        <f>'【修計】IT係(FW)'!AA57+'【修計】サービス係(FV)'!AA57</f>
        <v>4901</v>
      </c>
      <c r="AB57" s="788">
        <f>'【修計】IT係(FW)'!AB57+'【修計】サービス係(FV)'!AB57</f>
        <v>4901</v>
      </c>
      <c r="AC57" s="786">
        <f>'【修計】IT係(FW)'!AC57+'【修計】サービス係(FV)'!AC57</f>
        <v>0</v>
      </c>
      <c r="AD57" s="787">
        <f>'【修計】IT係(FW)'!AD57+'【修計】サービス係(FV)'!AD57</f>
        <v>24505</v>
      </c>
      <c r="AE57" s="788">
        <f>'【修計】IT係(FW)'!AE57+'【修計】サービス係(FV)'!AE57</f>
        <v>24505</v>
      </c>
      <c r="AF57" s="786">
        <f>'【修計】IT係(FW)'!AF57+'【修計】サービス係(FV)'!AF57</f>
        <v>0</v>
      </c>
      <c r="AG57" s="787">
        <f>'【修計】IT係(FW)'!AG57+'【修計】サービス係(FV)'!AG57</f>
        <v>4901</v>
      </c>
      <c r="AH57" s="788">
        <f>'【修計】IT係(FW)'!AH57+'【修計】サービス係(FV)'!AH57</f>
        <v>4901</v>
      </c>
      <c r="AI57" s="786">
        <f>'【修計】IT係(FW)'!AI57+'【修計】サービス係(FV)'!AI57</f>
        <v>0</v>
      </c>
      <c r="AJ57" s="787">
        <f>'【修計】IT係(FW)'!AJ57+'【修計】サービス係(FV)'!AJ57</f>
        <v>29406</v>
      </c>
      <c r="AK57" s="788">
        <f>'【修計】IT係(FW)'!AK57+'【修計】サービス係(FV)'!AK57</f>
        <v>29406</v>
      </c>
      <c r="AL57" s="786">
        <f>'【修計】IT係(FW)'!AL57+'【修計】サービス係(FV)'!AL57</f>
        <v>0</v>
      </c>
      <c r="AM57" s="787">
        <f>'【修計】IT係(FW)'!AM57+'【修計】サービス係(FV)'!AM57</f>
        <v>4901</v>
      </c>
      <c r="AN57" s="788">
        <f>'【修計】IT係(FW)'!AN57+'【修計】サービス係(FV)'!AN57</f>
        <v>4901</v>
      </c>
      <c r="AO57" s="786">
        <f>'【修計】IT係(FW)'!AO57+'【修計】サービス係(FV)'!AO57</f>
        <v>0</v>
      </c>
      <c r="AP57" s="787">
        <f>'【修計】IT係(FW)'!AP57+'【修計】サービス係(FV)'!AP57</f>
        <v>34307</v>
      </c>
      <c r="AQ57" s="788">
        <f>'【修計】IT係(FW)'!AQ57+'【修計】サービス係(FV)'!AQ57</f>
        <v>34307</v>
      </c>
      <c r="AR57" s="786">
        <f>'【修計】IT係(FW)'!AR57+'【修計】サービス係(FV)'!AR57</f>
        <v>0</v>
      </c>
      <c r="AS57" s="787">
        <f>'【修計】IT係(FW)'!AS57+'【修計】サービス係(FV)'!AS57</f>
        <v>4901</v>
      </c>
      <c r="AT57" s="788">
        <f>'【修計】IT係(FW)'!AT57+'【修計】サービス係(FV)'!AT57</f>
        <v>4901</v>
      </c>
      <c r="AU57" s="786">
        <f>'【修計】IT係(FW)'!AU57+'【修計】サービス係(FV)'!AU57</f>
        <v>0</v>
      </c>
      <c r="AV57" s="787">
        <f>'【修計】IT係(FW)'!AV57+'【修計】サービス係(FV)'!AV57</f>
        <v>39208</v>
      </c>
      <c r="AW57" s="788">
        <f>'【修計】IT係(FW)'!AW57+'【修計】サービス係(FV)'!AW57</f>
        <v>39208</v>
      </c>
      <c r="AX57" s="786">
        <f>'【修計】IT係(FW)'!AX57+'【修計】サービス係(FV)'!AX57</f>
        <v>0</v>
      </c>
      <c r="AY57" s="787">
        <f>'【修計】IT係(FW)'!AY57+'【修計】サービス係(FV)'!AY57</f>
        <v>4901</v>
      </c>
      <c r="AZ57" s="788">
        <f>'【修計】IT係(FW)'!AZ57+'【修計】サービス係(FV)'!AZ57</f>
        <v>4901</v>
      </c>
      <c r="BA57" s="786">
        <f>'【修計】IT係(FW)'!BA57+'【修計】サービス係(FV)'!BA57</f>
        <v>0</v>
      </c>
      <c r="BB57" s="787">
        <f>'【修計】IT係(FW)'!BB57+'【修計】サービス係(FV)'!BB57</f>
        <v>44109</v>
      </c>
      <c r="BC57" s="788">
        <f>'【修計】IT係(FW)'!BC57+'【修計】サービス係(FV)'!BC57</f>
        <v>44109</v>
      </c>
      <c r="BD57" s="786">
        <f>'【修計】IT係(FW)'!BD57+'【修計】サービス係(FV)'!BD57</f>
        <v>0</v>
      </c>
      <c r="BE57" s="787">
        <f>'【修計】IT係(FW)'!BE57+'【修計】サービス係(FV)'!BE57</f>
        <v>4901</v>
      </c>
      <c r="BF57" s="788">
        <f>'【修計】IT係(FW)'!BF57+'【修計】サービス係(FV)'!BF57</f>
        <v>4901</v>
      </c>
      <c r="BG57" s="786">
        <f>'【修計】IT係(FW)'!BG57+'【修計】サービス係(FV)'!BG57</f>
        <v>0</v>
      </c>
      <c r="BH57" s="787">
        <f>'【修計】IT係(FW)'!BH57+'【修計】サービス係(FV)'!BH57</f>
        <v>49010</v>
      </c>
      <c r="BI57" s="788">
        <f>'【修計】IT係(FW)'!BI57+'【修計】サービス係(FV)'!BI57</f>
        <v>49010</v>
      </c>
      <c r="BJ57" s="786">
        <f>'【修計】IT係(FW)'!BJ57+'【修計】サービス係(FV)'!BJ57</f>
        <v>0</v>
      </c>
      <c r="BK57" s="787">
        <f>'【修計】IT係(FW)'!BK57+'【修計】サービス係(FV)'!BK57</f>
        <v>4901</v>
      </c>
      <c r="BL57" s="788">
        <f>'【修計】IT係(FW)'!BL57+'【修計】サービス係(FV)'!BL57</f>
        <v>4901</v>
      </c>
      <c r="BM57" s="786">
        <f>'【修計】IT係(FW)'!BM57+'【修計】サービス係(FV)'!BM57</f>
        <v>0</v>
      </c>
      <c r="BN57" s="787">
        <f>'【修計】IT係(FW)'!BN57+'【修計】サービス係(FV)'!BN57</f>
        <v>53911</v>
      </c>
      <c r="BO57" s="788">
        <f>'【修計】IT係(FW)'!BO57+'【修計】サービス係(FV)'!BO57</f>
        <v>53911</v>
      </c>
      <c r="BP57" s="786">
        <f>'【修計】IT係(FW)'!BP57+'【修計】サービス係(FV)'!BP57</f>
        <v>0</v>
      </c>
      <c r="BQ57" s="787">
        <f>'【修計】IT係(FW)'!BQ57+'【修計】サービス係(FV)'!BQ57</f>
        <v>4901</v>
      </c>
      <c r="BR57" s="788">
        <f>'【修計】IT係(FW)'!BR57+'【修計】サービス係(FV)'!BR57</f>
        <v>4901</v>
      </c>
      <c r="BS57" s="786">
        <f>'【修計】IT係(FW)'!BS57+'【修計】サービス係(FV)'!BS57</f>
        <v>0</v>
      </c>
      <c r="BT57" s="787">
        <f>'【修計】IT係(FW)'!BT57+'【修計】サービス係(FV)'!BT57</f>
        <v>58812</v>
      </c>
      <c r="BU57" s="788">
        <f>'【修計】IT係(FW)'!BU57+'【修計】サービス係(FV)'!BU57</f>
        <v>58812</v>
      </c>
      <c r="BV57" s="786">
        <f>'【修計】IT係(FW)'!BV57+'【修計】サービス係(FV)'!BV57</f>
        <v>0</v>
      </c>
      <c r="BW57" s="909" t="s">
        <v>89</v>
      </c>
    </row>
    <row r="58" spans="2:75" ht="15.75" customHeight="1" thickBot="1">
      <c r="B58" s="2550"/>
      <c r="C58" s="2553"/>
      <c r="D58" s="744" t="s">
        <v>240</v>
      </c>
      <c r="E58" s="745" t="s">
        <v>241</v>
      </c>
      <c r="F58" s="865">
        <f>'【修計】IT係(FW)'!F58+'【修計】サービス係(FV)'!F58</f>
        <v>1806</v>
      </c>
      <c r="G58" s="866">
        <f>'【修計】IT係(FW)'!G58+'【修計】サービス係(FV)'!G58</f>
        <v>-5013</v>
      </c>
      <c r="H58" s="867">
        <f>'【修計】IT係(FW)'!H58+'【修計】サービス係(FV)'!H58</f>
        <v>-6819</v>
      </c>
      <c r="I58" s="865">
        <f>'【修計】IT係(FW)'!I58+'【修計】サービス係(FV)'!I58</f>
        <v>-2670</v>
      </c>
      <c r="J58" s="866">
        <f>'【修計】IT係(FW)'!J58+'【修計】サービス係(FV)'!J58</f>
        <v>-3644</v>
      </c>
      <c r="K58" s="867">
        <f>'【修計】IT係(FW)'!K58+'【修計】サービス係(FV)'!K58</f>
        <v>-974</v>
      </c>
      <c r="L58" s="865">
        <f>'【修計】IT係(FW)'!L58+'【修計】サービス係(FV)'!L58</f>
        <v>-864</v>
      </c>
      <c r="M58" s="866">
        <f>'【修計】IT係(FW)'!M58+'【修計】サービス係(FV)'!M58</f>
        <v>-8657</v>
      </c>
      <c r="N58" s="867">
        <f>'【修計】IT係(FW)'!N58+'【修計】サービス係(FV)'!N58</f>
        <v>-7793</v>
      </c>
      <c r="O58" s="865">
        <f>'【修計】IT係(FW)'!O58+'【修計】サービス係(FV)'!O58</f>
        <v>4092</v>
      </c>
      <c r="P58" s="866">
        <f>'【修計】IT係(FW)'!P58+'【修計】サービス係(FV)'!P58</f>
        <v>-1084</v>
      </c>
      <c r="Q58" s="867">
        <f>'【修計】IT係(FW)'!Q58+'【修計】サービス係(FV)'!Q58</f>
        <v>-5176</v>
      </c>
      <c r="R58" s="865">
        <f>'【修計】IT係(FW)'!R58+'【修計】サービス係(FV)'!R58</f>
        <v>3228</v>
      </c>
      <c r="S58" s="866">
        <f>'【修計】IT係(FW)'!S58+'【修計】サービス係(FV)'!S58</f>
        <v>-9741</v>
      </c>
      <c r="T58" s="867">
        <f>'【修計】IT係(FW)'!T58+'【修計】サービス係(FV)'!T58</f>
        <v>-12969</v>
      </c>
      <c r="U58" s="865">
        <f>'【修計】IT係(FW)'!U58+'【修計】サービス係(FV)'!U58</f>
        <v>-2484</v>
      </c>
      <c r="V58" s="866">
        <f>'【修計】IT係(FW)'!V58+'【修計】サービス係(FV)'!V58</f>
        <v>-8588</v>
      </c>
      <c r="W58" s="867">
        <f>'【修計】IT係(FW)'!W58+'【修計】サービス係(FV)'!W58</f>
        <v>-6104</v>
      </c>
      <c r="X58" s="865">
        <f>'【修計】IT係(FW)'!X58+'【修計】サービス係(FV)'!X58</f>
        <v>744</v>
      </c>
      <c r="Y58" s="866">
        <f>'【修計】IT係(FW)'!Y58+'【修計】サービス係(FV)'!Y58</f>
        <v>-18329</v>
      </c>
      <c r="Z58" s="867">
        <f>'【修計】IT係(FW)'!Z58+'【修計】サービス係(FV)'!Z58</f>
        <v>-19073</v>
      </c>
      <c r="AA58" s="865">
        <f>'【修計】IT係(FW)'!AA58+'【修計】サービス係(FV)'!AA58</f>
        <v>-3594</v>
      </c>
      <c r="AB58" s="866">
        <f>'【修計】IT係(FW)'!AB58+'【修計】サービス係(FV)'!AB58</f>
        <v>-10500</v>
      </c>
      <c r="AC58" s="867">
        <f>'【修計】IT係(FW)'!AC58+'【修計】サービス係(FV)'!AC58</f>
        <v>-6906</v>
      </c>
      <c r="AD58" s="865">
        <f>'【修計】IT係(FW)'!AD58+'【修計】サービス係(FV)'!AD58</f>
        <v>-2850</v>
      </c>
      <c r="AE58" s="866">
        <f>'【修計】IT係(FW)'!AE58+'【修計】サービス係(FV)'!AE58</f>
        <v>-28829</v>
      </c>
      <c r="AF58" s="867">
        <f>'【修計】IT係(FW)'!AF58+'【修計】サービス係(FV)'!AF58</f>
        <v>-25979</v>
      </c>
      <c r="AG58" s="865">
        <f>'【修計】IT係(FW)'!AG58+'【修計】サービス係(FV)'!AG58</f>
        <v>3390</v>
      </c>
      <c r="AH58" s="866">
        <f>'【修計】IT係(FW)'!AH58+'【修計】サービス係(FV)'!AH58</f>
        <v>14563</v>
      </c>
      <c r="AI58" s="867">
        <f>'【修計】IT係(FW)'!AI58+'【修計】サービス係(FV)'!AI58</f>
        <v>11173</v>
      </c>
      <c r="AJ58" s="865">
        <f>'【修計】IT係(FW)'!AJ58+'【修計】サービス係(FV)'!AJ58</f>
        <v>540</v>
      </c>
      <c r="AK58" s="866">
        <f>'【修計】IT係(FW)'!AK58+'【修計】サービス係(FV)'!AK58</f>
        <v>-14266</v>
      </c>
      <c r="AL58" s="867">
        <f>'【修計】IT係(FW)'!AL58+'【修計】サービス係(FV)'!AL58</f>
        <v>-14806</v>
      </c>
      <c r="AM58" s="865">
        <f>'【修計】IT係(FW)'!AM58+'【修計】サービス係(FV)'!AM58</f>
        <v>17454</v>
      </c>
      <c r="AN58" s="866">
        <f>'【修計】IT係(FW)'!AN58+'【修計】サービス係(FV)'!AN58</f>
        <v>18244</v>
      </c>
      <c r="AO58" s="867">
        <f>'【修計】IT係(FW)'!AO58+'【修計】サービス係(FV)'!AO58</f>
        <v>790</v>
      </c>
      <c r="AP58" s="865">
        <f>'【修計】IT係(FW)'!AP58+'【修計】サービス係(FV)'!AP58</f>
        <v>17994</v>
      </c>
      <c r="AQ58" s="866">
        <f>'【修計】IT係(FW)'!AQ58+'【修計】サービス係(FV)'!AQ58</f>
        <v>3978</v>
      </c>
      <c r="AR58" s="867">
        <f>'【修計】IT係(FW)'!AR58+'【修計】サービス係(FV)'!AR58</f>
        <v>-14016</v>
      </c>
      <c r="AS58" s="865">
        <f>'【修計】IT係(FW)'!AS58+'【修計】サービス係(FV)'!AS58</f>
        <v>-10926</v>
      </c>
      <c r="AT58" s="866">
        <f>'【修計】IT係(FW)'!AT58+'【修計】サービス係(FV)'!AT58</f>
        <v>911</v>
      </c>
      <c r="AU58" s="867">
        <f>'【修計】IT係(FW)'!AU58+'【修計】サービス係(FV)'!AU58</f>
        <v>11837</v>
      </c>
      <c r="AV58" s="865">
        <f>'【修計】IT係(FW)'!AV58+'【修計】サービス係(FV)'!AV58</f>
        <v>7068</v>
      </c>
      <c r="AW58" s="866">
        <f>'【修計】IT係(FW)'!AW58+'【修計】サービス係(FV)'!AW58</f>
        <v>4889</v>
      </c>
      <c r="AX58" s="867">
        <f>'【修計】IT係(FW)'!AX58+'【修計】サービス係(FV)'!AX58</f>
        <v>-2179</v>
      </c>
      <c r="AY58" s="865">
        <f>'【修計】IT係(FW)'!AY58+'【修計】サービス係(FV)'!AY58</f>
        <v>-6678</v>
      </c>
      <c r="AZ58" s="866">
        <f>'【修計】IT係(FW)'!AZ58+'【修計】サービス係(FV)'!AZ58</f>
        <v>1108</v>
      </c>
      <c r="BA58" s="867">
        <f>'【修計】IT係(FW)'!BA58+'【修計】サービス係(FV)'!BA58</f>
        <v>7786</v>
      </c>
      <c r="BB58" s="865">
        <f>'【修計】IT係(FW)'!BB58+'【修計】サービス係(FV)'!BB58</f>
        <v>390</v>
      </c>
      <c r="BC58" s="866">
        <f>'【修計】IT係(FW)'!BC58+'【修計】サービス係(FV)'!BC58</f>
        <v>5997</v>
      </c>
      <c r="BD58" s="867">
        <f>'【修計】IT係(FW)'!BD58+'【修計】サービス係(FV)'!BD58</f>
        <v>5607</v>
      </c>
      <c r="BE58" s="865">
        <f>'【修計】IT係(FW)'!BE58+'【修計】サービス係(FV)'!BE58</f>
        <v>8964</v>
      </c>
      <c r="BF58" s="866">
        <f>'【修計】IT係(FW)'!BF58+'【修計】サービス係(FV)'!BF58</f>
        <v>3109</v>
      </c>
      <c r="BG58" s="867">
        <f>'【修計】IT係(FW)'!BG58+'【修計】サービス係(FV)'!BG58</f>
        <v>-5855</v>
      </c>
      <c r="BH58" s="865">
        <f>'【修計】IT係(FW)'!BH58+'【修計】サービス係(FV)'!BH58</f>
        <v>9354</v>
      </c>
      <c r="BI58" s="866">
        <f>'【修計】IT係(FW)'!BI58+'【修計】サービス係(FV)'!BI58</f>
        <v>9106</v>
      </c>
      <c r="BJ58" s="867">
        <f>'【修計】IT係(FW)'!BJ58+'【修計】サービス係(FV)'!BJ58</f>
        <v>-248</v>
      </c>
      <c r="BK58" s="865">
        <f>'【修計】IT係(FW)'!BK58+'【修計】サービス係(FV)'!BK58</f>
        <v>-8340</v>
      </c>
      <c r="BL58" s="866">
        <f>'【修計】IT係(FW)'!BL58+'【修計】サービス係(FV)'!BL58</f>
        <v>367</v>
      </c>
      <c r="BM58" s="867">
        <f>'【修計】IT係(FW)'!BM58+'【修計】サービス係(FV)'!BM58</f>
        <v>8707</v>
      </c>
      <c r="BN58" s="865">
        <f>'【修計】IT係(FW)'!BN58+'【修計】サービス係(FV)'!BN58</f>
        <v>1014</v>
      </c>
      <c r="BO58" s="866">
        <f>'【修計】IT係(FW)'!BO58+'【修計】サービス係(FV)'!BO58</f>
        <v>9473</v>
      </c>
      <c r="BP58" s="867">
        <f>'【修計】IT係(FW)'!BP58+'【修計】サービス係(FV)'!BP58</f>
        <v>8459</v>
      </c>
      <c r="BQ58" s="865">
        <f>'【修計】IT係(FW)'!BQ58+'【修計】サービス係(FV)'!BQ58</f>
        <v>7500</v>
      </c>
      <c r="BR58" s="866">
        <f>'【修計】IT係(FW)'!BR58+'【修計】サービス係(FV)'!BR58</f>
        <v>4512</v>
      </c>
      <c r="BS58" s="867">
        <f>'【修計】IT係(FW)'!BS58+'【修計】サービス係(FV)'!BS58</f>
        <v>-2988</v>
      </c>
      <c r="BT58" s="865">
        <f>'【修計】IT係(FW)'!BT58+'【修計】サービス係(FV)'!BT58</f>
        <v>8514</v>
      </c>
      <c r="BU58" s="866">
        <f>'【修計】IT係(FW)'!BU58+'【修計】サービス係(FV)'!BU58</f>
        <v>13985</v>
      </c>
      <c r="BV58" s="867">
        <f>'【修計】IT係(FW)'!BV58+'【修計】サービス係(FV)'!BV58</f>
        <v>5471</v>
      </c>
      <c r="BW58" s="909" t="s">
        <v>89</v>
      </c>
    </row>
    <row r="59" spans="2:75" ht="15.75" customHeight="1" thickTop="1" thickBot="1">
      <c r="B59" s="2550"/>
      <c r="C59" s="2554"/>
      <c r="D59" s="746" t="s">
        <v>242</v>
      </c>
      <c r="E59" s="747" t="s">
        <v>243</v>
      </c>
      <c r="F59" s="868">
        <f>SUM(F55:F58)</f>
        <v>26583</v>
      </c>
      <c r="G59" s="869">
        <f>SUM(G55:G58)</f>
        <v>19376</v>
      </c>
      <c r="H59" s="870">
        <f t="shared" ref="H59:H62" si="350">G59-F59</f>
        <v>-7207</v>
      </c>
      <c r="I59" s="868">
        <f>SUM(I55:I58)</f>
        <v>22395</v>
      </c>
      <c r="J59" s="869">
        <f>SUM(J55:J58)</f>
        <v>20540</v>
      </c>
      <c r="K59" s="870">
        <f t="shared" ref="K59:K62" si="351">J59-I59</f>
        <v>-1855</v>
      </c>
      <c r="L59" s="868">
        <f t="shared" si="60"/>
        <v>48978</v>
      </c>
      <c r="M59" s="869">
        <f t="shared" si="60"/>
        <v>39916</v>
      </c>
      <c r="N59" s="870">
        <f t="shared" si="6"/>
        <v>-9062</v>
      </c>
      <c r="O59" s="868">
        <f>SUM(O55:O58)</f>
        <v>28869</v>
      </c>
      <c r="P59" s="869">
        <f>SUM(P55:P58)</f>
        <v>21078</v>
      </c>
      <c r="Q59" s="870">
        <f t="shared" ref="Q59:Q62" si="352">P59-O59</f>
        <v>-7791</v>
      </c>
      <c r="R59" s="868">
        <f t="shared" si="62"/>
        <v>77847</v>
      </c>
      <c r="S59" s="869">
        <f t="shared" si="62"/>
        <v>60994</v>
      </c>
      <c r="T59" s="870">
        <f t="shared" si="11"/>
        <v>-16853</v>
      </c>
      <c r="U59" s="868">
        <f>SUM(U55:U58)</f>
        <v>22329</v>
      </c>
      <c r="V59" s="869">
        <f>SUM(V55:V58)</f>
        <v>13329</v>
      </c>
      <c r="W59" s="870">
        <f t="shared" ref="W59:W62" si="353">V59-U59</f>
        <v>-9000</v>
      </c>
      <c r="X59" s="868">
        <f t="shared" si="64"/>
        <v>100176</v>
      </c>
      <c r="Y59" s="869">
        <f t="shared" si="64"/>
        <v>74323</v>
      </c>
      <c r="Z59" s="870">
        <f t="shared" si="16"/>
        <v>-25853</v>
      </c>
      <c r="AA59" s="868">
        <f>SUM(AA55:AA58)</f>
        <v>21399</v>
      </c>
      <c r="AB59" s="869">
        <f>SUM(AB55:AB58)</f>
        <v>12607</v>
      </c>
      <c r="AC59" s="870">
        <f t="shared" ref="AC59:AC62" si="354">AB59-AA59</f>
        <v>-8792</v>
      </c>
      <c r="AD59" s="868">
        <f t="shared" si="66"/>
        <v>121575</v>
      </c>
      <c r="AE59" s="869">
        <f t="shared" si="66"/>
        <v>86930</v>
      </c>
      <c r="AF59" s="870">
        <f t="shared" si="21"/>
        <v>-34645</v>
      </c>
      <c r="AG59" s="868">
        <f>SUM(AG55:AG58)</f>
        <v>28245</v>
      </c>
      <c r="AH59" s="869">
        <f>SUM(AH55:AH58)</f>
        <v>39418</v>
      </c>
      <c r="AI59" s="870">
        <f t="shared" ref="AI59:AI62" si="355">AH59-AG59</f>
        <v>11173</v>
      </c>
      <c r="AJ59" s="868">
        <f t="shared" si="68"/>
        <v>149820</v>
      </c>
      <c r="AK59" s="869">
        <f t="shared" si="68"/>
        <v>126348</v>
      </c>
      <c r="AL59" s="870">
        <f t="shared" si="26"/>
        <v>-23472</v>
      </c>
      <c r="AM59" s="868">
        <f>SUM(AM55:AM58)</f>
        <v>43743</v>
      </c>
      <c r="AN59" s="869">
        <f>SUM(AN55:AN58)</f>
        <v>44533</v>
      </c>
      <c r="AO59" s="870">
        <f t="shared" ref="AO59:AO62" si="356">AN59-AM59</f>
        <v>790</v>
      </c>
      <c r="AP59" s="868">
        <f t="shared" si="70"/>
        <v>193563</v>
      </c>
      <c r="AQ59" s="869">
        <f t="shared" si="70"/>
        <v>170881</v>
      </c>
      <c r="AR59" s="870">
        <f t="shared" si="31"/>
        <v>-22682</v>
      </c>
      <c r="AS59" s="868">
        <f>SUM(AS55:AS58)</f>
        <v>15406</v>
      </c>
      <c r="AT59" s="869">
        <f>SUM(AT55:AT58)</f>
        <v>27243</v>
      </c>
      <c r="AU59" s="870">
        <f t="shared" ref="AU59:AU62" si="357">AT59-AS59</f>
        <v>11837</v>
      </c>
      <c r="AV59" s="868">
        <f t="shared" si="72"/>
        <v>208969</v>
      </c>
      <c r="AW59" s="869">
        <f t="shared" si="72"/>
        <v>198124</v>
      </c>
      <c r="AX59" s="870">
        <f t="shared" si="36"/>
        <v>-10845</v>
      </c>
      <c r="AY59" s="868">
        <f>SUM(AY55:AY58)</f>
        <v>19582</v>
      </c>
      <c r="AZ59" s="869">
        <f>SUM(AZ55:AZ58)</f>
        <v>27368</v>
      </c>
      <c r="BA59" s="870">
        <f t="shared" ref="BA59:BA62" si="358">AZ59-AY59</f>
        <v>7786</v>
      </c>
      <c r="BB59" s="868">
        <f t="shared" si="74"/>
        <v>228551</v>
      </c>
      <c r="BC59" s="869">
        <f t="shared" si="74"/>
        <v>225492</v>
      </c>
      <c r="BD59" s="870">
        <f t="shared" si="41"/>
        <v>-3059</v>
      </c>
      <c r="BE59" s="868">
        <f>SUM(BE55:BE58)</f>
        <v>35296</v>
      </c>
      <c r="BF59" s="869">
        <f>SUM(BF55:BF58)</f>
        <v>29441</v>
      </c>
      <c r="BG59" s="870">
        <f t="shared" ref="BG59:BG62" si="359">BF59-BE59</f>
        <v>-5855</v>
      </c>
      <c r="BH59" s="868">
        <f t="shared" si="76"/>
        <v>263847</v>
      </c>
      <c r="BI59" s="869">
        <f t="shared" si="76"/>
        <v>254933</v>
      </c>
      <c r="BJ59" s="870">
        <f t="shared" si="46"/>
        <v>-8914</v>
      </c>
      <c r="BK59" s="868">
        <f>SUM(BK55:BK58)</f>
        <v>17920</v>
      </c>
      <c r="BL59" s="869">
        <f>SUM(BL55:BL58)</f>
        <v>26627</v>
      </c>
      <c r="BM59" s="870">
        <f t="shared" ref="BM59:BM62" si="360">BL59-BK59</f>
        <v>8707</v>
      </c>
      <c r="BN59" s="868">
        <f t="shared" si="78"/>
        <v>281767</v>
      </c>
      <c r="BO59" s="869">
        <f t="shared" si="78"/>
        <v>281560</v>
      </c>
      <c r="BP59" s="870">
        <f t="shared" si="51"/>
        <v>-207</v>
      </c>
      <c r="BQ59" s="868">
        <f>SUM(BQ55:BQ58)</f>
        <v>33844</v>
      </c>
      <c r="BR59" s="869">
        <f>SUM(BR55:BR58)</f>
        <v>30856</v>
      </c>
      <c r="BS59" s="870">
        <f t="shared" ref="BS59:BS62" si="361">BR59-BQ59</f>
        <v>-2988</v>
      </c>
      <c r="BT59" s="868">
        <f t="shared" si="80"/>
        <v>315611</v>
      </c>
      <c r="BU59" s="869">
        <f t="shared" si="80"/>
        <v>312416</v>
      </c>
      <c r="BV59" s="870">
        <f t="shared" si="56"/>
        <v>-3195</v>
      </c>
      <c r="BW59" s="910" t="s">
        <v>89</v>
      </c>
    </row>
    <row r="60" spans="2:75" s="921" customFormat="1" ht="15.75" customHeight="1">
      <c r="B60" s="2550"/>
      <c r="C60" s="2552" t="s">
        <v>244</v>
      </c>
      <c r="D60" s="739" t="s">
        <v>245</v>
      </c>
      <c r="E60" s="748" t="s">
        <v>239</v>
      </c>
      <c r="F60" s="782">
        <f>SW300_JIG_MTB!P15</f>
        <v>282</v>
      </c>
      <c r="G60" s="783">
        <f>SW300_JIG_MTB!D15</f>
        <v>239</v>
      </c>
      <c r="H60" s="781">
        <f t="shared" si="350"/>
        <v>-43</v>
      </c>
      <c r="I60" s="782">
        <f>SW300_JIG_MTB!Q15</f>
        <v>287</v>
      </c>
      <c r="J60" s="783">
        <f>SW300_JIG_MTB!E15</f>
        <v>170</v>
      </c>
      <c r="K60" s="781">
        <f t="shared" si="351"/>
        <v>-117</v>
      </c>
      <c r="L60" s="782">
        <f t="shared" si="60"/>
        <v>569</v>
      </c>
      <c r="M60" s="783">
        <f t="shared" si="60"/>
        <v>409</v>
      </c>
      <c r="N60" s="781">
        <f t="shared" si="6"/>
        <v>-160</v>
      </c>
      <c r="O60" s="782">
        <f>SW300_JIG_MTB!R15</f>
        <v>692</v>
      </c>
      <c r="P60" s="783">
        <f>SW300_JIG_MTB!F15</f>
        <v>198</v>
      </c>
      <c r="Q60" s="781">
        <f t="shared" si="352"/>
        <v>-494</v>
      </c>
      <c r="R60" s="782">
        <f t="shared" si="62"/>
        <v>1261</v>
      </c>
      <c r="S60" s="783">
        <f t="shared" si="62"/>
        <v>607</v>
      </c>
      <c r="T60" s="781">
        <f t="shared" si="11"/>
        <v>-654</v>
      </c>
      <c r="U60" s="782">
        <f>SW300_JIG_MTB!S15</f>
        <v>282</v>
      </c>
      <c r="V60" s="783">
        <f>SW300_JIG_MTB!G15</f>
        <v>175</v>
      </c>
      <c r="W60" s="781">
        <f t="shared" si="353"/>
        <v>-107</v>
      </c>
      <c r="X60" s="782">
        <f t="shared" si="64"/>
        <v>1543</v>
      </c>
      <c r="Y60" s="783">
        <f t="shared" si="64"/>
        <v>782</v>
      </c>
      <c r="Z60" s="781">
        <f t="shared" si="16"/>
        <v>-761</v>
      </c>
      <c r="AA60" s="782">
        <f>SW300_JIG_MTB!T15</f>
        <v>282</v>
      </c>
      <c r="AB60" s="783">
        <f>SW300_JIG_MTB!H15</f>
        <v>190</v>
      </c>
      <c r="AC60" s="781">
        <f t="shared" si="354"/>
        <v>-92</v>
      </c>
      <c r="AD60" s="782">
        <f t="shared" si="66"/>
        <v>1825</v>
      </c>
      <c r="AE60" s="783">
        <f t="shared" si="66"/>
        <v>972</v>
      </c>
      <c r="AF60" s="781">
        <f t="shared" si="21"/>
        <v>-853</v>
      </c>
      <c r="AG60" s="782">
        <f>SW300_JIG_MTB!U15</f>
        <v>682</v>
      </c>
      <c r="AH60" s="783">
        <f>SW300_JIG_MTB!I15</f>
        <v>682</v>
      </c>
      <c r="AI60" s="781">
        <f t="shared" si="355"/>
        <v>0</v>
      </c>
      <c r="AJ60" s="782">
        <f t="shared" si="68"/>
        <v>2507</v>
      </c>
      <c r="AK60" s="783">
        <f t="shared" si="68"/>
        <v>1654</v>
      </c>
      <c r="AL60" s="781">
        <f t="shared" si="26"/>
        <v>-853</v>
      </c>
      <c r="AM60" s="782">
        <f>SW300_JIG_MTB!V15</f>
        <v>282</v>
      </c>
      <c r="AN60" s="783">
        <f>SW300_JIG_MTB!J15</f>
        <v>282</v>
      </c>
      <c r="AO60" s="781">
        <f t="shared" si="356"/>
        <v>0</v>
      </c>
      <c r="AP60" s="782">
        <f t="shared" si="70"/>
        <v>2789</v>
      </c>
      <c r="AQ60" s="783">
        <f t="shared" si="70"/>
        <v>1936</v>
      </c>
      <c r="AR60" s="781">
        <f t="shared" si="31"/>
        <v>-853</v>
      </c>
      <c r="AS60" s="782">
        <f>SW300_JIG_MTB!W15</f>
        <v>287</v>
      </c>
      <c r="AT60" s="783">
        <f>SW300_JIG_MTB!K15</f>
        <v>287</v>
      </c>
      <c r="AU60" s="781">
        <f t="shared" si="357"/>
        <v>0</v>
      </c>
      <c r="AV60" s="782">
        <f t="shared" si="72"/>
        <v>3076</v>
      </c>
      <c r="AW60" s="783">
        <f t="shared" si="72"/>
        <v>2223</v>
      </c>
      <c r="AX60" s="781">
        <f t="shared" si="36"/>
        <v>-853</v>
      </c>
      <c r="AY60" s="782">
        <f>SW300_JIG_MTB!X15</f>
        <v>692</v>
      </c>
      <c r="AZ60" s="783">
        <f>SW300_JIG_MTB!L15</f>
        <v>692</v>
      </c>
      <c r="BA60" s="781">
        <f t="shared" si="358"/>
        <v>0</v>
      </c>
      <c r="BB60" s="782">
        <f t="shared" si="74"/>
        <v>3768</v>
      </c>
      <c r="BC60" s="783">
        <f t="shared" si="74"/>
        <v>2915</v>
      </c>
      <c r="BD60" s="781">
        <f t="shared" si="41"/>
        <v>-853</v>
      </c>
      <c r="BE60" s="782">
        <f>SW300_JIG_MTB!Y15</f>
        <v>282</v>
      </c>
      <c r="BF60" s="783">
        <f>SW300_JIG_MTB!M15</f>
        <v>282</v>
      </c>
      <c r="BG60" s="781">
        <f t="shared" si="359"/>
        <v>0</v>
      </c>
      <c r="BH60" s="782">
        <f t="shared" si="76"/>
        <v>4050</v>
      </c>
      <c r="BI60" s="783">
        <f t="shared" si="76"/>
        <v>3197</v>
      </c>
      <c r="BJ60" s="781">
        <f t="shared" si="46"/>
        <v>-853</v>
      </c>
      <c r="BK60" s="782">
        <f>SW300_JIG_MTB!Z15</f>
        <v>282</v>
      </c>
      <c r="BL60" s="783">
        <f>SW300_JIG_MTB!N15</f>
        <v>282</v>
      </c>
      <c r="BM60" s="781">
        <f t="shared" si="360"/>
        <v>0</v>
      </c>
      <c r="BN60" s="782">
        <f t="shared" si="78"/>
        <v>4332</v>
      </c>
      <c r="BO60" s="783">
        <f t="shared" si="78"/>
        <v>3479</v>
      </c>
      <c r="BP60" s="781">
        <f t="shared" si="51"/>
        <v>-853</v>
      </c>
      <c r="BQ60" s="782">
        <f>SW300_JIG_MTB!AA15</f>
        <v>682</v>
      </c>
      <c r="BR60" s="783">
        <f>SW300_JIG_MTB!O15</f>
        <v>682</v>
      </c>
      <c r="BS60" s="781">
        <f t="shared" si="361"/>
        <v>0</v>
      </c>
      <c r="BT60" s="782">
        <f t="shared" si="80"/>
        <v>5014</v>
      </c>
      <c r="BU60" s="783">
        <f t="shared" si="80"/>
        <v>4161</v>
      </c>
      <c r="BV60" s="781">
        <f t="shared" si="56"/>
        <v>-853</v>
      </c>
      <c r="BW60" s="908" t="s">
        <v>89</v>
      </c>
    </row>
    <row r="61" spans="2:75" s="921" customFormat="1" ht="15.75" customHeight="1">
      <c r="B61" s="2550"/>
      <c r="C61" s="2553"/>
      <c r="D61" s="741" t="s">
        <v>246</v>
      </c>
      <c r="E61" s="743" t="s">
        <v>239</v>
      </c>
      <c r="F61" s="1445">
        <f>SW300_JIG_MTB!P16</f>
        <v>0</v>
      </c>
      <c r="G61" s="1446">
        <f>SW300_JIG_MTB!D16</f>
        <v>0</v>
      </c>
      <c r="H61" s="1447">
        <f t="shared" si="350"/>
        <v>0</v>
      </c>
      <c r="I61" s="1445">
        <f>SW300_JIG_MTB!Q16</f>
        <v>0</v>
      </c>
      <c r="J61" s="1446">
        <f>SW300_JIG_MTB!E16</f>
        <v>0</v>
      </c>
      <c r="K61" s="1447">
        <f t="shared" si="351"/>
        <v>0</v>
      </c>
      <c r="L61" s="1445">
        <f t="shared" si="60"/>
        <v>0</v>
      </c>
      <c r="M61" s="1446">
        <f t="shared" si="60"/>
        <v>0</v>
      </c>
      <c r="N61" s="1447">
        <f t="shared" si="6"/>
        <v>0</v>
      </c>
      <c r="O61" s="1445">
        <f>SW300_JIG_MTB!R16</f>
        <v>0</v>
      </c>
      <c r="P61" s="1446">
        <f>SW300_JIG_MTB!F16</f>
        <v>720</v>
      </c>
      <c r="Q61" s="1447">
        <f t="shared" si="352"/>
        <v>720</v>
      </c>
      <c r="R61" s="1445">
        <f t="shared" si="62"/>
        <v>0</v>
      </c>
      <c r="S61" s="1446">
        <f t="shared" si="62"/>
        <v>720</v>
      </c>
      <c r="T61" s="1447">
        <f t="shared" si="11"/>
        <v>720</v>
      </c>
      <c r="U61" s="1445">
        <f>SW300_JIG_MTB!S16</f>
        <v>0</v>
      </c>
      <c r="V61" s="1446">
        <f>SW300_JIG_MTB!G16</f>
        <v>0</v>
      </c>
      <c r="W61" s="1447">
        <f t="shared" si="353"/>
        <v>0</v>
      </c>
      <c r="X61" s="1445">
        <f t="shared" si="64"/>
        <v>0</v>
      </c>
      <c r="Y61" s="1446">
        <f t="shared" si="64"/>
        <v>720</v>
      </c>
      <c r="Z61" s="1447">
        <f t="shared" si="16"/>
        <v>720</v>
      </c>
      <c r="AA61" s="1445">
        <f>SW300_JIG_MTB!T16</f>
        <v>0</v>
      </c>
      <c r="AB61" s="1446">
        <f>SW300_JIG_MTB!H16</f>
        <v>0</v>
      </c>
      <c r="AC61" s="1447">
        <f t="shared" si="354"/>
        <v>0</v>
      </c>
      <c r="AD61" s="1445">
        <f t="shared" si="66"/>
        <v>0</v>
      </c>
      <c r="AE61" s="1446">
        <f t="shared" si="66"/>
        <v>720</v>
      </c>
      <c r="AF61" s="1447">
        <f t="shared" si="21"/>
        <v>720</v>
      </c>
      <c r="AG61" s="1445">
        <f>SW300_JIG_MTB!U16</f>
        <v>0</v>
      </c>
      <c r="AH61" s="1446">
        <f>SW300_JIG_MTB!I16</f>
        <v>0</v>
      </c>
      <c r="AI61" s="1447">
        <f t="shared" si="355"/>
        <v>0</v>
      </c>
      <c r="AJ61" s="1445">
        <f t="shared" si="68"/>
        <v>0</v>
      </c>
      <c r="AK61" s="1446">
        <f t="shared" si="68"/>
        <v>720</v>
      </c>
      <c r="AL61" s="1447">
        <f t="shared" si="26"/>
        <v>720</v>
      </c>
      <c r="AM61" s="1445">
        <f>SW300_JIG_MTB!V16</f>
        <v>0</v>
      </c>
      <c r="AN61" s="1446">
        <f>SW300_JIG_MTB!J16</f>
        <v>0</v>
      </c>
      <c r="AO61" s="1447">
        <f t="shared" si="356"/>
        <v>0</v>
      </c>
      <c r="AP61" s="1445">
        <f t="shared" si="70"/>
        <v>0</v>
      </c>
      <c r="AQ61" s="1446">
        <f t="shared" si="70"/>
        <v>720</v>
      </c>
      <c r="AR61" s="1447">
        <f t="shared" si="31"/>
        <v>720</v>
      </c>
      <c r="AS61" s="1445">
        <f>SW300_JIG_MTB!W16</f>
        <v>0</v>
      </c>
      <c r="AT61" s="1446">
        <f>SW300_JIG_MTB!K16</f>
        <v>0</v>
      </c>
      <c r="AU61" s="1447">
        <f t="shared" si="357"/>
        <v>0</v>
      </c>
      <c r="AV61" s="1445">
        <f t="shared" si="72"/>
        <v>0</v>
      </c>
      <c r="AW61" s="1446">
        <f t="shared" si="72"/>
        <v>720</v>
      </c>
      <c r="AX61" s="1447">
        <f t="shared" si="36"/>
        <v>720</v>
      </c>
      <c r="AY61" s="1445">
        <f>SW300_JIG_MTB!X16</f>
        <v>0</v>
      </c>
      <c r="AZ61" s="1446">
        <f>SW300_JIG_MTB!L16</f>
        <v>0</v>
      </c>
      <c r="BA61" s="1447">
        <f t="shared" si="358"/>
        <v>0</v>
      </c>
      <c r="BB61" s="1445">
        <f t="shared" si="74"/>
        <v>0</v>
      </c>
      <c r="BC61" s="1446">
        <f t="shared" si="74"/>
        <v>720</v>
      </c>
      <c r="BD61" s="1447">
        <f t="shared" si="41"/>
        <v>720</v>
      </c>
      <c r="BE61" s="1445">
        <f>SW300_JIG_MTB!Y16</f>
        <v>0</v>
      </c>
      <c r="BF61" s="1446">
        <f>SW300_JIG_MTB!M16</f>
        <v>0</v>
      </c>
      <c r="BG61" s="1447">
        <f t="shared" si="359"/>
        <v>0</v>
      </c>
      <c r="BH61" s="1445">
        <f t="shared" si="76"/>
        <v>0</v>
      </c>
      <c r="BI61" s="1446">
        <f t="shared" si="76"/>
        <v>720</v>
      </c>
      <c r="BJ61" s="1447">
        <f t="shared" si="46"/>
        <v>720</v>
      </c>
      <c r="BK61" s="1445">
        <f>SW300_JIG_MTB!Z16</f>
        <v>0</v>
      </c>
      <c r="BL61" s="1446">
        <f>SW300_JIG_MTB!N16</f>
        <v>0</v>
      </c>
      <c r="BM61" s="1447">
        <f t="shared" si="360"/>
        <v>0</v>
      </c>
      <c r="BN61" s="1445">
        <f t="shared" si="78"/>
        <v>0</v>
      </c>
      <c r="BO61" s="1446">
        <f t="shared" si="78"/>
        <v>720</v>
      </c>
      <c r="BP61" s="1447">
        <f t="shared" si="51"/>
        <v>720</v>
      </c>
      <c r="BQ61" s="1445">
        <f>SW300_JIG_MTB!AA16</f>
        <v>0</v>
      </c>
      <c r="BR61" s="1446">
        <f>SW300_JIG_MTB!O16</f>
        <v>0</v>
      </c>
      <c r="BS61" s="1447">
        <f t="shared" si="361"/>
        <v>0</v>
      </c>
      <c r="BT61" s="1445">
        <f t="shared" si="80"/>
        <v>0</v>
      </c>
      <c r="BU61" s="1446">
        <f t="shared" si="80"/>
        <v>720</v>
      </c>
      <c r="BV61" s="1447">
        <f t="shared" si="56"/>
        <v>720</v>
      </c>
      <c r="BW61" s="909" t="s">
        <v>89</v>
      </c>
    </row>
    <row r="62" spans="2:75" s="921" customFormat="1" ht="15.75" customHeight="1">
      <c r="B62" s="2550"/>
      <c r="C62" s="2553"/>
      <c r="D62" s="776" t="s">
        <v>275</v>
      </c>
      <c r="E62" s="743" t="s">
        <v>239</v>
      </c>
      <c r="F62" s="785">
        <v>0</v>
      </c>
      <c r="G62" s="871">
        <f>'事業報告（単月）'!G741-'事業報告（単月）'!G306</f>
        <v>0</v>
      </c>
      <c r="H62" s="872">
        <f t="shared" si="350"/>
        <v>0</v>
      </c>
      <c r="I62" s="785">
        <v>0</v>
      </c>
      <c r="J62" s="871">
        <f>'事業報告（単月）'!H741-'事業報告（単月）'!H306</f>
        <v>8</v>
      </c>
      <c r="K62" s="872">
        <f t="shared" si="351"/>
        <v>8</v>
      </c>
      <c r="L62" s="785">
        <f t="shared" si="60"/>
        <v>0</v>
      </c>
      <c r="M62" s="871">
        <f t="shared" si="60"/>
        <v>8</v>
      </c>
      <c r="N62" s="872">
        <f t="shared" si="6"/>
        <v>8</v>
      </c>
      <c r="O62" s="785">
        <v>0</v>
      </c>
      <c r="P62" s="871">
        <f>'事業報告（単月）'!I741-'事業報告（単月）'!I306</f>
        <v>1</v>
      </c>
      <c r="Q62" s="872">
        <f t="shared" si="352"/>
        <v>1</v>
      </c>
      <c r="R62" s="785">
        <f t="shared" si="62"/>
        <v>0</v>
      </c>
      <c r="S62" s="871">
        <f t="shared" si="62"/>
        <v>9</v>
      </c>
      <c r="T62" s="872">
        <f t="shared" si="11"/>
        <v>9</v>
      </c>
      <c r="U62" s="785">
        <v>0</v>
      </c>
      <c r="V62" s="871">
        <f>'事業報告（単月）'!J741-'事業報告（単月）'!J306</f>
        <v>0</v>
      </c>
      <c r="W62" s="872">
        <f t="shared" si="353"/>
        <v>0</v>
      </c>
      <c r="X62" s="785">
        <v>0</v>
      </c>
      <c r="Y62" s="871">
        <f t="shared" si="64"/>
        <v>9</v>
      </c>
      <c r="Z62" s="872">
        <f t="shared" si="16"/>
        <v>9</v>
      </c>
      <c r="AA62" s="785">
        <v>0</v>
      </c>
      <c r="AB62" s="871">
        <f>'事業報告（単月）'!K741-'事業報告（単月）'!K306</f>
        <v>-2</v>
      </c>
      <c r="AC62" s="872">
        <f t="shared" si="354"/>
        <v>-2</v>
      </c>
      <c r="AD62" s="785">
        <f t="shared" si="66"/>
        <v>0</v>
      </c>
      <c r="AE62" s="871">
        <f t="shared" si="66"/>
        <v>7</v>
      </c>
      <c r="AF62" s="872">
        <f t="shared" si="21"/>
        <v>7</v>
      </c>
      <c r="AG62" s="785">
        <v>0</v>
      </c>
      <c r="AH62" s="871">
        <f>'事業報告（単月）'!L741-'事業報告（単月）'!L306</f>
        <v>0</v>
      </c>
      <c r="AI62" s="872">
        <f t="shared" si="355"/>
        <v>0</v>
      </c>
      <c r="AJ62" s="785">
        <f t="shared" si="68"/>
        <v>0</v>
      </c>
      <c r="AK62" s="871">
        <f t="shared" si="68"/>
        <v>7</v>
      </c>
      <c r="AL62" s="872">
        <f t="shared" si="26"/>
        <v>7</v>
      </c>
      <c r="AM62" s="785">
        <v>0</v>
      </c>
      <c r="AN62" s="871">
        <f>'事業報告（単月）'!M741-'事業報告（単月）'!M306</f>
        <v>0</v>
      </c>
      <c r="AO62" s="872">
        <f t="shared" si="356"/>
        <v>0</v>
      </c>
      <c r="AP62" s="785">
        <f t="shared" si="70"/>
        <v>0</v>
      </c>
      <c r="AQ62" s="871">
        <f t="shared" si="70"/>
        <v>7</v>
      </c>
      <c r="AR62" s="872">
        <f t="shared" si="31"/>
        <v>7</v>
      </c>
      <c r="AS62" s="785">
        <v>0</v>
      </c>
      <c r="AT62" s="871">
        <f>'事業報告（単月）'!N741-'事業報告（単月）'!N306</f>
        <v>0</v>
      </c>
      <c r="AU62" s="872">
        <f t="shared" si="357"/>
        <v>0</v>
      </c>
      <c r="AV62" s="785">
        <f t="shared" si="72"/>
        <v>0</v>
      </c>
      <c r="AW62" s="871">
        <f t="shared" si="72"/>
        <v>7</v>
      </c>
      <c r="AX62" s="872">
        <f t="shared" si="36"/>
        <v>7</v>
      </c>
      <c r="AY62" s="785">
        <v>0</v>
      </c>
      <c r="AZ62" s="871">
        <f>'事業報告（単月）'!O741-'事業報告（単月）'!O306</f>
        <v>1</v>
      </c>
      <c r="BA62" s="872">
        <f t="shared" si="358"/>
        <v>1</v>
      </c>
      <c r="BB62" s="785">
        <f t="shared" si="74"/>
        <v>0</v>
      </c>
      <c r="BC62" s="871">
        <f t="shared" si="74"/>
        <v>8</v>
      </c>
      <c r="BD62" s="872">
        <f t="shared" si="41"/>
        <v>8</v>
      </c>
      <c r="BE62" s="785">
        <v>0</v>
      </c>
      <c r="BF62" s="871">
        <f>'事業報告（単月）'!P741-'事業報告（単月）'!P306</f>
        <v>0</v>
      </c>
      <c r="BG62" s="872">
        <f t="shared" si="359"/>
        <v>0</v>
      </c>
      <c r="BH62" s="785">
        <f t="shared" si="76"/>
        <v>0</v>
      </c>
      <c r="BI62" s="871">
        <f t="shared" si="76"/>
        <v>8</v>
      </c>
      <c r="BJ62" s="872">
        <f t="shared" si="46"/>
        <v>8</v>
      </c>
      <c r="BK62" s="785">
        <v>0</v>
      </c>
      <c r="BL62" s="871">
        <f>'事業報告（単月）'!Q741-'事業報告（単月）'!Q306</f>
        <v>0</v>
      </c>
      <c r="BM62" s="872">
        <f t="shared" si="360"/>
        <v>0</v>
      </c>
      <c r="BN62" s="785">
        <f t="shared" si="78"/>
        <v>0</v>
      </c>
      <c r="BO62" s="871">
        <f t="shared" si="78"/>
        <v>8</v>
      </c>
      <c r="BP62" s="872">
        <f t="shared" si="51"/>
        <v>8</v>
      </c>
      <c r="BQ62" s="785">
        <v>0</v>
      </c>
      <c r="BR62" s="871">
        <f>'事業報告（単月）'!R741-'事業報告（単月）'!R306</f>
        <v>83</v>
      </c>
      <c r="BS62" s="872">
        <f t="shared" si="361"/>
        <v>83</v>
      </c>
      <c r="BT62" s="785">
        <f t="shared" si="80"/>
        <v>0</v>
      </c>
      <c r="BU62" s="871">
        <f t="shared" si="80"/>
        <v>91</v>
      </c>
      <c r="BV62" s="872">
        <f t="shared" si="56"/>
        <v>91</v>
      </c>
      <c r="BW62" s="909" t="s">
        <v>89</v>
      </c>
    </row>
    <row r="63" spans="2:75" s="921" customFormat="1" ht="15.75" customHeight="1">
      <c r="B63" s="2550"/>
      <c r="C63" s="2553"/>
      <c r="D63" s="776" t="s">
        <v>291</v>
      </c>
      <c r="E63" s="934"/>
      <c r="F63" s="785">
        <v>0</v>
      </c>
      <c r="G63" s="788">
        <f>'事業報告（単月）'!G744</f>
        <v>0</v>
      </c>
      <c r="H63" s="788">
        <f>G63-F63</f>
        <v>0</v>
      </c>
      <c r="I63" s="785">
        <v>0</v>
      </c>
      <c r="J63" s="788">
        <f>'事業報告（単月）'!J744</f>
        <v>0</v>
      </c>
      <c r="K63" s="788">
        <f>J63-I63</f>
        <v>0</v>
      </c>
      <c r="L63" s="785">
        <f>SUM(F63,I63)</f>
        <v>0</v>
      </c>
      <c r="M63" s="788">
        <f>SUM(G63,J63)</f>
        <v>0</v>
      </c>
      <c r="N63" s="788">
        <f>M63-L63</f>
        <v>0</v>
      </c>
      <c r="O63" s="785">
        <v>0</v>
      </c>
      <c r="P63" s="788">
        <f>'事業報告（単月）'!P744</f>
        <v>18978.410149023443</v>
      </c>
      <c r="Q63" s="788">
        <f>P63-O63</f>
        <v>18978.410149023443</v>
      </c>
      <c r="R63" s="785">
        <f>SUM(L63,O63)</f>
        <v>0</v>
      </c>
      <c r="S63" s="788">
        <f>SUM(M63,P63)</f>
        <v>18978.410149023443</v>
      </c>
      <c r="T63" s="788">
        <f>S63-R63</f>
        <v>18978.410149023443</v>
      </c>
      <c r="U63" s="785">
        <v>0</v>
      </c>
      <c r="V63" s="788">
        <f>'事業報告（単月）'!V744</f>
        <v>0</v>
      </c>
      <c r="W63" s="788">
        <f>V63-U63</f>
        <v>0</v>
      </c>
      <c r="X63" s="785">
        <v>0</v>
      </c>
      <c r="Y63" s="788">
        <f>SUM(S63,V63)</f>
        <v>18978.410149023443</v>
      </c>
      <c r="Z63" s="788">
        <f>Y63-X63</f>
        <v>18978.410149023443</v>
      </c>
      <c r="AA63" s="785">
        <v>0</v>
      </c>
      <c r="AB63" s="788">
        <f>'事業報告（単月）'!AB744</f>
        <v>0</v>
      </c>
      <c r="AC63" s="788">
        <f>AB63-AA63</f>
        <v>0</v>
      </c>
      <c r="AD63" s="785">
        <f>SUM(X63,AA63)</f>
        <v>0</v>
      </c>
      <c r="AE63" s="788">
        <f>SUM(Y63,AB63)</f>
        <v>18978.410149023443</v>
      </c>
      <c r="AF63" s="788">
        <f>AE63-AD63</f>
        <v>18978.410149023443</v>
      </c>
      <c r="AG63" s="785">
        <v>0</v>
      </c>
      <c r="AH63" s="788">
        <f>'事業報告（単月）'!AH744</f>
        <v>0</v>
      </c>
      <c r="AI63" s="788">
        <f>AH63-AG63</f>
        <v>0</v>
      </c>
      <c r="AJ63" s="785">
        <f>SUM(AD63,AG63)</f>
        <v>0</v>
      </c>
      <c r="AK63" s="788">
        <f>SUM(AE63,AH63)</f>
        <v>18978.410149023443</v>
      </c>
      <c r="AL63" s="788">
        <f>AK63-AJ63</f>
        <v>18978.410149023443</v>
      </c>
      <c r="AM63" s="785">
        <v>0</v>
      </c>
      <c r="AN63" s="788">
        <f>'事業報告（単月）'!AN744</f>
        <v>0</v>
      </c>
      <c r="AO63" s="788">
        <f>AN63-AM63</f>
        <v>0</v>
      </c>
      <c r="AP63" s="785">
        <f>SUM(AJ63,AM63)</f>
        <v>0</v>
      </c>
      <c r="AQ63" s="788">
        <f>SUM(AK63,AN63)</f>
        <v>18978.410149023443</v>
      </c>
      <c r="AR63" s="788">
        <f>AQ63-AP63</f>
        <v>18978.410149023443</v>
      </c>
      <c r="AS63" s="785">
        <v>0</v>
      </c>
      <c r="AT63" s="788">
        <f>'事業報告（単月）'!AT744</f>
        <v>0</v>
      </c>
      <c r="AU63" s="788">
        <f>AT63-AS63</f>
        <v>0</v>
      </c>
      <c r="AV63" s="785">
        <f>SUM(AP63,AS63)</f>
        <v>0</v>
      </c>
      <c r="AW63" s="788">
        <f>SUM(AQ63,AT63)</f>
        <v>18978.410149023443</v>
      </c>
      <c r="AX63" s="788">
        <f>AW63-AV63</f>
        <v>18978.410149023443</v>
      </c>
      <c r="AY63" s="785">
        <v>0</v>
      </c>
      <c r="AZ63" s="788">
        <f>'事業報告（単月）'!AZ744</f>
        <v>0</v>
      </c>
      <c r="BA63" s="788">
        <f>AZ63-AY63</f>
        <v>0</v>
      </c>
      <c r="BB63" s="785">
        <f>SUM(AV63,AY63)</f>
        <v>0</v>
      </c>
      <c r="BC63" s="788">
        <f>SUM(AW63,AZ63)</f>
        <v>18978.410149023443</v>
      </c>
      <c r="BD63" s="788">
        <f>BC63-BB63</f>
        <v>18978.410149023443</v>
      </c>
      <c r="BE63" s="785">
        <v>0</v>
      </c>
      <c r="BF63" s="788">
        <f>'事業報告（単月）'!BF744</f>
        <v>0</v>
      </c>
      <c r="BG63" s="788">
        <f>BF63-BE63</f>
        <v>0</v>
      </c>
      <c r="BH63" s="785">
        <f>SUM(BB63,BE63)</f>
        <v>0</v>
      </c>
      <c r="BI63" s="788">
        <f>SUM(BC63,BF63)</f>
        <v>18978.410149023443</v>
      </c>
      <c r="BJ63" s="788">
        <f>BI63-BH63</f>
        <v>18978.410149023443</v>
      </c>
      <c r="BK63" s="785">
        <v>0</v>
      </c>
      <c r="BL63" s="788">
        <f>'事業報告（単月）'!BL744</f>
        <v>0</v>
      </c>
      <c r="BM63" s="788">
        <f>BL63-BK63</f>
        <v>0</v>
      </c>
      <c r="BN63" s="785">
        <f>SUM(BH63,BK63)</f>
        <v>0</v>
      </c>
      <c r="BO63" s="788">
        <f>SUM(BI63,BL63)</f>
        <v>18978.410149023443</v>
      </c>
      <c r="BP63" s="788">
        <f>BO63-BN63</f>
        <v>18978.410149023443</v>
      </c>
      <c r="BQ63" s="785">
        <v>0</v>
      </c>
      <c r="BR63" s="788">
        <f>'事業報告（単月）'!BR744</f>
        <v>0</v>
      </c>
      <c r="BS63" s="788">
        <f>BR63-BQ63</f>
        <v>0</v>
      </c>
      <c r="BT63" s="785">
        <f>SUM(BN63,BQ63)</f>
        <v>0</v>
      </c>
      <c r="BU63" s="788">
        <f>SUM(BO63,BR63)</f>
        <v>18978.410149023443</v>
      </c>
      <c r="BV63" s="788">
        <f>BU63-BT63</f>
        <v>18978.410149023443</v>
      </c>
      <c r="BW63" s="909" t="s">
        <v>89</v>
      </c>
    </row>
    <row r="64" spans="2:75" s="921" customFormat="1" ht="15.75" customHeight="1" thickBot="1">
      <c r="B64" s="2550"/>
      <c r="C64" s="2553"/>
      <c r="D64" s="749" t="s">
        <v>292</v>
      </c>
      <c r="E64" s="750" t="s">
        <v>239</v>
      </c>
      <c r="F64" s="865">
        <f>SW300_JIG_MTB!P17</f>
        <v>162</v>
      </c>
      <c r="G64" s="866">
        <f>SW300_JIG_MTB!D17</f>
        <v>130</v>
      </c>
      <c r="H64" s="867">
        <f t="shared" ref="H64" si="362">G64-F64</f>
        <v>-32</v>
      </c>
      <c r="I64" s="865">
        <f>SW300_JIG_MTB!Q17</f>
        <v>162</v>
      </c>
      <c r="J64" s="866">
        <f>SW300_JIG_MTB!E17</f>
        <v>130</v>
      </c>
      <c r="K64" s="867">
        <f t="shared" ref="K64" si="363">J64-I64</f>
        <v>-32</v>
      </c>
      <c r="L64" s="865">
        <f t="shared" ref="L64:M64" si="364">SUM(F64,I64)</f>
        <v>324</v>
      </c>
      <c r="M64" s="866">
        <f t="shared" si="364"/>
        <v>260</v>
      </c>
      <c r="N64" s="867">
        <f t="shared" ref="N64" si="365">M64-L64</f>
        <v>-64</v>
      </c>
      <c r="O64" s="865">
        <f>SW300_JIG_MTB!R17</f>
        <v>162</v>
      </c>
      <c r="P64" s="866">
        <f>SW300_JIG_MTB!F17</f>
        <v>130</v>
      </c>
      <c r="Q64" s="867">
        <f t="shared" ref="Q64" si="366">P64-O64</f>
        <v>-32</v>
      </c>
      <c r="R64" s="865">
        <f t="shared" ref="R64:S64" si="367">SUM(L64,O64)</f>
        <v>486</v>
      </c>
      <c r="S64" s="866">
        <f t="shared" si="367"/>
        <v>390</v>
      </c>
      <c r="T64" s="867">
        <f t="shared" ref="T64" si="368">S64-R64</f>
        <v>-96</v>
      </c>
      <c r="U64" s="865">
        <f>SW300_JIG_MTB!S17</f>
        <v>162</v>
      </c>
      <c r="V64" s="866">
        <f>SW300_JIG_MTB!G17</f>
        <v>130</v>
      </c>
      <c r="W64" s="867">
        <f t="shared" ref="W64" si="369">V64-U64</f>
        <v>-32</v>
      </c>
      <c r="X64" s="865">
        <f t="shared" ref="X64:Y64" si="370">SUM(R64,U64)</f>
        <v>648</v>
      </c>
      <c r="Y64" s="866">
        <f t="shared" si="370"/>
        <v>520</v>
      </c>
      <c r="Z64" s="867">
        <f t="shared" ref="Z64" si="371">Y64-X64</f>
        <v>-128</v>
      </c>
      <c r="AA64" s="865">
        <f>SW300_JIG_MTB!T17</f>
        <v>162</v>
      </c>
      <c r="AB64" s="866">
        <f>SW300_JIG_MTB!H17</f>
        <v>189</v>
      </c>
      <c r="AC64" s="867">
        <f t="shared" ref="AC64" si="372">AB64-AA64</f>
        <v>27</v>
      </c>
      <c r="AD64" s="865">
        <f t="shared" ref="AD64:AE64" si="373">SUM(X64,AA64)</f>
        <v>810</v>
      </c>
      <c r="AE64" s="866">
        <f t="shared" si="373"/>
        <v>709</v>
      </c>
      <c r="AF64" s="867">
        <f t="shared" ref="AF64" si="374">AE64-AD64</f>
        <v>-101</v>
      </c>
      <c r="AG64" s="865">
        <f>SW300_JIG_MTB!U17</f>
        <v>162</v>
      </c>
      <c r="AH64" s="866">
        <f>SW300_JIG_MTB!I17</f>
        <v>162</v>
      </c>
      <c r="AI64" s="867">
        <f t="shared" ref="AI64" si="375">AH64-AG64</f>
        <v>0</v>
      </c>
      <c r="AJ64" s="865">
        <f t="shared" ref="AJ64:AK64" si="376">SUM(AD64,AG64)</f>
        <v>972</v>
      </c>
      <c r="AK64" s="866">
        <f t="shared" si="376"/>
        <v>871</v>
      </c>
      <c r="AL64" s="867">
        <f t="shared" ref="AL64" si="377">AK64-AJ64</f>
        <v>-101</v>
      </c>
      <c r="AM64" s="865">
        <f>SW300_JIG_MTB!V17</f>
        <v>195</v>
      </c>
      <c r="AN64" s="866">
        <f>SW300_JIG_MTB!J17</f>
        <v>195</v>
      </c>
      <c r="AO64" s="867">
        <f t="shared" ref="AO64" si="378">AN64-AM64</f>
        <v>0</v>
      </c>
      <c r="AP64" s="865">
        <f t="shared" ref="AP64:AQ64" si="379">SUM(AJ64,AM64)</f>
        <v>1167</v>
      </c>
      <c r="AQ64" s="866">
        <f t="shared" si="379"/>
        <v>1066</v>
      </c>
      <c r="AR64" s="867">
        <f t="shared" ref="AR64" si="380">AQ64-AP64</f>
        <v>-101</v>
      </c>
      <c r="AS64" s="865">
        <f>SW300_JIG_MTB!W17</f>
        <v>195</v>
      </c>
      <c r="AT64" s="866">
        <f>SW300_JIG_MTB!K17</f>
        <v>195</v>
      </c>
      <c r="AU64" s="867">
        <f t="shared" ref="AU64" si="381">AT64-AS64</f>
        <v>0</v>
      </c>
      <c r="AV64" s="865">
        <f t="shared" ref="AV64:AW64" si="382">SUM(AP64,AS64)</f>
        <v>1362</v>
      </c>
      <c r="AW64" s="866">
        <f t="shared" si="382"/>
        <v>1261</v>
      </c>
      <c r="AX64" s="867">
        <f t="shared" ref="AX64" si="383">AW64-AV64</f>
        <v>-101</v>
      </c>
      <c r="AY64" s="865">
        <f>SW300_JIG_MTB!X17</f>
        <v>195</v>
      </c>
      <c r="AZ64" s="866">
        <f>SW300_JIG_MTB!L17</f>
        <v>195</v>
      </c>
      <c r="BA64" s="867">
        <f t="shared" ref="BA64" si="384">AZ64-AY64</f>
        <v>0</v>
      </c>
      <c r="BB64" s="865">
        <f t="shared" ref="BB64:BC64" si="385">SUM(AV64,AY64)</f>
        <v>1557</v>
      </c>
      <c r="BC64" s="866">
        <f t="shared" si="385"/>
        <v>1456</v>
      </c>
      <c r="BD64" s="867">
        <f t="shared" ref="BD64" si="386">BC64-BB64</f>
        <v>-101</v>
      </c>
      <c r="BE64" s="865">
        <f>SW300_JIG_MTB!Y17</f>
        <v>195</v>
      </c>
      <c r="BF64" s="866">
        <f>SW300_JIG_MTB!M17</f>
        <v>195</v>
      </c>
      <c r="BG64" s="867">
        <f t="shared" ref="BG64" si="387">BF64-BE64</f>
        <v>0</v>
      </c>
      <c r="BH64" s="865">
        <f t="shared" ref="BH64:BI64" si="388">SUM(BB64,BE64)</f>
        <v>1752</v>
      </c>
      <c r="BI64" s="866">
        <f t="shared" si="388"/>
        <v>1651</v>
      </c>
      <c r="BJ64" s="867">
        <f t="shared" ref="BJ64" si="389">BI64-BH64</f>
        <v>-101</v>
      </c>
      <c r="BK64" s="865">
        <f>SW300_JIG_MTB!Z17</f>
        <v>195</v>
      </c>
      <c r="BL64" s="866">
        <f>SW300_JIG_MTB!N17</f>
        <v>195</v>
      </c>
      <c r="BM64" s="867">
        <f t="shared" ref="BM64" si="390">BL64-BK64</f>
        <v>0</v>
      </c>
      <c r="BN64" s="865">
        <f t="shared" ref="BN64:BO64" si="391">SUM(BH64,BK64)</f>
        <v>1947</v>
      </c>
      <c r="BO64" s="866">
        <f t="shared" si="391"/>
        <v>1846</v>
      </c>
      <c r="BP64" s="867">
        <f t="shared" ref="BP64" si="392">BO64-BN64</f>
        <v>-101</v>
      </c>
      <c r="BQ64" s="865">
        <f>SW300_JIG_MTB!AA17</f>
        <v>195</v>
      </c>
      <c r="BR64" s="866">
        <f>SW300_JIG_MTB!O17</f>
        <v>195</v>
      </c>
      <c r="BS64" s="867">
        <f t="shared" ref="BS64" si="393">BR64-BQ64</f>
        <v>0</v>
      </c>
      <c r="BT64" s="865">
        <f t="shared" ref="BT64:BU64" si="394">SUM(BN64,BQ64)</f>
        <v>2142</v>
      </c>
      <c r="BU64" s="866">
        <f t="shared" si="394"/>
        <v>2041</v>
      </c>
      <c r="BV64" s="867">
        <f t="shared" ref="BV64" si="395">BU64-BT64</f>
        <v>-101</v>
      </c>
      <c r="BW64" s="911" t="s">
        <v>89</v>
      </c>
    </row>
    <row r="65" spans="2:75" s="921" customFormat="1" ht="15.75" customHeight="1" thickTop="1" thickBot="1">
      <c r="B65" s="2550"/>
      <c r="C65" s="2554"/>
      <c r="D65" s="746" t="s">
        <v>293</v>
      </c>
      <c r="E65" s="747" t="s">
        <v>294</v>
      </c>
      <c r="F65" s="868">
        <f>SUM(F60:F64)</f>
        <v>444</v>
      </c>
      <c r="G65" s="869">
        <f t="shared" ref="G65" si="396">SUM(G60:G64)</f>
        <v>369</v>
      </c>
      <c r="H65" s="870">
        <f t="shared" si="1"/>
        <v>-75</v>
      </c>
      <c r="I65" s="868">
        <f>SUM(I60:I64)</f>
        <v>449</v>
      </c>
      <c r="J65" s="869">
        <f t="shared" ref="J65" si="397">SUM(J60:J64)</f>
        <v>308</v>
      </c>
      <c r="K65" s="870">
        <f t="shared" ref="K65:K73" si="398">J65-I65</f>
        <v>-141</v>
      </c>
      <c r="L65" s="868">
        <f t="shared" si="60"/>
        <v>893</v>
      </c>
      <c r="M65" s="869">
        <f t="shared" si="60"/>
        <v>677</v>
      </c>
      <c r="N65" s="870">
        <f t="shared" si="6"/>
        <v>-216</v>
      </c>
      <c r="O65" s="868">
        <f>SUM(O60:O64)</f>
        <v>854</v>
      </c>
      <c r="P65" s="869">
        <f t="shared" ref="P65" si="399">SUM(P60:P64)</f>
        <v>20027.410149023443</v>
      </c>
      <c r="Q65" s="870">
        <f t="shared" ref="Q65:Q73" si="400">P65-O65</f>
        <v>19173.410149023443</v>
      </c>
      <c r="R65" s="868">
        <f t="shared" si="62"/>
        <v>1747</v>
      </c>
      <c r="S65" s="869">
        <f t="shared" si="62"/>
        <v>20704.410149023443</v>
      </c>
      <c r="T65" s="870">
        <f t="shared" si="11"/>
        <v>18957.410149023443</v>
      </c>
      <c r="U65" s="868">
        <f>SUM(U60:U64)</f>
        <v>444</v>
      </c>
      <c r="V65" s="869">
        <f t="shared" ref="V65" si="401">SUM(V60:V64)</f>
        <v>305</v>
      </c>
      <c r="W65" s="870">
        <f t="shared" ref="W65:W73" si="402">V65-U65</f>
        <v>-139</v>
      </c>
      <c r="X65" s="868">
        <f t="shared" si="64"/>
        <v>2191</v>
      </c>
      <c r="Y65" s="869">
        <f t="shared" si="64"/>
        <v>21009.410149023443</v>
      </c>
      <c r="Z65" s="870">
        <f t="shared" si="16"/>
        <v>18818.410149023443</v>
      </c>
      <c r="AA65" s="868">
        <f>SUM(AA60:AA64)</f>
        <v>444</v>
      </c>
      <c r="AB65" s="869">
        <f t="shared" ref="AB65" si="403">SUM(AB60:AB64)</f>
        <v>377</v>
      </c>
      <c r="AC65" s="870">
        <f t="shared" ref="AC65:AC73" si="404">AB65-AA65</f>
        <v>-67</v>
      </c>
      <c r="AD65" s="868">
        <f t="shared" si="66"/>
        <v>2635</v>
      </c>
      <c r="AE65" s="869">
        <f t="shared" si="66"/>
        <v>21386.410149023443</v>
      </c>
      <c r="AF65" s="870">
        <f t="shared" si="21"/>
        <v>18751.410149023443</v>
      </c>
      <c r="AG65" s="868">
        <f>SUM(AG60:AG64)</f>
        <v>844</v>
      </c>
      <c r="AH65" s="869">
        <f t="shared" ref="AH65" si="405">SUM(AH60:AH64)</f>
        <v>844</v>
      </c>
      <c r="AI65" s="870">
        <f t="shared" ref="AI65:AI73" si="406">AH65-AG65</f>
        <v>0</v>
      </c>
      <c r="AJ65" s="868">
        <f t="shared" si="68"/>
        <v>3479</v>
      </c>
      <c r="AK65" s="869">
        <f t="shared" si="68"/>
        <v>22230.410149023443</v>
      </c>
      <c r="AL65" s="870">
        <f t="shared" si="26"/>
        <v>18751.410149023443</v>
      </c>
      <c r="AM65" s="868">
        <f>SUM(AM60:AM64)</f>
        <v>477</v>
      </c>
      <c r="AN65" s="869">
        <f t="shared" ref="AN65" si="407">SUM(AN60:AN64)</f>
        <v>477</v>
      </c>
      <c r="AO65" s="870">
        <f t="shared" ref="AO65:AO73" si="408">AN65-AM65</f>
        <v>0</v>
      </c>
      <c r="AP65" s="868">
        <f t="shared" si="70"/>
        <v>3956</v>
      </c>
      <c r="AQ65" s="869">
        <f t="shared" si="70"/>
        <v>22707.410149023443</v>
      </c>
      <c r="AR65" s="870">
        <f t="shared" si="31"/>
        <v>18751.410149023443</v>
      </c>
      <c r="AS65" s="868">
        <f>SUM(AS60:AS64)</f>
        <v>482</v>
      </c>
      <c r="AT65" s="869">
        <f t="shared" ref="AT65" si="409">SUM(AT60:AT64)</f>
        <v>482</v>
      </c>
      <c r="AU65" s="870">
        <f t="shared" ref="AU65:AU73" si="410">AT65-AS65</f>
        <v>0</v>
      </c>
      <c r="AV65" s="868">
        <f t="shared" si="72"/>
        <v>4438</v>
      </c>
      <c r="AW65" s="869">
        <f t="shared" si="72"/>
        <v>23189.410149023443</v>
      </c>
      <c r="AX65" s="870">
        <f t="shared" si="36"/>
        <v>18751.410149023443</v>
      </c>
      <c r="AY65" s="868">
        <f>SUM(AY60:AY64)</f>
        <v>887</v>
      </c>
      <c r="AZ65" s="869">
        <f t="shared" ref="AZ65" si="411">SUM(AZ60:AZ64)</f>
        <v>888</v>
      </c>
      <c r="BA65" s="870">
        <f t="shared" ref="BA65:BA73" si="412">AZ65-AY65</f>
        <v>1</v>
      </c>
      <c r="BB65" s="868">
        <f t="shared" si="74"/>
        <v>5325</v>
      </c>
      <c r="BC65" s="869">
        <f t="shared" si="74"/>
        <v>24077.410149023443</v>
      </c>
      <c r="BD65" s="870">
        <f t="shared" si="41"/>
        <v>18752.410149023443</v>
      </c>
      <c r="BE65" s="868">
        <f>SUM(BE60:BE64)</f>
        <v>477</v>
      </c>
      <c r="BF65" s="869">
        <f t="shared" ref="BF65" si="413">SUM(BF60:BF64)</f>
        <v>477</v>
      </c>
      <c r="BG65" s="870">
        <f t="shared" ref="BG65:BG73" si="414">BF65-BE65</f>
        <v>0</v>
      </c>
      <c r="BH65" s="868">
        <f t="shared" si="76"/>
        <v>5802</v>
      </c>
      <c r="BI65" s="869">
        <f t="shared" si="76"/>
        <v>24554.410149023443</v>
      </c>
      <c r="BJ65" s="870">
        <f t="shared" si="46"/>
        <v>18752.410149023443</v>
      </c>
      <c r="BK65" s="868">
        <f>SUM(BK60:BK64)</f>
        <v>477</v>
      </c>
      <c r="BL65" s="869">
        <f t="shared" ref="BL65" si="415">SUM(BL60:BL64)</f>
        <v>477</v>
      </c>
      <c r="BM65" s="870">
        <f t="shared" ref="BM65:BM73" si="416">BL65-BK65</f>
        <v>0</v>
      </c>
      <c r="BN65" s="868">
        <f t="shared" si="78"/>
        <v>6279</v>
      </c>
      <c r="BO65" s="869">
        <f t="shared" si="78"/>
        <v>25031.410149023443</v>
      </c>
      <c r="BP65" s="870">
        <f t="shared" si="51"/>
        <v>18752.410149023443</v>
      </c>
      <c r="BQ65" s="868">
        <f>SUM(BQ60:BQ64)</f>
        <v>877</v>
      </c>
      <c r="BR65" s="869">
        <f t="shared" ref="BR65" si="417">SUM(BR60:BR64)</f>
        <v>960</v>
      </c>
      <c r="BS65" s="870">
        <f t="shared" ref="BS65:BS73" si="418">BR65-BQ65</f>
        <v>83</v>
      </c>
      <c r="BT65" s="868">
        <f t="shared" si="80"/>
        <v>7156</v>
      </c>
      <c r="BU65" s="869">
        <f t="shared" si="80"/>
        <v>25991.410149023443</v>
      </c>
      <c r="BV65" s="870">
        <f t="shared" si="56"/>
        <v>18835.410149023443</v>
      </c>
      <c r="BW65" s="910" t="s">
        <v>89</v>
      </c>
    </row>
    <row r="66" spans="2:75" ht="15.75" customHeight="1" thickBot="1">
      <c r="B66" s="2550"/>
      <c r="C66" s="2555" t="s">
        <v>295</v>
      </c>
      <c r="D66" s="2556"/>
      <c r="E66" s="751"/>
      <c r="F66" s="873">
        <f>SUM(F59,F65)</f>
        <v>27027</v>
      </c>
      <c r="G66" s="874">
        <f>SUM(G59,G65)</f>
        <v>19745</v>
      </c>
      <c r="H66" s="875">
        <f t="shared" si="1"/>
        <v>-7282</v>
      </c>
      <c r="I66" s="873">
        <f>SUM(I59,I65)</f>
        <v>22844</v>
      </c>
      <c r="J66" s="874">
        <f>SUM(J59,J65)</f>
        <v>20848</v>
      </c>
      <c r="K66" s="875">
        <f t="shared" si="398"/>
        <v>-1996</v>
      </c>
      <c r="L66" s="873">
        <f t="shared" si="60"/>
        <v>49871</v>
      </c>
      <c r="M66" s="874">
        <f t="shared" si="60"/>
        <v>40593</v>
      </c>
      <c r="N66" s="875">
        <f t="shared" si="6"/>
        <v>-9278</v>
      </c>
      <c r="O66" s="873">
        <f>SUM(O59,O65)</f>
        <v>29723</v>
      </c>
      <c r="P66" s="874">
        <f>SUM(P59,P65)</f>
        <v>41105.410149023446</v>
      </c>
      <c r="Q66" s="875">
        <f t="shared" si="400"/>
        <v>11382.410149023446</v>
      </c>
      <c r="R66" s="873">
        <f t="shared" si="62"/>
        <v>79594</v>
      </c>
      <c r="S66" s="874">
        <f t="shared" si="62"/>
        <v>81698.410149023446</v>
      </c>
      <c r="T66" s="875">
        <f t="shared" si="11"/>
        <v>2104.4101490234461</v>
      </c>
      <c r="U66" s="873">
        <f>SUM(U59,U65)</f>
        <v>22773</v>
      </c>
      <c r="V66" s="874">
        <f>SUM(V59,V65)</f>
        <v>13634</v>
      </c>
      <c r="W66" s="875">
        <f t="shared" si="402"/>
        <v>-9139</v>
      </c>
      <c r="X66" s="873">
        <f t="shared" si="64"/>
        <v>102367</v>
      </c>
      <c r="Y66" s="874">
        <f t="shared" si="64"/>
        <v>95332.410149023446</v>
      </c>
      <c r="Z66" s="875">
        <f t="shared" si="16"/>
        <v>-7034.5898509765539</v>
      </c>
      <c r="AA66" s="873">
        <f>SUM(AA59,AA65)</f>
        <v>21843</v>
      </c>
      <c r="AB66" s="874">
        <f>SUM(AB59,AB65)</f>
        <v>12984</v>
      </c>
      <c r="AC66" s="875">
        <f t="shared" si="404"/>
        <v>-8859</v>
      </c>
      <c r="AD66" s="873">
        <f t="shared" si="66"/>
        <v>124210</v>
      </c>
      <c r="AE66" s="874">
        <f t="shared" si="66"/>
        <v>108316.41014902345</v>
      </c>
      <c r="AF66" s="875">
        <f t="shared" si="21"/>
        <v>-15893.589850976554</v>
      </c>
      <c r="AG66" s="873">
        <f>SUM(AG59,AG65)</f>
        <v>29089</v>
      </c>
      <c r="AH66" s="874">
        <f>SUM(AH59,AH65)</f>
        <v>40262</v>
      </c>
      <c r="AI66" s="875">
        <f t="shared" si="406"/>
        <v>11173</v>
      </c>
      <c r="AJ66" s="873">
        <f t="shared" si="68"/>
        <v>153299</v>
      </c>
      <c r="AK66" s="874">
        <f t="shared" si="68"/>
        <v>148578.41014902346</v>
      </c>
      <c r="AL66" s="875">
        <f t="shared" si="26"/>
        <v>-4720.5898509765393</v>
      </c>
      <c r="AM66" s="873">
        <f>SUM(AM59,AM65)</f>
        <v>44220</v>
      </c>
      <c r="AN66" s="874">
        <f>SUM(AN59,AN65)</f>
        <v>45010</v>
      </c>
      <c r="AO66" s="875">
        <f t="shared" si="408"/>
        <v>790</v>
      </c>
      <c r="AP66" s="873">
        <f t="shared" si="70"/>
        <v>197519</v>
      </c>
      <c r="AQ66" s="874">
        <f t="shared" si="70"/>
        <v>193588.41014902346</v>
      </c>
      <c r="AR66" s="875">
        <f t="shared" si="31"/>
        <v>-3930.5898509765393</v>
      </c>
      <c r="AS66" s="873">
        <f>SUM(AS59,AS65)</f>
        <v>15888</v>
      </c>
      <c r="AT66" s="874">
        <f>SUM(AT59,AT65)</f>
        <v>27725</v>
      </c>
      <c r="AU66" s="875">
        <f t="shared" si="410"/>
        <v>11837</v>
      </c>
      <c r="AV66" s="873">
        <f t="shared" si="72"/>
        <v>213407</v>
      </c>
      <c r="AW66" s="874">
        <f t="shared" si="72"/>
        <v>221313.41014902346</v>
      </c>
      <c r="AX66" s="875">
        <f t="shared" si="36"/>
        <v>7906.4101490234607</v>
      </c>
      <c r="AY66" s="873">
        <f>SUM(AY59,AY65)</f>
        <v>20469</v>
      </c>
      <c r="AZ66" s="874">
        <f>SUM(AZ59,AZ65)</f>
        <v>28256</v>
      </c>
      <c r="BA66" s="875">
        <f t="shared" si="412"/>
        <v>7787</v>
      </c>
      <c r="BB66" s="873">
        <f t="shared" si="74"/>
        <v>233876</v>
      </c>
      <c r="BC66" s="874">
        <f t="shared" si="74"/>
        <v>249569.41014902346</v>
      </c>
      <c r="BD66" s="875">
        <f t="shared" si="41"/>
        <v>15693.410149023461</v>
      </c>
      <c r="BE66" s="873">
        <f>SUM(BE59,BE65)</f>
        <v>35773</v>
      </c>
      <c r="BF66" s="874">
        <f>SUM(BF59,BF65)</f>
        <v>29918</v>
      </c>
      <c r="BG66" s="875">
        <f t="shared" si="414"/>
        <v>-5855</v>
      </c>
      <c r="BH66" s="873">
        <f t="shared" si="76"/>
        <v>269649</v>
      </c>
      <c r="BI66" s="874">
        <f t="shared" si="76"/>
        <v>279487.41014902346</v>
      </c>
      <c r="BJ66" s="875">
        <f t="shared" si="46"/>
        <v>9838.4101490234607</v>
      </c>
      <c r="BK66" s="873">
        <f>SUM(BK59,BK65)</f>
        <v>18397</v>
      </c>
      <c r="BL66" s="874">
        <f>SUM(BL59,BL65)</f>
        <v>27104</v>
      </c>
      <c r="BM66" s="875">
        <f t="shared" si="416"/>
        <v>8707</v>
      </c>
      <c r="BN66" s="873">
        <f t="shared" si="78"/>
        <v>288046</v>
      </c>
      <c r="BO66" s="874">
        <f t="shared" si="78"/>
        <v>306591.41014902346</v>
      </c>
      <c r="BP66" s="875">
        <f t="shared" si="51"/>
        <v>18545.410149023461</v>
      </c>
      <c r="BQ66" s="873">
        <f>SUM(BQ59,BQ65)</f>
        <v>34721</v>
      </c>
      <c r="BR66" s="874">
        <f>SUM(BR59,BR65)</f>
        <v>31816</v>
      </c>
      <c r="BS66" s="875">
        <f t="shared" si="418"/>
        <v>-2905</v>
      </c>
      <c r="BT66" s="873">
        <f t="shared" si="80"/>
        <v>322767</v>
      </c>
      <c r="BU66" s="874">
        <f t="shared" si="80"/>
        <v>338407.41014902346</v>
      </c>
      <c r="BV66" s="875">
        <f t="shared" si="56"/>
        <v>15640.410149023461</v>
      </c>
      <c r="BW66" s="912" t="s">
        <v>89</v>
      </c>
    </row>
    <row r="67" spans="2:75" ht="15.75" customHeight="1" thickTop="1" thickBot="1">
      <c r="B67" s="2551"/>
      <c r="C67" s="2557" t="s">
        <v>296</v>
      </c>
      <c r="D67" s="2558"/>
      <c r="E67" s="752"/>
      <c r="F67" s="876">
        <f>F51-F66</f>
        <v>-2665</v>
      </c>
      <c r="G67" s="877">
        <f>G51-G66</f>
        <v>2129</v>
      </c>
      <c r="H67" s="878">
        <f t="shared" si="1"/>
        <v>4794</v>
      </c>
      <c r="I67" s="876">
        <f>I51-I66</f>
        <v>-9017</v>
      </c>
      <c r="J67" s="877">
        <f>J51-J66</f>
        <v>-6249</v>
      </c>
      <c r="K67" s="878">
        <f t="shared" si="398"/>
        <v>2768</v>
      </c>
      <c r="L67" s="876">
        <f t="shared" si="60"/>
        <v>-11682</v>
      </c>
      <c r="M67" s="877">
        <f t="shared" si="60"/>
        <v>-4120</v>
      </c>
      <c r="N67" s="878">
        <f t="shared" si="6"/>
        <v>7562</v>
      </c>
      <c r="O67" s="876">
        <f>O51-O66</f>
        <v>-1972</v>
      </c>
      <c r="P67" s="877">
        <f>P51-P66</f>
        <v>-19029.410149023446</v>
      </c>
      <c r="Q67" s="878">
        <f t="shared" si="400"/>
        <v>-17057.410149023446</v>
      </c>
      <c r="R67" s="876">
        <f t="shared" si="62"/>
        <v>-13654</v>
      </c>
      <c r="S67" s="877">
        <f t="shared" si="62"/>
        <v>-23149.410149023446</v>
      </c>
      <c r="T67" s="878">
        <f t="shared" si="11"/>
        <v>-9495.4101490234461</v>
      </c>
      <c r="U67" s="876">
        <f>U51-U66</f>
        <v>-523</v>
      </c>
      <c r="V67" s="877">
        <f>V51-V66</f>
        <v>120</v>
      </c>
      <c r="W67" s="878">
        <f t="shared" si="402"/>
        <v>643</v>
      </c>
      <c r="X67" s="876">
        <f t="shared" si="64"/>
        <v>-14177</v>
      </c>
      <c r="Y67" s="877">
        <f t="shared" si="64"/>
        <v>-23029.410149023446</v>
      </c>
      <c r="Z67" s="878">
        <f t="shared" si="16"/>
        <v>-8852.4101490234461</v>
      </c>
      <c r="AA67" s="876">
        <f>AA51-AA66</f>
        <v>-9635</v>
      </c>
      <c r="AB67" s="877">
        <f>AB51-AB66</f>
        <v>-4901</v>
      </c>
      <c r="AC67" s="878">
        <f t="shared" si="404"/>
        <v>4734</v>
      </c>
      <c r="AD67" s="876">
        <f t="shared" si="66"/>
        <v>-23812</v>
      </c>
      <c r="AE67" s="877">
        <f t="shared" si="66"/>
        <v>-27930.410149023446</v>
      </c>
      <c r="AF67" s="878">
        <f t="shared" si="21"/>
        <v>-4118.4101490234461</v>
      </c>
      <c r="AG67" s="876">
        <f>AG51-AG66</f>
        <v>-858</v>
      </c>
      <c r="AH67" s="877">
        <f>AH51-AH66</f>
        <v>-1340</v>
      </c>
      <c r="AI67" s="878">
        <f t="shared" si="406"/>
        <v>-482</v>
      </c>
      <c r="AJ67" s="876">
        <f t="shared" si="68"/>
        <v>-24670</v>
      </c>
      <c r="AK67" s="877">
        <f t="shared" si="68"/>
        <v>-29270.410149023446</v>
      </c>
      <c r="AL67" s="878">
        <f t="shared" si="26"/>
        <v>-4600.4101490234461</v>
      </c>
      <c r="AM67" s="876">
        <f>AM51-AM66</f>
        <v>-2454</v>
      </c>
      <c r="AN67" s="877">
        <f>AN51-AN66</f>
        <v>-25587</v>
      </c>
      <c r="AO67" s="878">
        <f t="shared" si="408"/>
        <v>-23133</v>
      </c>
      <c r="AP67" s="876">
        <f t="shared" si="70"/>
        <v>-27124</v>
      </c>
      <c r="AQ67" s="877">
        <f t="shared" si="70"/>
        <v>-54857.410149023446</v>
      </c>
      <c r="AR67" s="878">
        <f t="shared" si="31"/>
        <v>-27733.410149023446</v>
      </c>
      <c r="AS67" s="876">
        <f>AS51-AS66</f>
        <v>-2844</v>
      </c>
      <c r="AT67" s="877">
        <f>AT51-AT66</f>
        <v>-26837</v>
      </c>
      <c r="AU67" s="878">
        <f t="shared" si="410"/>
        <v>-23993</v>
      </c>
      <c r="AV67" s="876">
        <f t="shared" si="72"/>
        <v>-29968</v>
      </c>
      <c r="AW67" s="877">
        <f t="shared" si="72"/>
        <v>-81694.410149023446</v>
      </c>
      <c r="AX67" s="878">
        <f t="shared" si="36"/>
        <v>-51726.410149023446</v>
      </c>
      <c r="AY67" s="876">
        <f>AY51-AY66</f>
        <v>-6739</v>
      </c>
      <c r="AZ67" s="877">
        <f>AZ51-AZ66</f>
        <v>-27257</v>
      </c>
      <c r="BA67" s="878">
        <f t="shared" si="412"/>
        <v>-20518</v>
      </c>
      <c r="BB67" s="876">
        <f t="shared" si="74"/>
        <v>-36707</v>
      </c>
      <c r="BC67" s="877">
        <f t="shared" si="74"/>
        <v>-108951.41014902345</v>
      </c>
      <c r="BD67" s="878">
        <f t="shared" si="41"/>
        <v>-72244.410149023446</v>
      </c>
      <c r="BE67" s="876">
        <f>BE51-BE66</f>
        <v>-6047</v>
      </c>
      <c r="BF67" s="877">
        <f>BF51-BF66</f>
        <v>-26674</v>
      </c>
      <c r="BG67" s="878">
        <f t="shared" si="414"/>
        <v>-20627</v>
      </c>
      <c r="BH67" s="876">
        <f t="shared" si="76"/>
        <v>-42754</v>
      </c>
      <c r="BI67" s="877">
        <f t="shared" si="76"/>
        <v>-135625.41014902346</v>
      </c>
      <c r="BJ67" s="878">
        <f t="shared" si="46"/>
        <v>-92871.410149023461</v>
      </c>
      <c r="BK67" s="876">
        <f>BK51-BK66</f>
        <v>-3998</v>
      </c>
      <c r="BL67" s="877">
        <f>BL51-BL66</f>
        <v>-26893</v>
      </c>
      <c r="BM67" s="878">
        <f t="shared" si="416"/>
        <v>-22895</v>
      </c>
      <c r="BN67" s="876">
        <f t="shared" si="78"/>
        <v>-46752</v>
      </c>
      <c r="BO67" s="877">
        <f t="shared" si="78"/>
        <v>-162518.41014902346</v>
      </c>
      <c r="BP67" s="878">
        <f t="shared" si="51"/>
        <v>-115766.41014902346</v>
      </c>
      <c r="BQ67" s="876">
        <f>BQ51-BQ66</f>
        <v>-1094</v>
      </c>
      <c r="BR67" s="877">
        <f>BR51-BR66</f>
        <v>-27215</v>
      </c>
      <c r="BS67" s="878">
        <f t="shared" si="418"/>
        <v>-26121</v>
      </c>
      <c r="BT67" s="876">
        <f t="shared" si="80"/>
        <v>-47846</v>
      </c>
      <c r="BU67" s="877">
        <f t="shared" si="80"/>
        <v>-189733.41014902346</v>
      </c>
      <c r="BV67" s="878">
        <f t="shared" si="56"/>
        <v>-141887.41014902346</v>
      </c>
      <c r="BW67" s="913" t="s">
        <v>89</v>
      </c>
    </row>
    <row r="68" spans="2:75" ht="15.75" customHeight="1" thickTop="1" thickBot="1">
      <c r="B68" s="2494" t="s">
        <v>247</v>
      </c>
      <c r="C68" s="2496" t="s">
        <v>248</v>
      </c>
      <c r="D68" s="2497"/>
      <c r="E68" s="2498"/>
      <c r="F68" s="879">
        <f>SUM(F53,F67)</f>
        <v>6914</v>
      </c>
      <c r="G68" s="880">
        <f>SUM(G53,G67)</f>
        <v>11744</v>
      </c>
      <c r="H68" s="881">
        <f t="shared" si="1"/>
        <v>4830</v>
      </c>
      <c r="I68" s="879">
        <f>SUM(I53,I67)</f>
        <v>-4812</v>
      </c>
      <c r="J68" s="880">
        <f>SUM(J53,J67)</f>
        <v>-1246</v>
      </c>
      <c r="K68" s="881">
        <f t="shared" si="398"/>
        <v>3566</v>
      </c>
      <c r="L68" s="879">
        <f t="shared" si="60"/>
        <v>2102</v>
      </c>
      <c r="M68" s="880">
        <f t="shared" si="60"/>
        <v>10498</v>
      </c>
      <c r="N68" s="881">
        <f t="shared" si="6"/>
        <v>8396</v>
      </c>
      <c r="O68" s="879">
        <f>SUM(O53,O67)</f>
        <v>10387</v>
      </c>
      <c r="P68" s="880">
        <f>SUM(P53,P67)</f>
        <v>-8363.4101490234461</v>
      </c>
      <c r="Q68" s="881">
        <f t="shared" si="400"/>
        <v>-18750.410149023446</v>
      </c>
      <c r="R68" s="879">
        <f t="shared" si="62"/>
        <v>12489</v>
      </c>
      <c r="S68" s="880">
        <f t="shared" si="62"/>
        <v>2134.5898509765539</v>
      </c>
      <c r="T68" s="881">
        <f t="shared" si="11"/>
        <v>-10354.410149023446</v>
      </c>
      <c r="U68" s="879">
        <f>SUM(U53,U67)</f>
        <v>6568</v>
      </c>
      <c r="V68" s="880">
        <f>SUM(V53,V67)</f>
        <v>3353</v>
      </c>
      <c r="W68" s="881">
        <f t="shared" si="402"/>
        <v>-3215</v>
      </c>
      <c r="X68" s="879">
        <f t="shared" si="64"/>
        <v>19057</v>
      </c>
      <c r="Y68" s="880">
        <f t="shared" si="64"/>
        <v>5487.5898509765539</v>
      </c>
      <c r="Z68" s="881">
        <f t="shared" si="16"/>
        <v>-13569.410149023446</v>
      </c>
      <c r="AA68" s="879">
        <f>SUM(AA53,AA67)</f>
        <v>-4073</v>
      </c>
      <c r="AB68" s="880">
        <f>SUM(AB53,AB67)</f>
        <v>-632</v>
      </c>
      <c r="AC68" s="881">
        <f t="shared" si="404"/>
        <v>3441</v>
      </c>
      <c r="AD68" s="879">
        <f t="shared" si="66"/>
        <v>14984</v>
      </c>
      <c r="AE68" s="880">
        <f t="shared" si="66"/>
        <v>4855.5898509765539</v>
      </c>
      <c r="AF68" s="881">
        <f t="shared" si="21"/>
        <v>-10128.410149023446</v>
      </c>
      <c r="AG68" s="879">
        <f>SUM(AG53,AG67)</f>
        <v>20603</v>
      </c>
      <c r="AH68" s="880">
        <f>SUM(AH53,AH67)</f>
        <v>31532</v>
      </c>
      <c r="AI68" s="881">
        <f t="shared" si="406"/>
        <v>10929</v>
      </c>
      <c r="AJ68" s="879">
        <f t="shared" si="68"/>
        <v>35587</v>
      </c>
      <c r="AK68" s="880">
        <f t="shared" si="68"/>
        <v>36387.589850976554</v>
      </c>
      <c r="AL68" s="881">
        <f t="shared" si="26"/>
        <v>800.58985097655386</v>
      </c>
      <c r="AM68" s="879">
        <f>SUM(AM53,AM67)</f>
        <v>21230</v>
      </c>
      <c r="AN68" s="880">
        <f>SUM(AN53,AN67)</f>
        <v>33466</v>
      </c>
      <c r="AO68" s="881">
        <f t="shared" si="408"/>
        <v>12236</v>
      </c>
      <c r="AP68" s="879">
        <f t="shared" si="70"/>
        <v>56817</v>
      </c>
      <c r="AQ68" s="880">
        <f t="shared" si="70"/>
        <v>69853.589850976554</v>
      </c>
      <c r="AR68" s="881">
        <f t="shared" si="31"/>
        <v>13036.589850976554</v>
      </c>
      <c r="AS68" s="879">
        <f>SUM(AS53,AS67)</f>
        <v>1750</v>
      </c>
      <c r="AT68" s="880">
        <f>SUM(AT53,AT67)</f>
        <v>-9253</v>
      </c>
      <c r="AU68" s="881">
        <f t="shared" si="410"/>
        <v>-11003</v>
      </c>
      <c r="AV68" s="879">
        <f t="shared" si="72"/>
        <v>58567</v>
      </c>
      <c r="AW68" s="880">
        <f t="shared" si="72"/>
        <v>60600.589850976554</v>
      </c>
      <c r="AX68" s="881">
        <f t="shared" si="36"/>
        <v>2033.5898509765539</v>
      </c>
      <c r="AY68" s="879">
        <f>SUM(AY53,AY67)</f>
        <v>-2418</v>
      </c>
      <c r="AZ68" s="880">
        <f>SUM(AZ53,AZ67)</f>
        <v>-1324</v>
      </c>
      <c r="BA68" s="881">
        <f t="shared" si="412"/>
        <v>1094</v>
      </c>
      <c r="BB68" s="879">
        <f t="shared" si="74"/>
        <v>56149</v>
      </c>
      <c r="BC68" s="880">
        <f t="shared" si="74"/>
        <v>59276.589850976554</v>
      </c>
      <c r="BD68" s="881">
        <f t="shared" si="41"/>
        <v>3127.5898509765539</v>
      </c>
      <c r="BE68" s="879">
        <f>SUM(BE53,BE67)</f>
        <v>8886</v>
      </c>
      <c r="BF68" s="880">
        <f>SUM(BF53,BF67)</f>
        <v>21729</v>
      </c>
      <c r="BG68" s="881">
        <f t="shared" si="414"/>
        <v>12843</v>
      </c>
      <c r="BH68" s="879">
        <f t="shared" si="76"/>
        <v>65035</v>
      </c>
      <c r="BI68" s="880">
        <f t="shared" si="76"/>
        <v>81005.589850976554</v>
      </c>
      <c r="BJ68" s="881">
        <f t="shared" si="46"/>
        <v>15970.589850976554</v>
      </c>
      <c r="BK68" s="879">
        <f>SUM(BK53,BK67)</f>
        <v>804</v>
      </c>
      <c r="BL68" s="880">
        <f>SUM(BL53,BL67)</f>
        <v>-16902</v>
      </c>
      <c r="BM68" s="881">
        <f t="shared" si="416"/>
        <v>-17706</v>
      </c>
      <c r="BN68" s="879">
        <f t="shared" si="78"/>
        <v>65839</v>
      </c>
      <c r="BO68" s="880">
        <f t="shared" si="78"/>
        <v>64103.589850976554</v>
      </c>
      <c r="BP68" s="881">
        <f t="shared" si="51"/>
        <v>-1735.4101490234461</v>
      </c>
      <c r="BQ68" s="879">
        <f>SUM(BQ53,BQ67)</f>
        <v>21873</v>
      </c>
      <c r="BR68" s="880">
        <f>SUM(BR53,BR67)</f>
        <v>32695</v>
      </c>
      <c r="BS68" s="881">
        <f t="shared" si="418"/>
        <v>10822</v>
      </c>
      <c r="BT68" s="879">
        <f t="shared" si="80"/>
        <v>87712</v>
      </c>
      <c r="BU68" s="880">
        <f t="shared" si="80"/>
        <v>96798.589850976554</v>
      </c>
      <c r="BV68" s="881">
        <f t="shared" si="56"/>
        <v>9086.5898509765539</v>
      </c>
      <c r="BW68" s="914" t="s">
        <v>89</v>
      </c>
    </row>
    <row r="69" spans="2:75" ht="15.75" customHeight="1" thickTop="1" thickBot="1">
      <c r="B69" s="2495"/>
      <c r="C69" s="2499" t="s">
        <v>249</v>
      </c>
      <c r="D69" s="2500"/>
      <c r="E69" s="2501"/>
      <c r="F69" s="882">
        <f t="shared" ref="F69:BQ69" si="419">F68/F49</f>
        <v>0.11409240924092409</v>
      </c>
      <c r="G69" s="883">
        <f t="shared" si="419"/>
        <v>0.25297804967365317</v>
      </c>
      <c r="H69" s="884">
        <f t="shared" si="1"/>
        <v>0.13888564043272908</v>
      </c>
      <c r="I69" s="882">
        <f t="shared" si="419"/>
        <v>-0.15948561580273102</v>
      </c>
      <c r="J69" s="883">
        <f t="shared" si="419"/>
        <v>-5.4892286003788711E-2</v>
      </c>
      <c r="K69" s="884">
        <f t="shared" si="398"/>
        <v>0.10459332979894231</v>
      </c>
      <c r="L69" s="882">
        <f t="shared" si="419"/>
        <v>2.3156920636319571E-2</v>
      </c>
      <c r="M69" s="883">
        <f t="shared" si="419"/>
        <v>0.15187639246549578</v>
      </c>
      <c r="N69" s="884">
        <f t="shared" si="6"/>
        <v>0.1287194718291762</v>
      </c>
      <c r="O69" s="882">
        <f t="shared" si="419"/>
        <v>0.13758162575996397</v>
      </c>
      <c r="P69" s="883">
        <f t="shared" si="419"/>
        <v>-0.1115106485116658</v>
      </c>
      <c r="Q69" s="884">
        <f t="shared" si="400"/>
        <v>-0.24909227427162978</v>
      </c>
      <c r="R69" s="882">
        <f t="shared" si="419"/>
        <v>7.5113220143261827E-2</v>
      </c>
      <c r="S69" s="883">
        <f t="shared" si="419"/>
        <v>1.481088966352736E-2</v>
      </c>
      <c r="T69" s="884">
        <f t="shared" si="11"/>
        <v>-6.0302330479734469E-2</v>
      </c>
      <c r="U69" s="882">
        <f t="shared" si="419"/>
        <v>0.1500228414801279</v>
      </c>
      <c r="V69" s="883">
        <f t="shared" si="419"/>
        <v>0.16960898376245637</v>
      </c>
      <c r="W69" s="884">
        <f t="shared" si="402"/>
        <v>1.9586142282328467E-2</v>
      </c>
      <c r="X69" s="882">
        <f t="shared" si="419"/>
        <v>9.072644954272574E-2</v>
      </c>
      <c r="Y69" s="883">
        <f t="shared" si="419"/>
        <v>3.3482963481906096E-2</v>
      </c>
      <c r="Z69" s="884">
        <f t="shared" si="16"/>
        <v>-5.7243486060819644E-2</v>
      </c>
      <c r="AA69" s="882">
        <f t="shared" si="419"/>
        <v>-0.13285276273729532</v>
      </c>
      <c r="AB69" s="883">
        <f t="shared" si="419"/>
        <v>-4.2573256988885144E-2</v>
      </c>
      <c r="AC69" s="884">
        <f t="shared" si="404"/>
        <v>9.0279505748410177E-2</v>
      </c>
      <c r="AD69" s="882">
        <f t="shared" si="419"/>
        <v>6.224995533989456E-2</v>
      </c>
      <c r="AE69" s="883">
        <f t="shared" si="419"/>
        <v>2.7166114743878179E-2</v>
      </c>
      <c r="AF69" s="884">
        <f t="shared" si="21"/>
        <v>-3.508384059601638E-2</v>
      </c>
      <c r="AG69" s="882">
        <f t="shared" si="419"/>
        <v>0.15548729868836128</v>
      </c>
      <c r="AH69" s="883">
        <f t="shared" si="419"/>
        <v>0.1594393430686461</v>
      </c>
      <c r="AI69" s="884">
        <f t="shared" si="406"/>
        <v>3.9520443802848193E-3</v>
      </c>
      <c r="AJ69" s="882">
        <f t="shared" si="419"/>
        <v>9.5353055761723204E-2</v>
      </c>
      <c r="AK69" s="883">
        <f t="shared" si="419"/>
        <v>9.6645701520501864E-2</v>
      </c>
      <c r="AL69" s="884">
        <f t="shared" si="26"/>
        <v>1.2926457587786599E-3</v>
      </c>
      <c r="AM69" s="882">
        <f t="shared" si="419"/>
        <v>0.1704536330790847</v>
      </c>
      <c r="AN69" s="883">
        <f t="shared" si="419"/>
        <v>0.26500585980805169</v>
      </c>
      <c r="AO69" s="884">
        <f t="shared" si="408"/>
        <v>9.4552226728966987E-2</v>
      </c>
      <c r="AP69" s="882">
        <f t="shared" si="419"/>
        <v>0.11414468331314301</v>
      </c>
      <c r="AQ69" s="883">
        <f t="shared" si="419"/>
        <v>0.13893221580220838</v>
      </c>
      <c r="AR69" s="884">
        <f t="shared" si="31"/>
        <v>2.4787532489065373E-2</v>
      </c>
      <c r="AS69" s="882">
        <f t="shared" si="419"/>
        <v>5.8104787834517564E-2</v>
      </c>
      <c r="AT69" s="883">
        <f t="shared" si="419"/>
        <v>-0.43201979643290689</v>
      </c>
      <c r="AU69" s="884">
        <f t="shared" si="410"/>
        <v>-0.49012458426742445</v>
      </c>
      <c r="AV69" s="882">
        <f t="shared" si="419"/>
        <v>0.11094735366493584</v>
      </c>
      <c r="AW69" s="883">
        <f t="shared" si="419"/>
        <v>0.11560431251581256</v>
      </c>
      <c r="AX69" s="884">
        <f t="shared" si="36"/>
        <v>4.656958850876719E-3</v>
      </c>
      <c r="AY69" s="882">
        <f t="shared" si="419"/>
        <v>-7.8414839797639121E-2</v>
      </c>
      <c r="AZ69" s="883">
        <f t="shared" si="419"/>
        <v>-3.6522122917356285E-2</v>
      </c>
      <c r="BA69" s="884">
        <f t="shared" si="412"/>
        <v>4.1892716880282836E-2</v>
      </c>
      <c r="BB69" s="882">
        <f t="shared" si="419"/>
        <v>0.10049631566607066</v>
      </c>
      <c r="BC69" s="883">
        <f t="shared" si="419"/>
        <v>0.10576436429957688</v>
      </c>
      <c r="BD69" s="884">
        <f t="shared" si="41"/>
        <v>5.2680486335062171E-3</v>
      </c>
      <c r="BE69" s="882">
        <f t="shared" si="419"/>
        <v>8.1106983451838741E-2</v>
      </c>
      <c r="BF69" s="883">
        <f t="shared" si="419"/>
        <v>0.32651129243114096</v>
      </c>
      <c r="BG69" s="884">
        <f t="shared" si="414"/>
        <v>0.24540430897930221</v>
      </c>
      <c r="BH69" s="882">
        <f t="shared" si="419"/>
        <v>9.7317575373049456E-2</v>
      </c>
      <c r="BI69" s="883">
        <f t="shared" si="419"/>
        <v>0.12919386969699997</v>
      </c>
      <c r="BJ69" s="884">
        <f t="shared" si="46"/>
        <v>3.1876294323950519E-2</v>
      </c>
      <c r="BK69" s="882">
        <f t="shared" si="419"/>
        <v>2.0570025072916134E-2</v>
      </c>
      <c r="BL69" s="883">
        <f t="shared" si="419"/>
        <v>-1.2693000901171523</v>
      </c>
      <c r="BM69" s="884">
        <f t="shared" si="416"/>
        <v>-1.2898701151900684</v>
      </c>
      <c r="BN69" s="882">
        <f t="shared" si="419"/>
        <v>9.3076812155586525E-2</v>
      </c>
      <c r="BO69" s="883">
        <f t="shared" si="419"/>
        <v>0.10011117785836007</v>
      </c>
      <c r="BP69" s="884">
        <f t="shared" si="51"/>
        <v>7.0343657027735484E-3</v>
      </c>
      <c r="BQ69" s="882">
        <f t="shared" si="419"/>
        <v>0.2748623991555455</v>
      </c>
      <c r="BR69" s="883">
        <f t="shared" ref="BR69:BU69" si="420">BR68/BR49</f>
        <v>0.31697480295112801</v>
      </c>
      <c r="BS69" s="884">
        <f t="shared" si="418"/>
        <v>4.2112403795582509E-2</v>
      </c>
      <c r="BT69" s="882">
        <f t="shared" si="420"/>
        <v>0.11145957760439169</v>
      </c>
      <c r="BU69" s="883">
        <f t="shared" si="420"/>
        <v>0.13019820524401968</v>
      </c>
      <c r="BV69" s="884">
        <f t="shared" si="56"/>
        <v>1.8738627639627983E-2</v>
      </c>
      <c r="BW69" s="915" t="s">
        <v>153</v>
      </c>
    </row>
    <row r="70" spans="2:75" ht="15.75" customHeight="1">
      <c r="B70" s="2502" t="s">
        <v>250</v>
      </c>
      <c r="C70" s="1442" t="s">
        <v>251</v>
      </c>
      <c r="D70" s="1443"/>
      <c r="E70" s="753" t="s">
        <v>252</v>
      </c>
      <c r="F70" s="885">
        <f>F49</f>
        <v>60600</v>
      </c>
      <c r="G70" s="886">
        <f>G49</f>
        <v>46423</v>
      </c>
      <c r="H70" s="887">
        <f t="shared" si="1"/>
        <v>-14177</v>
      </c>
      <c r="I70" s="885">
        <f>I49</f>
        <v>30172</v>
      </c>
      <c r="J70" s="886">
        <f>J49</f>
        <v>22699</v>
      </c>
      <c r="K70" s="887">
        <f t="shared" si="398"/>
        <v>-7473</v>
      </c>
      <c r="L70" s="885">
        <f t="shared" si="60"/>
        <v>90772</v>
      </c>
      <c r="M70" s="886">
        <f t="shared" si="60"/>
        <v>69122</v>
      </c>
      <c r="N70" s="887">
        <f t="shared" si="6"/>
        <v>-21650</v>
      </c>
      <c r="O70" s="885">
        <f>O49</f>
        <v>75497</v>
      </c>
      <c r="P70" s="886">
        <f>P49</f>
        <v>75001</v>
      </c>
      <c r="Q70" s="887">
        <f t="shared" si="400"/>
        <v>-496</v>
      </c>
      <c r="R70" s="885">
        <f t="shared" si="62"/>
        <v>166269</v>
      </c>
      <c r="S70" s="886">
        <f t="shared" si="62"/>
        <v>144123</v>
      </c>
      <c r="T70" s="887">
        <f t="shared" si="11"/>
        <v>-22146</v>
      </c>
      <c r="U70" s="885">
        <f>U49</f>
        <v>43780</v>
      </c>
      <c r="V70" s="886">
        <f>V49</f>
        <v>19769</v>
      </c>
      <c r="W70" s="887">
        <f t="shared" si="402"/>
        <v>-24011</v>
      </c>
      <c r="X70" s="885">
        <f t="shared" si="64"/>
        <v>210049</v>
      </c>
      <c r="Y70" s="886">
        <f t="shared" si="64"/>
        <v>163892</v>
      </c>
      <c r="Z70" s="887">
        <f t="shared" si="16"/>
        <v>-46157</v>
      </c>
      <c r="AA70" s="885">
        <f>AA49</f>
        <v>30658</v>
      </c>
      <c r="AB70" s="886">
        <f>AB49</f>
        <v>14845</v>
      </c>
      <c r="AC70" s="887">
        <f t="shared" si="404"/>
        <v>-15813</v>
      </c>
      <c r="AD70" s="885">
        <f t="shared" si="66"/>
        <v>240707</v>
      </c>
      <c r="AE70" s="886">
        <f t="shared" si="66"/>
        <v>178737</v>
      </c>
      <c r="AF70" s="887">
        <f t="shared" si="21"/>
        <v>-61970</v>
      </c>
      <c r="AG70" s="885">
        <f>AG49</f>
        <v>132506</v>
      </c>
      <c r="AH70" s="886">
        <f>AH49</f>
        <v>197768</v>
      </c>
      <c r="AI70" s="887">
        <f t="shared" si="406"/>
        <v>65262</v>
      </c>
      <c r="AJ70" s="885">
        <f t="shared" si="68"/>
        <v>373213</v>
      </c>
      <c r="AK70" s="886">
        <f t="shared" si="68"/>
        <v>376505</v>
      </c>
      <c r="AL70" s="887">
        <f t="shared" si="26"/>
        <v>3292</v>
      </c>
      <c r="AM70" s="885">
        <f>AM49</f>
        <v>124550</v>
      </c>
      <c r="AN70" s="886">
        <f>AN49</f>
        <v>126284</v>
      </c>
      <c r="AO70" s="887">
        <f t="shared" si="408"/>
        <v>1734</v>
      </c>
      <c r="AP70" s="885">
        <f t="shared" si="70"/>
        <v>497763</v>
      </c>
      <c r="AQ70" s="886">
        <f t="shared" si="70"/>
        <v>502789</v>
      </c>
      <c r="AR70" s="887">
        <f t="shared" si="31"/>
        <v>5026</v>
      </c>
      <c r="AS70" s="885">
        <f>AS49</f>
        <v>30118</v>
      </c>
      <c r="AT70" s="886">
        <f>AT49</f>
        <v>21418</v>
      </c>
      <c r="AU70" s="887">
        <f t="shared" si="410"/>
        <v>-8700</v>
      </c>
      <c r="AV70" s="885">
        <f t="shared" si="72"/>
        <v>527881</v>
      </c>
      <c r="AW70" s="886">
        <f t="shared" si="72"/>
        <v>524207</v>
      </c>
      <c r="AX70" s="887">
        <f t="shared" si="36"/>
        <v>-3674</v>
      </c>
      <c r="AY70" s="885">
        <f>AY49</f>
        <v>30836</v>
      </c>
      <c r="AZ70" s="886">
        <f>AZ49</f>
        <v>36252</v>
      </c>
      <c r="BA70" s="887">
        <f t="shared" si="412"/>
        <v>5416</v>
      </c>
      <c r="BB70" s="885">
        <f t="shared" si="74"/>
        <v>558717</v>
      </c>
      <c r="BC70" s="886">
        <f t="shared" si="74"/>
        <v>560459</v>
      </c>
      <c r="BD70" s="887">
        <f t="shared" si="41"/>
        <v>1742</v>
      </c>
      <c r="BE70" s="885">
        <f>BE49</f>
        <v>109559</v>
      </c>
      <c r="BF70" s="886">
        <f>BF49</f>
        <v>66549</v>
      </c>
      <c r="BG70" s="887">
        <f t="shared" si="414"/>
        <v>-43010</v>
      </c>
      <c r="BH70" s="885">
        <f t="shared" si="76"/>
        <v>668276</v>
      </c>
      <c r="BI70" s="886">
        <f t="shared" si="76"/>
        <v>627008</v>
      </c>
      <c r="BJ70" s="887">
        <f t="shared" si="46"/>
        <v>-41268</v>
      </c>
      <c r="BK70" s="885">
        <f>BK49</f>
        <v>39086</v>
      </c>
      <c r="BL70" s="886">
        <f>BL49</f>
        <v>13316</v>
      </c>
      <c r="BM70" s="887">
        <f t="shared" si="416"/>
        <v>-25770</v>
      </c>
      <c r="BN70" s="885">
        <f t="shared" si="78"/>
        <v>707362</v>
      </c>
      <c r="BO70" s="886">
        <f t="shared" si="78"/>
        <v>640324</v>
      </c>
      <c r="BP70" s="887">
        <f t="shared" si="51"/>
        <v>-67038</v>
      </c>
      <c r="BQ70" s="885">
        <f>BQ49</f>
        <v>79578</v>
      </c>
      <c r="BR70" s="886">
        <f>BR49</f>
        <v>103147</v>
      </c>
      <c r="BS70" s="887">
        <f t="shared" si="418"/>
        <v>23569</v>
      </c>
      <c r="BT70" s="885">
        <f t="shared" si="80"/>
        <v>786940</v>
      </c>
      <c r="BU70" s="886">
        <f t="shared" si="80"/>
        <v>743471</v>
      </c>
      <c r="BV70" s="887">
        <f t="shared" si="56"/>
        <v>-43469</v>
      </c>
      <c r="BW70" s="908" t="s">
        <v>89</v>
      </c>
    </row>
    <row r="71" spans="2:75" ht="15.75" customHeight="1" thickBot="1">
      <c r="B71" s="2503"/>
      <c r="C71" s="1444" t="s">
        <v>253</v>
      </c>
      <c r="D71" s="754"/>
      <c r="E71" s="755" t="s">
        <v>254</v>
      </c>
      <c r="F71" s="888">
        <f>SUM(F50:F50)</f>
        <v>26659</v>
      </c>
      <c r="G71" s="889">
        <f>SUM(G50:G50)</f>
        <v>14934</v>
      </c>
      <c r="H71" s="890">
        <f t="shared" si="1"/>
        <v>-11725</v>
      </c>
      <c r="I71" s="888">
        <f>SUM(I50:I50)</f>
        <v>12140</v>
      </c>
      <c r="J71" s="889">
        <f>SUM(J50:J50)</f>
        <v>3097</v>
      </c>
      <c r="K71" s="890">
        <f t="shared" si="398"/>
        <v>-9043</v>
      </c>
      <c r="L71" s="888">
        <f t="shared" si="60"/>
        <v>38799</v>
      </c>
      <c r="M71" s="889">
        <f t="shared" si="60"/>
        <v>18031</v>
      </c>
      <c r="N71" s="890">
        <f t="shared" si="6"/>
        <v>-20768</v>
      </c>
      <c r="O71" s="888">
        <f>SUM(O50:O50)</f>
        <v>35387</v>
      </c>
      <c r="P71" s="889">
        <f>SUM(P50:P50)</f>
        <v>42259</v>
      </c>
      <c r="Q71" s="890">
        <f t="shared" si="400"/>
        <v>6872</v>
      </c>
      <c r="R71" s="888">
        <f t="shared" si="62"/>
        <v>74186</v>
      </c>
      <c r="S71" s="889">
        <f t="shared" si="62"/>
        <v>60290</v>
      </c>
      <c r="T71" s="890">
        <f t="shared" si="11"/>
        <v>-13896</v>
      </c>
      <c r="U71" s="888">
        <f>SUM(U50:U50)</f>
        <v>14439</v>
      </c>
      <c r="V71" s="889">
        <f>SUM(V50:V50)</f>
        <v>2782</v>
      </c>
      <c r="W71" s="890">
        <f t="shared" si="402"/>
        <v>-11657</v>
      </c>
      <c r="X71" s="888">
        <f t="shared" si="64"/>
        <v>88625</v>
      </c>
      <c r="Y71" s="889">
        <f t="shared" si="64"/>
        <v>63072</v>
      </c>
      <c r="Z71" s="890">
        <f t="shared" si="16"/>
        <v>-25553</v>
      </c>
      <c r="AA71" s="888">
        <f>SUM(AA50:AA50)</f>
        <v>12888</v>
      </c>
      <c r="AB71" s="889">
        <f>SUM(AB50:AB50)</f>
        <v>2493</v>
      </c>
      <c r="AC71" s="890">
        <f t="shared" si="404"/>
        <v>-10395</v>
      </c>
      <c r="AD71" s="888">
        <f t="shared" si="66"/>
        <v>101513</v>
      </c>
      <c r="AE71" s="889">
        <f t="shared" si="66"/>
        <v>65565</v>
      </c>
      <c r="AF71" s="890">
        <f t="shared" si="21"/>
        <v>-35948</v>
      </c>
      <c r="AG71" s="888">
        <f>SUM(AG50:AG50)</f>
        <v>82814</v>
      </c>
      <c r="AH71" s="889">
        <f>SUM(AH50:AH50)</f>
        <v>125974</v>
      </c>
      <c r="AI71" s="890">
        <f t="shared" si="406"/>
        <v>43160</v>
      </c>
      <c r="AJ71" s="888">
        <f t="shared" si="68"/>
        <v>184327</v>
      </c>
      <c r="AK71" s="889">
        <f t="shared" si="68"/>
        <v>191539</v>
      </c>
      <c r="AL71" s="890">
        <f t="shared" si="26"/>
        <v>7212</v>
      </c>
      <c r="AM71" s="888">
        <f>SUM(AM50:AM50)</f>
        <v>59100</v>
      </c>
      <c r="AN71" s="889">
        <f>SUM(AN50:AN50)</f>
        <v>47808</v>
      </c>
      <c r="AO71" s="890">
        <f t="shared" si="408"/>
        <v>-11292</v>
      </c>
      <c r="AP71" s="888">
        <f t="shared" si="70"/>
        <v>243427</v>
      </c>
      <c r="AQ71" s="889">
        <f t="shared" si="70"/>
        <v>239347</v>
      </c>
      <c r="AR71" s="890">
        <f t="shared" si="31"/>
        <v>-4080</v>
      </c>
      <c r="AS71" s="888">
        <f>SUM(AS50:AS50)</f>
        <v>12480</v>
      </c>
      <c r="AT71" s="889">
        <f>SUM(AT50:AT50)</f>
        <v>2946</v>
      </c>
      <c r="AU71" s="890">
        <f t="shared" si="410"/>
        <v>-9534</v>
      </c>
      <c r="AV71" s="888">
        <f t="shared" si="72"/>
        <v>255907</v>
      </c>
      <c r="AW71" s="889">
        <f t="shared" si="72"/>
        <v>242293</v>
      </c>
      <c r="AX71" s="890">
        <f t="shared" si="36"/>
        <v>-13614</v>
      </c>
      <c r="AY71" s="888">
        <f>SUM(AY50:AY50)</f>
        <v>12785</v>
      </c>
      <c r="AZ71" s="889">
        <f>SUM(AZ50:AZ50)</f>
        <v>9320</v>
      </c>
      <c r="BA71" s="890">
        <f t="shared" si="412"/>
        <v>-3465</v>
      </c>
      <c r="BB71" s="888">
        <f t="shared" si="74"/>
        <v>268692</v>
      </c>
      <c r="BC71" s="889">
        <f t="shared" si="74"/>
        <v>251613</v>
      </c>
      <c r="BD71" s="890">
        <f t="shared" si="41"/>
        <v>-17079</v>
      </c>
      <c r="BE71" s="888">
        <f>SUM(BE50:BE50)</f>
        <v>64900</v>
      </c>
      <c r="BF71" s="889">
        <f>SUM(BF50:BF50)</f>
        <v>14902</v>
      </c>
      <c r="BG71" s="890">
        <f t="shared" si="414"/>
        <v>-49998</v>
      </c>
      <c r="BH71" s="888">
        <f t="shared" si="76"/>
        <v>333592</v>
      </c>
      <c r="BI71" s="889">
        <f t="shared" si="76"/>
        <v>266515</v>
      </c>
      <c r="BJ71" s="890">
        <f t="shared" si="46"/>
        <v>-67077</v>
      </c>
      <c r="BK71" s="888">
        <f>SUM(BK50:BK50)</f>
        <v>19885</v>
      </c>
      <c r="BL71" s="889">
        <f>SUM(BL50:BL50)</f>
        <v>3114</v>
      </c>
      <c r="BM71" s="890">
        <f t="shared" si="416"/>
        <v>-16771</v>
      </c>
      <c r="BN71" s="888">
        <f t="shared" si="78"/>
        <v>353477</v>
      </c>
      <c r="BO71" s="889">
        <f t="shared" si="78"/>
        <v>269629</v>
      </c>
      <c r="BP71" s="890">
        <f t="shared" si="51"/>
        <v>-83848</v>
      </c>
      <c r="BQ71" s="888">
        <f>SUM(BQ50:BQ50)</f>
        <v>22984</v>
      </c>
      <c r="BR71" s="889">
        <f>SUM(BR50:BR50)</f>
        <v>38636</v>
      </c>
      <c r="BS71" s="890">
        <f t="shared" si="418"/>
        <v>15652</v>
      </c>
      <c r="BT71" s="888">
        <f t="shared" si="80"/>
        <v>376461</v>
      </c>
      <c r="BU71" s="889">
        <f t="shared" si="80"/>
        <v>308265</v>
      </c>
      <c r="BV71" s="890">
        <f t="shared" si="56"/>
        <v>-68196</v>
      </c>
      <c r="BW71" s="911" t="s">
        <v>89</v>
      </c>
    </row>
    <row r="72" spans="2:75" ht="15.75" customHeight="1" thickTop="1" thickBot="1">
      <c r="B72" s="2503"/>
      <c r="C72" s="2505" t="s">
        <v>255</v>
      </c>
      <c r="D72" s="2505"/>
      <c r="E72" s="2506"/>
      <c r="F72" s="891">
        <f t="shared" ref="F72:G72" si="421">F70-F71</f>
        <v>33941</v>
      </c>
      <c r="G72" s="892">
        <f t="shared" si="421"/>
        <v>31489</v>
      </c>
      <c r="H72" s="893">
        <f t="shared" si="1"/>
        <v>-2452</v>
      </c>
      <c r="I72" s="891">
        <f t="shared" ref="I72:J72" si="422">I70-I71</f>
        <v>18032</v>
      </c>
      <c r="J72" s="892">
        <f t="shared" si="422"/>
        <v>19602</v>
      </c>
      <c r="K72" s="893">
        <f t="shared" si="398"/>
        <v>1570</v>
      </c>
      <c r="L72" s="891">
        <f t="shared" si="60"/>
        <v>51973</v>
      </c>
      <c r="M72" s="892">
        <f t="shared" si="60"/>
        <v>51091</v>
      </c>
      <c r="N72" s="893">
        <f t="shared" si="6"/>
        <v>-882</v>
      </c>
      <c r="O72" s="891">
        <f t="shared" ref="O72:P72" si="423">O70-O71</f>
        <v>40110</v>
      </c>
      <c r="P72" s="892">
        <f t="shared" si="423"/>
        <v>32742</v>
      </c>
      <c r="Q72" s="893">
        <f t="shared" si="400"/>
        <v>-7368</v>
      </c>
      <c r="R72" s="891">
        <f t="shared" si="62"/>
        <v>92083</v>
      </c>
      <c r="S72" s="892">
        <f t="shared" si="62"/>
        <v>83833</v>
      </c>
      <c r="T72" s="893">
        <f t="shared" si="11"/>
        <v>-8250</v>
      </c>
      <c r="U72" s="891">
        <f t="shared" ref="U72:V72" si="424">U70-U71</f>
        <v>29341</v>
      </c>
      <c r="V72" s="892">
        <f t="shared" si="424"/>
        <v>16987</v>
      </c>
      <c r="W72" s="893">
        <f t="shared" si="402"/>
        <v>-12354</v>
      </c>
      <c r="X72" s="891">
        <f t="shared" si="64"/>
        <v>121424</v>
      </c>
      <c r="Y72" s="892">
        <f t="shared" si="64"/>
        <v>100820</v>
      </c>
      <c r="Z72" s="893">
        <f t="shared" si="16"/>
        <v>-20604</v>
      </c>
      <c r="AA72" s="891">
        <f t="shared" ref="AA72:AB72" si="425">AA70-AA71</f>
        <v>17770</v>
      </c>
      <c r="AB72" s="892">
        <f t="shared" si="425"/>
        <v>12352</v>
      </c>
      <c r="AC72" s="893">
        <f t="shared" si="404"/>
        <v>-5418</v>
      </c>
      <c r="AD72" s="891">
        <f t="shared" si="66"/>
        <v>139194</v>
      </c>
      <c r="AE72" s="892">
        <f t="shared" si="66"/>
        <v>113172</v>
      </c>
      <c r="AF72" s="893">
        <f t="shared" si="21"/>
        <v>-26022</v>
      </c>
      <c r="AG72" s="891">
        <f t="shared" ref="AG72:AH72" si="426">AG70-AG71</f>
        <v>49692</v>
      </c>
      <c r="AH72" s="892">
        <f t="shared" si="426"/>
        <v>71794</v>
      </c>
      <c r="AI72" s="893">
        <f t="shared" si="406"/>
        <v>22102</v>
      </c>
      <c r="AJ72" s="891">
        <f t="shared" si="68"/>
        <v>188886</v>
      </c>
      <c r="AK72" s="892">
        <f t="shared" si="68"/>
        <v>184966</v>
      </c>
      <c r="AL72" s="893">
        <f t="shared" si="26"/>
        <v>-3920</v>
      </c>
      <c r="AM72" s="891">
        <f t="shared" ref="AM72:AN72" si="427">AM70-AM71</f>
        <v>65450</v>
      </c>
      <c r="AN72" s="892">
        <f t="shared" si="427"/>
        <v>78476</v>
      </c>
      <c r="AO72" s="893">
        <f t="shared" si="408"/>
        <v>13026</v>
      </c>
      <c r="AP72" s="891">
        <f t="shared" si="70"/>
        <v>254336</v>
      </c>
      <c r="AQ72" s="892">
        <f t="shared" si="70"/>
        <v>263442</v>
      </c>
      <c r="AR72" s="893">
        <f t="shared" ref="AR72:AR73" si="428">AQ72-AP72</f>
        <v>9106</v>
      </c>
      <c r="AS72" s="891">
        <f t="shared" ref="AS72:AT72" si="429">AS70-AS71</f>
        <v>17638</v>
      </c>
      <c r="AT72" s="892">
        <f t="shared" si="429"/>
        <v>18472</v>
      </c>
      <c r="AU72" s="893">
        <f t="shared" si="410"/>
        <v>834</v>
      </c>
      <c r="AV72" s="891">
        <f t="shared" si="72"/>
        <v>271974</v>
      </c>
      <c r="AW72" s="892">
        <f t="shared" si="72"/>
        <v>281914</v>
      </c>
      <c r="AX72" s="893">
        <f t="shared" ref="AX72:AX73" si="430">AW72-AV72</f>
        <v>9940</v>
      </c>
      <c r="AY72" s="891">
        <f t="shared" ref="AY72:AZ72" si="431">AY70-AY71</f>
        <v>18051</v>
      </c>
      <c r="AZ72" s="892">
        <f t="shared" si="431"/>
        <v>26932</v>
      </c>
      <c r="BA72" s="893">
        <f t="shared" si="412"/>
        <v>8881</v>
      </c>
      <c r="BB72" s="891">
        <f t="shared" si="74"/>
        <v>290025</v>
      </c>
      <c r="BC72" s="892">
        <f t="shared" si="74"/>
        <v>308846</v>
      </c>
      <c r="BD72" s="893">
        <f t="shared" ref="BD72:BD73" si="432">BC72-BB72</f>
        <v>18821</v>
      </c>
      <c r="BE72" s="891">
        <f t="shared" ref="BE72:BF72" si="433">BE70-BE71</f>
        <v>44659</v>
      </c>
      <c r="BF72" s="892">
        <f t="shared" si="433"/>
        <v>51647</v>
      </c>
      <c r="BG72" s="893">
        <f t="shared" si="414"/>
        <v>6988</v>
      </c>
      <c r="BH72" s="891">
        <f t="shared" si="76"/>
        <v>334684</v>
      </c>
      <c r="BI72" s="892">
        <f t="shared" si="76"/>
        <v>360493</v>
      </c>
      <c r="BJ72" s="893">
        <f t="shared" ref="BJ72:BJ73" si="434">BI72-BH72</f>
        <v>25809</v>
      </c>
      <c r="BK72" s="891">
        <f t="shared" ref="BK72:BL72" si="435">BK70-BK71</f>
        <v>19201</v>
      </c>
      <c r="BL72" s="892">
        <f t="shared" si="435"/>
        <v>10202</v>
      </c>
      <c r="BM72" s="893">
        <f t="shared" si="416"/>
        <v>-8999</v>
      </c>
      <c r="BN72" s="891">
        <f t="shared" si="78"/>
        <v>353885</v>
      </c>
      <c r="BO72" s="892">
        <f t="shared" si="78"/>
        <v>370695</v>
      </c>
      <c r="BP72" s="893">
        <f t="shared" ref="BP72:BP73" si="436">BO72-BN72</f>
        <v>16810</v>
      </c>
      <c r="BQ72" s="891">
        <f t="shared" ref="BQ72:BR72" si="437">BQ70-BQ71</f>
        <v>56594</v>
      </c>
      <c r="BR72" s="892">
        <f t="shared" si="437"/>
        <v>64511</v>
      </c>
      <c r="BS72" s="893">
        <f t="shared" si="418"/>
        <v>7917</v>
      </c>
      <c r="BT72" s="891">
        <f t="shared" si="80"/>
        <v>410479</v>
      </c>
      <c r="BU72" s="892">
        <f t="shared" si="80"/>
        <v>435206</v>
      </c>
      <c r="BV72" s="893">
        <f t="shared" ref="BV72:BV73" si="438">BU72-BT72</f>
        <v>24727</v>
      </c>
      <c r="BW72" s="916" t="s">
        <v>89</v>
      </c>
    </row>
    <row r="73" spans="2:75" ht="15.75" customHeight="1">
      <c r="B73" s="2503"/>
      <c r="C73" s="2507" t="s">
        <v>256</v>
      </c>
      <c r="D73" s="2508"/>
      <c r="E73" s="756" t="s">
        <v>257</v>
      </c>
      <c r="F73" s="894">
        <f>F52</f>
        <v>3866.9841269841272</v>
      </c>
      <c r="G73" s="895">
        <f>G52</f>
        <v>3472.063492063492</v>
      </c>
      <c r="H73" s="896">
        <f t="shared" si="1"/>
        <v>-394.92063492063517</v>
      </c>
      <c r="I73" s="894">
        <f>I52</f>
        <v>2194.7619047619046</v>
      </c>
      <c r="J73" s="895">
        <f>J52</f>
        <v>2317.3015873015875</v>
      </c>
      <c r="K73" s="896">
        <f t="shared" si="398"/>
        <v>122.53968253968287</v>
      </c>
      <c r="L73" s="894">
        <f t="shared" si="60"/>
        <v>6061.7460317460318</v>
      </c>
      <c r="M73" s="895">
        <f t="shared" si="60"/>
        <v>5789.3650793650795</v>
      </c>
      <c r="N73" s="896">
        <f t="shared" ref="N73" si="439">M73-L73</f>
        <v>-272.38095238095229</v>
      </c>
      <c r="O73" s="894">
        <f>O52</f>
        <v>4404.9206349206352</v>
      </c>
      <c r="P73" s="895">
        <f>P52</f>
        <v>3504.1269841269841</v>
      </c>
      <c r="Q73" s="896">
        <f t="shared" si="400"/>
        <v>-900.79365079365107</v>
      </c>
      <c r="R73" s="894">
        <f t="shared" si="62"/>
        <v>10466.666666666668</v>
      </c>
      <c r="S73" s="895">
        <f t="shared" si="62"/>
        <v>9293.4920634920636</v>
      </c>
      <c r="T73" s="896">
        <f t="shared" ref="T73" si="440">S73-R73</f>
        <v>-1173.1746031746043</v>
      </c>
      <c r="U73" s="894">
        <f>U52</f>
        <v>3531.7460317460318</v>
      </c>
      <c r="V73" s="895">
        <f>V52</f>
        <v>2183.1746031746034</v>
      </c>
      <c r="W73" s="896">
        <f t="shared" si="402"/>
        <v>-1348.5714285714284</v>
      </c>
      <c r="X73" s="894">
        <f t="shared" si="64"/>
        <v>13998.4126984127</v>
      </c>
      <c r="Y73" s="895">
        <f t="shared" si="64"/>
        <v>11476.666666666668</v>
      </c>
      <c r="Z73" s="896">
        <f t="shared" ref="Z73" si="441">Y73-X73</f>
        <v>-2521.7460317460318</v>
      </c>
      <c r="AA73" s="894">
        <f>AA52</f>
        <v>1937.7777777777778</v>
      </c>
      <c r="AB73" s="895">
        <f>AB52</f>
        <v>1283.015873015873</v>
      </c>
      <c r="AC73" s="896">
        <f t="shared" si="404"/>
        <v>-654.76190476190482</v>
      </c>
      <c r="AD73" s="894">
        <f t="shared" si="66"/>
        <v>15936.190476190477</v>
      </c>
      <c r="AE73" s="895">
        <f t="shared" si="66"/>
        <v>12759.682539682541</v>
      </c>
      <c r="AF73" s="896">
        <f t="shared" ref="AF73" si="442">AE73-AD73</f>
        <v>-3176.5079365079364</v>
      </c>
      <c r="AG73" s="894">
        <f>AG52</f>
        <v>4481.1111111111104</v>
      </c>
      <c r="AH73" s="895">
        <f>AH52</f>
        <v>6178.0952380952385</v>
      </c>
      <c r="AI73" s="896">
        <f t="shared" si="406"/>
        <v>1696.9841269841281</v>
      </c>
      <c r="AJ73" s="894">
        <f t="shared" si="68"/>
        <v>20417.301587301587</v>
      </c>
      <c r="AK73" s="895">
        <f t="shared" si="68"/>
        <v>18937.777777777781</v>
      </c>
      <c r="AL73" s="896">
        <f t="shared" ref="AL73" si="443">AK73-AJ73</f>
        <v>-1479.5238095238055</v>
      </c>
      <c r="AM73" s="894">
        <f>AM52</f>
        <v>6629.5238095238092</v>
      </c>
      <c r="AN73" s="895">
        <f>AN52</f>
        <v>3083.0158730158728</v>
      </c>
      <c r="AO73" s="896">
        <f t="shared" si="408"/>
        <v>-3546.5079365079364</v>
      </c>
      <c r="AP73" s="894">
        <f t="shared" si="70"/>
        <v>27046.825396825396</v>
      </c>
      <c r="AQ73" s="895">
        <f t="shared" si="70"/>
        <v>22020.793650793654</v>
      </c>
      <c r="AR73" s="896">
        <f t="shared" si="428"/>
        <v>-5026.0317460317419</v>
      </c>
      <c r="AS73" s="894">
        <f>AS52</f>
        <v>2070.4761904761904</v>
      </c>
      <c r="AT73" s="895">
        <f>AT52</f>
        <v>140.95238095238093</v>
      </c>
      <c r="AU73" s="896">
        <f t="shared" si="410"/>
        <v>-1929.5238095238094</v>
      </c>
      <c r="AV73" s="894">
        <f t="shared" si="72"/>
        <v>29117.301587301587</v>
      </c>
      <c r="AW73" s="895">
        <f t="shared" si="72"/>
        <v>22161.746031746035</v>
      </c>
      <c r="AX73" s="896">
        <f t="shared" si="430"/>
        <v>-6955.5555555555511</v>
      </c>
      <c r="AY73" s="894">
        <f>AY52</f>
        <v>2179.3650793650791</v>
      </c>
      <c r="AZ73" s="895">
        <f>AZ52</f>
        <v>158.57142857142856</v>
      </c>
      <c r="BA73" s="896">
        <f t="shared" si="412"/>
        <v>-2020.7936507936506</v>
      </c>
      <c r="BB73" s="894">
        <f t="shared" si="74"/>
        <v>31296.666666666664</v>
      </c>
      <c r="BC73" s="895">
        <f t="shared" si="74"/>
        <v>22320.317460317463</v>
      </c>
      <c r="BD73" s="896">
        <f t="shared" si="432"/>
        <v>-8976.3492063492013</v>
      </c>
      <c r="BE73" s="894">
        <f>BE52</f>
        <v>4718.4126984126979</v>
      </c>
      <c r="BF73" s="895">
        <f>BF52</f>
        <v>514.92063492063494</v>
      </c>
      <c r="BG73" s="896">
        <f t="shared" si="414"/>
        <v>-4203.4920634920627</v>
      </c>
      <c r="BH73" s="894">
        <f t="shared" si="76"/>
        <v>36015.079365079364</v>
      </c>
      <c r="BI73" s="895">
        <f t="shared" si="76"/>
        <v>22835.238095238099</v>
      </c>
      <c r="BJ73" s="896">
        <f t="shared" si="434"/>
        <v>-13179.841269841265</v>
      </c>
      <c r="BK73" s="894">
        <f>BK52</f>
        <v>2285.5555555555552</v>
      </c>
      <c r="BL73" s="895">
        <f>BL52</f>
        <v>33.492063492063487</v>
      </c>
      <c r="BM73" s="896">
        <f t="shared" si="416"/>
        <v>-2252.0634920634916</v>
      </c>
      <c r="BN73" s="894">
        <f t="shared" si="78"/>
        <v>38300.634920634919</v>
      </c>
      <c r="BO73" s="895">
        <f t="shared" si="78"/>
        <v>22868.730158730163</v>
      </c>
      <c r="BP73" s="896">
        <f t="shared" si="436"/>
        <v>-15431.904761904756</v>
      </c>
      <c r="BQ73" s="894">
        <f>BQ52</f>
        <v>5337.6190476190477</v>
      </c>
      <c r="BR73" s="895">
        <f>BR52</f>
        <v>730.31746031746036</v>
      </c>
      <c r="BS73" s="896">
        <f t="shared" si="418"/>
        <v>-4607.3015873015875</v>
      </c>
      <c r="BT73" s="894">
        <f t="shared" si="80"/>
        <v>43638.253968253965</v>
      </c>
      <c r="BU73" s="895">
        <f t="shared" si="80"/>
        <v>23599.047619047622</v>
      </c>
      <c r="BV73" s="896">
        <f t="shared" si="438"/>
        <v>-20039.206349206343</v>
      </c>
      <c r="BW73" s="917" t="s">
        <v>90</v>
      </c>
    </row>
    <row r="74" spans="2:75" ht="15.75" customHeight="1">
      <c r="B74" s="2503"/>
      <c r="C74" s="2509" t="s">
        <v>258</v>
      </c>
      <c r="D74" s="2510"/>
      <c r="E74" s="757" t="s">
        <v>259</v>
      </c>
      <c r="F74" s="815">
        <f>'【修計】IT係(FW)'!F74+'【修計】サービス係(FV)'!F74</f>
        <v>1664</v>
      </c>
      <c r="G74" s="816">
        <f>'【修計】IT係(FW)'!G74+'【修計】サービス係(FV)'!G74</f>
        <v>1320.3</v>
      </c>
      <c r="H74" s="817">
        <f>'【修計】IT係(FW)'!H74+'【修計】サービス係(FV)'!H74</f>
        <v>-343.70000000000005</v>
      </c>
      <c r="I74" s="815">
        <f>'【修計】IT係(FW)'!I74+'【修計】サービス係(FV)'!I74</f>
        <v>1309</v>
      </c>
      <c r="J74" s="816">
        <f>'【修計】IT係(FW)'!J74+'【修計】サービス係(FV)'!J74</f>
        <v>1063.7</v>
      </c>
      <c r="K74" s="817">
        <f>'【修計】IT係(FW)'!K74+'【修計】サービス係(FV)'!K74</f>
        <v>-245.3</v>
      </c>
      <c r="L74" s="815">
        <f>'【修計】IT係(FW)'!L74+'【修計】サービス係(FV)'!L74</f>
        <v>2973</v>
      </c>
      <c r="M74" s="816">
        <f>'【修計】IT係(FW)'!M74+'【修計】サービス係(FV)'!M74</f>
        <v>2384</v>
      </c>
      <c r="N74" s="817">
        <f>'【修計】IT係(FW)'!N74+'【修計】サービス係(FV)'!N74</f>
        <v>-589</v>
      </c>
      <c r="O74" s="815">
        <f>'【修計】IT係(FW)'!O74+'【修計】サービス係(FV)'!O74</f>
        <v>1557</v>
      </c>
      <c r="P74" s="816">
        <f>'【修計】IT係(FW)'!P74+'【修計】サービス係(FV)'!P74</f>
        <v>1373.8</v>
      </c>
      <c r="Q74" s="817">
        <f>'【修計】IT係(FW)'!Q74+'【修計】サービス係(FV)'!Q74</f>
        <v>-183.20000000000005</v>
      </c>
      <c r="R74" s="815">
        <f>'【修計】IT係(FW)'!R74+'【修計】サービス係(FV)'!R74</f>
        <v>4530</v>
      </c>
      <c r="S74" s="816">
        <f>'【修計】IT係(FW)'!S74+'【修計】サービス係(FV)'!S74</f>
        <v>3757.8</v>
      </c>
      <c r="T74" s="817">
        <f>'【修計】IT係(FW)'!T74+'【修計】サービス係(FV)'!T74</f>
        <v>-772.2</v>
      </c>
      <c r="U74" s="815">
        <f>'【修計】IT係(FW)'!U74+'【修計】サービス係(FV)'!U74</f>
        <v>1604</v>
      </c>
      <c r="V74" s="816">
        <f>'【修計】IT係(FW)'!V74+'【修計】サービス係(FV)'!V74</f>
        <v>1683.65</v>
      </c>
      <c r="W74" s="817">
        <f>'【修計】IT係(FW)'!W74+'【修計】サービス係(FV)'!W74</f>
        <v>79.649999999999977</v>
      </c>
      <c r="X74" s="815">
        <f>'【修計】IT係(FW)'!X74+'【修計】サービス係(FV)'!X74</f>
        <v>6134</v>
      </c>
      <c r="Y74" s="816">
        <f>'【修計】IT係(FW)'!Y74+'【修計】サービス係(FV)'!Y74</f>
        <v>5441.45</v>
      </c>
      <c r="Z74" s="817">
        <f>'【修計】IT係(FW)'!Z74+'【修計】サービス係(FV)'!Z74</f>
        <v>-692.55000000000018</v>
      </c>
      <c r="AA74" s="815">
        <f>'【修計】IT係(FW)'!AA74+'【修計】サービス係(FV)'!AA74</f>
        <v>1378</v>
      </c>
      <c r="AB74" s="816">
        <f>'【修計】IT係(FW)'!AB74+'【修計】サービス係(FV)'!AB74</f>
        <v>995.6</v>
      </c>
      <c r="AC74" s="817">
        <f>'【修計】IT係(FW)'!AC74+'【修計】サービス係(FV)'!AC74</f>
        <v>-382.4</v>
      </c>
      <c r="AD74" s="815">
        <f>'【修計】IT係(FW)'!AD74+'【修計】サービス係(FV)'!AD74</f>
        <v>7512</v>
      </c>
      <c r="AE74" s="816">
        <f>'【修計】IT係(FW)'!AE74+'【修計】サービス係(FV)'!AE74</f>
        <v>6437.0499999999993</v>
      </c>
      <c r="AF74" s="817">
        <f>'【修計】IT係(FW)'!AF74+'【修計】サービス係(FV)'!AF74</f>
        <v>-1074.9500000000003</v>
      </c>
      <c r="AG74" s="815">
        <f>'【修計】IT係(FW)'!AG74+'【修計】サービス係(FV)'!AG74</f>
        <v>1399</v>
      </c>
      <c r="AH74" s="816">
        <f>'【修計】IT係(FW)'!AH74+'【修計】サービス係(FV)'!AH74</f>
        <v>924</v>
      </c>
      <c r="AI74" s="817">
        <f>'【修計】IT係(FW)'!AI74+'【修計】サービス係(FV)'!AI74</f>
        <v>-475</v>
      </c>
      <c r="AJ74" s="815">
        <f>'【修計】IT係(FW)'!AJ74+'【修計】サービス係(FV)'!AJ74</f>
        <v>8911</v>
      </c>
      <c r="AK74" s="816">
        <f>'【修計】IT係(FW)'!AK74+'【修計】サービス係(FV)'!AK74</f>
        <v>7361.0499999999993</v>
      </c>
      <c r="AL74" s="817">
        <f>'【修計】IT係(FW)'!AL74+'【修計】サービス係(FV)'!AL74</f>
        <v>-1549.9500000000003</v>
      </c>
      <c r="AM74" s="815">
        <f>'【修計】IT係(FW)'!AM74+'【修計】サービス係(FV)'!AM74</f>
        <v>1508</v>
      </c>
      <c r="AN74" s="816">
        <f>'【修計】IT係(FW)'!AN74+'【修計】サービス係(FV)'!AN74</f>
        <v>69.05</v>
      </c>
      <c r="AO74" s="817">
        <f>'【修計】IT係(FW)'!AO74+'【修計】サービス係(FV)'!AO74</f>
        <v>-1438.95</v>
      </c>
      <c r="AP74" s="815">
        <f>'【修計】IT係(FW)'!AP74+'【修計】サービス係(FV)'!AP74</f>
        <v>10419</v>
      </c>
      <c r="AQ74" s="816">
        <f>'【修計】IT係(FW)'!AQ74+'【修計】サービス係(FV)'!AQ74</f>
        <v>7430.1</v>
      </c>
      <c r="AR74" s="817">
        <f>'【修計】IT係(FW)'!AR74+'【修計】サービス係(FV)'!AR74</f>
        <v>-2988.9</v>
      </c>
      <c r="AS74" s="815">
        <f>'【修計】IT係(FW)'!AS74+'【修計】サービス係(FV)'!AS74</f>
        <v>1122</v>
      </c>
      <c r="AT74" s="816">
        <f>'【修計】IT係(FW)'!AT74+'【修計】サービス係(FV)'!AT74</f>
        <v>0</v>
      </c>
      <c r="AU74" s="817">
        <f>'【修計】IT係(FW)'!AU74+'【修計】サービス係(FV)'!AU74</f>
        <v>-1122</v>
      </c>
      <c r="AV74" s="815">
        <f>'【修計】IT係(FW)'!AV74+'【修計】サービス係(FV)'!AV74</f>
        <v>11541</v>
      </c>
      <c r="AW74" s="816">
        <f>'【修計】IT係(FW)'!AW74+'【修計】サービス係(FV)'!AW74</f>
        <v>7430.1</v>
      </c>
      <c r="AX74" s="817">
        <f>'【修計】IT係(FW)'!AX74+'【修計】サービス係(FV)'!AX74</f>
        <v>-4110.8999999999996</v>
      </c>
      <c r="AY74" s="815">
        <f>'【修計】IT係(FW)'!AY74+'【修計】サービス係(FV)'!AY74</f>
        <v>1194</v>
      </c>
      <c r="AZ74" s="816">
        <f>'【修計】IT係(FW)'!AZ74+'【修計】サービス係(FV)'!AZ74</f>
        <v>0</v>
      </c>
      <c r="BA74" s="817">
        <f>'【修計】IT係(FW)'!BA74+'【修計】サービス係(FV)'!BA74</f>
        <v>-1194</v>
      </c>
      <c r="BB74" s="815">
        <f>'【修計】IT係(FW)'!BB74+'【修計】サービス係(FV)'!BB74</f>
        <v>12735</v>
      </c>
      <c r="BC74" s="816">
        <f>'【修計】IT係(FW)'!BC74+'【修計】サービス係(FV)'!BC74</f>
        <v>7430.1</v>
      </c>
      <c r="BD74" s="817">
        <f>'【修計】IT係(FW)'!BD74+'【修計】サービス係(FV)'!BD74</f>
        <v>-5304.9</v>
      </c>
      <c r="BE74" s="815">
        <f>'【修計】IT係(FW)'!BE74+'【修計】サービス係(FV)'!BE74</f>
        <v>1087</v>
      </c>
      <c r="BF74" s="816">
        <f>'【修計】IT係(FW)'!BF74+'【修計】サービス係(FV)'!BF74</f>
        <v>0</v>
      </c>
      <c r="BG74" s="817">
        <f>'【修計】IT係(FW)'!BG74+'【修計】サービス係(FV)'!BG74</f>
        <v>-1087</v>
      </c>
      <c r="BH74" s="815">
        <f>'【修計】IT係(FW)'!BH74+'【修計】サービス係(FV)'!BH74</f>
        <v>13822</v>
      </c>
      <c r="BI74" s="816">
        <f>'【修計】IT係(FW)'!BI74+'【修計】サービス係(FV)'!BI74</f>
        <v>7430.1</v>
      </c>
      <c r="BJ74" s="817">
        <f>'【修計】IT係(FW)'!BJ74+'【修計】サービス係(FV)'!BJ74</f>
        <v>-6391.9</v>
      </c>
      <c r="BK74" s="815">
        <f>'【修計】IT係(FW)'!BK74+'【修計】サービス係(FV)'!BK74</f>
        <v>1075</v>
      </c>
      <c r="BL74" s="816">
        <f>'【修計】IT係(FW)'!BL74+'【修計】サービス係(FV)'!BL74</f>
        <v>0</v>
      </c>
      <c r="BM74" s="817">
        <f>'【修計】IT係(FW)'!BM74+'【修計】サービス係(FV)'!BM74</f>
        <v>-1075</v>
      </c>
      <c r="BN74" s="815">
        <f>'【修計】IT係(FW)'!BN74+'【修計】サービス係(FV)'!BN74</f>
        <v>14897</v>
      </c>
      <c r="BO74" s="816">
        <f>'【修計】IT係(FW)'!BO74+'【修計】サービス係(FV)'!BO74</f>
        <v>7430.1</v>
      </c>
      <c r="BP74" s="817">
        <f>'【修計】IT係(FW)'!BP74+'【修計】サービス係(FV)'!BP74</f>
        <v>-7466.9</v>
      </c>
      <c r="BQ74" s="815">
        <f>'【修計】IT係(FW)'!BQ74+'【修計】サービス係(FV)'!BQ74</f>
        <v>1321</v>
      </c>
      <c r="BR74" s="816">
        <f>'【修計】IT係(FW)'!BR74+'【修計】サービス係(FV)'!BR74</f>
        <v>0</v>
      </c>
      <c r="BS74" s="817">
        <f>'【修計】IT係(FW)'!BS74+'【修計】サービス係(FV)'!BS74</f>
        <v>-1321</v>
      </c>
      <c r="BT74" s="815">
        <f>'【修計】IT係(FW)'!BT74+'【修計】サービス係(FV)'!BT74</f>
        <v>16218</v>
      </c>
      <c r="BU74" s="816">
        <f>'【修計】IT係(FW)'!BU74+'【修計】サービス係(FV)'!BU74</f>
        <v>7430.1</v>
      </c>
      <c r="BV74" s="817">
        <f>'【修計】IT係(FW)'!BV74+'【修計】サービス係(FV)'!BV74</f>
        <v>-8787.9</v>
      </c>
      <c r="BW74" s="918" t="s">
        <v>90</v>
      </c>
    </row>
    <row r="75" spans="2:75" ht="15.75" customHeight="1" thickBot="1">
      <c r="B75" s="2503"/>
      <c r="C75" s="2511" t="s">
        <v>260</v>
      </c>
      <c r="D75" s="2512"/>
      <c r="E75" s="758" t="s">
        <v>261</v>
      </c>
      <c r="F75" s="824">
        <f>'【修計】IT係(FW)'!F75+'【修計】サービス係(FV)'!F75</f>
        <v>-352</v>
      </c>
      <c r="G75" s="825">
        <f>'【修計】IT係(FW)'!G75+'【修計】サービス係(FV)'!G75</f>
        <v>-528</v>
      </c>
      <c r="H75" s="826">
        <f>'【修計】IT係(FW)'!H75+'【修計】サービス係(FV)'!H75</f>
        <v>-176</v>
      </c>
      <c r="I75" s="824">
        <f>'【修計】IT係(FW)'!I75+'【修計】サービス係(FV)'!I75</f>
        <v>-288</v>
      </c>
      <c r="J75" s="825">
        <f>'【修計】IT係(FW)'!J75+'【修計】サービス係(FV)'!J75</f>
        <v>-384</v>
      </c>
      <c r="K75" s="826">
        <f>'【修計】IT係(FW)'!K75+'【修計】サービス係(FV)'!K75</f>
        <v>-96</v>
      </c>
      <c r="L75" s="824">
        <f>'【修計】IT係(FW)'!L75+'【修計】サービス係(FV)'!L75</f>
        <v>-640</v>
      </c>
      <c r="M75" s="825">
        <f>'【修計】IT係(FW)'!M75+'【修計】サービス係(FV)'!M75</f>
        <v>-912</v>
      </c>
      <c r="N75" s="826">
        <f>'【修計】IT係(FW)'!N75+'【修計】サービス係(FV)'!N75</f>
        <v>-272</v>
      </c>
      <c r="O75" s="824">
        <f>'【修計】IT係(FW)'!O75+'【修計】サービス係(FV)'!O75</f>
        <v>-352</v>
      </c>
      <c r="P75" s="825">
        <f>'【修計】IT係(FW)'!P75+'【修計】サービス係(FV)'!P75</f>
        <v>-704</v>
      </c>
      <c r="Q75" s="826">
        <f>'【修計】IT係(FW)'!Q75+'【修計】サービス係(FV)'!Q75</f>
        <v>-352</v>
      </c>
      <c r="R75" s="824">
        <f>'【修計】IT係(FW)'!R75+'【修計】サービス係(FV)'!R75</f>
        <v>-992</v>
      </c>
      <c r="S75" s="825">
        <f>'【修計】IT係(FW)'!S75+'【修計】サービス係(FV)'!S75</f>
        <v>-1616</v>
      </c>
      <c r="T75" s="826">
        <f>'【修計】IT係(FW)'!T75+'【修計】サービス係(FV)'!T75</f>
        <v>-624</v>
      </c>
      <c r="U75" s="824">
        <f>'【修計】IT係(FW)'!U75+'【修計】サービス係(FV)'!U75</f>
        <v>-344</v>
      </c>
      <c r="V75" s="825">
        <f>'【修計】IT係(FW)'!V75+'【修計】サービス係(FV)'!V75</f>
        <v>-649</v>
      </c>
      <c r="W75" s="826">
        <f>'【修計】IT係(FW)'!W75+'【修計】サービス係(FV)'!W75</f>
        <v>-305</v>
      </c>
      <c r="X75" s="824">
        <f>'【修計】IT係(FW)'!X75+'【修計】サービス係(FV)'!X75</f>
        <v>-1336</v>
      </c>
      <c r="Y75" s="825">
        <f>'【修計】IT係(FW)'!Y75+'【修計】サービス係(FV)'!Y75</f>
        <v>-2265</v>
      </c>
      <c r="Z75" s="826">
        <f>'【修計】IT係(FW)'!Z75+'【修計】サービス係(FV)'!Z75</f>
        <v>-929</v>
      </c>
      <c r="AA75" s="824">
        <f>'【修計】IT係(FW)'!AA75+'【修計】サービス係(FV)'!AA75</f>
        <v>-304</v>
      </c>
      <c r="AB75" s="825">
        <f>'【修計】IT係(FW)'!AB75+'【修計】サービス係(FV)'!AB75</f>
        <v>-384</v>
      </c>
      <c r="AC75" s="826">
        <f>'【修計】IT係(FW)'!AC75+'【修計】サービス係(FV)'!AC75</f>
        <v>-80</v>
      </c>
      <c r="AD75" s="824">
        <f>'【修計】IT係(FW)'!AD75+'【修計】サービス係(FV)'!AD75</f>
        <v>-1640</v>
      </c>
      <c r="AE75" s="825">
        <f>'【修計】IT係(FW)'!AE75+'【修計】サービス係(FV)'!AE75</f>
        <v>-2649</v>
      </c>
      <c r="AF75" s="826">
        <f>'【修計】IT係(FW)'!AF75+'【修計】サービス係(FV)'!AF75</f>
        <v>-1009</v>
      </c>
      <c r="AG75" s="824">
        <f>'【修計】IT係(FW)'!AG75+'【修計】サービス係(FV)'!AG75</f>
        <v>-336</v>
      </c>
      <c r="AH75" s="825">
        <f>'【修計】IT係(FW)'!AH75+'【修計】サービス係(FV)'!AH75</f>
        <v>0</v>
      </c>
      <c r="AI75" s="826">
        <f>'【修計】IT係(FW)'!AI75+'【修計】サービス係(FV)'!AI75</f>
        <v>336</v>
      </c>
      <c r="AJ75" s="824">
        <f>'【修計】IT係(FW)'!AJ75+'【修計】サービス係(FV)'!AJ75</f>
        <v>-1976</v>
      </c>
      <c r="AK75" s="825">
        <f>'【修計】IT係(FW)'!AK75+'【修計】サービス係(FV)'!AK75</f>
        <v>-2649</v>
      </c>
      <c r="AL75" s="826">
        <f>'【修計】IT係(FW)'!AL75+'【修計】サービス係(FV)'!AL75</f>
        <v>-673</v>
      </c>
      <c r="AM75" s="824">
        <f>'【修計】IT係(FW)'!AM75+'【修計】サービス係(FV)'!AM75</f>
        <v>-16</v>
      </c>
      <c r="AN75" s="825">
        <f>'【修計】IT係(FW)'!AN75+'【修計】サービス係(FV)'!AN75</f>
        <v>0</v>
      </c>
      <c r="AO75" s="826">
        <f>'【修計】IT係(FW)'!AO75+'【修計】サービス係(FV)'!AO75</f>
        <v>16</v>
      </c>
      <c r="AP75" s="824">
        <f>'【修計】IT係(FW)'!AP75+'【修計】サービス係(FV)'!AP75</f>
        <v>-1992</v>
      </c>
      <c r="AQ75" s="825">
        <f>'【修計】IT係(FW)'!AQ75+'【修計】サービス係(FV)'!AQ75</f>
        <v>-2649</v>
      </c>
      <c r="AR75" s="826">
        <f>'【修計】IT係(FW)'!AR75+'【修計】サービス係(FV)'!AR75</f>
        <v>-657</v>
      </c>
      <c r="AS75" s="824">
        <f>'【修計】IT係(FW)'!AS75+'【修計】サービス係(FV)'!AS75</f>
        <v>0</v>
      </c>
      <c r="AT75" s="825">
        <f>'【修計】IT係(FW)'!AT75+'【修計】サービス係(FV)'!AT75</f>
        <v>0</v>
      </c>
      <c r="AU75" s="826">
        <f>'【修計】IT係(FW)'!AU75+'【修計】サービス係(FV)'!AU75</f>
        <v>0</v>
      </c>
      <c r="AV75" s="824">
        <f>'【修計】IT係(FW)'!AV75+'【修計】サービス係(FV)'!AV75</f>
        <v>-1992</v>
      </c>
      <c r="AW75" s="825">
        <f>'【修計】IT係(FW)'!AW75+'【修計】サービス係(FV)'!AW75</f>
        <v>-2649</v>
      </c>
      <c r="AX75" s="826">
        <f>'【修計】IT係(FW)'!AX75+'【修計】サービス係(FV)'!AX75</f>
        <v>-657</v>
      </c>
      <c r="AY75" s="824">
        <f>'【修計】IT係(FW)'!AY75+'【修計】サービス係(FV)'!AY75</f>
        <v>-16</v>
      </c>
      <c r="AZ75" s="825">
        <f>'【修計】IT係(FW)'!AZ75+'【修計】サービス係(FV)'!AZ75</f>
        <v>0</v>
      </c>
      <c r="BA75" s="826">
        <f>'【修計】IT係(FW)'!BA75+'【修計】サービス係(FV)'!BA75</f>
        <v>16</v>
      </c>
      <c r="BB75" s="824">
        <f>'【修計】IT係(FW)'!BB75+'【修計】サービス係(FV)'!BB75</f>
        <v>-2008</v>
      </c>
      <c r="BC75" s="825">
        <f>'【修計】IT係(FW)'!BC75+'【修計】サービス係(FV)'!BC75</f>
        <v>-2649</v>
      </c>
      <c r="BD75" s="826">
        <f>'【修計】IT係(FW)'!BD75+'【修計】サービス係(FV)'!BD75</f>
        <v>-641</v>
      </c>
      <c r="BE75" s="824">
        <f>'【修計】IT係(FW)'!BE75+'【修計】サービス係(FV)'!BE75</f>
        <v>0</v>
      </c>
      <c r="BF75" s="825">
        <f>'【修計】IT係(FW)'!BF75+'【修計】サービス係(FV)'!BF75</f>
        <v>0</v>
      </c>
      <c r="BG75" s="826">
        <f>'【修計】IT係(FW)'!BG75+'【修計】サービス係(FV)'!BG75</f>
        <v>0</v>
      </c>
      <c r="BH75" s="824">
        <f>'【修計】IT係(FW)'!BH75+'【修計】サービス係(FV)'!BH75</f>
        <v>-2008</v>
      </c>
      <c r="BI75" s="825">
        <f>'【修計】IT係(FW)'!BI75+'【修計】サービス係(FV)'!BI75</f>
        <v>-2649</v>
      </c>
      <c r="BJ75" s="826">
        <f>'【修計】IT係(FW)'!BJ75+'【修計】サービス係(FV)'!BJ75</f>
        <v>-641</v>
      </c>
      <c r="BK75" s="824">
        <f>'【修計】IT係(FW)'!BK75+'【修計】サービス係(FV)'!BK75</f>
        <v>-16</v>
      </c>
      <c r="BL75" s="825">
        <f>'【修計】IT係(FW)'!BL75+'【修計】サービス係(FV)'!BL75</f>
        <v>0</v>
      </c>
      <c r="BM75" s="826">
        <f>'【修計】IT係(FW)'!BM75+'【修計】サービス係(FV)'!BM75</f>
        <v>16</v>
      </c>
      <c r="BN75" s="824">
        <f>'【修計】IT係(FW)'!BN75+'【修計】サービス係(FV)'!BN75</f>
        <v>-2024</v>
      </c>
      <c r="BO75" s="825">
        <f>'【修計】IT係(FW)'!BO75+'【修計】サービス係(FV)'!BO75</f>
        <v>-2649</v>
      </c>
      <c r="BP75" s="826">
        <f>'【修計】IT係(FW)'!BP75+'【修計】サービス係(FV)'!BP75</f>
        <v>-625</v>
      </c>
      <c r="BQ75" s="824">
        <f>'【修計】IT係(FW)'!BQ75+'【修計】サービス係(FV)'!BQ75</f>
        <v>0</v>
      </c>
      <c r="BR75" s="825">
        <f>'【修計】IT係(FW)'!BR75+'【修計】サービス係(FV)'!BR75</f>
        <v>0</v>
      </c>
      <c r="BS75" s="826">
        <f>'【修計】IT係(FW)'!BS75+'【修計】サービス係(FV)'!BS75</f>
        <v>0</v>
      </c>
      <c r="BT75" s="824">
        <f>'【修計】IT係(FW)'!BT75+'【修計】サービス係(FV)'!BT75</f>
        <v>-2024</v>
      </c>
      <c r="BU75" s="825">
        <f>'【修計】IT係(FW)'!BU75+'【修計】サービス係(FV)'!BU75</f>
        <v>-2649</v>
      </c>
      <c r="BV75" s="826">
        <f>'【修計】IT係(FW)'!BV75+'【修計】サービス係(FV)'!BV75</f>
        <v>-625</v>
      </c>
      <c r="BW75" s="793" t="s">
        <v>90</v>
      </c>
    </row>
    <row r="76" spans="2:75" ht="15.75" customHeight="1" thickTop="1" thickBot="1">
      <c r="B76" s="2503"/>
      <c r="C76" s="2513" t="s">
        <v>262</v>
      </c>
      <c r="D76" s="2513"/>
      <c r="E76" s="2514"/>
      <c r="F76" s="897">
        <f>SUM(F73:F75)</f>
        <v>5178.9841269841272</v>
      </c>
      <c r="G76" s="898">
        <f t="shared" ref="G76" si="444">SUM(G73:G75)</f>
        <v>4264.3634920634922</v>
      </c>
      <c r="H76" s="899">
        <f t="shared" ref="H76" si="445">G76-F76</f>
        <v>-914.62063492063498</v>
      </c>
      <c r="I76" s="897">
        <f>SUM(I73:I75)</f>
        <v>3215.7619047619046</v>
      </c>
      <c r="J76" s="898">
        <f t="shared" ref="J76" si="446">SUM(J73:J75)</f>
        <v>2997.0015873015873</v>
      </c>
      <c r="K76" s="899">
        <f t="shared" ref="K76" si="447">J76-I76</f>
        <v>-218.76031746031731</v>
      </c>
      <c r="L76" s="897">
        <f t="shared" si="60"/>
        <v>8394.7460317460318</v>
      </c>
      <c r="M76" s="898">
        <f t="shared" si="60"/>
        <v>7261.3650793650795</v>
      </c>
      <c r="N76" s="899">
        <f t="shared" ref="N76:N86" si="448">M76-L76</f>
        <v>-1133.3809523809523</v>
      </c>
      <c r="O76" s="897">
        <f>SUM(O73:O75)</f>
        <v>5609.9206349206352</v>
      </c>
      <c r="P76" s="898">
        <f t="shared" ref="P76" si="449">SUM(P73:P75)</f>
        <v>4173.9269841269843</v>
      </c>
      <c r="Q76" s="899">
        <f t="shared" ref="Q76" si="450">P76-O76</f>
        <v>-1435.9936507936509</v>
      </c>
      <c r="R76" s="897">
        <f t="shared" si="62"/>
        <v>14004.666666666668</v>
      </c>
      <c r="S76" s="898">
        <f t="shared" si="62"/>
        <v>11435.292063492063</v>
      </c>
      <c r="T76" s="899">
        <f t="shared" ref="T76:T86" si="451">S76-R76</f>
        <v>-2569.374603174605</v>
      </c>
      <c r="U76" s="897">
        <f>SUM(U73:U75)</f>
        <v>4791.7460317460318</v>
      </c>
      <c r="V76" s="898">
        <f t="shared" ref="V76" si="452">SUM(V73:V75)</f>
        <v>3217.8246031746035</v>
      </c>
      <c r="W76" s="899">
        <f t="shared" ref="W76" si="453">V76-U76</f>
        <v>-1573.9214285714284</v>
      </c>
      <c r="X76" s="897">
        <f t="shared" si="64"/>
        <v>18796.4126984127</v>
      </c>
      <c r="Y76" s="898">
        <f t="shared" si="64"/>
        <v>14653.116666666667</v>
      </c>
      <c r="Z76" s="899">
        <f t="shared" ref="Z76:Z86" si="454">Y76-X76</f>
        <v>-4143.2960317460329</v>
      </c>
      <c r="AA76" s="897">
        <f>SUM(AA73:AA75)</f>
        <v>3011.7777777777778</v>
      </c>
      <c r="AB76" s="898">
        <f t="shared" ref="AB76" si="455">SUM(AB73:AB75)</f>
        <v>1894.6158730158731</v>
      </c>
      <c r="AC76" s="899">
        <f t="shared" ref="AC76" si="456">AB76-AA76</f>
        <v>-1117.1619047619047</v>
      </c>
      <c r="AD76" s="897">
        <f t="shared" si="66"/>
        <v>21808.190476190477</v>
      </c>
      <c r="AE76" s="898">
        <f t="shared" si="66"/>
        <v>16547.73253968254</v>
      </c>
      <c r="AF76" s="899">
        <f t="shared" ref="AF76:AF86" si="457">AE76-AD76</f>
        <v>-5260.4579365079371</v>
      </c>
      <c r="AG76" s="897">
        <f>SUM(AG73:AG75)</f>
        <v>5544.1111111111104</v>
      </c>
      <c r="AH76" s="898">
        <f t="shared" ref="AH76" si="458">SUM(AH73:AH75)</f>
        <v>7102.0952380952385</v>
      </c>
      <c r="AI76" s="899">
        <f t="shared" ref="AI76" si="459">AH76-AG76</f>
        <v>1557.9841269841281</v>
      </c>
      <c r="AJ76" s="897">
        <f t="shared" si="68"/>
        <v>27352.301587301587</v>
      </c>
      <c r="AK76" s="898">
        <f t="shared" si="68"/>
        <v>23649.827777777777</v>
      </c>
      <c r="AL76" s="899">
        <f t="shared" ref="AL76:AL86" si="460">AK76-AJ76</f>
        <v>-3702.4738095238099</v>
      </c>
      <c r="AM76" s="897">
        <f>SUM(AM73:AM75)</f>
        <v>8121.5238095238092</v>
      </c>
      <c r="AN76" s="898">
        <f t="shared" ref="AN76" si="461">SUM(AN73:AN75)</f>
        <v>3152.065873015873</v>
      </c>
      <c r="AO76" s="899">
        <f t="shared" ref="AO76" si="462">AN76-AM76</f>
        <v>-4969.4579365079362</v>
      </c>
      <c r="AP76" s="897">
        <f t="shared" si="70"/>
        <v>35473.825396825399</v>
      </c>
      <c r="AQ76" s="898">
        <f t="shared" si="70"/>
        <v>26801.893650793649</v>
      </c>
      <c r="AR76" s="899">
        <f t="shared" ref="AR76:AR86" si="463">AQ76-AP76</f>
        <v>-8671.9317460317507</v>
      </c>
      <c r="AS76" s="897">
        <f>SUM(AS73:AS75)</f>
        <v>3192.4761904761904</v>
      </c>
      <c r="AT76" s="898">
        <f t="shared" ref="AT76" si="464">SUM(AT73:AT75)</f>
        <v>140.95238095238093</v>
      </c>
      <c r="AU76" s="899">
        <f t="shared" ref="AU76" si="465">AT76-AS76</f>
        <v>-3051.5238095238096</v>
      </c>
      <c r="AV76" s="897">
        <f t="shared" si="72"/>
        <v>38666.30158730159</v>
      </c>
      <c r="AW76" s="898">
        <f t="shared" si="72"/>
        <v>26942.84603174603</v>
      </c>
      <c r="AX76" s="899">
        <f t="shared" ref="AX76:AX86" si="466">AW76-AV76</f>
        <v>-11723.45555555556</v>
      </c>
      <c r="AY76" s="897">
        <f>SUM(AY73:AY75)</f>
        <v>3357.3650793650791</v>
      </c>
      <c r="AZ76" s="898">
        <f t="shared" ref="AZ76" si="467">SUM(AZ73:AZ75)</f>
        <v>158.57142857142856</v>
      </c>
      <c r="BA76" s="899">
        <f t="shared" ref="BA76" si="468">AZ76-AY76</f>
        <v>-3198.7936507936506</v>
      </c>
      <c r="BB76" s="897">
        <f t="shared" si="74"/>
        <v>42023.666666666672</v>
      </c>
      <c r="BC76" s="898">
        <f t="shared" si="74"/>
        <v>27101.417460317458</v>
      </c>
      <c r="BD76" s="899">
        <f t="shared" ref="BD76:BD86" si="469">BC76-BB76</f>
        <v>-14922.249206349214</v>
      </c>
      <c r="BE76" s="897">
        <f>SUM(BE73:BE75)</f>
        <v>5805.4126984126979</v>
      </c>
      <c r="BF76" s="898">
        <f t="shared" ref="BF76" si="470">SUM(BF73:BF75)</f>
        <v>514.92063492063494</v>
      </c>
      <c r="BG76" s="899">
        <f t="shared" ref="BG76" si="471">BF76-BE76</f>
        <v>-5290.4920634920627</v>
      </c>
      <c r="BH76" s="897">
        <f t="shared" si="76"/>
        <v>47829.079365079371</v>
      </c>
      <c r="BI76" s="898">
        <f t="shared" si="76"/>
        <v>27616.338095238094</v>
      </c>
      <c r="BJ76" s="899">
        <f t="shared" ref="BJ76:BJ86" si="472">BI76-BH76</f>
        <v>-20212.741269841277</v>
      </c>
      <c r="BK76" s="897">
        <f>SUM(BK73:BK75)</f>
        <v>3344.5555555555552</v>
      </c>
      <c r="BL76" s="898">
        <f t="shared" ref="BL76" si="473">SUM(BL73:BL75)</f>
        <v>33.492063492063487</v>
      </c>
      <c r="BM76" s="899">
        <f t="shared" ref="BM76" si="474">BL76-BK76</f>
        <v>-3311.0634920634916</v>
      </c>
      <c r="BN76" s="897">
        <f t="shared" si="78"/>
        <v>51173.634920634926</v>
      </c>
      <c r="BO76" s="898">
        <f t="shared" si="78"/>
        <v>27649.830158730158</v>
      </c>
      <c r="BP76" s="899">
        <f t="shared" ref="BP76:BP86" si="475">BO76-BN76</f>
        <v>-23523.804761904768</v>
      </c>
      <c r="BQ76" s="897">
        <f>SUM(BQ73:BQ75)</f>
        <v>6658.6190476190477</v>
      </c>
      <c r="BR76" s="898">
        <f t="shared" ref="BR76" si="476">SUM(BR73:BR75)</f>
        <v>730.31746031746036</v>
      </c>
      <c r="BS76" s="899">
        <f t="shared" ref="BS76" si="477">BR76-BQ76</f>
        <v>-5928.3015873015875</v>
      </c>
      <c r="BT76" s="897">
        <f t="shared" si="80"/>
        <v>57832.253968253972</v>
      </c>
      <c r="BU76" s="898">
        <f t="shared" si="80"/>
        <v>28380.147619047617</v>
      </c>
      <c r="BV76" s="899">
        <f t="shared" ref="BV76:BV86" si="478">BU76-BT76</f>
        <v>-29452.106349206355</v>
      </c>
      <c r="BW76" s="907" t="s">
        <v>90</v>
      </c>
    </row>
    <row r="77" spans="2:75" ht="15.75" customHeight="1" thickTop="1" thickBot="1">
      <c r="B77" s="2504"/>
      <c r="C77" s="2515" t="s">
        <v>263</v>
      </c>
      <c r="D77" s="2515"/>
      <c r="E77" s="2516"/>
      <c r="F77" s="900">
        <f>F72/(F76/160)</f>
        <v>1048.5762973678725</v>
      </c>
      <c r="G77" s="901">
        <f t="shared" ref="G77:BO77" si="479">G72/(G76/160)</f>
        <v>1181.4752680855624</v>
      </c>
      <c r="H77" s="902">
        <f t="shared" si="1"/>
        <v>132.89897071768996</v>
      </c>
      <c r="I77" s="900">
        <f>I72/(I76/160)</f>
        <v>897.18085027616951</v>
      </c>
      <c r="J77" s="901">
        <f t="shared" ref="J77" si="480">J72/(J76/160)</f>
        <v>1046.4859322359757</v>
      </c>
      <c r="K77" s="902">
        <f t="shared" ref="K77" si="481">J77-I77</f>
        <v>149.30508195980622</v>
      </c>
      <c r="L77" s="900">
        <f t="shared" ref="L77" si="482">L72/(L76/160)</f>
        <v>990.58148615252549</v>
      </c>
      <c r="M77" s="901">
        <f t="shared" si="479"/>
        <v>1125.7607778501572</v>
      </c>
      <c r="N77" s="902">
        <f t="shared" si="448"/>
        <v>135.1792916976317</v>
      </c>
      <c r="O77" s="900">
        <f>O72/(O76/160)</f>
        <v>1143.9734031265473</v>
      </c>
      <c r="P77" s="901">
        <f t="shared" ref="P77" si="483">P72/(P76/160)</f>
        <v>1255.1058080130088</v>
      </c>
      <c r="Q77" s="902">
        <f t="shared" ref="Q77" si="484">P77-O77</f>
        <v>111.13240488646147</v>
      </c>
      <c r="R77" s="900">
        <f t="shared" ref="R77" si="485">R72/(R76/160)</f>
        <v>1052.0264673680201</v>
      </c>
      <c r="S77" s="901">
        <f t="shared" si="479"/>
        <v>1172.9722271653031</v>
      </c>
      <c r="T77" s="902">
        <f t="shared" si="451"/>
        <v>120.94575979728302</v>
      </c>
      <c r="U77" s="900">
        <f>U72/(U76/160)</f>
        <v>979.71803365575727</v>
      </c>
      <c r="V77" s="901">
        <f t="shared" ref="V77" si="486">V72/(V76/160)</f>
        <v>844.64516720973131</v>
      </c>
      <c r="W77" s="902">
        <f t="shared" ref="W77" si="487">V77-U77</f>
        <v>-135.07286644602596</v>
      </c>
      <c r="X77" s="900">
        <f t="shared" ref="X77" si="488">X72/(X76/160)</f>
        <v>1033.5929686008981</v>
      </c>
      <c r="Y77" s="901">
        <f t="shared" si="479"/>
        <v>1100.8716006947327</v>
      </c>
      <c r="Z77" s="902">
        <f t="shared" si="454"/>
        <v>67.278632093834631</v>
      </c>
      <c r="AA77" s="900">
        <f>AA72/(AA76/160)</f>
        <v>944.02715265992765</v>
      </c>
      <c r="AB77" s="901">
        <f t="shared" ref="AB77" si="489">AB72/(AB76/160)</f>
        <v>1043.1243758419848</v>
      </c>
      <c r="AC77" s="902">
        <f t="shared" ref="AC77" si="490">AB77-AA77</f>
        <v>99.097223182057178</v>
      </c>
      <c r="AD77" s="900">
        <f t="shared" ref="AD77" si="491">AD72/(AD76/160)</f>
        <v>1021.2236555946653</v>
      </c>
      <c r="AE77" s="901">
        <f t="shared" si="479"/>
        <v>1094.2598906875603</v>
      </c>
      <c r="AF77" s="902">
        <f t="shared" si="457"/>
        <v>73.036235092895026</v>
      </c>
      <c r="AG77" s="900">
        <f>AG72/(AG76/160)</f>
        <v>1434.0838126540675</v>
      </c>
      <c r="AH77" s="901">
        <f t="shared" ref="AH77" si="492">AH72/(AH76/160)</f>
        <v>1617.4156519873411</v>
      </c>
      <c r="AI77" s="902">
        <f t="shared" ref="AI77" si="493">AH77-AG77</f>
        <v>183.33183933327359</v>
      </c>
      <c r="AJ77" s="900">
        <f t="shared" ref="AJ77" si="494">AJ72/(AJ76/160)</f>
        <v>1104.9073842484456</v>
      </c>
      <c r="AK77" s="901">
        <f t="shared" si="479"/>
        <v>1251.3647151294736</v>
      </c>
      <c r="AL77" s="902">
        <f t="shared" si="460"/>
        <v>146.45733088102793</v>
      </c>
      <c r="AM77" s="900">
        <f>AM72/(AM76/160)</f>
        <v>1289.4131994934098</v>
      </c>
      <c r="AN77" s="901">
        <f t="shared" ref="AN77" si="495">AN72/(AN76/160)</f>
        <v>3983.4700497506924</v>
      </c>
      <c r="AO77" s="902">
        <f t="shared" ref="AO77" si="496">AN77-AM77</f>
        <v>2694.0568502572823</v>
      </c>
      <c r="AP77" s="900">
        <f t="shared" ref="AP77" si="497">AP72/(AP76/160)</f>
        <v>1147.1489061239429</v>
      </c>
      <c r="AQ77" s="901">
        <f t="shared" si="479"/>
        <v>1572.6769365324992</v>
      </c>
      <c r="AR77" s="902">
        <f t="shared" si="463"/>
        <v>425.52803040855633</v>
      </c>
      <c r="AS77" s="900">
        <f>AS72/(AS76/160)</f>
        <v>883.97840159899772</v>
      </c>
      <c r="AT77" s="901">
        <f t="shared" ref="AT77" si="498">AT72/(AT76/160)</f>
        <v>20968.21621621622</v>
      </c>
      <c r="AU77" s="902">
        <f t="shared" ref="AU77" si="499">AT77-AS77</f>
        <v>20084.237814617223</v>
      </c>
      <c r="AV77" s="900">
        <f t="shared" ref="AV77" si="500">AV72/(AV76/160)</f>
        <v>1125.4202810617669</v>
      </c>
      <c r="AW77" s="901">
        <f t="shared" si="479"/>
        <v>1674.1453351606779</v>
      </c>
      <c r="AX77" s="902">
        <f t="shared" si="466"/>
        <v>548.72505409891096</v>
      </c>
      <c r="AY77" s="900">
        <f>AY72/(AY76/160)</f>
        <v>860.24603572340368</v>
      </c>
      <c r="AZ77" s="901">
        <f t="shared" ref="AZ77" si="501">AZ72/(AZ76/160)</f>
        <v>27174.630630630632</v>
      </c>
      <c r="BA77" s="902">
        <f t="shared" ref="BA77" si="502">AZ77-AY77</f>
        <v>26314.384594907227</v>
      </c>
      <c r="BB77" s="900">
        <f t="shared" ref="BB77" si="503">BB72/(BB76/160)</f>
        <v>1104.2349152461709</v>
      </c>
      <c r="BC77" s="901">
        <f t="shared" si="479"/>
        <v>1823.3496484955133</v>
      </c>
      <c r="BD77" s="902">
        <f t="shared" si="469"/>
        <v>719.11473324934241</v>
      </c>
      <c r="BE77" s="900">
        <f>BE72/(BE76/160)</f>
        <v>1230.8237796692194</v>
      </c>
      <c r="BF77" s="901">
        <f t="shared" ref="BF77" si="504">BF72/(BF76/160)</f>
        <v>16048.143033292232</v>
      </c>
      <c r="BG77" s="902">
        <f t="shared" ref="BG77" si="505">BF77-BE77</f>
        <v>14817.319253623013</v>
      </c>
      <c r="BH77" s="900">
        <f t="shared" ref="BH77" si="506">BH72/(BH76/160)</f>
        <v>1119.6000573470612</v>
      </c>
      <c r="BI77" s="901">
        <f t="shared" si="479"/>
        <v>2088.5781380966514</v>
      </c>
      <c r="BJ77" s="902">
        <f t="shared" si="472"/>
        <v>968.97808074959016</v>
      </c>
      <c r="BK77" s="900">
        <f>BK72/(BK76/160)</f>
        <v>918.55552971662075</v>
      </c>
      <c r="BL77" s="901">
        <f t="shared" ref="BL77" si="507">BL72/(BL76/160)</f>
        <v>48737.516587677732</v>
      </c>
      <c r="BM77" s="902">
        <f t="shared" ref="BM77" si="508">BL77-BK77</f>
        <v>47818.961057961111</v>
      </c>
      <c r="BN77" s="900">
        <f t="shared" ref="BN77" si="509">BN72/(BN76/160)</f>
        <v>1106.4603889837865</v>
      </c>
      <c r="BO77" s="901">
        <f t="shared" si="479"/>
        <v>2145.0837006777447</v>
      </c>
      <c r="BP77" s="902">
        <f t="shared" si="475"/>
        <v>1038.6233116939582</v>
      </c>
      <c r="BQ77" s="900">
        <f>BQ72/(BQ76/160)</f>
        <v>1359.8975906630146</v>
      </c>
      <c r="BR77" s="901">
        <f t="shared" ref="BR77" si="510">BR72/(BR76/160)</f>
        <v>14133.251032384263</v>
      </c>
      <c r="BS77" s="902">
        <f t="shared" ref="BS77" si="511">BR77-BQ77</f>
        <v>12773.353441721249</v>
      </c>
      <c r="BT77" s="900">
        <f t="shared" ref="BT77:BU77" si="512">BT72/(BT76/160)</f>
        <v>1135.6403303259124</v>
      </c>
      <c r="BU77" s="901">
        <f t="shared" si="512"/>
        <v>2453.5799085578101</v>
      </c>
      <c r="BV77" s="902">
        <f t="shared" si="478"/>
        <v>1317.9395782318977</v>
      </c>
      <c r="BW77" s="919" t="s">
        <v>89</v>
      </c>
    </row>
    <row r="78" spans="2:75" ht="15.75" hidden="1" customHeight="1" outlineLevel="1" thickTop="1">
      <c r="B78" s="2460" t="s">
        <v>277</v>
      </c>
      <c r="C78" s="2463" t="s">
        <v>278</v>
      </c>
      <c r="D78" s="810" t="s">
        <v>279</v>
      </c>
      <c r="E78" s="811" t="s">
        <v>280</v>
      </c>
      <c r="F78" s="812">
        <f>'【修計】IT係(FW)'!F78+'【修計】サービス係(FV)'!F78</f>
        <v>3867</v>
      </c>
      <c r="G78" s="813">
        <f>'【修計】IT係(FW)'!G78+'【修計】サービス係(FV)'!G78</f>
        <v>4299.8999999999996</v>
      </c>
      <c r="H78" s="814">
        <f>'【修計】IT係(FW)'!H78+'【修計】サービス係(FV)'!H78</f>
        <v>432.90000000000009</v>
      </c>
      <c r="I78" s="812">
        <f>'【修計】IT係(FW)'!I78+'【修計】サービス係(FV)'!I78</f>
        <v>2195</v>
      </c>
      <c r="J78" s="813">
        <f>'【修計】IT係(FW)'!J78+'【修計】サービス係(FV)'!J78</f>
        <v>2966.05</v>
      </c>
      <c r="K78" s="814">
        <f>'【修計】IT係(FW)'!K78+'【修計】サービス係(FV)'!K78</f>
        <v>771.05</v>
      </c>
      <c r="L78" s="815">
        <f>'【修計】IT係(FW)'!L78+'【修計】サービス係(FV)'!L78</f>
        <v>6062</v>
      </c>
      <c r="M78" s="816">
        <f>'【修計】IT係(FW)'!M78+'【修計】サービス係(FV)'!M78</f>
        <v>7265.9500000000007</v>
      </c>
      <c r="N78" s="817">
        <f>'【修計】IT係(FW)'!N78+'【修計】サービス係(FV)'!N78</f>
        <v>1203.9500000000003</v>
      </c>
      <c r="O78" s="812">
        <f>'【修計】IT係(FW)'!O78+'【修計】サービス係(FV)'!O78</f>
        <v>4405</v>
      </c>
      <c r="P78" s="813">
        <f>'【修計】IT係(FW)'!P78+'【修計】サービス係(FV)'!P78</f>
        <v>3707.75</v>
      </c>
      <c r="Q78" s="814">
        <f>'【修計】IT係(FW)'!Q78+'【修計】サービス係(FV)'!Q78</f>
        <v>-697.25</v>
      </c>
      <c r="R78" s="815">
        <f>'【修計】IT係(FW)'!R78+'【修計】サービス係(FV)'!R78</f>
        <v>10467</v>
      </c>
      <c r="S78" s="816">
        <f>'【修計】IT係(FW)'!S78+'【修計】サービス係(FV)'!S78</f>
        <v>10973.7</v>
      </c>
      <c r="T78" s="817">
        <f>'【修計】IT係(FW)'!T78+'【修計】サービス係(FV)'!T78</f>
        <v>506.70000000000073</v>
      </c>
      <c r="U78" s="812">
        <f>'【修計】IT係(FW)'!U78+'【修計】サービス係(FV)'!U78</f>
        <v>3532</v>
      </c>
      <c r="V78" s="813">
        <f>'【修計】IT係(FW)'!V78+'【修計】サービス係(FV)'!V78</f>
        <v>3617.3</v>
      </c>
      <c r="W78" s="814">
        <f>'【修計】IT係(FW)'!W78+'【修計】サービス係(FV)'!W78</f>
        <v>85.299999999999955</v>
      </c>
      <c r="X78" s="815">
        <f>'【修計】IT係(FW)'!X78+'【修計】サービス係(FV)'!X78</f>
        <v>13999</v>
      </c>
      <c r="Y78" s="816">
        <f>'【修計】IT係(FW)'!Y78+'【修計】サービス係(FV)'!Y78</f>
        <v>14591</v>
      </c>
      <c r="Z78" s="817">
        <f>'【修計】IT係(FW)'!Z78+'【修計】サービス係(FV)'!Z78</f>
        <v>592.00000000000091</v>
      </c>
      <c r="AA78" s="812">
        <f>'【修計】IT係(FW)'!AA78+'【修計】サービス係(FV)'!AA78</f>
        <v>1938</v>
      </c>
      <c r="AB78" s="813">
        <f>'【修計】IT係(FW)'!AB78+'【修計】サービス係(FV)'!AB78</f>
        <v>3035.4</v>
      </c>
      <c r="AC78" s="814">
        <f>'【修計】IT係(FW)'!AC78+'【修計】サービス係(FV)'!AC78</f>
        <v>1097.4000000000001</v>
      </c>
      <c r="AD78" s="815">
        <f>'【修計】IT係(FW)'!AD78+'【修計】サービス係(FV)'!AD78</f>
        <v>15937</v>
      </c>
      <c r="AE78" s="816">
        <f>'【修計】IT係(FW)'!AE78+'【修計】サービス係(FV)'!AE78</f>
        <v>17626.400000000001</v>
      </c>
      <c r="AF78" s="817">
        <f>'【修計】IT係(FW)'!AF78+'【修計】サービス係(FV)'!AF78</f>
        <v>1689.4000000000015</v>
      </c>
      <c r="AG78" s="812">
        <f>'【修計】IT係(FW)'!AG78+'【修計】サービス係(FV)'!AG78</f>
        <v>4481</v>
      </c>
      <c r="AH78" s="813">
        <f>'【修計】IT係(FW)'!AH78+'【修計】サービス係(FV)'!AH78</f>
        <v>3733.2</v>
      </c>
      <c r="AI78" s="814">
        <f>'【修計】IT係(FW)'!AI78+'【修計】サービス係(FV)'!AI78</f>
        <v>-747.8</v>
      </c>
      <c r="AJ78" s="815">
        <f>'【修計】IT係(FW)'!AJ78+'【修計】サービス係(FV)'!AJ78</f>
        <v>20418</v>
      </c>
      <c r="AK78" s="816">
        <f>'【修計】IT係(FW)'!AK78+'【修計】サービス係(FV)'!AK78</f>
        <v>21359.600000000002</v>
      </c>
      <c r="AL78" s="817">
        <f>'【修計】IT係(FW)'!AL78+'【修計】サービス係(FV)'!AL78</f>
        <v>941.60000000000218</v>
      </c>
      <c r="AM78" s="812">
        <f>'【修計】IT係(FW)'!AM78+'【修計】サービス係(FV)'!AM78</f>
        <v>6645</v>
      </c>
      <c r="AN78" s="813">
        <f>'【修計】IT係(FW)'!AN78+'【修計】サービス係(FV)'!AN78</f>
        <v>144.69999999999999</v>
      </c>
      <c r="AO78" s="814">
        <f>'【修計】IT係(FW)'!AO78+'【修計】サービス係(FV)'!AO78</f>
        <v>-6500.3</v>
      </c>
      <c r="AP78" s="815">
        <f>'【修計】IT係(FW)'!AP78+'【修計】サービス係(FV)'!AP78</f>
        <v>27063</v>
      </c>
      <c r="AQ78" s="816">
        <f>'【修計】IT係(FW)'!AQ78+'【修計】サービス係(FV)'!AQ78</f>
        <v>21504.300000000003</v>
      </c>
      <c r="AR78" s="817">
        <f>'【修計】IT係(FW)'!AR78+'【修計】サービス係(FV)'!AR78</f>
        <v>-5558.6999999999971</v>
      </c>
      <c r="AS78" s="812">
        <f>'【修計】IT係(FW)'!AS78+'【修計】サービス係(FV)'!AS78</f>
        <v>2086</v>
      </c>
      <c r="AT78" s="813">
        <f>'【修計】IT係(FW)'!AT78+'【修計】サービス係(FV)'!AT78</f>
        <v>0</v>
      </c>
      <c r="AU78" s="814">
        <f>'【修計】IT係(FW)'!AU78+'【修計】サービス係(FV)'!AU78</f>
        <v>-2086</v>
      </c>
      <c r="AV78" s="815">
        <f>'【修計】IT係(FW)'!AV78+'【修計】サービス係(FV)'!AV78</f>
        <v>29149</v>
      </c>
      <c r="AW78" s="816">
        <f>'【修計】IT係(FW)'!AW78+'【修計】サービス係(FV)'!AW78</f>
        <v>21504.300000000003</v>
      </c>
      <c r="AX78" s="817">
        <f>'【修計】IT係(FW)'!AX78+'【修計】サービス係(FV)'!AX78</f>
        <v>-7644.6999999999971</v>
      </c>
      <c r="AY78" s="812">
        <f>'【修計】IT係(FW)'!AY78+'【修計】サービス係(FV)'!AY78</f>
        <v>2195</v>
      </c>
      <c r="AZ78" s="813">
        <f>'【修計】IT係(FW)'!AZ78+'【修計】サービス係(FV)'!AZ78</f>
        <v>0</v>
      </c>
      <c r="BA78" s="814">
        <f>'【修計】IT係(FW)'!BA78+'【修計】サービス係(FV)'!BA78</f>
        <v>-2195</v>
      </c>
      <c r="BB78" s="815">
        <f>'【修計】IT係(FW)'!BB78+'【修計】サービス係(FV)'!BB78</f>
        <v>31344</v>
      </c>
      <c r="BC78" s="816">
        <f>'【修計】IT係(FW)'!BC78+'【修計】サービス係(FV)'!BC78</f>
        <v>21504.300000000003</v>
      </c>
      <c r="BD78" s="817">
        <f>'【修計】IT係(FW)'!BD78+'【修計】サービス係(FV)'!BD78</f>
        <v>-9839.6999999999971</v>
      </c>
      <c r="BE78" s="812">
        <f>'【修計】IT係(FW)'!BE78+'【修計】サービス係(FV)'!BE78</f>
        <v>4734</v>
      </c>
      <c r="BF78" s="813">
        <f>'【修計】IT係(FW)'!BF78+'【修計】サービス係(FV)'!BF78</f>
        <v>0</v>
      </c>
      <c r="BG78" s="814">
        <f>'【修計】IT係(FW)'!BG78+'【修計】サービス係(FV)'!BG78</f>
        <v>-4734</v>
      </c>
      <c r="BH78" s="815">
        <f>'【修計】IT係(FW)'!BH78+'【修計】サービス係(FV)'!BH78</f>
        <v>36078</v>
      </c>
      <c r="BI78" s="816">
        <f>'【修計】IT係(FW)'!BI78+'【修計】サービス係(FV)'!BI78</f>
        <v>21504.300000000003</v>
      </c>
      <c r="BJ78" s="817">
        <f>'【修計】IT係(FW)'!BJ78+'【修計】サービス係(FV)'!BJ78</f>
        <v>-14573.699999999997</v>
      </c>
      <c r="BK78" s="812">
        <f>'【修計】IT係(FW)'!BK78+'【修計】サービス係(FV)'!BK78</f>
        <v>2301</v>
      </c>
      <c r="BL78" s="813">
        <f>'【修計】IT係(FW)'!BL78+'【修計】サービス係(FV)'!BL78</f>
        <v>0</v>
      </c>
      <c r="BM78" s="814">
        <f>'【修計】IT係(FW)'!BM78+'【修計】サービス係(FV)'!BM78</f>
        <v>-2301</v>
      </c>
      <c r="BN78" s="815">
        <f>'【修計】IT係(FW)'!BN78+'【修計】サービス係(FV)'!BN78</f>
        <v>38379</v>
      </c>
      <c r="BO78" s="816">
        <f>'【修計】IT係(FW)'!BO78+'【修計】サービス係(FV)'!BO78</f>
        <v>21504.300000000003</v>
      </c>
      <c r="BP78" s="817">
        <f>'【修計】IT係(FW)'!BP78+'【修計】サービス係(FV)'!BP78</f>
        <v>-16874.699999999997</v>
      </c>
      <c r="BQ78" s="812">
        <f>'【修計】IT係(FW)'!BQ78+'【修計】サービス係(FV)'!BQ78</f>
        <v>5353</v>
      </c>
      <c r="BR78" s="813">
        <f>'【修計】IT係(FW)'!BR78+'【修計】サービス係(FV)'!BR78</f>
        <v>0</v>
      </c>
      <c r="BS78" s="814">
        <f>'【修計】IT係(FW)'!BS78+'【修計】サービス係(FV)'!BS78</f>
        <v>-5353</v>
      </c>
      <c r="BT78" s="815">
        <f>'【修計】IT係(FW)'!BT78+'【修計】サービス係(FV)'!BT78</f>
        <v>43732</v>
      </c>
      <c r="BU78" s="816">
        <f>'【修計】IT係(FW)'!BU78+'【修計】サービス係(FV)'!BU78</f>
        <v>21504.300000000003</v>
      </c>
      <c r="BV78" s="817">
        <f>'【修計】IT係(FW)'!BV78+'【修計】サービス係(FV)'!BV78</f>
        <v>-22227.699999999997</v>
      </c>
      <c r="BW78" s="818" t="s">
        <v>90</v>
      </c>
    </row>
    <row r="79" spans="2:75" ht="15.75" hidden="1" customHeight="1" outlineLevel="1" thickBot="1">
      <c r="B79" s="2461"/>
      <c r="C79" s="2464"/>
      <c r="D79" s="819" t="s">
        <v>281</v>
      </c>
      <c r="E79" s="820" t="s">
        <v>282</v>
      </c>
      <c r="F79" s="821">
        <f>'【修計】IT係(FW)'!F79+'【修計】サービス係(FV)'!F79</f>
        <v>1664</v>
      </c>
      <c r="G79" s="822">
        <f>'【修計】IT係(FW)'!G79+'【修計】サービス係(FV)'!G79</f>
        <v>1320.3</v>
      </c>
      <c r="H79" s="823">
        <f>'【修計】IT係(FW)'!H79+'【修計】サービス係(FV)'!H79</f>
        <v>-343.70000000000005</v>
      </c>
      <c r="I79" s="821">
        <f>'【修計】IT係(FW)'!I79+'【修計】サービス係(FV)'!I79</f>
        <v>1309</v>
      </c>
      <c r="J79" s="822">
        <f>'【修計】IT係(FW)'!J79+'【修計】サービス係(FV)'!J79</f>
        <v>1063.7</v>
      </c>
      <c r="K79" s="823">
        <f>'【修計】IT係(FW)'!K79+'【修計】サービス係(FV)'!K79</f>
        <v>-245.3</v>
      </c>
      <c r="L79" s="824">
        <f>'【修計】IT係(FW)'!L79+'【修計】サービス係(FV)'!L79</f>
        <v>2973</v>
      </c>
      <c r="M79" s="825">
        <f>'【修計】IT係(FW)'!M79+'【修計】サービス係(FV)'!M79</f>
        <v>2384</v>
      </c>
      <c r="N79" s="826">
        <f>'【修計】IT係(FW)'!N79+'【修計】サービス係(FV)'!N79</f>
        <v>-589</v>
      </c>
      <c r="O79" s="821">
        <f>'【修計】IT係(FW)'!O79+'【修計】サービス係(FV)'!O79</f>
        <v>1557</v>
      </c>
      <c r="P79" s="822">
        <f>'【修計】IT係(FW)'!P79+'【修計】サービス係(FV)'!P79</f>
        <v>1373.8</v>
      </c>
      <c r="Q79" s="823">
        <f>'【修計】IT係(FW)'!Q79+'【修計】サービス係(FV)'!Q79</f>
        <v>-183.20000000000005</v>
      </c>
      <c r="R79" s="824">
        <f>'【修計】IT係(FW)'!R79+'【修計】サービス係(FV)'!R79</f>
        <v>4530</v>
      </c>
      <c r="S79" s="825">
        <f>'【修計】IT係(FW)'!S79+'【修計】サービス係(FV)'!S79</f>
        <v>3757.8</v>
      </c>
      <c r="T79" s="826">
        <f>'【修計】IT係(FW)'!T79+'【修計】サービス係(FV)'!T79</f>
        <v>-772.2</v>
      </c>
      <c r="U79" s="821">
        <f>'【修計】IT係(FW)'!U79+'【修計】サービス係(FV)'!U79</f>
        <v>1604</v>
      </c>
      <c r="V79" s="822">
        <f>'【修計】IT係(FW)'!V79+'【修計】サービス係(FV)'!V79</f>
        <v>1683.65</v>
      </c>
      <c r="W79" s="823">
        <f>'【修計】IT係(FW)'!W79+'【修計】サービス係(FV)'!W79</f>
        <v>79.649999999999977</v>
      </c>
      <c r="X79" s="824">
        <f>'【修計】IT係(FW)'!X79+'【修計】サービス係(FV)'!X79</f>
        <v>6134</v>
      </c>
      <c r="Y79" s="825">
        <f>'【修計】IT係(FW)'!Y79+'【修計】サービス係(FV)'!Y79</f>
        <v>5441.45</v>
      </c>
      <c r="Z79" s="826">
        <f>'【修計】IT係(FW)'!Z79+'【修計】サービス係(FV)'!Z79</f>
        <v>-692.55000000000018</v>
      </c>
      <c r="AA79" s="821">
        <f>'【修計】IT係(FW)'!AA79+'【修計】サービス係(FV)'!AA79</f>
        <v>1378</v>
      </c>
      <c r="AB79" s="822">
        <f>'【修計】IT係(FW)'!AB79+'【修計】サービス係(FV)'!AB79</f>
        <v>995.6</v>
      </c>
      <c r="AC79" s="823">
        <f>'【修計】IT係(FW)'!AC79+'【修計】サービス係(FV)'!AC79</f>
        <v>-382.4</v>
      </c>
      <c r="AD79" s="824">
        <f>'【修計】IT係(FW)'!AD79+'【修計】サービス係(FV)'!AD79</f>
        <v>7512</v>
      </c>
      <c r="AE79" s="825">
        <f>'【修計】IT係(FW)'!AE79+'【修計】サービス係(FV)'!AE79</f>
        <v>6437.0499999999993</v>
      </c>
      <c r="AF79" s="826">
        <f>'【修計】IT係(FW)'!AF79+'【修計】サービス係(FV)'!AF79</f>
        <v>-1074.9500000000003</v>
      </c>
      <c r="AG79" s="821">
        <f>'【修計】IT係(FW)'!AG79+'【修計】サービス係(FV)'!AG79</f>
        <v>1399</v>
      </c>
      <c r="AH79" s="822">
        <f>'【修計】IT係(FW)'!AH79+'【修計】サービス係(FV)'!AH79</f>
        <v>924</v>
      </c>
      <c r="AI79" s="823">
        <f>'【修計】IT係(FW)'!AI79+'【修計】サービス係(FV)'!AI79</f>
        <v>-475</v>
      </c>
      <c r="AJ79" s="824">
        <f>'【修計】IT係(FW)'!AJ79+'【修計】サービス係(FV)'!AJ79</f>
        <v>8911</v>
      </c>
      <c r="AK79" s="825">
        <f>'【修計】IT係(FW)'!AK79+'【修計】サービス係(FV)'!AK79</f>
        <v>7361.0499999999993</v>
      </c>
      <c r="AL79" s="826">
        <f>'【修計】IT係(FW)'!AL79+'【修計】サービス係(FV)'!AL79</f>
        <v>-1549.9500000000003</v>
      </c>
      <c r="AM79" s="821">
        <f>'【修計】IT係(FW)'!AM79+'【修計】サービス係(FV)'!AM79</f>
        <v>1508</v>
      </c>
      <c r="AN79" s="822">
        <f>'【修計】IT係(FW)'!AN79+'【修計】サービス係(FV)'!AN79</f>
        <v>69.05</v>
      </c>
      <c r="AO79" s="823">
        <f>'【修計】IT係(FW)'!AO79+'【修計】サービス係(FV)'!AO79</f>
        <v>-1438.95</v>
      </c>
      <c r="AP79" s="824">
        <f>'【修計】IT係(FW)'!AP79+'【修計】サービス係(FV)'!AP79</f>
        <v>10419</v>
      </c>
      <c r="AQ79" s="825">
        <f>'【修計】IT係(FW)'!AQ79+'【修計】サービス係(FV)'!AQ79</f>
        <v>7430.1</v>
      </c>
      <c r="AR79" s="826">
        <f>'【修計】IT係(FW)'!AR79+'【修計】サービス係(FV)'!AR79</f>
        <v>-2988.9</v>
      </c>
      <c r="AS79" s="821">
        <f>'【修計】IT係(FW)'!AS79+'【修計】サービス係(FV)'!AS79</f>
        <v>1122</v>
      </c>
      <c r="AT79" s="822">
        <f>'【修計】IT係(FW)'!AT79+'【修計】サービス係(FV)'!AT79</f>
        <v>0</v>
      </c>
      <c r="AU79" s="823">
        <f>'【修計】IT係(FW)'!AU79+'【修計】サービス係(FV)'!AU79</f>
        <v>-1122</v>
      </c>
      <c r="AV79" s="824">
        <f>'【修計】IT係(FW)'!AV79+'【修計】サービス係(FV)'!AV79</f>
        <v>11541</v>
      </c>
      <c r="AW79" s="825">
        <f>'【修計】IT係(FW)'!AW79+'【修計】サービス係(FV)'!AW79</f>
        <v>7430.1</v>
      </c>
      <c r="AX79" s="826">
        <f>'【修計】IT係(FW)'!AX79+'【修計】サービス係(FV)'!AX79</f>
        <v>-4110.8999999999996</v>
      </c>
      <c r="AY79" s="821">
        <f>'【修計】IT係(FW)'!AY79+'【修計】サービス係(FV)'!AY79</f>
        <v>1194</v>
      </c>
      <c r="AZ79" s="822">
        <f>'【修計】IT係(FW)'!AZ79+'【修計】サービス係(FV)'!AZ79</f>
        <v>0</v>
      </c>
      <c r="BA79" s="823">
        <f>'【修計】IT係(FW)'!BA79+'【修計】サービス係(FV)'!BA79</f>
        <v>-1194</v>
      </c>
      <c r="BB79" s="824">
        <f>'【修計】IT係(FW)'!BB79+'【修計】サービス係(FV)'!BB79</f>
        <v>12735</v>
      </c>
      <c r="BC79" s="825">
        <f>'【修計】IT係(FW)'!BC79+'【修計】サービス係(FV)'!BC79</f>
        <v>7430.1</v>
      </c>
      <c r="BD79" s="826">
        <f>'【修計】IT係(FW)'!BD79+'【修計】サービス係(FV)'!BD79</f>
        <v>-5304.9</v>
      </c>
      <c r="BE79" s="821">
        <f>'【修計】IT係(FW)'!BE79+'【修計】サービス係(FV)'!BE79</f>
        <v>1087</v>
      </c>
      <c r="BF79" s="822">
        <f>'【修計】IT係(FW)'!BF79+'【修計】サービス係(FV)'!BF79</f>
        <v>0</v>
      </c>
      <c r="BG79" s="823">
        <f>'【修計】IT係(FW)'!BG79+'【修計】サービス係(FV)'!BG79</f>
        <v>-1087</v>
      </c>
      <c r="BH79" s="824">
        <f>'【修計】IT係(FW)'!BH79+'【修計】サービス係(FV)'!BH79</f>
        <v>13822</v>
      </c>
      <c r="BI79" s="825">
        <f>'【修計】IT係(FW)'!BI79+'【修計】サービス係(FV)'!BI79</f>
        <v>7430.1</v>
      </c>
      <c r="BJ79" s="826">
        <f>'【修計】IT係(FW)'!BJ79+'【修計】サービス係(FV)'!BJ79</f>
        <v>-6391.9</v>
      </c>
      <c r="BK79" s="821">
        <f>'【修計】IT係(FW)'!BK79+'【修計】サービス係(FV)'!BK79</f>
        <v>1075</v>
      </c>
      <c r="BL79" s="822">
        <f>'【修計】IT係(FW)'!BL79+'【修計】サービス係(FV)'!BL79</f>
        <v>0</v>
      </c>
      <c r="BM79" s="823">
        <f>'【修計】IT係(FW)'!BM79+'【修計】サービス係(FV)'!BM79</f>
        <v>-1075</v>
      </c>
      <c r="BN79" s="824">
        <f>'【修計】IT係(FW)'!BN79+'【修計】サービス係(FV)'!BN79</f>
        <v>14897</v>
      </c>
      <c r="BO79" s="825">
        <f>'【修計】IT係(FW)'!BO79+'【修計】サービス係(FV)'!BO79</f>
        <v>7430.1</v>
      </c>
      <c r="BP79" s="826">
        <f>'【修計】IT係(FW)'!BP79+'【修計】サービス係(FV)'!BP79</f>
        <v>-7466.9</v>
      </c>
      <c r="BQ79" s="821">
        <f>'【修計】IT係(FW)'!BQ79+'【修計】サービス係(FV)'!BQ79</f>
        <v>1321</v>
      </c>
      <c r="BR79" s="822">
        <f>'【修計】IT係(FW)'!BR79+'【修計】サービス係(FV)'!BR79</f>
        <v>0</v>
      </c>
      <c r="BS79" s="823">
        <f>'【修計】IT係(FW)'!BS79+'【修計】サービス係(FV)'!BS79</f>
        <v>-1321</v>
      </c>
      <c r="BT79" s="824">
        <f>'【修計】IT係(FW)'!BT79+'【修計】サービス係(FV)'!BT79</f>
        <v>16218</v>
      </c>
      <c r="BU79" s="825">
        <f>'【修計】IT係(FW)'!BU79+'【修計】サービス係(FV)'!BU79</f>
        <v>7430.1</v>
      </c>
      <c r="BV79" s="826">
        <f>'【修計】IT係(FW)'!BV79+'【修計】サービス係(FV)'!BV79</f>
        <v>-8787.9</v>
      </c>
      <c r="BW79" s="793" t="s">
        <v>90</v>
      </c>
    </row>
    <row r="80" spans="2:75" ht="15.75" hidden="1" customHeight="1" outlineLevel="1" thickTop="1">
      <c r="B80" s="2461"/>
      <c r="C80" s="2465"/>
      <c r="D80" s="2533" t="s">
        <v>283</v>
      </c>
      <c r="E80" s="2534"/>
      <c r="F80" s="827">
        <f>SUM(F78:F79)</f>
        <v>5531</v>
      </c>
      <c r="G80" s="828">
        <f t="shared" ref="G80:H80" si="513">SUM(G78:G79)</f>
        <v>5620.2</v>
      </c>
      <c r="H80" s="829">
        <f t="shared" si="513"/>
        <v>89.200000000000045</v>
      </c>
      <c r="I80" s="827">
        <f>SUM(I78:I79)</f>
        <v>3504</v>
      </c>
      <c r="J80" s="828">
        <f t="shared" ref="J80:K80" si="514">SUM(J78:J79)</f>
        <v>4029.75</v>
      </c>
      <c r="K80" s="829">
        <f t="shared" si="514"/>
        <v>525.75</v>
      </c>
      <c r="L80" s="827">
        <f>SUM(F80,I80)</f>
        <v>9035</v>
      </c>
      <c r="M80" s="828">
        <f t="shared" ref="L80:M84" si="515">SUM(G80,J80)</f>
        <v>9649.9500000000007</v>
      </c>
      <c r="N80" s="829">
        <f t="shared" si="448"/>
        <v>614.95000000000073</v>
      </c>
      <c r="O80" s="827">
        <f>SUM(O78:O79)</f>
        <v>5962</v>
      </c>
      <c r="P80" s="828">
        <f t="shared" ref="P80:Q80" si="516">SUM(P78:P79)</f>
        <v>5081.55</v>
      </c>
      <c r="Q80" s="829">
        <f t="shared" si="516"/>
        <v>-880.45</v>
      </c>
      <c r="R80" s="827">
        <f>SUM(L80,O80)</f>
        <v>14997</v>
      </c>
      <c r="S80" s="828">
        <f t="shared" ref="S80:S84" si="517">SUM(M80,P80)</f>
        <v>14731.5</v>
      </c>
      <c r="T80" s="829">
        <f t="shared" si="451"/>
        <v>-265.5</v>
      </c>
      <c r="U80" s="827">
        <f>SUM(U78:U79)</f>
        <v>5136</v>
      </c>
      <c r="V80" s="828">
        <f t="shared" ref="V80:W80" si="518">SUM(V78:V79)</f>
        <v>5300.9500000000007</v>
      </c>
      <c r="W80" s="829">
        <f t="shared" si="518"/>
        <v>164.94999999999993</v>
      </c>
      <c r="X80" s="827">
        <f t="shared" ref="X80:Y84" si="519">SUM(R80,U80)</f>
        <v>20133</v>
      </c>
      <c r="Y80" s="828">
        <f t="shared" si="519"/>
        <v>20032.45</v>
      </c>
      <c r="Z80" s="829">
        <f t="shared" si="454"/>
        <v>-100.54999999999927</v>
      </c>
      <c r="AA80" s="827">
        <f>SUM(AA78:AA79)</f>
        <v>3316</v>
      </c>
      <c r="AB80" s="828">
        <f t="shared" ref="AB80:AC80" si="520">SUM(AB78:AB79)</f>
        <v>4031</v>
      </c>
      <c r="AC80" s="829">
        <f t="shared" si="520"/>
        <v>715.00000000000011</v>
      </c>
      <c r="AD80" s="827">
        <f t="shared" ref="AD80:AE84" si="521">SUM(X80,AA80)</f>
        <v>23449</v>
      </c>
      <c r="AE80" s="828">
        <f t="shared" si="521"/>
        <v>24063.45</v>
      </c>
      <c r="AF80" s="829">
        <f t="shared" si="457"/>
        <v>614.45000000000073</v>
      </c>
      <c r="AG80" s="827">
        <f>SUM(AG78:AG79)</f>
        <v>5880</v>
      </c>
      <c r="AH80" s="828">
        <f t="shared" ref="AH80:AI80" si="522">SUM(AH78:AH79)</f>
        <v>4657.2</v>
      </c>
      <c r="AI80" s="829">
        <f t="shared" si="522"/>
        <v>-1222.8</v>
      </c>
      <c r="AJ80" s="827">
        <f t="shared" ref="AJ80:AK84" si="523">SUM(AD80,AG80)</f>
        <v>29329</v>
      </c>
      <c r="AK80" s="828">
        <f t="shared" si="523"/>
        <v>28720.65</v>
      </c>
      <c r="AL80" s="829">
        <f t="shared" si="460"/>
        <v>-608.34999999999854</v>
      </c>
      <c r="AM80" s="827">
        <f>SUM(AM78:AM79)</f>
        <v>8153</v>
      </c>
      <c r="AN80" s="828">
        <f t="shared" ref="AN80:AO80" si="524">SUM(AN78:AN79)</f>
        <v>213.75</v>
      </c>
      <c r="AO80" s="829">
        <f t="shared" si="524"/>
        <v>-7939.25</v>
      </c>
      <c r="AP80" s="827">
        <f t="shared" ref="AP80:AQ84" si="525">SUM(AJ80,AM80)</f>
        <v>37482</v>
      </c>
      <c r="AQ80" s="828">
        <f t="shared" si="525"/>
        <v>28934.400000000001</v>
      </c>
      <c r="AR80" s="829">
        <f t="shared" si="463"/>
        <v>-8547.5999999999985</v>
      </c>
      <c r="AS80" s="827">
        <f>SUM(AS78:AS79)</f>
        <v>3208</v>
      </c>
      <c r="AT80" s="828">
        <f t="shared" ref="AT80:AU80" si="526">SUM(AT78:AT79)</f>
        <v>0</v>
      </c>
      <c r="AU80" s="829">
        <f t="shared" si="526"/>
        <v>-3208</v>
      </c>
      <c r="AV80" s="827">
        <f t="shared" ref="AV80:AW84" si="527">SUM(AP80,AS80)</f>
        <v>40690</v>
      </c>
      <c r="AW80" s="828">
        <f t="shared" si="527"/>
        <v>28934.400000000001</v>
      </c>
      <c r="AX80" s="829">
        <f t="shared" si="466"/>
        <v>-11755.599999999999</v>
      </c>
      <c r="AY80" s="827">
        <f>SUM(AY78:AY79)</f>
        <v>3389</v>
      </c>
      <c r="AZ80" s="828">
        <f t="shared" ref="AZ80:BA80" si="528">SUM(AZ78:AZ79)</f>
        <v>0</v>
      </c>
      <c r="BA80" s="829">
        <f t="shared" si="528"/>
        <v>-3389</v>
      </c>
      <c r="BB80" s="827">
        <f t="shared" ref="BB80:BC84" si="529">SUM(AV80,AY80)</f>
        <v>44079</v>
      </c>
      <c r="BC80" s="828">
        <f t="shared" si="529"/>
        <v>28934.400000000001</v>
      </c>
      <c r="BD80" s="829">
        <f t="shared" si="469"/>
        <v>-15144.599999999999</v>
      </c>
      <c r="BE80" s="827">
        <f>SUM(BE78:BE79)</f>
        <v>5821</v>
      </c>
      <c r="BF80" s="828">
        <f t="shared" ref="BF80:BG80" si="530">SUM(BF78:BF79)</f>
        <v>0</v>
      </c>
      <c r="BG80" s="829">
        <f t="shared" si="530"/>
        <v>-5821</v>
      </c>
      <c r="BH80" s="827">
        <f t="shared" ref="BH80:BI84" si="531">SUM(BB80,BE80)</f>
        <v>49900</v>
      </c>
      <c r="BI80" s="828">
        <f t="shared" si="531"/>
        <v>28934.400000000001</v>
      </c>
      <c r="BJ80" s="829">
        <f t="shared" si="472"/>
        <v>-20965.599999999999</v>
      </c>
      <c r="BK80" s="827">
        <f>SUM(BK78:BK79)</f>
        <v>3376</v>
      </c>
      <c r="BL80" s="828">
        <f t="shared" ref="BL80:BM80" si="532">SUM(BL78:BL79)</f>
        <v>0</v>
      </c>
      <c r="BM80" s="829">
        <f t="shared" si="532"/>
        <v>-3376</v>
      </c>
      <c r="BN80" s="827">
        <f t="shared" ref="BN80:BO84" si="533">SUM(BH80,BK80)</f>
        <v>53276</v>
      </c>
      <c r="BO80" s="828">
        <f t="shared" si="533"/>
        <v>28934.400000000001</v>
      </c>
      <c r="BP80" s="829">
        <f t="shared" si="475"/>
        <v>-24341.599999999999</v>
      </c>
      <c r="BQ80" s="827">
        <f>SUM(BQ78:BQ79)</f>
        <v>6674</v>
      </c>
      <c r="BR80" s="828">
        <f t="shared" ref="BR80:BS80" si="534">SUM(BR78:BR79)</f>
        <v>0</v>
      </c>
      <c r="BS80" s="829">
        <f t="shared" si="534"/>
        <v>-6674</v>
      </c>
      <c r="BT80" s="827">
        <f t="shared" ref="BT80:BU84" si="535">SUM(BN80,BQ80)</f>
        <v>59950</v>
      </c>
      <c r="BU80" s="828">
        <f t="shared" si="535"/>
        <v>28934.400000000001</v>
      </c>
      <c r="BV80" s="829">
        <f t="shared" si="478"/>
        <v>-31015.599999999999</v>
      </c>
      <c r="BW80" s="830" t="s">
        <v>90</v>
      </c>
    </row>
    <row r="81" spans="2:75" ht="15.75" customHeight="1" collapsed="1">
      <c r="B81" s="2461"/>
      <c r="C81" s="2517" t="s">
        <v>284</v>
      </c>
      <c r="D81" s="831" t="s">
        <v>285</v>
      </c>
      <c r="E81" s="832" t="s">
        <v>286</v>
      </c>
      <c r="F81" s="833">
        <f>F78</f>
        <v>3867</v>
      </c>
      <c r="G81" s="834">
        <f>G78</f>
        <v>4299.8999999999996</v>
      </c>
      <c r="H81" s="835">
        <f>G81-F81</f>
        <v>432.89999999999964</v>
      </c>
      <c r="I81" s="833">
        <f>I78</f>
        <v>2195</v>
      </c>
      <c r="J81" s="834">
        <f>J78</f>
        <v>2966.05</v>
      </c>
      <c r="K81" s="835">
        <f>J81-I81</f>
        <v>771.05000000000018</v>
      </c>
      <c r="L81" s="833">
        <f t="shared" si="515"/>
        <v>6062</v>
      </c>
      <c r="M81" s="834">
        <f t="shared" si="515"/>
        <v>7265.95</v>
      </c>
      <c r="N81" s="835">
        <f t="shared" si="448"/>
        <v>1203.9499999999998</v>
      </c>
      <c r="O81" s="833">
        <f>O78</f>
        <v>4405</v>
      </c>
      <c r="P81" s="834">
        <f>P78</f>
        <v>3707.75</v>
      </c>
      <c r="Q81" s="835">
        <f>P81-O81</f>
        <v>-697.25</v>
      </c>
      <c r="R81" s="833">
        <f t="shared" ref="R81:R84" si="536">SUM(L81,O81)</f>
        <v>10467</v>
      </c>
      <c r="S81" s="834">
        <f t="shared" si="517"/>
        <v>10973.7</v>
      </c>
      <c r="T81" s="835">
        <f t="shared" si="451"/>
        <v>506.70000000000073</v>
      </c>
      <c r="U81" s="833">
        <f>U78</f>
        <v>3532</v>
      </c>
      <c r="V81" s="834">
        <f>V78</f>
        <v>3617.3</v>
      </c>
      <c r="W81" s="835">
        <f>V81-U81</f>
        <v>85.300000000000182</v>
      </c>
      <c r="X81" s="833">
        <f t="shared" si="519"/>
        <v>13999</v>
      </c>
      <c r="Y81" s="834">
        <f t="shared" si="519"/>
        <v>14591</v>
      </c>
      <c r="Z81" s="835">
        <f t="shared" si="454"/>
        <v>592</v>
      </c>
      <c r="AA81" s="833">
        <f>AA78</f>
        <v>1938</v>
      </c>
      <c r="AB81" s="834">
        <f>AB78</f>
        <v>3035.4</v>
      </c>
      <c r="AC81" s="835">
        <f>AB81-AA81</f>
        <v>1097.4000000000001</v>
      </c>
      <c r="AD81" s="833">
        <f t="shared" si="521"/>
        <v>15937</v>
      </c>
      <c r="AE81" s="834">
        <f t="shared" si="521"/>
        <v>17626.400000000001</v>
      </c>
      <c r="AF81" s="835">
        <f t="shared" si="457"/>
        <v>1689.4000000000015</v>
      </c>
      <c r="AG81" s="833">
        <f>AG78</f>
        <v>4481</v>
      </c>
      <c r="AH81" s="834">
        <f>AH78</f>
        <v>3733.2</v>
      </c>
      <c r="AI81" s="835">
        <f>AH81-AG81</f>
        <v>-747.80000000000018</v>
      </c>
      <c r="AJ81" s="833">
        <f t="shared" si="523"/>
        <v>20418</v>
      </c>
      <c r="AK81" s="834">
        <f t="shared" si="523"/>
        <v>21359.600000000002</v>
      </c>
      <c r="AL81" s="835">
        <f t="shared" si="460"/>
        <v>941.60000000000218</v>
      </c>
      <c r="AM81" s="833">
        <f>AM78</f>
        <v>6645</v>
      </c>
      <c r="AN81" s="834">
        <f>AN78</f>
        <v>144.69999999999999</v>
      </c>
      <c r="AO81" s="835">
        <f>AN81-AM81</f>
        <v>-6500.3</v>
      </c>
      <c r="AP81" s="833">
        <f t="shared" si="525"/>
        <v>27063</v>
      </c>
      <c r="AQ81" s="834">
        <f t="shared" si="525"/>
        <v>21504.300000000003</v>
      </c>
      <c r="AR81" s="835">
        <f t="shared" si="463"/>
        <v>-5558.6999999999971</v>
      </c>
      <c r="AS81" s="833">
        <f>AS78</f>
        <v>2086</v>
      </c>
      <c r="AT81" s="834">
        <f>AT78</f>
        <v>0</v>
      </c>
      <c r="AU81" s="835">
        <f>AT81-AS81</f>
        <v>-2086</v>
      </c>
      <c r="AV81" s="833">
        <f t="shared" si="527"/>
        <v>29149</v>
      </c>
      <c r="AW81" s="834">
        <f t="shared" si="527"/>
        <v>21504.300000000003</v>
      </c>
      <c r="AX81" s="835">
        <f t="shared" si="466"/>
        <v>-7644.6999999999971</v>
      </c>
      <c r="AY81" s="833">
        <f>AY78</f>
        <v>2195</v>
      </c>
      <c r="AZ81" s="834">
        <f>AZ78</f>
        <v>0</v>
      </c>
      <c r="BA81" s="835">
        <f>AZ81-AY81</f>
        <v>-2195</v>
      </c>
      <c r="BB81" s="833">
        <f t="shared" si="529"/>
        <v>31344</v>
      </c>
      <c r="BC81" s="834">
        <f t="shared" si="529"/>
        <v>21504.300000000003</v>
      </c>
      <c r="BD81" s="835">
        <f t="shared" si="469"/>
        <v>-9839.6999999999971</v>
      </c>
      <c r="BE81" s="833">
        <f>BE78</f>
        <v>4734</v>
      </c>
      <c r="BF81" s="834">
        <f>BF78</f>
        <v>0</v>
      </c>
      <c r="BG81" s="835">
        <f>BF81-BE81</f>
        <v>-4734</v>
      </c>
      <c r="BH81" s="833">
        <f t="shared" si="531"/>
        <v>36078</v>
      </c>
      <c r="BI81" s="834">
        <f t="shared" si="531"/>
        <v>21504.300000000003</v>
      </c>
      <c r="BJ81" s="835">
        <f t="shared" si="472"/>
        <v>-14573.699999999997</v>
      </c>
      <c r="BK81" s="833">
        <f>BK78</f>
        <v>2301</v>
      </c>
      <c r="BL81" s="834">
        <f>BL78</f>
        <v>0</v>
      </c>
      <c r="BM81" s="835">
        <f>BL81-BK81</f>
        <v>-2301</v>
      </c>
      <c r="BN81" s="833">
        <f t="shared" si="533"/>
        <v>38379</v>
      </c>
      <c r="BO81" s="834">
        <f t="shared" si="533"/>
        <v>21504.300000000003</v>
      </c>
      <c r="BP81" s="835">
        <f t="shared" si="475"/>
        <v>-16874.699999999997</v>
      </c>
      <c r="BQ81" s="833">
        <f>BQ78</f>
        <v>5353</v>
      </c>
      <c r="BR81" s="834">
        <f>BR78</f>
        <v>0</v>
      </c>
      <c r="BS81" s="835">
        <f>BR81-BQ81</f>
        <v>-5353</v>
      </c>
      <c r="BT81" s="833">
        <f t="shared" si="535"/>
        <v>43732</v>
      </c>
      <c r="BU81" s="834">
        <f t="shared" si="535"/>
        <v>21504.300000000003</v>
      </c>
      <c r="BV81" s="835">
        <f t="shared" si="478"/>
        <v>-22227.699999999997</v>
      </c>
      <c r="BW81" s="836" t="s">
        <v>90</v>
      </c>
    </row>
    <row r="82" spans="2:75" ht="15.75" customHeight="1">
      <c r="B82" s="2461"/>
      <c r="C82" s="2518"/>
      <c r="D82" s="837" t="s">
        <v>287</v>
      </c>
      <c r="E82" s="838"/>
      <c r="F82" s="839">
        <f>F58/6000*1000</f>
        <v>301</v>
      </c>
      <c r="G82" s="840">
        <f>G58/6000*1000</f>
        <v>-835.5</v>
      </c>
      <c r="H82" s="841">
        <f t="shared" ref="H82:H84" si="537">G82-F82</f>
        <v>-1136.5</v>
      </c>
      <c r="I82" s="839">
        <f>I58/6000*1000</f>
        <v>-445</v>
      </c>
      <c r="J82" s="840">
        <f>J58/6000*1000</f>
        <v>-607.33333333333326</v>
      </c>
      <c r="K82" s="841">
        <f t="shared" ref="K82:K84" si="538">J82-I82</f>
        <v>-162.33333333333326</v>
      </c>
      <c r="L82" s="839">
        <f t="shared" si="515"/>
        <v>-144</v>
      </c>
      <c r="M82" s="840">
        <f t="shared" si="515"/>
        <v>-1442.8333333333333</v>
      </c>
      <c r="N82" s="841">
        <f t="shared" si="448"/>
        <v>-1298.8333333333333</v>
      </c>
      <c r="O82" s="839">
        <f>O58/6000*1000</f>
        <v>682</v>
      </c>
      <c r="P82" s="840">
        <f>P58/6000*1000</f>
        <v>-180.66666666666666</v>
      </c>
      <c r="Q82" s="841">
        <f t="shared" ref="Q82:Q84" si="539">P82-O82</f>
        <v>-862.66666666666663</v>
      </c>
      <c r="R82" s="839">
        <f t="shared" si="536"/>
        <v>538</v>
      </c>
      <c r="S82" s="840">
        <f t="shared" si="517"/>
        <v>-1623.5</v>
      </c>
      <c r="T82" s="841">
        <f t="shared" si="451"/>
        <v>-2161.5</v>
      </c>
      <c r="U82" s="839">
        <f>U58/6000*1000</f>
        <v>-414</v>
      </c>
      <c r="V82" s="840">
        <f>V58/6000*1000</f>
        <v>-1431.3333333333333</v>
      </c>
      <c r="W82" s="841">
        <f t="shared" ref="W82:W84" si="540">V82-U82</f>
        <v>-1017.3333333333333</v>
      </c>
      <c r="X82" s="839">
        <f t="shared" si="519"/>
        <v>124</v>
      </c>
      <c r="Y82" s="840">
        <f t="shared" si="519"/>
        <v>-3054.833333333333</v>
      </c>
      <c r="Z82" s="841">
        <f t="shared" si="454"/>
        <v>-3178.833333333333</v>
      </c>
      <c r="AA82" s="839">
        <f>AA58/6000*1000</f>
        <v>-599</v>
      </c>
      <c r="AB82" s="840">
        <f>AB58/6000*1000</f>
        <v>-1750</v>
      </c>
      <c r="AC82" s="841">
        <f t="shared" ref="AC82:AC84" si="541">AB82-AA82</f>
        <v>-1151</v>
      </c>
      <c r="AD82" s="839">
        <f t="shared" si="521"/>
        <v>-475</v>
      </c>
      <c r="AE82" s="840">
        <f t="shared" si="521"/>
        <v>-4804.833333333333</v>
      </c>
      <c r="AF82" s="841">
        <f t="shared" si="457"/>
        <v>-4329.833333333333</v>
      </c>
      <c r="AG82" s="839">
        <f>AG58/6000*1000</f>
        <v>565</v>
      </c>
      <c r="AH82" s="840">
        <f>AH58/6000*1000</f>
        <v>2427.1666666666665</v>
      </c>
      <c r="AI82" s="841">
        <f t="shared" ref="AI82:AI84" si="542">AH82-AG82</f>
        <v>1862.1666666666665</v>
      </c>
      <c r="AJ82" s="839">
        <f t="shared" si="523"/>
        <v>90</v>
      </c>
      <c r="AK82" s="840">
        <f t="shared" si="523"/>
        <v>-2377.6666666666665</v>
      </c>
      <c r="AL82" s="841">
        <f t="shared" si="460"/>
        <v>-2467.6666666666665</v>
      </c>
      <c r="AM82" s="839">
        <f>AM58/6000*1000</f>
        <v>2909</v>
      </c>
      <c r="AN82" s="840">
        <f>AN58/6000*1000</f>
        <v>3040.6666666666665</v>
      </c>
      <c r="AO82" s="841">
        <f t="shared" ref="AO82:AO84" si="543">AN82-AM82</f>
        <v>131.66666666666652</v>
      </c>
      <c r="AP82" s="839">
        <f t="shared" si="525"/>
        <v>2999</v>
      </c>
      <c r="AQ82" s="840">
        <f t="shared" si="525"/>
        <v>663</v>
      </c>
      <c r="AR82" s="841">
        <f t="shared" si="463"/>
        <v>-2336</v>
      </c>
      <c r="AS82" s="839">
        <f>AS58/6000*1000</f>
        <v>-1821</v>
      </c>
      <c r="AT82" s="840">
        <f>AT58/6000*1000</f>
        <v>151.83333333333331</v>
      </c>
      <c r="AU82" s="841">
        <f t="shared" ref="AU82:AU84" si="544">AT82-AS82</f>
        <v>1972.8333333333333</v>
      </c>
      <c r="AV82" s="839">
        <f t="shared" si="527"/>
        <v>1178</v>
      </c>
      <c r="AW82" s="840">
        <f t="shared" si="527"/>
        <v>814.83333333333326</v>
      </c>
      <c r="AX82" s="841">
        <f t="shared" si="466"/>
        <v>-363.16666666666674</v>
      </c>
      <c r="AY82" s="839">
        <f>AY58/6000*1000</f>
        <v>-1113</v>
      </c>
      <c r="AZ82" s="840">
        <f>AZ58/6000*1000</f>
        <v>184.66666666666669</v>
      </c>
      <c r="BA82" s="841">
        <f t="shared" ref="BA82:BA84" si="545">AZ82-AY82</f>
        <v>1297.6666666666667</v>
      </c>
      <c r="BB82" s="839">
        <f t="shared" si="529"/>
        <v>65</v>
      </c>
      <c r="BC82" s="840">
        <f t="shared" si="529"/>
        <v>999.5</v>
      </c>
      <c r="BD82" s="841">
        <f t="shared" si="469"/>
        <v>934.5</v>
      </c>
      <c r="BE82" s="839">
        <f>BE58/6000*1000</f>
        <v>1494</v>
      </c>
      <c r="BF82" s="840">
        <f>BF58/6000*1000</f>
        <v>518.16666666666663</v>
      </c>
      <c r="BG82" s="841">
        <f t="shared" ref="BG82:BG84" si="546">BF82-BE82</f>
        <v>-975.83333333333337</v>
      </c>
      <c r="BH82" s="839">
        <f t="shared" si="531"/>
        <v>1559</v>
      </c>
      <c r="BI82" s="840">
        <f t="shared" si="531"/>
        <v>1517.6666666666665</v>
      </c>
      <c r="BJ82" s="841">
        <f t="shared" si="472"/>
        <v>-41.333333333333485</v>
      </c>
      <c r="BK82" s="839">
        <f>BK58/6000*1000</f>
        <v>-1390</v>
      </c>
      <c r="BL82" s="840">
        <f>BL58/6000*1000</f>
        <v>61.166666666666664</v>
      </c>
      <c r="BM82" s="841">
        <f t="shared" ref="BM82:BM84" si="547">BL82-BK82</f>
        <v>1451.1666666666667</v>
      </c>
      <c r="BN82" s="839">
        <f t="shared" si="533"/>
        <v>169</v>
      </c>
      <c r="BO82" s="840">
        <f t="shared" si="533"/>
        <v>1578.8333333333333</v>
      </c>
      <c r="BP82" s="841">
        <f t="shared" si="475"/>
        <v>1409.8333333333333</v>
      </c>
      <c r="BQ82" s="839">
        <f>BQ58/6000*1000</f>
        <v>1250</v>
      </c>
      <c r="BR82" s="840">
        <f>BR58/6000*1000</f>
        <v>752</v>
      </c>
      <c r="BS82" s="841">
        <f t="shared" ref="BS82:BS84" si="548">BR82-BQ82</f>
        <v>-498</v>
      </c>
      <c r="BT82" s="839">
        <f t="shared" si="535"/>
        <v>1419</v>
      </c>
      <c r="BU82" s="840">
        <f t="shared" si="535"/>
        <v>2330.833333333333</v>
      </c>
      <c r="BV82" s="841">
        <f t="shared" si="478"/>
        <v>911.83333333333303</v>
      </c>
      <c r="BW82" s="842" t="s">
        <v>90</v>
      </c>
    </row>
    <row r="83" spans="2:75" ht="15.75" customHeight="1" thickBot="1">
      <c r="B83" s="2461"/>
      <c r="C83" s="2518"/>
      <c r="D83" s="843" t="s">
        <v>288</v>
      </c>
      <c r="E83" s="1444"/>
      <c r="F83" s="844">
        <f>F84-F82-F81</f>
        <v>-301.01587301587278</v>
      </c>
      <c r="G83" s="845">
        <f>G84-G82-G81</f>
        <v>7.6634920634924129</v>
      </c>
      <c r="H83" s="846">
        <f t="shared" si="537"/>
        <v>308.6793650793652</v>
      </c>
      <c r="I83" s="844">
        <f>I84-I82-I81</f>
        <v>444.76190476190459</v>
      </c>
      <c r="J83" s="845">
        <f>J84-J82-J81</f>
        <v>-41.415079365079691</v>
      </c>
      <c r="K83" s="846">
        <f t="shared" si="538"/>
        <v>-486.17698412698428</v>
      </c>
      <c r="L83" s="844">
        <f t="shared" si="515"/>
        <v>143.7460317460318</v>
      </c>
      <c r="M83" s="845">
        <f t="shared" si="515"/>
        <v>-33.751587301587278</v>
      </c>
      <c r="N83" s="846">
        <f t="shared" si="448"/>
        <v>-177.49761904761908</v>
      </c>
      <c r="O83" s="844">
        <f>O84-O82-O81</f>
        <v>-682.07936507936483</v>
      </c>
      <c r="P83" s="845">
        <f>P84-P82-P81</f>
        <v>-22.956349206349387</v>
      </c>
      <c r="Q83" s="846">
        <f t="shared" si="539"/>
        <v>659.12301587301545</v>
      </c>
      <c r="R83" s="844">
        <f t="shared" si="536"/>
        <v>-538.33333333333303</v>
      </c>
      <c r="S83" s="845">
        <f t="shared" si="517"/>
        <v>-56.707936507936665</v>
      </c>
      <c r="T83" s="846">
        <f t="shared" si="451"/>
        <v>481.62539682539636</v>
      </c>
      <c r="U83" s="844">
        <f>U84-U82-U81</f>
        <v>413.7460317460318</v>
      </c>
      <c r="V83" s="845">
        <f>V84-V82-V81</f>
        <v>-2.7920634920637895</v>
      </c>
      <c r="W83" s="846">
        <f t="shared" si="540"/>
        <v>-416.53809523809559</v>
      </c>
      <c r="X83" s="844">
        <f t="shared" si="519"/>
        <v>-124.58730158730123</v>
      </c>
      <c r="Y83" s="845">
        <f t="shared" si="519"/>
        <v>-59.500000000000455</v>
      </c>
      <c r="Z83" s="846">
        <f t="shared" si="454"/>
        <v>65.087301587300772</v>
      </c>
      <c r="AA83" s="844">
        <f>AA84-AA82-AA81</f>
        <v>598.77777777777783</v>
      </c>
      <c r="AB83" s="845">
        <f>AB84-AB82-AB81</f>
        <v>-2.3841269841273061</v>
      </c>
      <c r="AC83" s="846">
        <f t="shared" si="541"/>
        <v>-601.16190476190513</v>
      </c>
      <c r="AD83" s="844">
        <f t="shared" si="521"/>
        <v>474.1904761904766</v>
      </c>
      <c r="AE83" s="845">
        <f t="shared" si="521"/>
        <v>-61.884126984127761</v>
      </c>
      <c r="AF83" s="846">
        <f t="shared" si="457"/>
        <v>-536.07460317460436</v>
      </c>
      <c r="AG83" s="844">
        <f>AG84-AG82-AG81</f>
        <v>-564.8888888888896</v>
      </c>
      <c r="AH83" s="845">
        <f>AH84-AH82-AH81</f>
        <v>17.728571428572195</v>
      </c>
      <c r="AI83" s="846">
        <f t="shared" si="542"/>
        <v>582.61746031746179</v>
      </c>
      <c r="AJ83" s="844">
        <f t="shared" si="523"/>
        <v>-90.698412698412994</v>
      </c>
      <c r="AK83" s="845">
        <f t="shared" si="523"/>
        <v>-44.155555555555566</v>
      </c>
      <c r="AL83" s="846">
        <f t="shared" si="460"/>
        <v>46.542857142857429</v>
      </c>
      <c r="AM83" s="844">
        <f>AM84-AM82-AM81</f>
        <v>-2924.4761904761908</v>
      </c>
      <c r="AN83" s="845">
        <f>AN84-AN82-AN81</f>
        <v>-102.35079365079372</v>
      </c>
      <c r="AO83" s="846">
        <f t="shared" si="543"/>
        <v>2822.1253968253973</v>
      </c>
      <c r="AP83" s="844">
        <f t="shared" si="525"/>
        <v>-3015.1746031746038</v>
      </c>
      <c r="AQ83" s="845">
        <f t="shared" si="525"/>
        <v>-146.50634920634928</v>
      </c>
      <c r="AR83" s="846">
        <f t="shared" si="463"/>
        <v>2868.6682539682547</v>
      </c>
      <c r="AS83" s="844">
        <f>AS84-AS82-AS81</f>
        <v>1805.4761904761904</v>
      </c>
      <c r="AT83" s="845">
        <f>AT84-AT82-AT81</f>
        <v>-10.88095238095238</v>
      </c>
      <c r="AU83" s="846">
        <f t="shared" si="544"/>
        <v>-1816.3571428571427</v>
      </c>
      <c r="AV83" s="844">
        <f t="shared" si="527"/>
        <v>-1209.6984126984134</v>
      </c>
      <c r="AW83" s="845">
        <f t="shared" si="527"/>
        <v>-157.38730158730166</v>
      </c>
      <c r="AX83" s="846">
        <f t="shared" si="466"/>
        <v>1052.3111111111118</v>
      </c>
      <c r="AY83" s="844">
        <f>AY84-AY82-AY81</f>
        <v>1097.3650793650791</v>
      </c>
      <c r="AZ83" s="845">
        <f>AZ84-AZ82-AZ81</f>
        <v>-26.09523809523813</v>
      </c>
      <c r="BA83" s="846">
        <f t="shared" si="545"/>
        <v>-1123.4603174603171</v>
      </c>
      <c r="BB83" s="844">
        <f t="shared" si="529"/>
        <v>-112.33333333333439</v>
      </c>
      <c r="BC83" s="845">
        <f t="shared" si="529"/>
        <v>-183.48253968253979</v>
      </c>
      <c r="BD83" s="846">
        <f t="shared" si="469"/>
        <v>-71.1492063492054</v>
      </c>
      <c r="BE83" s="844">
        <f>BE84-BE82-BE81</f>
        <v>-1509.5873015873021</v>
      </c>
      <c r="BF83" s="845">
        <f>BF84-BF82-BF81</f>
        <v>-3.2460317460316901</v>
      </c>
      <c r="BG83" s="846">
        <f t="shared" si="546"/>
        <v>1506.3412698412703</v>
      </c>
      <c r="BH83" s="844">
        <f t="shared" si="531"/>
        <v>-1621.9206349206365</v>
      </c>
      <c r="BI83" s="845">
        <f t="shared" si="531"/>
        <v>-186.72857142857148</v>
      </c>
      <c r="BJ83" s="846">
        <f t="shared" si="472"/>
        <v>1435.192063492065</v>
      </c>
      <c r="BK83" s="844">
        <f>BK84-BK82-BK81</f>
        <v>1374.5555555555552</v>
      </c>
      <c r="BL83" s="845">
        <f>BL84-BL82-BL81</f>
        <v>-27.674603174603178</v>
      </c>
      <c r="BM83" s="846">
        <f t="shared" si="547"/>
        <v>-1402.2301587301583</v>
      </c>
      <c r="BN83" s="844">
        <f t="shared" si="533"/>
        <v>-247.36507936508133</v>
      </c>
      <c r="BO83" s="845">
        <f t="shared" si="533"/>
        <v>-214.40317460317465</v>
      </c>
      <c r="BP83" s="846">
        <f t="shared" si="475"/>
        <v>32.961904761906681</v>
      </c>
      <c r="BQ83" s="844">
        <f>BQ84-BQ82-BQ81</f>
        <v>-1265.3809523809523</v>
      </c>
      <c r="BR83" s="845">
        <f>BR84-BR82-BR81</f>
        <v>-21.682539682539641</v>
      </c>
      <c r="BS83" s="846">
        <f t="shared" si="548"/>
        <v>1243.6984126984125</v>
      </c>
      <c r="BT83" s="844">
        <f t="shared" si="535"/>
        <v>-1512.7460317460336</v>
      </c>
      <c r="BU83" s="845">
        <f t="shared" si="535"/>
        <v>-236.08571428571429</v>
      </c>
      <c r="BV83" s="846">
        <f t="shared" si="478"/>
        <v>1276.6603174603192</v>
      </c>
      <c r="BW83" s="847" t="s">
        <v>90</v>
      </c>
    </row>
    <row r="84" spans="2:75" ht="15.75" customHeight="1" thickTop="1" thickBot="1">
      <c r="B84" s="2462"/>
      <c r="C84" s="2519"/>
      <c r="D84" s="2520" t="s">
        <v>289</v>
      </c>
      <c r="E84" s="2521"/>
      <c r="F84" s="833">
        <f>F52</f>
        <v>3866.9841269841272</v>
      </c>
      <c r="G84" s="834">
        <f>G52</f>
        <v>3472.063492063492</v>
      </c>
      <c r="H84" s="835">
        <f t="shared" si="537"/>
        <v>-394.92063492063517</v>
      </c>
      <c r="I84" s="833">
        <f>I52</f>
        <v>2194.7619047619046</v>
      </c>
      <c r="J84" s="834">
        <f>J52</f>
        <v>2317.3015873015875</v>
      </c>
      <c r="K84" s="835">
        <f t="shared" si="538"/>
        <v>122.53968253968287</v>
      </c>
      <c r="L84" s="833">
        <f t="shared" si="515"/>
        <v>6061.7460317460318</v>
      </c>
      <c r="M84" s="834">
        <f t="shared" si="515"/>
        <v>5789.3650793650795</v>
      </c>
      <c r="N84" s="835">
        <f t="shared" si="448"/>
        <v>-272.38095238095229</v>
      </c>
      <c r="O84" s="833">
        <f>O52</f>
        <v>4404.9206349206352</v>
      </c>
      <c r="P84" s="834">
        <f>P52</f>
        <v>3504.1269841269841</v>
      </c>
      <c r="Q84" s="835">
        <f t="shared" si="539"/>
        <v>-900.79365079365107</v>
      </c>
      <c r="R84" s="833">
        <f t="shared" si="536"/>
        <v>10466.666666666668</v>
      </c>
      <c r="S84" s="834">
        <f t="shared" si="517"/>
        <v>9293.4920634920636</v>
      </c>
      <c r="T84" s="835">
        <f t="shared" si="451"/>
        <v>-1173.1746031746043</v>
      </c>
      <c r="U84" s="833">
        <f>U52</f>
        <v>3531.7460317460318</v>
      </c>
      <c r="V84" s="834">
        <f>V52</f>
        <v>2183.1746031746034</v>
      </c>
      <c r="W84" s="835">
        <f t="shared" si="540"/>
        <v>-1348.5714285714284</v>
      </c>
      <c r="X84" s="833">
        <f t="shared" si="519"/>
        <v>13998.4126984127</v>
      </c>
      <c r="Y84" s="834">
        <f t="shared" si="519"/>
        <v>11476.666666666668</v>
      </c>
      <c r="Z84" s="835">
        <f t="shared" si="454"/>
        <v>-2521.7460317460318</v>
      </c>
      <c r="AA84" s="833">
        <f>AA52</f>
        <v>1937.7777777777778</v>
      </c>
      <c r="AB84" s="834">
        <f>AB52</f>
        <v>1283.015873015873</v>
      </c>
      <c r="AC84" s="835">
        <f t="shared" si="541"/>
        <v>-654.76190476190482</v>
      </c>
      <c r="AD84" s="833">
        <f t="shared" si="521"/>
        <v>15936.190476190477</v>
      </c>
      <c r="AE84" s="834">
        <f t="shared" si="521"/>
        <v>12759.682539682541</v>
      </c>
      <c r="AF84" s="835">
        <f t="shared" si="457"/>
        <v>-3176.5079365079364</v>
      </c>
      <c r="AG84" s="833">
        <f>AG52</f>
        <v>4481.1111111111104</v>
      </c>
      <c r="AH84" s="834">
        <f>AH52</f>
        <v>6178.0952380952385</v>
      </c>
      <c r="AI84" s="835">
        <f t="shared" si="542"/>
        <v>1696.9841269841281</v>
      </c>
      <c r="AJ84" s="833">
        <f t="shared" si="523"/>
        <v>20417.301587301587</v>
      </c>
      <c r="AK84" s="834">
        <f t="shared" si="523"/>
        <v>18937.777777777781</v>
      </c>
      <c r="AL84" s="835">
        <f t="shared" si="460"/>
        <v>-1479.5238095238055</v>
      </c>
      <c r="AM84" s="833">
        <f>AM52</f>
        <v>6629.5238095238092</v>
      </c>
      <c r="AN84" s="834">
        <f>AN52</f>
        <v>3083.0158730158728</v>
      </c>
      <c r="AO84" s="835">
        <f t="shared" si="543"/>
        <v>-3546.5079365079364</v>
      </c>
      <c r="AP84" s="833">
        <f t="shared" si="525"/>
        <v>27046.825396825396</v>
      </c>
      <c r="AQ84" s="834">
        <f t="shared" si="525"/>
        <v>22020.793650793654</v>
      </c>
      <c r="AR84" s="835">
        <f t="shared" si="463"/>
        <v>-5026.0317460317419</v>
      </c>
      <c r="AS84" s="833">
        <f>AS52</f>
        <v>2070.4761904761904</v>
      </c>
      <c r="AT84" s="834">
        <f>AT52</f>
        <v>140.95238095238093</v>
      </c>
      <c r="AU84" s="835">
        <f t="shared" si="544"/>
        <v>-1929.5238095238094</v>
      </c>
      <c r="AV84" s="833">
        <f t="shared" si="527"/>
        <v>29117.301587301587</v>
      </c>
      <c r="AW84" s="834">
        <f t="shared" si="527"/>
        <v>22161.746031746035</v>
      </c>
      <c r="AX84" s="835">
        <f t="shared" si="466"/>
        <v>-6955.5555555555511</v>
      </c>
      <c r="AY84" s="833">
        <f>AY52</f>
        <v>2179.3650793650791</v>
      </c>
      <c r="AZ84" s="834">
        <f>AZ52</f>
        <v>158.57142857142856</v>
      </c>
      <c r="BA84" s="835">
        <f t="shared" si="545"/>
        <v>-2020.7936507936506</v>
      </c>
      <c r="BB84" s="833">
        <f t="shared" si="529"/>
        <v>31296.666666666664</v>
      </c>
      <c r="BC84" s="834">
        <f t="shared" si="529"/>
        <v>22320.317460317463</v>
      </c>
      <c r="BD84" s="835">
        <f t="shared" si="469"/>
        <v>-8976.3492063492013</v>
      </c>
      <c r="BE84" s="833">
        <f>BE52</f>
        <v>4718.4126984126979</v>
      </c>
      <c r="BF84" s="834">
        <f>BF52</f>
        <v>514.92063492063494</v>
      </c>
      <c r="BG84" s="835">
        <f t="shared" si="546"/>
        <v>-4203.4920634920627</v>
      </c>
      <c r="BH84" s="833">
        <f t="shared" si="531"/>
        <v>36015.079365079364</v>
      </c>
      <c r="BI84" s="834">
        <f t="shared" si="531"/>
        <v>22835.238095238099</v>
      </c>
      <c r="BJ84" s="835">
        <f t="shared" si="472"/>
        <v>-13179.841269841265</v>
      </c>
      <c r="BK84" s="833">
        <f>BK52</f>
        <v>2285.5555555555552</v>
      </c>
      <c r="BL84" s="834">
        <f>BL52</f>
        <v>33.492063492063487</v>
      </c>
      <c r="BM84" s="835">
        <f t="shared" si="547"/>
        <v>-2252.0634920634916</v>
      </c>
      <c r="BN84" s="833">
        <f t="shared" si="533"/>
        <v>38300.634920634919</v>
      </c>
      <c r="BO84" s="834">
        <f t="shared" si="533"/>
        <v>22868.730158730163</v>
      </c>
      <c r="BP84" s="835">
        <f t="shared" si="475"/>
        <v>-15431.904761904756</v>
      </c>
      <c r="BQ84" s="833">
        <f>BQ52</f>
        <v>5337.6190476190477</v>
      </c>
      <c r="BR84" s="834">
        <f>BR52</f>
        <v>730.31746031746036</v>
      </c>
      <c r="BS84" s="835">
        <f t="shared" si="548"/>
        <v>-4607.3015873015875</v>
      </c>
      <c r="BT84" s="833">
        <f t="shared" si="535"/>
        <v>43638.253968253965</v>
      </c>
      <c r="BU84" s="834">
        <f t="shared" si="535"/>
        <v>23599.047619047622</v>
      </c>
      <c r="BV84" s="835">
        <f t="shared" si="478"/>
        <v>-20039.206349206343</v>
      </c>
      <c r="BW84" s="836" t="s">
        <v>90</v>
      </c>
    </row>
    <row r="85" spans="2:75" ht="15.75" customHeight="1">
      <c r="B85" s="2487" t="s">
        <v>264</v>
      </c>
      <c r="C85" s="759" t="s">
        <v>265</v>
      </c>
      <c r="D85" s="946"/>
      <c r="E85" s="753"/>
      <c r="F85" s="760">
        <v>20</v>
      </c>
      <c r="G85" s="761">
        <v>20</v>
      </c>
      <c r="H85" s="762">
        <f t="shared" ref="H85:H86" si="549">G85-F85</f>
        <v>0</v>
      </c>
      <c r="I85" s="760">
        <v>20</v>
      </c>
      <c r="J85" s="761">
        <v>20</v>
      </c>
      <c r="K85" s="762">
        <f t="shared" ref="K85:K86" si="550">J85-I85</f>
        <v>0</v>
      </c>
      <c r="L85" s="760">
        <f>SUM(F85,I85)</f>
        <v>40</v>
      </c>
      <c r="M85" s="761">
        <f>SUM(G85,J85)</f>
        <v>40</v>
      </c>
      <c r="N85" s="762">
        <f t="shared" si="448"/>
        <v>0</v>
      </c>
      <c r="O85" s="760">
        <v>20</v>
      </c>
      <c r="P85" s="761">
        <v>20</v>
      </c>
      <c r="Q85" s="762">
        <f t="shared" ref="Q85:Q86" si="551">P85-O85</f>
        <v>0</v>
      </c>
      <c r="R85" s="760">
        <f>SUM(L85,O85)</f>
        <v>60</v>
      </c>
      <c r="S85" s="761">
        <f>SUM(M85,P85)</f>
        <v>60</v>
      </c>
      <c r="T85" s="762">
        <f t="shared" si="451"/>
        <v>0</v>
      </c>
      <c r="U85" s="760">
        <v>20</v>
      </c>
      <c r="V85" s="761">
        <v>20</v>
      </c>
      <c r="W85" s="762">
        <f t="shared" ref="W85:W86" si="552">V85-U85</f>
        <v>0</v>
      </c>
      <c r="X85" s="760">
        <f>SUM(R85,U85)</f>
        <v>80</v>
      </c>
      <c r="Y85" s="761">
        <f>SUM(S85,V85)</f>
        <v>80</v>
      </c>
      <c r="Z85" s="762">
        <f t="shared" si="454"/>
        <v>0</v>
      </c>
      <c r="AA85" s="760">
        <v>20</v>
      </c>
      <c r="AB85" s="761">
        <v>20</v>
      </c>
      <c r="AC85" s="762">
        <f t="shared" ref="AC85:AC86" si="553">AB85-AA85</f>
        <v>0</v>
      </c>
      <c r="AD85" s="760">
        <f>SUM(X85,AA85)</f>
        <v>100</v>
      </c>
      <c r="AE85" s="761">
        <f>SUM(Y85,AB85)</f>
        <v>100</v>
      </c>
      <c r="AF85" s="762">
        <f t="shared" si="457"/>
        <v>0</v>
      </c>
      <c r="AG85" s="760">
        <v>20</v>
      </c>
      <c r="AH85" s="761">
        <v>20</v>
      </c>
      <c r="AI85" s="762">
        <f t="shared" ref="AI85:AI86" si="554">AH85-AG85</f>
        <v>0</v>
      </c>
      <c r="AJ85" s="760">
        <f>SUM(AD85,AG85)</f>
        <v>120</v>
      </c>
      <c r="AK85" s="761">
        <f>SUM(AE85,AH85)</f>
        <v>120</v>
      </c>
      <c r="AL85" s="762">
        <f t="shared" si="460"/>
        <v>0</v>
      </c>
      <c r="AM85" s="760">
        <v>20</v>
      </c>
      <c r="AN85" s="761">
        <v>20</v>
      </c>
      <c r="AO85" s="762">
        <f t="shared" ref="AO85:AO86" si="555">AN85-AM85</f>
        <v>0</v>
      </c>
      <c r="AP85" s="760">
        <f>SUM(AJ85,AM85)</f>
        <v>140</v>
      </c>
      <c r="AQ85" s="761">
        <f>SUM(AK85,AN85)</f>
        <v>140</v>
      </c>
      <c r="AR85" s="762">
        <f t="shared" si="463"/>
        <v>0</v>
      </c>
      <c r="AS85" s="760">
        <v>20</v>
      </c>
      <c r="AT85" s="761">
        <v>20</v>
      </c>
      <c r="AU85" s="762">
        <f t="shared" ref="AU85:AU86" si="556">AT85-AS85</f>
        <v>0</v>
      </c>
      <c r="AV85" s="760">
        <f>SUM(AP85,AS85)</f>
        <v>160</v>
      </c>
      <c r="AW85" s="761">
        <f>SUM(AQ85,AT85)</f>
        <v>160</v>
      </c>
      <c r="AX85" s="762">
        <f t="shared" si="466"/>
        <v>0</v>
      </c>
      <c r="AY85" s="760">
        <v>20</v>
      </c>
      <c r="AZ85" s="761">
        <v>20</v>
      </c>
      <c r="BA85" s="762">
        <f t="shared" ref="BA85:BA86" si="557">AZ85-AY85</f>
        <v>0</v>
      </c>
      <c r="BB85" s="760">
        <f>SUM(AV85,AY85)</f>
        <v>180</v>
      </c>
      <c r="BC85" s="761">
        <f>SUM(AW85,AZ85)</f>
        <v>180</v>
      </c>
      <c r="BD85" s="762">
        <f t="shared" si="469"/>
        <v>0</v>
      </c>
      <c r="BE85" s="760">
        <v>20</v>
      </c>
      <c r="BF85" s="761">
        <v>20</v>
      </c>
      <c r="BG85" s="762">
        <f t="shared" ref="BG85:BG86" si="558">BF85-BE85</f>
        <v>0</v>
      </c>
      <c r="BH85" s="760">
        <f>SUM(BB85,BE85)</f>
        <v>200</v>
      </c>
      <c r="BI85" s="761">
        <f>SUM(BC85,BF85)</f>
        <v>200</v>
      </c>
      <c r="BJ85" s="762">
        <f t="shared" si="472"/>
        <v>0</v>
      </c>
      <c r="BK85" s="760">
        <v>20</v>
      </c>
      <c r="BL85" s="761">
        <v>20</v>
      </c>
      <c r="BM85" s="762">
        <f t="shared" ref="BM85:BM86" si="559">BL85-BK85</f>
        <v>0</v>
      </c>
      <c r="BN85" s="760">
        <f>SUM(BH85,BK85)</f>
        <v>220</v>
      </c>
      <c r="BO85" s="761">
        <f>SUM(BI85,BL85)</f>
        <v>220</v>
      </c>
      <c r="BP85" s="762">
        <f t="shared" si="475"/>
        <v>0</v>
      </c>
      <c r="BQ85" s="760">
        <v>20</v>
      </c>
      <c r="BR85" s="761">
        <v>20</v>
      </c>
      <c r="BS85" s="762">
        <f t="shared" ref="BS85:BS86" si="560">BR85-BQ85</f>
        <v>0</v>
      </c>
      <c r="BT85" s="760">
        <f>SUM(BN85,BQ85)</f>
        <v>240</v>
      </c>
      <c r="BU85" s="761">
        <f>SUM(BO85,BR85)</f>
        <v>240</v>
      </c>
      <c r="BV85" s="762">
        <f t="shared" si="478"/>
        <v>0</v>
      </c>
      <c r="BW85" s="920" t="s">
        <v>266</v>
      </c>
    </row>
    <row r="86" spans="2:75" ht="15.75" customHeight="1">
      <c r="B86" s="2488"/>
      <c r="C86" s="2490" t="s">
        <v>267</v>
      </c>
      <c r="D86" s="2491"/>
      <c r="E86" s="763" t="s">
        <v>268</v>
      </c>
      <c r="F86" s="764">
        <v>71</v>
      </c>
      <c r="G86" s="765">
        <f>SUM(G7:G9)</f>
        <v>28</v>
      </c>
      <c r="H86" s="766">
        <f t="shared" si="549"/>
        <v>-43</v>
      </c>
      <c r="I86" s="764">
        <v>71</v>
      </c>
      <c r="J86" s="765">
        <f>SUM(J7:J9)</f>
        <v>28</v>
      </c>
      <c r="K86" s="766">
        <f t="shared" si="550"/>
        <v>-43</v>
      </c>
      <c r="L86" s="764">
        <f t="shared" ref="L86:M86" si="561">SUM(L7:L9)</f>
        <v>29</v>
      </c>
      <c r="M86" s="765">
        <f t="shared" si="561"/>
        <v>28</v>
      </c>
      <c r="N86" s="766">
        <f t="shared" si="448"/>
        <v>-1</v>
      </c>
      <c r="O86" s="764">
        <v>71</v>
      </c>
      <c r="P86" s="765">
        <f>SUM(P7:P9)</f>
        <v>27</v>
      </c>
      <c r="Q86" s="766">
        <f t="shared" si="551"/>
        <v>-44</v>
      </c>
      <c r="R86" s="764">
        <f t="shared" ref="R86:S86" si="562">SUM(R7:R9)</f>
        <v>29</v>
      </c>
      <c r="S86" s="765">
        <f t="shared" si="562"/>
        <v>27.666666666666664</v>
      </c>
      <c r="T86" s="766">
        <f t="shared" si="451"/>
        <v>-1.3333333333333357</v>
      </c>
      <c r="U86" s="764">
        <v>71</v>
      </c>
      <c r="V86" s="765">
        <f>SUM(V7:V9)</f>
        <v>26</v>
      </c>
      <c r="W86" s="766">
        <f t="shared" si="552"/>
        <v>-45</v>
      </c>
      <c r="X86" s="764">
        <f t="shared" ref="X86:Y86" si="563">SUM(X7:X9)</f>
        <v>29</v>
      </c>
      <c r="Y86" s="765">
        <f t="shared" si="563"/>
        <v>27.25</v>
      </c>
      <c r="Z86" s="766">
        <f t="shared" si="454"/>
        <v>-1.75</v>
      </c>
      <c r="AA86" s="764">
        <v>71</v>
      </c>
      <c r="AB86" s="765">
        <f>SUM(AB7:AB9)</f>
        <v>26</v>
      </c>
      <c r="AC86" s="766">
        <f t="shared" si="553"/>
        <v>-45</v>
      </c>
      <c r="AD86" s="764">
        <f t="shared" ref="AD86:AE86" si="564">SUM(AD7:AD9)</f>
        <v>29</v>
      </c>
      <c r="AE86" s="765">
        <f t="shared" si="564"/>
        <v>27</v>
      </c>
      <c r="AF86" s="766">
        <f t="shared" si="457"/>
        <v>-2</v>
      </c>
      <c r="AG86" s="764">
        <v>71</v>
      </c>
      <c r="AH86" s="765">
        <f>SUM(AH7:AH9)</f>
        <v>0</v>
      </c>
      <c r="AI86" s="766">
        <f t="shared" si="554"/>
        <v>-71</v>
      </c>
      <c r="AJ86" s="764">
        <f t="shared" ref="AJ86:AK86" si="565">SUM(AJ7:AJ9)</f>
        <v>29</v>
      </c>
      <c r="AK86" s="765">
        <f t="shared" si="565"/>
        <v>22.500000000000004</v>
      </c>
      <c r="AL86" s="766">
        <f t="shared" si="460"/>
        <v>-6.4999999999999964</v>
      </c>
      <c r="AM86" s="764">
        <v>71</v>
      </c>
      <c r="AN86" s="765">
        <f>SUM(AN7:AN9)</f>
        <v>0</v>
      </c>
      <c r="AO86" s="766">
        <f t="shared" si="555"/>
        <v>-71</v>
      </c>
      <c r="AP86" s="764">
        <f t="shared" ref="AP86:AQ86" si="566">SUM(AP7:AP9)</f>
        <v>29</v>
      </c>
      <c r="AQ86" s="765">
        <f t="shared" si="566"/>
        <v>19.285714285714281</v>
      </c>
      <c r="AR86" s="766">
        <f t="shared" si="463"/>
        <v>-9.7142857142857189</v>
      </c>
      <c r="AS86" s="764">
        <v>71</v>
      </c>
      <c r="AT86" s="765">
        <f>SUM(AT7:AT9)</f>
        <v>0</v>
      </c>
      <c r="AU86" s="766">
        <f t="shared" si="556"/>
        <v>-71</v>
      </c>
      <c r="AV86" s="764">
        <f t="shared" ref="AV86:AW86" si="567">SUM(AV7:AV9)</f>
        <v>29</v>
      </c>
      <c r="AW86" s="765">
        <f t="shared" si="567"/>
        <v>16.875</v>
      </c>
      <c r="AX86" s="766">
        <f t="shared" si="466"/>
        <v>-12.125</v>
      </c>
      <c r="AY86" s="764">
        <v>71</v>
      </c>
      <c r="AZ86" s="765">
        <f>SUM(AZ7:AZ9)</f>
        <v>0</v>
      </c>
      <c r="BA86" s="766">
        <f t="shared" si="557"/>
        <v>-71</v>
      </c>
      <c r="BB86" s="764">
        <f t="shared" ref="BB86:BC86" si="568">SUM(BB7:BB9)</f>
        <v>29</v>
      </c>
      <c r="BC86" s="765">
        <f t="shared" si="568"/>
        <v>15</v>
      </c>
      <c r="BD86" s="766">
        <f t="shared" si="469"/>
        <v>-14</v>
      </c>
      <c r="BE86" s="764">
        <v>71</v>
      </c>
      <c r="BF86" s="765">
        <f>SUM(BF7:BF9)</f>
        <v>0</v>
      </c>
      <c r="BG86" s="766">
        <f t="shared" si="558"/>
        <v>-71</v>
      </c>
      <c r="BH86" s="764">
        <f t="shared" ref="BH86:BI86" si="569">SUM(BH7:BH9)</f>
        <v>29</v>
      </c>
      <c r="BI86" s="765">
        <f t="shared" si="569"/>
        <v>13.5</v>
      </c>
      <c r="BJ86" s="766">
        <f t="shared" si="472"/>
        <v>-15.5</v>
      </c>
      <c r="BK86" s="764">
        <v>71</v>
      </c>
      <c r="BL86" s="765">
        <f>SUM(BL7:BL9)</f>
        <v>0</v>
      </c>
      <c r="BM86" s="766">
        <f t="shared" si="559"/>
        <v>-71</v>
      </c>
      <c r="BN86" s="764">
        <f t="shared" ref="BN86:BO86" si="570">SUM(BN7:BN9)</f>
        <v>29</v>
      </c>
      <c r="BO86" s="765">
        <f t="shared" si="570"/>
        <v>12.272727272727272</v>
      </c>
      <c r="BP86" s="766">
        <f t="shared" si="475"/>
        <v>-16.727272727272727</v>
      </c>
      <c r="BQ86" s="764">
        <v>71</v>
      </c>
      <c r="BR86" s="765">
        <f>SUM(BR7:BR9)</f>
        <v>0</v>
      </c>
      <c r="BS86" s="766">
        <f t="shared" si="560"/>
        <v>-71</v>
      </c>
      <c r="BT86" s="764">
        <f t="shared" ref="BT86:BU86" si="571">SUM(BT7:BT9)</f>
        <v>29</v>
      </c>
      <c r="BU86" s="765">
        <f t="shared" si="571"/>
        <v>11.250000000000002</v>
      </c>
      <c r="BV86" s="766">
        <f t="shared" si="478"/>
        <v>-17.75</v>
      </c>
      <c r="BW86" s="767" t="s">
        <v>208</v>
      </c>
    </row>
    <row r="87" spans="2:75" ht="15.75" customHeight="1">
      <c r="B87" s="2488"/>
      <c r="C87" s="2490" t="s">
        <v>269</v>
      </c>
      <c r="D87" s="2491"/>
      <c r="E87" s="768"/>
      <c r="F87" s="769">
        <f>'【修計】IT係(FW)'!F87+'【修計】サービス係(FV)'!F87</f>
        <v>438</v>
      </c>
      <c r="G87" s="770">
        <f>'【修計】IT係(FW)'!G87+'【修計】サービス係(FV)'!G87</f>
        <v>573</v>
      </c>
      <c r="H87" s="771">
        <f>'【修計】IT係(FW)'!H87+'【修計】サービス係(FV)'!H87</f>
        <v>135</v>
      </c>
      <c r="I87" s="769">
        <f>'【修計】IT係(FW)'!I87+'【修計】サービス係(FV)'!I87</f>
        <v>438</v>
      </c>
      <c r="J87" s="770">
        <f>'【修計】IT係(FW)'!J87+'【修計】サービス係(FV)'!J87</f>
        <v>287</v>
      </c>
      <c r="K87" s="771">
        <f>'【修計】IT係(FW)'!K87+'【修計】サービス係(FV)'!K87</f>
        <v>-151</v>
      </c>
      <c r="L87" s="769">
        <f>'【修計】IT係(FW)'!L87+'【修計】サービス係(FV)'!L87</f>
        <v>876</v>
      </c>
      <c r="M87" s="770">
        <f>'【修計】IT係(FW)'!M87+'【修計】サービス係(FV)'!M87</f>
        <v>860</v>
      </c>
      <c r="N87" s="771">
        <f>'【修計】IT係(FW)'!N87+'【修計】サービス係(FV)'!N87</f>
        <v>-16</v>
      </c>
      <c r="O87" s="769">
        <f>'【修計】IT係(FW)'!O87+'【修計】サービス係(FV)'!O87</f>
        <v>438</v>
      </c>
      <c r="P87" s="770">
        <f>'【修計】IT係(FW)'!P87+'【修計】サービス係(FV)'!P87</f>
        <v>91</v>
      </c>
      <c r="Q87" s="771">
        <f>'【修計】IT係(FW)'!Q87+'【修計】サービス係(FV)'!Q87</f>
        <v>-347</v>
      </c>
      <c r="R87" s="769">
        <f>'【修計】IT係(FW)'!R87+'【修計】サービス係(FV)'!R87</f>
        <v>1314</v>
      </c>
      <c r="S87" s="770">
        <f>'【修計】IT係(FW)'!S87+'【修計】サービス係(FV)'!S87</f>
        <v>951</v>
      </c>
      <c r="T87" s="771">
        <f>'【修計】IT係(FW)'!T87+'【修計】サービス係(FV)'!T87</f>
        <v>-363</v>
      </c>
      <c r="U87" s="769">
        <f>'【修計】IT係(FW)'!U87+'【修計】サービス係(FV)'!U87</f>
        <v>438</v>
      </c>
      <c r="V87" s="770">
        <f>'【修計】IT係(FW)'!V87+'【修計】サービス係(FV)'!V87</f>
        <v>160</v>
      </c>
      <c r="W87" s="771">
        <f>'【修計】IT係(FW)'!W87+'【修計】サービス係(FV)'!W87</f>
        <v>-278</v>
      </c>
      <c r="X87" s="769">
        <f>'【修計】IT係(FW)'!X87+'【修計】サービス係(FV)'!X87</f>
        <v>1752</v>
      </c>
      <c r="Y87" s="770">
        <f>'【修計】IT係(FW)'!Y87+'【修計】サービス係(FV)'!Y87</f>
        <v>1111</v>
      </c>
      <c r="Z87" s="771">
        <f>'【修計】IT係(FW)'!Z87+'【修計】サービス係(FV)'!Z87</f>
        <v>-641</v>
      </c>
      <c r="AA87" s="769">
        <f>'【修計】IT係(FW)'!AA87+'【修計】サービス係(FV)'!AA87</f>
        <v>438</v>
      </c>
      <c r="AB87" s="770">
        <f>'【修計】IT係(FW)'!AB87+'【修計】サービス係(FV)'!AB87</f>
        <v>280</v>
      </c>
      <c r="AC87" s="771">
        <f>'【修計】IT係(FW)'!AC87+'【修計】サービス係(FV)'!AC87</f>
        <v>-158</v>
      </c>
      <c r="AD87" s="769">
        <f>'【修計】IT係(FW)'!AD87+'【修計】サービス係(FV)'!AD87</f>
        <v>2190</v>
      </c>
      <c r="AE87" s="770">
        <f>'【修計】IT係(FW)'!AE87+'【修計】サービス係(FV)'!AE87</f>
        <v>1391</v>
      </c>
      <c r="AF87" s="771">
        <f>'【修計】IT係(FW)'!AF87+'【修計】サービス係(FV)'!AF87</f>
        <v>-799</v>
      </c>
      <c r="AG87" s="769">
        <f>'【修計】IT係(FW)'!AG87+'【修計】サービス係(FV)'!AG87</f>
        <v>440</v>
      </c>
      <c r="AH87" s="770">
        <f>'【修計】IT係(FW)'!AH87+'【修計】サービス係(FV)'!AH87</f>
        <v>0</v>
      </c>
      <c r="AI87" s="771">
        <f>'【修計】IT係(FW)'!AI87+'【修計】サービス係(FV)'!AI87</f>
        <v>-440</v>
      </c>
      <c r="AJ87" s="769">
        <f>'【修計】IT係(FW)'!AJ87+'【修計】サービス係(FV)'!AJ87</f>
        <v>2630</v>
      </c>
      <c r="AK87" s="770">
        <f>'【修計】IT係(FW)'!AK87+'【修計】サービス係(FV)'!AK87</f>
        <v>1391</v>
      </c>
      <c r="AL87" s="771">
        <f>'【修計】IT係(FW)'!AL87+'【修計】サービス係(FV)'!AL87</f>
        <v>-1239</v>
      </c>
      <c r="AM87" s="769">
        <f>'【修計】IT係(FW)'!AM87+'【修計】サービス係(FV)'!AM87</f>
        <v>438</v>
      </c>
      <c r="AN87" s="770">
        <f>'【修計】IT係(FW)'!AN87+'【修計】サービス係(FV)'!AN87</f>
        <v>0</v>
      </c>
      <c r="AO87" s="771">
        <f>'【修計】IT係(FW)'!AO87+'【修計】サービス係(FV)'!AO87</f>
        <v>-438</v>
      </c>
      <c r="AP87" s="769">
        <f>'【修計】IT係(FW)'!AP87+'【修計】サービス係(FV)'!AP87</f>
        <v>3068</v>
      </c>
      <c r="AQ87" s="770">
        <f>'【修計】IT係(FW)'!AQ87+'【修計】サービス係(FV)'!AQ87</f>
        <v>1391</v>
      </c>
      <c r="AR87" s="771">
        <f>'【修計】IT係(FW)'!AR87+'【修計】サービス係(FV)'!AR87</f>
        <v>-1677</v>
      </c>
      <c r="AS87" s="769">
        <f>'【修計】IT係(FW)'!AS87+'【修計】サービス係(FV)'!AS87</f>
        <v>428</v>
      </c>
      <c r="AT87" s="770">
        <f>'【修計】IT係(FW)'!AT87+'【修計】サービス係(FV)'!AT87</f>
        <v>0</v>
      </c>
      <c r="AU87" s="771">
        <f>'【修計】IT係(FW)'!AU87+'【修計】サービス係(FV)'!AU87</f>
        <v>-428</v>
      </c>
      <c r="AV87" s="769">
        <f>'【修計】IT係(FW)'!AV87+'【修計】サービス係(FV)'!AV87</f>
        <v>3496</v>
      </c>
      <c r="AW87" s="770">
        <f>'【修計】IT係(FW)'!AW87+'【修計】サービス係(FV)'!AW87</f>
        <v>1391</v>
      </c>
      <c r="AX87" s="771">
        <f>'【修計】IT係(FW)'!AX87+'【修計】サービス係(FV)'!AX87</f>
        <v>-2105</v>
      </c>
      <c r="AY87" s="769">
        <f>'【修計】IT係(FW)'!AY87+'【修計】サービス係(FV)'!AY87</f>
        <v>428</v>
      </c>
      <c r="AZ87" s="770">
        <f>'【修計】IT係(FW)'!AZ87+'【修計】サービス係(FV)'!AZ87</f>
        <v>0</v>
      </c>
      <c r="BA87" s="771">
        <f>'【修計】IT係(FW)'!BA87+'【修計】サービス係(FV)'!BA87</f>
        <v>-428</v>
      </c>
      <c r="BB87" s="769">
        <f>'【修計】IT係(FW)'!BB87+'【修計】サービス係(FV)'!BB87</f>
        <v>3924</v>
      </c>
      <c r="BC87" s="770">
        <f>'【修計】IT係(FW)'!BC87+'【修計】サービス係(FV)'!BC87</f>
        <v>1391</v>
      </c>
      <c r="BD87" s="771">
        <f>'【修計】IT係(FW)'!BD87+'【修計】サービス係(FV)'!BD87</f>
        <v>-2533</v>
      </c>
      <c r="BE87" s="769">
        <f>'【修計】IT係(FW)'!BE87+'【修計】サービス係(FV)'!BE87</f>
        <v>428</v>
      </c>
      <c r="BF87" s="770">
        <f>'【修計】IT係(FW)'!BF87+'【修計】サービス係(FV)'!BF87</f>
        <v>0</v>
      </c>
      <c r="BG87" s="771">
        <f>'【修計】IT係(FW)'!BG87+'【修計】サービス係(FV)'!BG87</f>
        <v>-428</v>
      </c>
      <c r="BH87" s="769">
        <f>'【修計】IT係(FW)'!BH87+'【修計】サービス係(FV)'!BH87</f>
        <v>4352</v>
      </c>
      <c r="BI87" s="770">
        <f>'【修計】IT係(FW)'!BI87+'【修計】サービス係(FV)'!BI87</f>
        <v>1391</v>
      </c>
      <c r="BJ87" s="771">
        <f>'【修計】IT係(FW)'!BJ87+'【修計】サービス係(FV)'!BJ87</f>
        <v>-2961</v>
      </c>
      <c r="BK87" s="769">
        <f>'【修計】IT係(FW)'!BK87+'【修計】サービス係(FV)'!BK87</f>
        <v>428</v>
      </c>
      <c r="BL87" s="770">
        <f>'【修計】IT係(FW)'!BL87+'【修計】サービス係(FV)'!BL87</f>
        <v>0</v>
      </c>
      <c r="BM87" s="771">
        <f>'【修計】IT係(FW)'!BM87+'【修計】サービス係(FV)'!BM87</f>
        <v>-428</v>
      </c>
      <c r="BN87" s="769">
        <f>'【修計】IT係(FW)'!BN87+'【修計】サービス係(FV)'!BN87</f>
        <v>4780</v>
      </c>
      <c r="BO87" s="770">
        <f>'【修計】IT係(FW)'!BO87+'【修計】サービス係(FV)'!BO87</f>
        <v>1391</v>
      </c>
      <c r="BP87" s="771">
        <f>'【修計】IT係(FW)'!BP87+'【修計】サービス係(FV)'!BP87</f>
        <v>-3389</v>
      </c>
      <c r="BQ87" s="769">
        <f>'【修計】IT係(FW)'!BQ87+'【修計】サービス係(FV)'!BQ87</f>
        <v>432</v>
      </c>
      <c r="BR87" s="770">
        <f>'【修計】IT係(FW)'!BR87+'【修計】サービス係(FV)'!BR87</f>
        <v>0</v>
      </c>
      <c r="BS87" s="771">
        <f>'【修計】IT係(FW)'!BS87+'【修計】サービス係(FV)'!BS87</f>
        <v>-432</v>
      </c>
      <c r="BT87" s="769">
        <f>'【修計】IT係(FW)'!BT87+'【修計】サービス係(FV)'!BT87</f>
        <v>5212</v>
      </c>
      <c r="BU87" s="770">
        <f>'【修計】IT係(FW)'!BU87+'【修計】サービス係(FV)'!BU87</f>
        <v>1391</v>
      </c>
      <c r="BV87" s="771">
        <f>'【修計】IT係(FW)'!BV87+'【修計】サービス係(FV)'!BV87</f>
        <v>-3821</v>
      </c>
      <c r="BW87" s="772" t="s">
        <v>270</v>
      </c>
    </row>
    <row r="88" spans="2:75" ht="15.75" customHeight="1" thickBot="1">
      <c r="B88" s="2489"/>
      <c r="C88" s="2492" t="s">
        <v>271</v>
      </c>
      <c r="D88" s="2493"/>
      <c r="E88" s="773" t="s">
        <v>272</v>
      </c>
      <c r="F88" s="1440">
        <f t="shared" ref="F88:BO88" si="572">F87/F86/F85</f>
        <v>0.30845070422535209</v>
      </c>
      <c r="G88" s="1440">
        <f t="shared" si="572"/>
        <v>1.0232142857142859</v>
      </c>
      <c r="H88" s="1441">
        <f>G88-F88</f>
        <v>0.71476358148893371</v>
      </c>
      <c r="I88" s="1440">
        <f t="shared" ref="I88:J88" si="573">I87/I86/I85</f>
        <v>0.30845070422535209</v>
      </c>
      <c r="J88" s="1440">
        <f t="shared" si="573"/>
        <v>0.51249999999999996</v>
      </c>
      <c r="K88" s="1441">
        <f>J88-I88</f>
        <v>0.20404929577464787</v>
      </c>
      <c r="L88" s="1440">
        <f t="shared" si="572"/>
        <v>0.75517241379310351</v>
      </c>
      <c r="M88" s="1440">
        <f t="shared" si="572"/>
        <v>0.7678571428571429</v>
      </c>
      <c r="N88" s="1441">
        <f t="shared" ref="N88" si="574">M88-L88</f>
        <v>1.2684729064039391E-2</v>
      </c>
      <c r="O88" s="1440">
        <f t="shared" ref="O88:P88" si="575">O87/O86/O85</f>
        <v>0.30845070422535209</v>
      </c>
      <c r="P88" s="1440">
        <f t="shared" si="575"/>
        <v>0.16851851851851851</v>
      </c>
      <c r="Q88" s="1441">
        <f>P88-O88</f>
        <v>-0.13993218570683358</v>
      </c>
      <c r="R88" s="1440">
        <f t="shared" si="572"/>
        <v>0.7551724137931034</v>
      </c>
      <c r="S88" s="1440">
        <f t="shared" si="572"/>
        <v>0.57289156626506033</v>
      </c>
      <c r="T88" s="1441">
        <f t="shared" ref="T88" si="576">S88-R88</f>
        <v>-0.18228084752804308</v>
      </c>
      <c r="U88" s="1440">
        <f t="shared" ref="U88:V88" si="577">U87/U86/U85</f>
        <v>0.30845070422535209</v>
      </c>
      <c r="V88" s="1440">
        <f t="shared" si="577"/>
        <v>0.30769230769230771</v>
      </c>
      <c r="W88" s="1441">
        <f>V88-U88</f>
        <v>-7.5839653304438093E-4</v>
      </c>
      <c r="X88" s="1440">
        <f t="shared" si="572"/>
        <v>0.75517241379310351</v>
      </c>
      <c r="Y88" s="1440">
        <f t="shared" si="572"/>
        <v>0.50963302752293571</v>
      </c>
      <c r="Z88" s="1441">
        <f t="shared" ref="Z88" si="578">Y88-X88</f>
        <v>-0.2455393862701678</v>
      </c>
      <c r="AA88" s="1440">
        <f t="shared" ref="AA88:AB88" si="579">AA87/AA86/AA85</f>
        <v>0.30845070422535209</v>
      </c>
      <c r="AB88" s="1440">
        <f t="shared" si="579"/>
        <v>0.53846153846153855</v>
      </c>
      <c r="AC88" s="1441">
        <f>AB88-AA88</f>
        <v>0.23001083423618646</v>
      </c>
      <c r="AD88" s="1440">
        <f t="shared" si="572"/>
        <v>0.75517241379310351</v>
      </c>
      <c r="AE88" s="1440">
        <f t="shared" si="572"/>
        <v>0.51518518518518519</v>
      </c>
      <c r="AF88" s="1441">
        <f t="shared" ref="AF88" si="580">AE88-AD88</f>
        <v>-0.23998722860791832</v>
      </c>
      <c r="AG88" s="1440">
        <f t="shared" ref="AG88:AH88" si="581">AG87/AG86/AG85</f>
        <v>0.30985915492957744</v>
      </c>
      <c r="AH88" s="1440" t="e">
        <f t="shared" si="581"/>
        <v>#DIV/0!</v>
      </c>
      <c r="AI88" s="1441" t="e">
        <f>AH88-AG88</f>
        <v>#DIV/0!</v>
      </c>
      <c r="AJ88" s="1440">
        <f t="shared" si="572"/>
        <v>0.75574712643678166</v>
      </c>
      <c r="AK88" s="1440">
        <f t="shared" si="572"/>
        <v>0.51518518518518508</v>
      </c>
      <c r="AL88" s="1441">
        <f t="shared" ref="AL88" si="582">AK88-AJ88</f>
        <v>-0.24056194125159658</v>
      </c>
      <c r="AM88" s="1440">
        <f t="shared" ref="AM88:AN88" si="583">AM87/AM86/AM85</f>
        <v>0.30845070422535209</v>
      </c>
      <c r="AN88" s="1440" t="e">
        <f t="shared" si="583"/>
        <v>#DIV/0!</v>
      </c>
      <c r="AO88" s="1441" t="e">
        <f>AN88-AM88</f>
        <v>#DIV/0!</v>
      </c>
      <c r="AP88" s="1440">
        <f t="shared" si="572"/>
        <v>0.75566502463054186</v>
      </c>
      <c r="AQ88" s="1440">
        <f t="shared" si="572"/>
        <v>0.5151851851851853</v>
      </c>
      <c r="AR88" s="1441">
        <f t="shared" ref="AR88" si="584">AQ88-AP88</f>
        <v>-0.24047983944535656</v>
      </c>
      <c r="AS88" s="1440">
        <f t="shared" ref="AS88:AT88" si="585">AS87/AS86/AS85</f>
        <v>0.30140845070422534</v>
      </c>
      <c r="AT88" s="1440" t="e">
        <f t="shared" si="585"/>
        <v>#DIV/0!</v>
      </c>
      <c r="AU88" s="1441" t="e">
        <f>AT88-AS88</f>
        <v>#DIV/0!</v>
      </c>
      <c r="AV88" s="1440">
        <f t="shared" si="572"/>
        <v>0.75344827586206897</v>
      </c>
      <c r="AW88" s="1440">
        <f t="shared" si="572"/>
        <v>0.51518518518518519</v>
      </c>
      <c r="AX88" s="1441">
        <f t="shared" ref="AX88" si="586">AW88-AV88</f>
        <v>-0.23826309067688378</v>
      </c>
      <c r="AY88" s="1440">
        <f t="shared" ref="AY88:AZ88" si="587">AY87/AY86/AY85</f>
        <v>0.30140845070422534</v>
      </c>
      <c r="AZ88" s="1440" t="e">
        <f t="shared" si="587"/>
        <v>#DIV/0!</v>
      </c>
      <c r="BA88" s="1441" t="e">
        <f>AZ88-AY88</f>
        <v>#DIV/0!</v>
      </c>
      <c r="BB88" s="1440">
        <f t="shared" si="572"/>
        <v>0.75172413793103454</v>
      </c>
      <c r="BC88" s="1440">
        <f t="shared" si="572"/>
        <v>0.51518518518518519</v>
      </c>
      <c r="BD88" s="1441">
        <f t="shared" ref="BD88" si="588">BC88-BB88</f>
        <v>-0.23653895274584935</v>
      </c>
      <c r="BE88" s="1440">
        <f t="shared" ref="BE88:BF88" si="589">BE87/BE86/BE85</f>
        <v>0.30140845070422534</v>
      </c>
      <c r="BF88" s="1440" t="e">
        <f t="shared" si="589"/>
        <v>#DIV/0!</v>
      </c>
      <c r="BG88" s="1441" t="e">
        <f>BF88-BE88</f>
        <v>#DIV/0!</v>
      </c>
      <c r="BH88" s="1440">
        <f t="shared" si="572"/>
        <v>0.7503448275862068</v>
      </c>
      <c r="BI88" s="1440">
        <f t="shared" si="572"/>
        <v>0.51518518518518519</v>
      </c>
      <c r="BJ88" s="1441">
        <f t="shared" ref="BJ88" si="590">BI88-BH88</f>
        <v>-0.23515964240102161</v>
      </c>
      <c r="BK88" s="1440">
        <f t="shared" ref="BK88:BL88" si="591">BK87/BK86/BK85</f>
        <v>0.30140845070422534</v>
      </c>
      <c r="BL88" s="1440" t="e">
        <f t="shared" si="591"/>
        <v>#DIV/0!</v>
      </c>
      <c r="BM88" s="1441" t="e">
        <f>BL88-BK88</f>
        <v>#DIV/0!</v>
      </c>
      <c r="BN88" s="1440">
        <f t="shared" si="572"/>
        <v>0.74921630094043878</v>
      </c>
      <c r="BO88" s="1440">
        <f t="shared" si="572"/>
        <v>0.5151851851851853</v>
      </c>
      <c r="BP88" s="1441">
        <f t="shared" ref="BP88" si="592">BO88-BN88</f>
        <v>-0.23403111575525348</v>
      </c>
      <c r="BQ88" s="1440">
        <f t="shared" ref="BQ88:BR88" si="593">BQ87/BQ86/BQ85</f>
        <v>0.30422535211267604</v>
      </c>
      <c r="BR88" s="1440" t="e">
        <f t="shared" si="593"/>
        <v>#DIV/0!</v>
      </c>
      <c r="BS88" s="1441" t="e">
        <f>BR88-BQ88</f>
        <v>#DIV/0!</v>
      </c>
      <c r="BT88" s="1440">
        <f t="shared" ref="BT88:BU88" si="594">BT87/BT86/BT85</f>
        <v>0.7488505747126436</v>
      </c>
      <c r="BU88" s="1440">
        <f t="shared" si="594"/>
        <v>0.51518518518518508</v>
      </c>
      <c r="BV88" s="1441">
        <f t="shared" ref="BV88" si="595">BU88-BT88</f>
        <v>-0.23366538952745852</v>
      </c>
      <c r="BW88" s="774" t="s">
        <v>270</v>
      </c>
    </row>
  </sheetData>
  <mergeCells count="84">
    <mergeCell ref="BK4:BP4"/>
    <mergeCell ref="B4:E5"/>
    <mergeCell ref="F4:H4"/>
    <mergeCell ref="I4:N4"/>
    <mergeCell ref="O4:T4"/>
    <mergeCell ref="U4:Z4"/>
    <mergeCell ref="AA4:AF4"/>
    <mergeCell ref="AD5:AF5"/>
    <mergeCell ref="AV5:AX5"/>
    <mergeCell ref="AJ5:AL5"/>
    <mergeCell ref="AM5:AO5"/>
    <mergeCell ref="AP5:AR5"/>
    <mergeCell ref="AS5:AU5"/>
    <mergeCell ref="BQ4:BV4"/>
    <mergeCell ref="BW4:BW6"/>
    <mergeCell ref="F5:H5"/>
    <mergeCell ref="I5:K5"/>
    <mergeCell ref="L5:N5"/>
    <mergeCell ref="O5:Q5"/>
    <mergeCell ref="R5:T5"/>
    <mergeCell ref="U5:W5"/>
    <mergeCell ref="X5:Z5"/>
    <mergeCell ref="AA5:AC5"/>
    <mergeCell ref="AG4:AL4"/>
    <mergeCell ref="AM4:AR4"/>
    <mergeCell ref="AS4:AX4"/>
    <mergeCell ref="AY4:BD4"/>
    <mergeCell ref="BE4:BJ4"/>
    <mergeCell ref="AG5:AI5"/>
    <mergeCell ref="BQ5:BS5"/>
    <mergeCell ref="BT5:BV5"/>
    <mergeCell ref="B6:E6"/>
    <mergeCell ref="B7:B12"/>
    <mergeCell ref="C7:D7"/>
    <mergeCell ref="C8:D8"/>
    <mergeCell ref="C9:D9"/>
    <mergeCell ref="C10:D10"/>
    <mergeCell ref="C11:D11"/>
    <mergeCell ref="C12:E12"/>
    <mergeCell ref="AY5:BA5"/>
    <mergeCell ref="BB5:BD5"/>
    <mergeCell ref="BE5:BG5"/>
    <mergeCell ref="BH5:BJ5"/>
    <mergeCell ref="BK5:BM5"/>
    <mergeCell ref="BN5:BP5"/>
    <mergeCell ref="B13:B54"/>
    <mergeCell ref="C13:C24"/>
    <mergeCell ref="D13:D18"/>
    <mergeCell ref="D19:D24"/>
    <mergeCell ref="C25:C48"/>
    <mergeCell ref="D25:D30"/>
    <mergeCell ref="D31:D36"/>
    <mergeCell ref="D37:D42"/>
    <mergeCell ref="D43:D48"/>
    <mergeCell ref="C49:E49"/>
    <mergeCell ref="C50:E50"/>
    <mergeCell ref="C51:E51"/>
    <mergeCell ref="C52:E52"/>
    <mergeCell ref="C53:E53"/>
    <mergeCell ref="C54:E54"/>
    <mergeCell ref="B55:B67"/>
    <mergeCell ref="C55:C59"/>
    <mergeCell ref="C60:C65"/>
    <mergeCell ref="C66:D66"/>
    <mergeCell ref="C67:D67"/>
    <mergeCell ref="B68:B69"/>
    <mergeCell ref="C68:E68"/>
    <mergeCell ref="C69:E69"/>
    <mergeCell ref="B70:B77"/>
    <mergeCell ref="C72:E72"/>
    <mergeCell ref="C73:D73"/>
    <mergeCell ref="C74:D74"/>
    <mergeCell ref="C75:D75"/>
    <mergeCell ref="C76:E76"/>
    <mergeCell ref="C77:E77"/>
    <mergeCell ref="D80:E80"/>
    <mergeCell ref="C81:C84"/>
    <mergeCell ref="D84:E84"/>
    <mergeCell ref="B85:B88"/>
    <mergeCell ref="C86:D86"/>
    <mergeCell ref="C87:D87"/>
    <mergeCell ref="C88:D88"/>
    <mergeCell ref="B78:B84"/>
    <mergeCell ref="C78:C80"/>
  </mergeCells>
  <phoneticPr fontId="4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W88"/>
  <sheetViews>
    <sheetView workbookViewId="0"/>
  </sheetViews>
  <sheetFormatPr defaultColWidth="9" defaultRowHeight="15.75" customHeight="1" outlineLevelRow="1"/>
  <cols>
    <col min="1" max="1" width="0.75" style="780" customWidth="1"/>
    <col min="2" max="2" width="3.875" style="780" customWidth="1"/>
    <col min="3" max="3" width="5" style="780" customWidth="1"/>
    <col min="4" max="4" width="18" style="780" customWidth="1"/>
    <col min="5" max="5" width="18.125" style="780" customWidth="1"/>
    <col min="6" max="74" width="9.375" style="780" customWidth="1"/>
    <col min="75" max="75" width="6.25" style="906" customWidth="1"/>
    <col min="76" max="16384" width="9" style="780"/>
  </cols>
  <sheetData>
    <row r="1" spans="2:75" ht="22.5" customHeight="1">
      <c r="B1" s="947" t="s">
        <v>437</v>
      </c>
    </row>
    <row r="2" spans="2:75" ht="15.75" customHeight="1">
      <c r="B2" s="780" t="s">
        <v>274</v>
      </c>
    </row>
    <row r="3" spans="2:75" ht="15.75" customHeight="1" thickBot="1">
      <c r="B3" s="775" t="s">
        <v>273</v>
      </c>
      <c r="F3" s="922"/>
      <c r="G3" s="921"/>
      <c r="H3" s="921"/>
      <c r="I3" s="921"/>
      <c r="J3" s="921"/>
      <c r="K3" s="921"/>
      <c r="L3" s="848"/>
      <c r="M3" s="848" t="s">
        <v>290</v>
      </c>
      <c r="N3" s="849">
        <v>2</v>
      </c>
      <c r="O3" s="921"/>
      <c r="P3" s="921"/>
      <c r="Q3" s="921"/>
      <c r="R3" s="848"/>
      <c r="S3" s="848" t="s">
        <v>290</v>
      </c>
      <c r="T3" s="849">
        <v>3</v>
      </c>
      <c r="U3" s="921"/>
      <c r="V3" s="921"/>
      <c r="W3" s="921"/>
      <c r="X3" s="848"/>
      <c r="Y3" s="848" t="s">
        <v>290</v>
      </c>
      <c r="Z3" s="849">
        <v>4</v>
      </c>
      <c r="AA3" s="921"/>
      <c r="AB3" s="921"/>
      <c r="AC3" s="921"/>
      <c r="AD3" s="848"/>
      <c r="AE3" s="848" t="s">
        <v>290</v>
      </c>
      <c r="AF3" s="849">
        <v>5</v>
      </c>
      <c r="AG3" s="921"/>
      <c r="AH3" s="921"/>
      <c r="AI3" s="921"/>
      <c r="AJ3" s="848"/>
      <c r="AK3" s="848" t="s">
        <v>290</v>
      </c>
      <c r="AL3" s="849">
        <v>6</v>
      </c>
      <c r="AO3" s="921"/>
      <c r="AP3" s="848"/>
      <c r="AQ3" s="848" t="s">
        <v>290</v>
      </c>
      <c r="AR3" s="849">
        <v>7</v>
      </c>
      <c r="AU3" s="921"/>
      <c r="AV3" s="848"/>
      <c r="AW3" s="848" t="s">
        <v>290</v>
      </c>
      <c r="AX3" s="849">
        <v>8</v>
      </c>
      <c r="BA3" s="921"/>
      <c r="BB3" s="848"/>
      <c r="BC3" s="848" t="s">
        <v>290</v>
      </c>
      <c r="BD3" s="849">
        <v>9</v>
      </c>
      <c r="BG3" s="921"/>
      <c r="BH3" s="848"/>
      <c r="BI3" s="848" t="s">
        <v>290</v>
      </c>
      <c r="BJ3" s="849">
        <v>10</v>
      </c>
      <c r="BM3" s="921"/>
      <c r="BN3" s="848"/>
      <c r="BO3" s="848" t="s">
        <v>290</v>
      </c>
      <c r="BP3" s="849">
        <v>11</v>
      </c>
      <c r="BS3" s="921"/>
      <c r="BT3" s="848"/>
      <c r="BU3" s="848" t="s">
        <v>290</v>
      </c>
      <c r="BV3" s="849">
        <v>12</v>
      </c>
    </row>
    <row r="4" spans="2:75" ht="15.75" customHeight="1" thickBot="1">
      <c r="B4" s="2562" t="s">
        <v>435</v>
      </c>
      <c r="C4" s="2563"/>
      <c r="D4" s="2563"/>
      <c r="E4" s="2564"/>
      <c r="F4" s="2568" t="str">
        <f>"4月度 "&amp;IF(W300_JIG_MTB!B2=2,"【確定】","【未確定】")</f>
        <v>4月度 【確定】</v>
      </c>
      <c r="G4" s="2569"/>
      <c r="H4" s="2570"/>
      <c r="I4" s="2568" t="str">
        <f>"5月度 "&amp;IF(W300_JIG_MTB!C2=2,"【確定】","【未確定】")</f>
        <v>5月度 【確定】</v>
      </c>
      <c r="J4" s="2569"/>
      <c r="K4" s="2569"/>
      <c r="L4" s="2569"/>
      <c r="M4" s="2569"/>
      <c r="N4" s="2570"/>
      <c r="O4" s="2568" t="str">
        <f>"6月度 "&amp;IF(W300_JIG_MTB!I2=2,"【確定】","【未確定】")</f>
        <v>6月度 【未確定】</v>
      </c>
      <c r="P4" s="2569"/>
      <c r="Q4" s="2569"/>
      <c r="R4" s="2569"/>
      <c r="S4" s="2569"/>
      <c r="T4" s="2570"/>
      <c r="U4" s="2568" t="str">
        <f>"7月度 "&amp;IF(W300_JIG_MTB!P1=2,"【確定】","【未確定】")</f>
        <v>7月度 【未確定】</v>
      </c>
      <c r="V4" s="2569"/>
      <c r="W4" s="2569"/>
      <c r="X4" s="2569"/>
      <c r="Y4" s="2569"/>
      <c r="Z4" s="2570"/>
      <c r="AA4" s="2568" t="str">
        <f>"8月度 "&amp;IF(W300_JIG_MTB!U2=2,"【確定】","【未確定】")</f>
        <v>8月度 【未確定】</v>
      </c>
      <c r="AB4" s="2569"/>
      <c r="AC4" s="2569"/>
      <c r="AD4" s="2569"/>
      <c r="AE4" s="2569"/>
      <c r="AF4" s="2570"/>
      <c r="AG4" s="2568" t="str">
        <f>"9月度 "&amp;IF(W300_JIG_MTB!AA2=2,"【確定】","【未確定】")</f>
        <v>9月度 【未確定】</v>
      </c>
      <c r="AH4" s="2569"/>
      <c r="AI4" s="2569"/>
      <c r="AJ4" s="2569"/>
      <c r="AK4" s="2569"/>
      <c r="AL4" s="2570"/>
      <c r="AM4" s="2568" t="str">
        <f>"10月度 "&amp;IF(W300_JIG_MTB!AG2=2,"【確定】","【未確定】")</f>
        <v>10月度 【未確定】</v>
      </c>
      <c r="AN4" s="2569"/>
      <c r="AO4" s="2569"/>
      <c r="AP4" s="2569"/>
      <c r="AQ4" s="2569"/>
      <c r="AR4" s="2570"/>
      <c r="AS4" s="2568" t="str">
        <f>"11月度 "&amp;IF(W300_JIG_MTB!AM2=2,"【確定】","【未確定】")</f>
        <v>11月度 【未確定】</v>
      </c>
      <c r="AT4" s="2569"/>
      <c r="AU4" s="2569"/>
      <c r="AV4" s="2569"/>
      <c r="AW4" s="2569"/>
      <c r="AX4" s="2570"/>
      <c r="AY4" s="2568" t="str">
        <f>"12月度 "&amp;IF(W300_JIG_MTB!AS2=2,"【確定】","【未確定】")</f>
        <v>12月度 【未確定】</v>
      </c>
      <c r="AZ4" s="2569"/>
      <c r="BA4" s="2569"/>
      <c r="BB4" s="2569"/>
      <c r="BC4" s="2569"/>
      <c r="BD4" s="2570"/>
      <c r="BE4" s="2568" t="str">
        <f>"1月度 "&amp;IF(W300_JIG_MTB!AY2=2,"【確定】","【未確定】")</f>
        <v>1月度 【未確定】</v>
      </c>
      <c r="BF4" s="2569"/>
      <c r="BG4" s="2569"/>
      <c r="BH4" s="2569"/>
      <c r="BI4" s="2569"/>
      <c r="BJ4" s="2570"/>
      <c r="BK4" s="2568" t="str">
        <f>"2月度 "&amp;IF(W300_JIG_MTB!BE2=2,"【確定】","【未確定】")</f>
        <v>2月度 【未確定】</v>
      </c>
      <c r="BL4" s="2569"/>
      <c r="BM4" s="2569"/>
      <c r="BN4" s="2569"/>
      <c r="BO4" s="2569"/>
      <c r="BP4" s="2570"/>
      <c r="BQ4" s="2568" t="str">
        <f>"3月度 "&amp;IF(W300_JIG_MTB!BK2=2,"【確定】","【未確定】")</f>
        <v>3月度 【未確定】</v>
      </c>
      <c r="BR4" s="2569"/>
      <c r="BS4" s="2569"/>
      <c r="BT4" s="2569"/>
      <c r="BU4" s="2569"/>
      <c r="BV4" s="2570"/>
      <c r="BW4" s="2559" t="s">
        <v>204</v>
      </c>
    </row>
    <row r="5" spans="2:75" s="923" customFormat="1" ht="15.75" customHeight="1" thickBot="1">
      <c r="B5" s="2565"/>
      <c r="C5" s="2566"/>
      <c r="D5" s="2566"/>
      <c r="E5" s="2567"/>
      <c r="F5" s="2469" t="s">
        <v>161</v>
      </c>
      <c r="G5" s="2470"/>
      <c r="H5" s="2471"/>
      <c r="I5" s="2469" t="s">
        <v>161</v>
      </c>
      <c r="J5" s="2470"/>
      <c r="K5" s="2471"/>
      <c r="L5" s="2466" t="s">
        <v>162</v>
      </c>
      <c r="M5" s="2467"/>
      <c r="N5" s="2468"/>
      <c r="O5" s="2469" t="s">
        <v>161</v>
      </c>
      <c r="P5" s="2470"/>
      <c r="Q5" s="2471"/>
      <c r="R5" s="2466" t="s">
        <v>162</v>
      </c>
      <c r="S5" s="2467"/>
      <c r="T5" s="2468"/>
      <c r="U5" s="2469" t="s">
        <v>161</v>
      </c>
      <c r="V5" s="2470"/>
      <c r="W5" s="2471"/>
      <c r="X5" s="2466" t="s">
        <v>162</v>
      </c>
      <c r="Y5" s="2467"/>
      <c r="Z5" s="2468"/>
      <c r="AA5" s="2469" t="s">
        <v>161</v>
      </c>
      <c r="AB5" s="2470"/>
      <c r="AC5" s="2471"/>
      <c r="AD5" s="2466" t="s">
        <v>162</v>
      </c>
      <c r="AE5" s="2467"/>
      <c r="AF5" s="2468"/>
      <c r="AG5" s="2469" t="s">
        <v>161</v>
      </c>
      <c r="AH5" s="2470"/>
      <c r="AI5" s="2471"/>
      <c r="AJ5" s="2466" t="s">
        <v>162</v>
      </c>
      <c r="AK5" s="2467"/>
      <c r="AL5" s="2468"/>
      <c r="AM5" s="2469" t="s">
        <v>161</v>
      </c>
      <c r="AN5" s="2470"/>
      <c r="AO5" s="2471"/>
      <c r="AP5" s="2466" t="s">
        <v>162</v>
      </c>
      <c r="AQ5" s="2467"/>
      <c r="AR5" s="2468"/>
      <c r="AS5" s="2469" t="s">
        <v>161</v>
      </c>
      <c r="AT5" s="2470"/>
      <c r="AU5" s="2471"/>
      <c r="AV5" s="2466" t="s">
        <v>162</v>
      </c>
      <c r="AW5" s="2467"/>
      <c r="AX5" s="2468"/>
      <c r="AY5" s="2469" t="s">
        <v>161</v>
      </c>
      <c r="AZ5" s="2470"/>
      <c r="BA5" s="2471"/>
      <c r="BB5" s="2466" t="s">
        <v>162</v>
      </c>
      <c r="BC5" s="2467"/>
      <c r="BD5" s="2468"/>
      <c r="BE5" s="2469" t="s">
        <v>161</v>
      </c>
      <c r="BF5" s="2470"/>
      <c r="BG5" s="2471"/>
      <c r="BH5" s="2466" t="s">
        <v>162</v>
      </c>
      <c r="BI5" s="2467"/>
      <c r="BJ5" s="2468"/>
      <c r="BK5" s="2469" t="s">
        <v>161</v>
      </c>
      <c r="BL5" s="2470"/>
      <c r="BM5" s="2471"/>
      <c r="BN5" s="2466" t="s">
        <v>162</v>
      </c>
      <c r="BO5" s="2467"/>
      <c r="BP5" s="2468"/>
      <c r="BQ5" s="2469" t="s">
        <v>161</v>
      </c>
      <c r="BR5" s="2470"/>
      <c r="BS5" s="2471"/>
      <c r="BT5" s="2466" t="s">
        <v>162</v>
      </c>
      <c r="BU5" s="2467"/>
      <c r="BV5" s="2468"/>
      <c r="BW5" s="2560"/>
    </row>
    <row r="6" spans="2:75" s="923" customFormat="1" ht="15.75" customHeight="1" thickBot="1">
      <c r="B6" s="2536" t="s">
        <v>205</v>
      </c>
      <c r="C6" s="2537"/>
      <c r="D6" s="2537"/>
      <c r="E6" s="2538"/>
      <c r="F6" s="924" t="s">
        <v>0</v>
      </c>
      <c r="G6" s="925" t="s">
        <v>1</v>
      </c>
      <c r="H6" s="926" t="s">
        <v>68</v>
      </c>
      <c r="I6" s="924" t="s">
        <v>0</v>
      </c>
      <c r="J6" s="925" t="s">
        <v>1</v>
      </c>
      <c r="K6" s="926" t="s">
        <v>68</v>
      </c>
      <c r="L6" s="850" t="s">
        <v>0</v>
      </c>
      <c r="M6" s="851" t="s">
        <v>1</v>
      </c>
      <c r="N6" s="852" t="s">
        <v>68</v>
      </c>
      <c r="O6" s="924" t="s">
        <v>0</v>
      </c>
      <c r="P6" s="925" t="s">
        <v>1</v>
      </c>
      <c r="Q6" s="926" t="s">
        <v>68</v>
      </c>
      <c r="R6" s="850" t="s">
        <v>0</v>
      </c>
      <c r="S6" s="851" t="s">
        <v>1</v>
      </c>
      <c r="T6" s="852" t="s">
        <v>68</v>
      </c>
      <c r="U6" s="924" t="s">
        <v>0</v>
      </c>
      <c r="V6" s="925" t="s">
        <v>1</v>
      </c>
      <c r="W6" s="926" t="s">
        <v>68</v>
      </c>
      <c r="X6" s="850" t="s">
        <v>0</v>
      </c>
      <c r="Y6" s="851" t="s">
        <v>1</v>
      </c>
      <c r="Z6" s="852" t="s">
        <v>68</v>
      </c>
      <c r="AA6" s="924" t="s">
        <v>0</v>
      </c>
      <c r="AB6" s="925" t="s">
        <v>1</v>
      </c>
      <c r="AC6" s="926" t="s">
        <v>68</v>
      </c>
      <c r="AD6" s="850" t="s">
        <v>0</v>
      </c>
      <c r="AE6" s="851" t="s">
        <v>1</v>
      </c>
      <c r="AF6" s="852" t="s">
        <v>68</v>
      </c>
      <c r="AG6" s="924" t="s">
        <v>0</v>
      </c>
      <c r="AH6" s="925" t="s">
        <v>1</v>
      </c>
      <c r="AI6" s="926" t="s">
        <v>68</v>
      </c>
      <c r="AJ6" s="850" t="s">
        <v>0</v>
      </c>
      <c r="AK6" s="851" t="s">
        <v>1</v>
      </c>
      <c r="AL6" s="852" t="s">
        <v>68</v>
      </c>
      <c r="AM6" s="924" t="s">
        <v>0</v>
      </c>
      <c r="AN6" s="925" t="s">
        <v>1</v>
      </c>
      <c r="AO6" s="926" t="s">
        <v>68</v>
      </c>
      <c r="AP6" s="850" t="s">
        <v>0</v>
      </c>
      <c r="AQ6" s="851" t="s">
        <v>1</v>
      </c>
      <c r="AR6" s="852" t="s">
        <v>68</v>
      </c>
      <c r="AS6" s="924" t="s">
        <v>0</v>
      </c>
      <c r="AT6" s="925" t="s">
        <v>1</v>
      </c>
      <c r="AU6" s="926" t="s">
        <v>68</v>
      </c>
      <c r="AV6" s="850" t="s">
        <v>0</v>
      </c>
      <c r="AW6" s="851" t="s">
        <v>1</v>
      </c>
      <c r="AX6" s="852" t="s">
        <v>68</v>
      </c>
      <c r="AY6" s="924" t="s">
        <v>0</v>
      </c>
      <c r="AZ6" s="925" t="s">
        <v>1</v>
      </c>
      <c r="BA6" s="926" t="s">
        <v>68</v>
      </c>
      <c r="BB6" s="850" t="s">
        <v>0</v>
      </c>
      <c r="BC6" s="851" t="s">
        <v>1</v>
      </c>
      <c r="BD6" s="852" t="s">
        <v>68</v>
      </c>
      <c r="BE6" s="924" t="s">
        <v>0</v>
      </c>
      <c r="BF6" s="925" t="s">
        <v>1</v>
      </c>
      <c r="BG6" s="926" t="s">
        <v>68</v>
      </c>
      <c r="BH6" s="850" t="s">
        <v>0</v>
      </c>
      <c r="BI6" s="851" t="s">
        <v>1</v>
      </c>
      <c r="BJ6" s="852" t="s">
        <v>68</v>
      </c>
      <c r="BK6" s="924" t="s">
        <v>0</v>
      </c>
      <c r="BL6" s="925" t="s">
        <v>1</v>
      </c>
      <c r="BM6" s="926" t="s">
        <v>68</v>
      </c>
      <c r="BN6" s="850" t="s">
        <v>0</v>
      </c>
      <c r="BO6" s="851" t="s">
        <v>1</v>
      </c>
      <c r="BP6" s="852" t="s">
        <v>68</v>
      </c>
      <c r="BQ6" s="924" t="s">
        <v>0</v>
      </c>
      <c r="BR6" s="927" t="s">
        <v>1</v>
      </c>
      <c r="BS6" s="926" t="s">
        <v>68</v>
      </c>
      <c r="BT6" s="850" t="s">
        <v>0</v>
      </c>
      <c r="BU6" s="851" t="s">
        <v>1</v>
      </c>
      <c r="BV6" s="852" t="s">
        <v>68</v>
      </c>
      <c r="BW6" s="2561"/>
    </row>
    <row r="7" spans="2:75" ht="15.75" customHeight="1">
      <c r="B7" s="2482" t="s">
        <v>206</v>
      </c>
      <c r="C7" s="2485" t="s">
        <v>207</v>
      </c>
      <c r="D7" s="2486"/>
      <c r="E7" s="730"/>
      <c r="F7" s="853">
        <f>SW800_JIG_MTBJC!F33</f>
        <v>13</v>
      </c>
      <c r="G7" s="854">
        <f>SW800_JIG_MTBJC!G33</f>
        <v>12</v>
      </c>
      <c r="H7" s="855">
        <f>G7-F7</f>
        <v>-1</v>
      </c>
      <c r="I7" s="853">
        <f>SW800_JIG_MTBJC!H33</f>
        <v>13</v>
      </c>
      <c r="J7" s="854">
        <f>SW800_JIG_MTBJC!I33</f>
        <v>12</v>
      </c>
      <c r="K7" s="855">
        <f>J7-I7</f>
        <v>-1</v>
      </c>
      <c r="L7" s="853">
        <f>SUM(F7,I7)/N$3</f>
        <v>13</v>
      </c>
      <c r="M7" s="854">
        <f>SUM(G7,J7)/N$3</f>
        <v>12</v>
      </c>
      <c r="N7" s="855">
        <f>M7-L7</f>
        <v>-1</v>
      </c>
      <c r="O7" s="853">
        <f>SW800_JIG_MTBJC!J33</f>
        <v>13</v>
      </c>
      <c r="P7" s="854">
        <f>SW800_JIG_MTBJC!K33</f>
        <v>11</v>
      </c>
      <c r="Q7" s="855">
        <f>P7-O7</f>
        <v>-2</v>
      </c>
      <c r="R7" s="853">
        <f>SUM(F7,I7,O7)/T$3</f>
        <v>13</v>
      </c>
      <c r="S7" s="854">
        <f>SUM(G7,J7,P7)/T$3</f>
        <v>11.666666666666666</v>
      </c>
      <c r="T7" s="855">
        <f>S7-R7</f>
        <v>-1.3333333333333339</v>
      </c>
      <c r="U7" s="853">
        <f>SW800_JIG_MTBJC!L33</f>
        <v>13</v>
      </c>
      <c r="V7" s="854">
        <f>SW800_JIG_MTBJC!M33</f>
        <v>11</v>
      </c>
      <c r="W7" s="855">
        <f>V7-U7</f>
        <v>-2</v>
      </c>
      <c r="X7" s="853">
        <f>SUM(F7,I7,O7,U7)/Z$3</f>
        <v>13</v>
      </c>
      <c r="Y7" s="854">
        <f>SUM(G7,J7,P7,V7)/Z$3</f>
        <v>11.5</v>
      </c>
      <c r="Z7" s="855">
        <f>Y7-X7</f>
        <v>-1.5</v>
      </c>
      <c r="AA7" s="853">
        <f>SW800_JIG_MTBJC!N33</f>
        <v>13</v>
      </c>
      <c r="AB7" s="854">
        <f>SW800_JIG_MTBJC!O33</f>
        <v>11</v>
      </c>
      <c r="AC7" s="855">
        <f>AB7-AA7</f>
        <v>-2</v>
      </c>
      <c r="AD7" s="853">
        <f>SUM(F7,I7,O7,U7,AA7)/AF$3</f>
        <v>13</v>
      </c>
      <c r="AE7" s="854">
        <f>SUM(G7,J7,P7,V7,AB7)/AF$3</f>
        <v>11.4</v>
      </c>
      <c r="AF7" s="855">
        <f>AE7-AD7</f>
        <v>-1.5999999999999996</v>
      </c>
      <c r="AG7" s="853">
        <f>SW800_JIG_MTBJC!P33</f>
        <v>13</v>
      </c>
      <c r="AH7" s="854">
        <f>SW800_JIG_MTBJC!Q33</f>
        <v>0</v>
      </c>
      <c r="AI7" s="855">
        <f>AH7-AG7</f>
        <v>-13</v>
      </c>
      <c r="AJ7" s="853">
        <f>SUM(F7,I7,O7,U7,AA7,AG7)/AL$3</f>
        <v>13</v>
      </c>
      <c r="AK7" s="854">
        <f>SUM(G7,J7,P7,V7,AB7,AH7)/AL$3</f>
        <v>9.5</v>
      </c>
      <c r="AL7" s="855">
        <f>AK7-AJ7</f>
        <v>-3.5</v>
      </c>
      <c r="AM7" s="853">
        <f>SW800_JIG_MTBJC!R33</f>
        <v>14</v>
      </c>
      <c r="AN7" s="854">
        <f>SW800_JIG_MTBJC!S33</f>
        <v>0</v>
      </c>
      <c r="AO7" s="855">
        <f>AN7-AM7</f>
        <v>-14</v>
      </c>
      <c r="AP7" s="853">
        <f>SUM(F7,I7,O7,U7,AA7,AG7,AM7)/AR$3</f>
        <v>13.142857142857142</v>
      </c>
      <c r="AQ7" s="854">
        <f>SUM(G7,J7,P7,V7,AB7,AH7,AN7)/AR$3</f>
        <v>8.1428571428571423</v>
      </c>
      <c r="AR7" s="855">
        <f t="shared" ref="AR7:AR71" si="0">AQ7-AP7</f>
        <v>-5</v>
      </c>
      <c r="AS7" s="853">
        <f>SW800_JIG_MTBJC!T33</f>
        <v>14</v>
      </c>
      <c r="AT7" s="854">
        <f>SW800_JIG_MTBJC!U33</f>
        <v>0</v>
      </c>
      <c r="AU7" s="855">
        <f>AT7-AS7</f>
        <v>-14</v>
      </c>
      <c r="AV7" s="853">
        <f>SUM(F7,I7,O7,U7,AA7,AG7,AM7,AS7)/AX$3</f>
        <v>13.25</v>
      </c>
      <c r="AW7" s="854">
        <f>SUM(G7,J7,P7,V7,AB7,AH7,AN7,AT7)/AX$3</f>
        <v>7.125</v>
      </c>
      <c r="AX7" s="855">
        <f t="shared" ref="AX7:AX71" si="1">AW7-AV7</f>
        <v>-6.125</v>
      </c>
      <c r="AY7" s="853">
        <f>SW800_JIG_MTBJC!V33</f>
        <v>14</v>
      </c>
      <c r="AZ7" s="854">
        <f>SW800_JIG_MTBJC!W33</f>
        <v>0</v>
      </c>
      <c r="BA7" s="855">
        <f>AZ7-AY7</f>
        <v>-14</v>
      </c>
      <c r="BB7" s="853">
        <f>SUM(F7,I7,O7,U7,AA7,AG7,AM7,AS7,AY7)/BD$3</f>
        <v>13.333333333333334</v>
      </c>
      <c r="BC7" s="854">
        <f>SUM(G7,J7,P7,V7,AB7,AH7,AN7,AT7,AZ7)/BD$3</f>
        <v>6.333333333333333</v>
      </c>
      <c r="BD7" s="855">
        <f t="shared" ref="BD7:BD71" si="2">BC7-BB7</f>
        <v>-7.0000000000000009</v>
      </c>
      <c r="BE7" s="853">
        <f>SW800_JIG_MTBJC!X33</f>
        <v>14</v>
      </c>
      <c r="BF7" s="854">
        <f>SW800_JIG_MTBJC!Y33</f>
        <v>0</v>
      </c>
      <c r="BG7" s="855">
        <f>BF7-BE7</f>
        <v>-14</v>
      </c>
      <c r="BH7" s="853">
        <f>SUM(F7,I7,O7,U7,AA7,AG7,AM7,AS7,AY7,BE7)/BJ$3</f>
        <v>13.4</v>
      </c>
      <c r="BI7" s="854">
        <f>SUM(G7,J7,P7,V7,AB7,AH7,AN7,AT7,AZ7,BF7)/BJ$3</f>
        <v>5.7</v>
      </c>
      <c r="BJ7" s="855">
        <f t="shared" ref="BJ7:BJ71" si="3">BI7-BH7</f>
        <v>-7.7</v>
      </c>
      <c r="BK7" s="853">
        <f>SW800_JIG_MTBJC!Z33</f>
        <v>14</v>
      </c>
      <c r="BL7" s="854">
        <f>SW800_JIG_MTBJC!AA33</f>
        <v>0</v>
      </c>
      <c r="BM7" s="855">
        <f>BL7-BK7</f>
        <v>-14</v>
      </c>
      <c r="BN7" s="853">
        <f>SUM(F7,I7,O7,U7,AA7,AG7,AM7,AS7,AY7,BE7,BK7)/BP$3</f>
        <v>13.454545454545455</v>
      </c>
      <c r="BO7" s="854">
        <f>SUM(G7,J7,P7,V7,AB7,AH7,AN7,AT7,AZ7,BF7,BL7)/BP$3</f>
        <v>5.1818181818181817</v>
      </c>
      <c r="BP7" s="855">
        <f t="shared" ref="BP7:BP71" si="4">BO7-BN7</f>
        <v>-8.2727272727272734</v>
      </c>
      <c r="BQ7" s="853">
        <f>SW800_JIG_MTBJC!AB33</f>
        <v>14</v>
      </c>
      <c r="BR7" s="854">
        <f>SW800_JIG_MTBJC!AC33</f>
        <v>0</v>
      </c>
      <c r="BS7" s="855">
        <f>BR7-BQ7</f>
        <v>-14</v>
      </c>
      <c r="BT7" s="853">
        <f>SUM(F7,I7,O7,U7,AA7,AG7,AM7,AS7,AY7,BE7,BK7,BQ7)/BV$3</f>
        <v>13.5</v>
      </c>
      <c r="BU7" s="854">
        <f>SUM(G7,J7,P7,V7,AB7,AH7,AN7,AT7,AZ7,BF7,BL7,BR7)/BV$3</f>
        <v>4.75</v>
      </c>
      <c r="BV7" s="855">
        <f t="shared" ref="BV7:BV71" si="5">BU7-BT7</f>
        <v>-8.75</v>
      </c>
      <c r="BW7" s="784" t="s">
        <v>208</v>
      </c>
    </row>
    <row r="8" spans="2:75" ht="15.75" customHeight="1">
      <c r="B8" s="2483"/>
      <c r="C8" s="2526" t="s">
        <v>209</v>
      </c>
      <c r="D8" s="2527"/>
      <c r="E8" s="731"/>
      <c r="F8" s="856">
        <f>SW800_JIG_MTBJC!F34</f>
        <v>1</v>
      </c>
      <c r="G8" s="857">
        <f>SW800_JIG_MTBJC!G34</f>
        <v>1</v>
      </c>
      <c r="H8" s="858">
        <f t="shared" ref="H8:H71" si="6">G8-F8</f>
        <v>0</v>
      </c>
      <c r="I8" s="856">
        <f>SW800_JIG_MTBJC!H34</f>
        <v>1</v>
      </c>
      <c r="J8" s="857">
        <f>SW800_JIG_MTBJC!I34</f>
        <v>1</v>
      </c>
      <c r="K8" s="858">
        <f t="shared" ref="K8:K71" si="7">J8-I8</f>
        <v>0</v>
      </c>
      <c r="L8" s="856">
        <f t="shared" ref="L8:L12" si="8">SUM(F8,I8)/N$3</f>
        <v>1</v>
      </c>
      <c r="M8" s="857">
        <f t="shared" ref="M8:M12" si="9">SUM(G8,J8)/N$3</f>
        <v>1</v>
      </c>
      <c r="N8" s="858">
        <f t="shared" ref="N8:N72" si="10">M8-L8</f>
        <v>0</v>
      </c>
      <c r="O8" s="856">
        <f>SW800_JIG_MTBJC!J34</f>
        <v>1</v>
      </c>
      <c r="P8" s="857">
        <f>SW800_JIG_MTBJC!K34</f>
        <v>1</v>
      </c>
      <c r="Q8" s="858">
        <f t="shared" ref="Q8:Q71" si="11">P8-O8</f>
        <v>0</v>
      </c>
      <c r="R8" s="856">
        <f t="shared" ref="R8:R12" si="12">SUM(F8,I8,O8)/T$3</f>
        <v>1</v>
      </c>
      <c r="S8" s="857">
        <f t="shared" ref="S8:S12" si="13">SUM(G8,J8,P8)/T$3</f>
        <v>1</v>
      </c>
      <c r="T8" s="858">
        <f t="shared" ref="T8:T72" si="14">S8-R8</f>
        <v>0</v>
      </c>
      <c r="U8" s="856">
        <f>SW800_JIG_MTBJC!L34</f>
        <v>1</v>
      </c>
      <c r="V8" s="857">
        <f>SW800_JIG_MTBJC!M34</f>
        <v>1</v>
      </c>
      <c r="W8" s="858">
        <f t="shared" ref="W8:W71" si="15">V8-U8</f>
        <v>0</v>
      </c>
      <c r="X8" s="856">
        <f t="shared" ref="X8:X12" si="16">SUM(F8,I8,O8,U8)/Z$3</f>
        <v>1</v>
      </c>
      <c r="Y8" s="857">
        <f t="shared" ref="Y8:Y12" si="17">SUM(G8,J8,P8,V8)/Z$3</f>
        <v>1</v>
      </c>
      <c r="Z8" s="858">
        <f t="shared" ref="Z8:Z72" si="18">Y8-X8</f>
        <v>0</v>
      </c>
      <c r="AA8" s="856">
        <f>SW800_JIG_MTBJC!N34</f>
        <v>1</v>
      </c>
      <c r="AB8" s="857">
        <f>SW800_JIG_MTBJC!O34</f>
        <v>1</v>
      </c>
      <c r="AC8" s="858">
        <f t="shared" ref="AC8:AC71" si="19">AB8-AA8</f>
        <v>0</v>
      </c>
      <c r="AD8" s="856">
        <f t="shared" ref="AD8:AD12" si="20">SUM(F8,I8,O8,U8,AA8)/AF$3</f>
        <v>1</v>
      </c>
      <c r="AE8" s="857">
        <f t="shared" ref="AE8:AE12" si="21">SUM(G8,J8,P8,V8,AB8)/AF$3</f>
        <v>1</v>
      </c>
      <c r="AF8" s="858">
        <f t="shared" ref="AF8:AF72" si="22">AE8-AD8</f>
        <v>0</v>
      </c>
      <c r="AG8" s="856">
        <f>SW800_JIG_MTBJC!P34</f>
        <v>1</v>
      </c>
      <c r="AH8" s="857">
        <f>SW800_JIG_MTBJC!Q34</f>
        <v>0</v>
      </c>
      <c r="AI8" s="858">
        <f t="shared" ref="AI8:AI71" si="23">AH8-AG8</f>
        <v>-1</v>
      </c>
      <c r="AJ8" s="856">
        <f t="shared" ref="AJ8:AJ12" si="24">SUM(F8,I8,O8,U8,AA8,AG8)/AL$3</f>
        <v>1</v>
      </c>
      <c r="AK8" s="857">
        <f t="shared" ref="AK8:AK12" si="25">SUM(G8,J8,P8,V8,AB8,AH8)/AL$3</f>
        <v>0.83333333333333337</v>
      </c>
      <c r="AL8" s="858">
        <f t="shared" ref="AL8:AL72" si="26">AK8-AJ8</f>
        <v>-0.16666666666666663</v>
      </c>
      <c r="AM8" s="856">
        <f>SW800_JIG_MTBJC!R34</f>
        <v>0</v>
      </c>
      <c r="AN8" s="857">
        <f>SW800_JIG_MTBJC!S34</f>
        <v>0</v>
      </c>
      <c r="AO8" s="858">
        <f t="shared" ref="AO8:AO71" si="27">AN8-AM8</f>
        <v>0</v>
      </c>
      <c r="AP8" s="856">
        <f t="shared" ref="AP8:AP12" si="28">SUM(F8,I8,O8,U8,AA8,AG8,AM8)/AR$3</f>
        <v>0.8571428571428571</v>
      </c>
      <c r="AQ8" s="857">
        <f t="shared" ref="AQ8:AQ12" si="29">SUM(G8,J8,P8,V8,AB8,AH8,AN8)/AR$3</f>
        <v>0.7142857142857143</v>
      </c>
      <c r="AR8" s="858">
        <f t="shared" si="0"/>
        <v>-0.14285714285714279</v>
      </c>
      <c r="AS8" s="856">
        <f>SW800_JIG_MTBJC!T34</f>
        <v>0</v>
      </c>
      <c r="AT8" s="857">
        <f>SW800_JIG_MTBJC!U34</f>
        <v>0</v>
      </c>
      <c r="AU8" s="858">
        <f t="shared" ref="AU8:AU71" si="30">AT8-AS8</f>
        <v>0</v>
      </c>
      <c r="AV8" s="856">
        <f t="shared" ref="AV8:AV12" si="31">SUM(F8,I8,O8,U8,AA8,AG8,AM8,AS8)/AX$3</f>
        <v>0.75</v>
      </c>
      <c r="AW8" s="857">
        <f t="shared" ref="AW8:AW12" si="32">SUM(G8,J8,P8,V8,AB8,AH8,AN8,AT8)/AX$3</f>
        <v>0.625</v>
      </c>
      <c r="AX8" s="858">
        <f t="shared" si="1"/>
        <v>-0.125</v>
      </c>
      <c r="AY8" s="856">
        <f>SW800_JIG_MTBJC!V34</f>
        <v>0</v>
      </c>
      <c r="AZ8" s="857">
        <f>SW800_JIG_MTBJC!W34</f>
        <v>0</v>
      </c>
      <c r="BA8" s="858">
        <f t="shared" ref="BA8:BA71" si="33">AZ8-AY8</f>
        <v>0</v>
      </c>
      <c r="BB8" s="856">
        <f t="shared" ref="BB8:BB12" si="34">SUM(F8,I8,O8,U8,AA8,AG8,AM8,AS8,AY8)/BD$3</f>
        <v>0.66666666666666663</v>
      </c>
      <c r="BC8" s="857">
        <f t="shared" ref="BC8:BC12" si="35">SUM(G8,J8,P8,V8,AB8,AH8,AN8,AT8,AZ8)/BD$3</f>
        <v>0.55555555555555558</v>
      </c>
      <c r="BD8" s="858">
        <f t="shared" si="2"/>
        <v>-0.11111111111111105</v>
      </c>
      <c r="BE8" s="856">
        <f>SW800_JIG_MTBJC!X34</f>
        <v>0</v>
      </c>
      <c r="BF8" s="857">
        <f>SW800_JIG_MTBJC!Y34</f>
        <v>0</v>
      </c>
      <c r="BG8" s="858">
        <f t="shared" ref="BG8:BG71" si="36">BF8-BE8</f>
        <v>0</v>
      </c>
      <c r="BH8" s="856">
        <f t="shared" ref="BH8:BH12" si="37">SUM(F8,I8,O8,U8,AA8,AG8,AM8,AS8,AY8,BE8)/BJ$3</f>
        <v>0.6</v>
      </c>
      <c r="BI8" s="857">
        <f t="shared" ref="BI8:BI12" si="38">SUM(G8,J8,P8,V8,AB8,AH8,AN8,AT8,AZ8,BF8)/BJ$3</f>
        <v>0.5</v>
      </c>
      <c r="BJ8" s="858">
        <f t="shared" si="3"/>
        <v>-9.9999999999999978E-2</v>
      </c>
      <c r="BK8" s="856">
        <f>SW800_JIG_MTBJC!Z34</f>
        <v>0</v>
      </c>
      <c r="BL8" s="857">
        <f>SW800_JIG_MTBJC!AA34</f>
        <v>0</v>
      </c>
      <c r="BM8" s="858">
        <f t="shared" ref="BM8:BM71" si="39">BL8-BK8</f>
        <v>0</v>
      </c>
      <c r="BN8" s="856">
        <f t="shared" ref="BN8:BN12" si="40">SUM(F8,I8,O8,U8,AA8,AG8,AM8,AS8,AY8,BE8,BK8)/BP$3</f>
        <v>0.54545454545454541</v>
      </c>
      <c r="BO8" s="857">
        <f t="shared" ref="BO8:BO12" si="41">SUM(G8,J8,P8,V8,AB8,AH8,AN8,AT8,AZ8,BF8,BL8)/BP$3</f>
        <v>0.45454545454545453</v>
      </c>
      <c r="BP8" s="858">
        <f t="shared" si="4"/>
        <v>-9.0909090909090884E-2</v>
      </c>
      <c r="BQ8" s="856">
        <f>SW800_JIG_MTBJC!AB34</f>
        <v>0</v>
      </c>
      <c r="BR8" s="857">
        <f>SW800_JIG_MTBJC!AC34</f>
        <v>0</v>
      </c>
      <c r="BS8" s="858">
        <f t="shared" ref="BS8:BS71" si="42">BR8-BQ8</f>
        <v>0</v>
      </c>
      <c r="BT8" s="856">
        <f t="shared" ref="BT8:BT12" si="43">SUM(F8,I8,O8,U8,AA8,AG8,AM8,AS8,AY8,BE8,BK8,BQ8)/BV$3</f>
        <v>0.5</v>
      </c>
      <c r="BU8" s="857">
        <f t="shared" ref="BU8:BU12" si="44">SUM(G8,J8,P8,V8,AB8,AH8,AN8,AT8,AZ8,BF8,BL8,BR8)/BV$3</f>
        <v>0.41666666666666669</v>
      </c>
      <c r="BV8" s="858">
        <f t="shared" si="5"/>
        <v>-8.3333333333333315E-2</v>
      </c>
      <c r="BW8" s="789" t="s">
        <v>208</v>
      </c>
    </row>
    <row r="9" spans="2:75" ht="15.75" customHeight="1">
      <c r="B9" s="2483"/>
      <c r="C9" s="2526" t="s">
        <v>210</v>
      </c>
      <c r="D9" s="2527"/>
      <c r="E9" s="732"/>
      <c r="F9" s="856">
        <f>SW800_JIG_MTBJC!F35</f>
        <v>0</v>
      </c>
      <c r="G9" s="857">
        <f>SW800_JIG_MTBJC!G35</f>
        <v>0</v>
      </c>
      <c r="H9" s="858">
        <f t="shared" si="6"/>
        <v>0</v>
      </c>
      <c r="I9" s="856">
        <f>SW800_JIG_MTBJC!H35</f>
        <v>0</v>
      </c>
      <c r="J9" s="857">
        <f>SW800_JIG_MTBJC!I35</f>
        <v>0</v>
      </c>
      <c r="K9" s="858">
        <f t="shared" si="7"/>
        <v>0</v>
      </c>
      <c r="L9" s="856">
        <f t="shared" si="8"/>
        <v>0</v>
      </c>
      <c r="M9" s="857">
        <f t="shared" si="9"/>
        <v>0</v>
      </c>
      <c r="N9" s="858">
        <f t="shared" si="10"/>
        <v>0</v>
      </c>
      <c r="O9" s="856">
        <f>SW800_JIG_MTBJC!J35</f>
        <v>0</v>
      </c>
      <c r="P9" s="857">
        <f>SW800_JIG_MTBJC!K35</f>
        <v>0</v>
      </c>
      <c r="Q9" s="858">
        <f t="shared" si="11"/>
        <v>0</v>
      </c>
      <c r="R9" s="856">
        <f t="shared" si="12"/>
        <v>0</v>
      </c>
      <c r="S9" s="857">
        <f t="shared" si="13"/>
        <v>0</v>
      </c>
      <c r="T9" s="858">
        <f t="shared" si="14"/>
        <v>0</v>
      </c>
      <c r="U9" s="856">
        <f>SW800_JIG_MTBJC!L35</f>
        <v>0</v>
      </c>
      <c r="V9" s="857">
        <f>SW800_JIG_MTBJC!M35</f>
        <v>0</v>
      </c>
      <c r="W9" s="858">
        <f t="shared" si="15"/>
        <v>0</v>
      </c>
      <c r="X9" s="856">
        <f t="shared" si="16"/>
        <v>0</v>
      </c>
      <c r="Y9" s="857">
        <f t="shared" si="17"/>
        <v>0</v>
      </c>
      <c r="Z9" s="858">
        <f t="shared" si="18"/>
        <v>0</v>
      </c>
      <c r="AA9" s="856">
        <f>SW800_JIG_MTBJC!N35</f>
        <v>0</v>
      </c>
      <c r="AB9" s="857">
        <f>SW800_JIG_MTBJC!O35</f>
        <v>0</v>
      </c>
      <c r="AC9" s="858">
        <f t="shared" si="19"/>
        <v>0</v>
      </c>
      <c r="AD9" s="856">
        <f t="shared" si="20"/>
        <v>0</v>
      </c>
      <c r="AE9" s="857">
        <f t="shared" si="21"/>
        <v>0</v>
      </c>
      <c r="AF9" s="858">
        <f t="shared" si="22"/>
        <v>0</v>
      </c>
      <c r="AG9" s="856">
        <f>SW800_JIG_MTBJC!P35</f>
        <v>0</v>
      </c>
      <c r="AH9" s="857">
        <f>SW800_JIG_MTBJC!Q35</f>
        <v>0</v>
      </c>
      <c r="AI9" s="858">
        <f t="shared" si="23"/>
        <v>0</v>
      </c>
      <c r="AJ9" s="856">
        <f t="shared" si="24"/>
        <v>0</v>
      </c>
      <c r="AK9" s="857">
        <f t="shared" si="25"/>
        <v>0</v>
      </c>
      <c r="AL9" s="858">
        <f t="shared" si="26"/>
        <v>0</v>
      </c>
      <c r="AM9" s="856">
        <f>SW800_JIG_MTBJC!R35</f>
        <v>0</v>
      </c>
      <c r="AN9" s="857">
        <f>SW800_JIG_MTBJC!S35</f>
        <v>0</v>
      </c>
      <c r="AO9" s="858">
        <f t="shared" si="27"/>
        <v>0</v>
      </c>
      <c r="AP9" s="856">
        <f t="shared" si="28"/>
        <v>0</v>
      </c>
      <c r="AQ9" s="857">
        <f t="shared" si="29"/>
        <v>0</v>
      </c>
      <c r="AR9" s="858">
        <f t="shared" si="0"/>
        <v>0</v>
      </c>
      <c r="AS9" s="856">
        <f>SW800_JIG_MTBJC!T35</f>
        <v>0</v>
      </c>
      <c r="AT9" s="857">
        <f>SW800_JIG_MTBJC!U35</f>
        <v>0</v>
      </c>
      <c r="AU9" s="858">
        <f t="shared" si="30"/>
        <v>0</v>
      </c>
      <c r="AV9" s="856">
        <f t="shared" si="31"/>
        <v>0</v>
      </c>
      <c r="AW9" s="857">
        <f t="shared" si="32"/>
        <v>0</v>
      </c>
      <c r="AX9" s="858">
        <f t="shared" si="1"/>
        <v>0</v>
      </c>
      <c r="AY9" s="856">
        <f>SW800_JIG_MTBJC!V35</f>
        <v>0</v>
      </c>
      <c r="AZ9" s="857">
        <f>SW800_JIG_MTBJC!W35</f>
        <v>0</v>
      </c>
      <c r="BA9" s="858">
        <f t="shared" si="33"/>
        <v>0</v>
      </c>
      <c r="BB9" s="856">
        <f t="shared" si="34"/>
        <v>0</v>
      </c>
      <c r="BC9" s="857">
        <f t="shared" si="35"/>
        <v>0</v>
      </c>
      <c r="BD9" s="858">
        <f t="shared" si="2"/>
        <v>0</v>
      </c>
      <c r="BE9" s="856">
        <f>SW800_JIG_MTBJC!X35</f>
        <v>0</v>
      </c>
      <c r="BF9" s="857">
        <f>SW800_JIG_MTBJC!Y35</f>
        <v>0</v>
      </c>
      <c r="BG9" s="858">
        <f t="shared" si="36"/>
        <v>0</v>
      </c>
      <c r="BH9" s="856">
        <f t="shared" si="37"/>
        <v>0</v>
      </c>
      <c r="BI9" s="857">
        <f t="shared" si="38"/>
        <v>0</v>
      </c>
      <c r="BJ9" s="858">
        <f t="shared" si="3"/>
        <v>0</v>
      </c>
      <c r="BK9" s="856">
        <f>SW800_JIG_MTBJC!Z35</f>
        <v>0</v>
      </c>
      <c r="BL9" s="857">
        <f>SW800_JIG_MTBJC!AA35</f>
        <v>0</v>
      </c>
      <c r="BM9" s="858">
        <f t="shared" si="39"/>
        <v>0</v>
      </c>
      <c r="BN9" s="856">
        <f t="shared" si="40"/>
        <v>0</v>
      </c>
      <c r="BO9" s="857">
        <f t="shared" si="41"/>
        <v>0</v>
      </c>
      <c r="BP9" s="858">
        <f t="shared" si="4"/>
        <v>0</v>
      </c>
      <c r="BQ9" s="856">
        <f>SW800_JIG_MTBJC!AB35</f>
        <v>0</v>
      </c>
      <c r="BR9" s="857">
        <f>SW800_JIG_MTBJC!AC35</f>
        <v>0</v>
      </c>
      <c r="BS9" s="858">
        <f t="shared" si="42"/>
        <v>0</v>
      </c>
      <c r="BT9" s="856">
        <f t="shared" si="43"/>
        <v>0</v>
      </c>
      <c r="BU9" s="857">
        <f t="shared" si="44"/>
        <v>0</v>
      </c>
      <c r="BV9" s="858">
        <f t="shared" si="5"/>
        <v>0</v>
      </c>
      <c r="BW9" s="789" t="s">
        <v>208</v>
      </c>
    </row>
    <row r="10" spans="2:75" ht="15.75" customHeight="1">
      <c r="B10" s="2483"/>
      <c r="C10" s="2526" t="s">
        <v>211</v>
      </c>
      <c r="D10" s="2527"/>
      <c r="E10" s="731"/>
      <c r="F10" s="856">
        <f>SW800_JIG_MTBJC!F36</f>
        <v>0</v>
      </c>
      <c r="G10" s="857">
        <f>SW800_JIG_MTBJC!G36</f>
        <v>1</v>
      </c>
      <c r="H10" s="858">
        <f t="shared" si="6"/>
        <v>1</v>
      </c>
      <c r="I10" s="856">
        <f>SW800_JIG_MTBJC!H36</f>
        <v>0</v>
      </c>
      <c r="J10" s="857">
        <f>SW800_JIG_MTBJC!I36</f>
        <v>1</v>
      </c>
      <c r="K10" s="858">
        <f t="shared" si="7"/>
        <v>1</v>
      </c>
      <c r="L10" s="856">
        <f t="shared" si="8"/>
        <v>0</v>
      </c>
      <c r="M10" s="857">
        <f t="shared" si="9"/>
        <v>1</v>
      </c>
      <c r="N10" s="858">
        <f t="shared" si="10"/>
        <v>1</v>
      </c>
      <c r="O10" s="856">
        <f>SW800_JIG_MTBJC!J36</f>
        <v>0</v>
      </c>
      <c r="P10" s="857">
        <f>SW800_JIG_MTBJC!K36</f>
        <v>2</v>
      </c>
      <c r="Q10" s="858">
        <f t="shared" si="11"/>
        <v>2</v>
      </c>
      <c r="R10" s="856">
        <f t="shared" si="12"/>
        <v>0</v>
      </c>
      <c r="S10" s="857">
        <f t="shared" si="13"/>
        <v>1.3333333333333333</v>
      </c>
      <c r="T10" s="858">
        <f t="shared" si="14"/>
        <v>1.3333333333333333</v>
      </c>
      <c r="U10" s="856">
        <f>SW800_JIG_MTBJC!L36</f>
        <v>0</v>
      </c>
      <c r="V10" s="857">
        <f>SW800_JIG_MTBJC!M36</f>
        <v>2</v>
      </c>
      <c r="W10" s="858">
        <f t="shared" si="15"/>
        <v>2</v>
      </c>
      <c r="X10" s="856">
        <f t="shared" si="16"/>
        <v>0</v>
      </c>
      <c r="Y10" s="857">
        <f t="shared" si="17"/>
        <v>1.5</v>
      </c>
      <c r="Z10" s="858">
        <f t="shared" si="18"/>
        <v>1.5</v>
      </c>
      <c r="AA10" s="856">
        <f>SW800_JIG_MTBJC!N36</f>
        <v>0</v>
      </c>
      <c r="AB10" s="857">
        <f>SW800_JIG_MTBJC!O36</f>
        <v>1</v>
      </c>
      <c r="AC10" s="858">
        <f t="shared" si="19"/>
        <v>1</v>
      </c>
      <c r="AD10" s="856">
        <f t="shared" si="20"/>
        <v>0</v>
      </c>
      <c r="AE10" s="857">
        <f t="shared" si="21"/>
        <v>1.4</v>
      </c>
      <c r="AF10" s="858">
        <f t="shared" si="22"/>
        <v>1.4</v>
      </c>
      <c r="AG10" s="856">
        <f>SW800_JIG_MTBJC!P36</f>
        <v>0</v>
      </c>
      <c r="AH10" s="857">
        <f>SW800_JIG_MTBJC!Q36</f>
        <v>0</v>
      </c>
      <c r="AI10" s="858">
        <f t="shared" si="23"/>
        <v>0</v>
      </c>
      <c r="AJ10" s="856">
        <f t="shared" si="24"/>
        <v>0</v>
      </c>
      <c r="AK10" s="857">
        <f t="shared" si="25"/>
        <v>1.1666666666666667</v>
      </c>
      <c r="AL10" s="858">
        <f t="shared" si="26"/>
        <v>1.1666666666666667</v>
      </c>
      <c r="AM10" s="856">
        <f>SW800_JIG_MTBJC!R36</f>
        <v>0</v>
      </c>
      <c r="AN10" s="857">
        <f>SW800_JIG_MTBJC!S36</f>
        <v>0</v>
      </c>
      <c r="AO10" s="858">
        <f t="shared" si="27"/>
        <v>0</v>
      </c>
      <c r="AP10" s="856">
        <f t="shared" si="28"/>
        <v>0</v>
      </c>
      <c r="AQ10" s="857">
        <f t="shared" si="29"/>
        <v>1</v>
      </c>
      <c r="AR10" s="858">
        <f t="shared" si="0"/>
        <v>1</v>
      </c>
      <c r="AS10" s="856">
        <f>SW800_JIG_MTBJC!T36</f>
        <v>0</v>
      </c>
      <c r="AT10" s="857">
        <f>SW800_JIG_MTBJC!U36</f>
        <v>0</v>
      </c>
      <c r="AU10" s="858">
        <f t="shared" si="30"/>
        <v>0</v>
      </c>
      <c r="AV10" s="856">
        <f t="shared" si="31"/>
        <v>0</v>
      </c>
      <c r="AW10" s="857">
        <f t="shared" si="32"/>
        <v>0.875</v>
      </c>
      <c r="AX10" s="858">
        <f t="shared" si="1"/>
        <v>0.875</v>
      </c>
      <c r="AY10" s="856">
        <f>SW800_JIG_MTBJC!V36</f>
        <v>0</v>
      </c>
      <c r="AZ10" s="857">
        <f>SW800_JIG_MTBJC!W36</f>
        <v>0</v>
      </c>
      <c r="BA10" s="858">
        <f t="shared" si="33"/>
        <v>0</v>
      </c>
      <c r="BB10" s="856">
        <f t="shared" si="34"/>
        <v>0</v>
      </c>
      <c r="BC10" s="857">
        <f t="shared" si="35"/>
        <v>0.77777777777777779</v>
      </c>
      <c r="BD10" s="858">
        <f t="shared" si="2"/>
        <v>0.77777777777777779</v>
      </c>
      <c r="BE10" s="856">
        <f>SW800_JIG_MTBJC!X36</f>
        <v>0</v>
      </c>
      <c r="BF10" s="857">
        <f>SW800_JIG_MTBJC!Y36</f>
        <v>0</v>
      </c>
      <c r="BG10" s="858">
        <f t="shared" si="36"/>
        <v>0</v>
      </c>
      <c r="BH10" s="856">
        <f t="shared" si="37"/>
        <v>0</v>
      </c>
      <c r="BI10" s="857">
        <f t="shared" si="38"/>
        <v>0.7</v>
      </c>
      <c r="BJ10" s="858">
        <f t="shared" si="3"/>
        <v>0.7</v>
      </c>
      <c r="BK10" s="856">
        <f>SW800_JIG_MTBJC!Z36</f>
        <v>0</v>
      </c>
      <c r="BL10" s="857">
        <f>SW800_JIG_MTBJC!AA36</f>
        <v>0</v>
      </c>
      <c r="BM10" s="858">
        <f t="shared" si="39"/>
        <v>0</v>
      </c>
      <c r="BN10" s="856">
        <f t="shared" si="40"/>
        <v>0</v>
      </c>
      <c r="BO10" s="857">
        <f t="shared" si="41"/>
        <v>0.63636363636363635</v>
      </c>
      <c r="BP10" s="858">
        <f t="shared" si="4"/>
        <v>0.63636363636363635</v>
      </c>
      <c r="BQ10" s="856">
        <f>SW800_JIG_MTBJC!AB36</f>
        <v>0</v>
      </c>
      <c r="BR10" s="857">
        <f>SW800_JIG_MTBJC!AC36</f>
        <v>0</v>
      </c>
      <c r="BS10" s="858">
        <f t="shared" si="42"/>
        <v>0</v>
      </c>
      <c r="BT10" s="856">
        <f t="shared" si="43"/>
        <v>0</v>
      </c>
      <c r="BU10" s="857">
        <f t="shared" si="44"/>
        <v>0.58333333333333337</v>
      </c>
      <c r="BV10" s="858">
        <f t="shared" si="5"/>
        <v>0.58333333333333337</v>
      </c>
      <c r="BW10" s="789" t="s">
        <v>208</v>
      </c>
    </row>
    <row r="11" spans="2:75" ht="15.75" customHeight="1" thickBot="1">
      <c r="B11" s="2483"/>
      <c r="C11" s="2528" t="s">
        <v>212</v>
      </c>
      <c r="D11" s="2529"/>
      <c r="E11" s="733"/>
      <c r="F11" s="859">
        <f>SW800_JIG_MTBJC!F37</f>
        <v>0</v>
      </c>
      <c r="G11" s="860">
        <f>SW800_JIG_MTBJC!G37</f>
        <v>0</v>
      </c>
      <c r="H11" s="861">
        <f t="shared" si="6"/>
        <v>0</v>
      </c>
      <c r="I11" s="859">
        <f>SW800_JIG_MTBJC!H37</f>
        <v>0</v>
      </c>
      <c r="J11" s="860">
        <f>SW800_JIG_MTBJC!I37</f>
        <v>0</v>
      </c>
      <c r="K11" s="861">
        <f t="shared" si="7"/>
        <v>0</v>
      </c>
      <c r="L11" s="859">
        <f t="shared" si="8"/>
        <v>0</v>
      </c>
      <c r="M11" s="860">
        <f t="shared" si="9"/>
        <v>0</v>
      </c>
      <c r="N11" s="861">
        <f t="shared" si="10"/>
        <v>0</v>
      </c>
      <c r="O11" s="859">
        <f>SW800_JIG_MTBJC!J37</f>
        <v>0</v>
      </c>
      <c r="P11" s="860">
        <f>SW800_JIG_MTBJC!K37</f>
        <v>0</v>
      </c>
      <c r="Q11" s="861">
        <f t="shared" si="11"/>
        <v>0</v>
      </c>
      <c r="R11" s="859">
        <f t="shared" si="12"/>
        <v>0</v>
      </c>
      <c r="S11" s="860">
        <f t="shared" si="13"/>
        <v>0</v>
      </c>
      <c r="T11" s="861">
        <f t="shared" si="14"/>
        <v>0</v>
      </c>
      <c r="U11" s="859">
        <f>SW800_JIG_MTBJC!L37</f>
        <v>0</v>
      </c>
      <c r="V11" s="860">
        <f>SW800_JIG_MTBJC!M37</f>
        <v>0</v>
      </c>
      <c r="W11" s="861">
        <f t="shared" si="15"/>
        <v>0</v>
      </c>
      <c r="X11" s="859">
        <f t="shared" si="16"/>
        <v>0</v>
      </c>
      <c r="Y11" s="860">
        <f t="shared" si="17"/>
        <v>0</v>
      </c>
      <c r="Z11" s="861">
        <f t="shared" si="18"/>
        <v>0</v>
      </c>
      <c r="AA11" s="859">
        <f>SW800_JIG_MTBJC!N37</f>
        <v>0</v>
      </c>
      <c r="AB11" s="860">
        <f>SW800_JIG_MTBJC!O37</f>
        <v>1</v>
      </c>
      <c r="AC11" s="861">
        <f t="shared" si="19"/>
        <v>1</v>
      </c>
      <c r="AD11" s="859">
        <f t="shared" si="20"/>
        <v>0</v>
      </c>
      <c r="AE11" s="860">
        <f t="shared" si="21"/>
        <v>0.2</v>
      </c>
      <c r="AF11" s="861">
        <f t="shared" si="22"/>
        <v>0.2</v>
      </c>
      <c r="AG11" s="859">
        <f>SW800_JIG_MTBJC!P37</f>
        <v>0</v>
      </c>
      <c r="AH11" s="860">
        <f>SW800_JIG_MTBJC!Q37</f>
        <v>0</v>
      </c>
      <c r="AI11" s="861">
        <f t="shared" si="23"/>
        <v>0</v>
      </c>
      <c r="AJ11" s="859">
        <f t="shared" si="24"/>
        <v>0</v>
      </c>
      <c r="AK11" s="860">
        <f t="shared" si="25"/>
        <v>0.16666666666666666</v>
      </c>
      <c r="AL11" s="861">
        <f t="shared" si="26"/>
        <v>0.16666666666666666</v>
      </c>
      <c r="AM11" s="859">
        <f>SW800_JIG_MTBJC!R37</f>
        <v>0</v>
      </c>
      <c r="AN11" s="860">
        <f>SW800_JIG_MTBJC!S37</f>
        <v>0</v>
      </c>
      <c r="AO11" s="861">
        <f t="shared" si="27"/>
        <v>0</v>
      </c>
      <c r="AP11" s="859">
        <f t="shared" si="28"/>
        <v>0</v>
      </c>
      <c r="AQ11" s="860">
        <f t="shared" si="29"/>
        <v>0.14285714285714285</v>
      </c>
      <c r="AR11" s="861">
        <f t="shared" si="0"/>
        <v>0.14285714285714285</v>
      </c>
      <c r="AS11" s="859">
        <f>SW800_JIG_MTBJC!T37</f>
        <v>0</v>
      </c>
      <c r="AT11" s="860">
        <f>SW800_JIG_MTBJC!U37</f>
        <v>0</v>
      </c>
      <c r="AU11" s="861">
        <f t="shared" si="30"/>
        <v>0</v>
      </c>
      <c r="AV11" s="859">
        <f t="shared" si="31"/>
        <v>0</v>
      </c>
      <c r="AW11" s="860">
        <f t="shared" si="32"/>
        <v>0.125</v>
      </c>
      <c r="AX11" s="861">
        <f t="shared" si="1"/>
        <v>0.125</v>
      </c>
      <c r="AY11" s="859">
        <f>SW800_JIG_MTBJC!V37</f>
        <v>0</v>
      </c>
      <c r="AZ11" s="860">
        <f>SW800_JIG_MTBJC!W37</f>
        <v>0</v>
      </c>
      <c r="BA11" s="861">
        <f t="shared" si="33"/>
        <v>0</v>
      </c>
      <c r="BB11" s="859">
        <f t="shared" si="34"/>
        <v>0</v>
      </c>
      <c r="BC11" s="860">
        <f t="shared" si="35"/>
        <v>0.1111111111111111</v>
      </c>
      <c r="BD11" s="861">
        <f t="shared" si="2"/>
        <v>0.1111111111111111</v>
      </c>
      <c r="BE11" s="859">
        <f>SW800_JIG_MTBJC!X37</f>
        <v>0</v>
      </c>
      <c r="BF11" s="860">
        <f>SW800_JIG_MTBJC!Y37</f>
        <v>0</v>
      </c>
      <c r="BG11" s="861">
        <f t="shared" si="36"/>
        <v>0</v>
      </c>
      <c r="BH11" s="859">
        <f t="shared" si="37"/>
        <v>0</v>
      </c>
      <c r="BI11" s="860">
        <f t="shared" si="38"/>
        <v>0.1</v>
      </c>
      <c r="BJ11" s="861">
        <f t="shared" si="3"/>
        <v>0.1</v>
      </c>
      <c r="BK11" s="859">
        <f>SW800_JIG_MTBJC!Z37</f>
        <v>0</v>
      </c>
      <c r="BL11" s="860">
        <f>SW800_JIG_MTBJC!AA37</f>
        <v>0</v>
      </c>
      <c r="BM11" s="861">
        <f t="shared" si="39"/>
        <v>0</v>
      </c>
      <c r="BN11" s="859">
        <f t="shared" si="40"/>
        <v>0</v>
      </c>
      <c r="BO11" s="860">
        <f t="shared" si="41"/>
        <v>9.0909090909090912E-2</v>
      </c>
      <c r="BP11" s="861">
        <f t="shared" si="4"/>
        <v>9.0909090909090912E-2</v>
      </c>
      <c r="BQ11" s="859">
        <f>SW800_JIG_MTBJC!AB37</f>
        <v>0</v>
      </c>
      <c r="BR11" s="860">
        <f>SW800_JIG_MTBJC!AC37</f>
        <v>0</v>
      </c>
      <c r="BS11" s="861">
        <f t="shared" si="42"/>
        <v>0</v>
      </c>
      <c r="BT11" s="859">
        <f t="shared" si="43"/>
        <v>0</v>
      </c>
      <c r="BU11" s="860">
        <f t="shared" si="44"/>
        <v>8.3333333333333329E-2</v>
      </c>
      <c r="BV11" s="861">
        <f t="shared" si="5"/>
        <v>8.3333333333333329E-2</v>
      </c>
      <c r="BW11" s="793" t="s">
        <v>208</v>
      </c>
    </row>
    <row r="12" spans="2:75" ht="15.75" customHeight="1" thickTop="1" thickBot="1">
      <c r="B12" s="2484"/>
      <c r="C12" s="2530" t="s">
        <v>213</v>
      </c>
      <c r="D12" s="2531"/>
      <c r="E12" s="2532"/>
      <c r="F12" s="862">
        <f t="shared" ref="F12:BR12" si="45">SUM(F7:F11)</f>
        <v>14</v>
      </c>
      <c r="G12" s="863">
        <f t="shared" si="45"/>
        <v>14</v>
      </c>
      <c r="H12" s="864">
        <f t="shared" si="6"/>
        <v>0</v>
      </c>
      <c r="I12" s="862">
        <f t="shared" si="45"/>
        <v>14</v>
      </c>
      <c r="J12" s="863">
        <f t="shared" si="45"/>
        <v>14</v>
      </c>
      <c r="K12" s="864">
        <f t="shared" si="7"/>
        <v>0</v>
      </c>
      <c r="L12" s="862">
        <f t="shared" si="8"/>
        <v>14</v>
      </c>
      <c r="M12" s="863">
        <f t="shared" si="9"/>
        <v>14</v>
      </c>
      <c r="N12" s="864">
        <f t="shared" si="10"/>
        <v>0</v>
      </c>
      <c r="O12" s="862">
        <f t="shared" si="45"/>
        <v>14</v>
      </c>
      <c r="P12" s="863">
        <f t="shared" si="45"/>
        <v>14</v>
      </c>
      <c r="Q12" s="864">
        <f t="shared" si="11"/>
        <v>0</v>
      </c>
      <c r="R12" s="862">
        <f t="shared" si="12"/>
        <v>14</v>
      </c>
      <c r="S12" s="863">
        <f t="shared" si="13"/>
        <v>14</v>
      </c>
      <c r="T12" s="864">
        <f t="shared" si="14"/>
        <v>0</v>
      </c>
      <c r="U12" s="862">
        <f t="shared" si="45"/>
        <v>14</v>
      </c>
      <c r="V12" s="863">
        <f t="shared" si="45"/>
        <v>14</v>
      </c>
      <c r="W12" s="864">
        <f t="shared" si="15"/>
        <v>0</v>
      </c>
      <c r="X12" s="862">
        <f t="shared" si="16"/>
        <v>14</v>
      </c>
      <c r="Y12" s="863">
        <f t="shared" si="17"/>
        <v>14</v>
      </c>
      <c r="Z12" s="864">
        <f t="shared" si="18"/>
        <v>0</v>
      </c>
      <c r="AA12" s="862">
        <f t="shared" si="45"/>
        <v>14</v>
      </c>
      <c r="AB12" s="863">
        <f t="shared" si="45"/>
        <v>14</v>
      </c>
      <c r="AC12" s="864">
        <f t="shared" si="19"/>
        <v>0</v>
      </c>
      <c r="AD12" s="862">
        <f t="shared" si="20"/>
        <v>14</v>
      </c>
      <c r="AE12" s="863">
        <f t="shared" si="21"/>
        <v>14</v>
      </c>
      <c r="AF12" s="864">
        <f t="shared" si="22"/>
        <v>0</v>
      </c>
      <c r="AG12" s="862">
        <f t="shared" si="45"/>
        <v>14</v>
      </c>
      <c r="AH12" s="863">
        <f t="shared" si="45"/>
        <v>0</v>
      </c>
      <c r="AI12" s="864">
        <f t="shared" si="23"/>
        <v>-14</v>
      </c>
      <c r="AJ12" s="862">
        <f t="shared" si="24"/>
        <v>14</v>
      </c>
      <c r="AK12" s="863">
        <f t="shared" si="25"/>
        <v>11.666666666666666</v>
      </c>
      <c r="AL12" s="864">
        <f t="shared" si="26"/>
        <v>-2.3333333333333339</v>
      </c>
      <c r="AM12" s="862">
        <f t="shared" si="45"/>
        <v>14</v>
      </c>
      <c r="AN12" s="863">
        <f t="shared" si="45"/>
        <v>0</v>
      </c>
      <c r="AO12" s="864">
        <f t="shared" si="27"/>
        <v>-14</v>
      </c>
      <c r="AP12" s="862">
        <f t="shared" si="28"/>
        <v>14</v>
      </c>
      <c r="AQ12" s="863">
        <f t="shared" si="29"/>
        <v>10</v>
      </c>
      <c r="AR12" s="864">
        <f t="shared" si="0"/>
        <v>-4</v>
      </c>
      <c r="AS12" s="862">
        <f t="shared" si="45"/>
        <v>14</v>
      </c>
      <c r="AT12" s="863">
        <f t="shared" si="45"/>
        <v>0</v>
      </c>
      <c r="AU12" s="864">
        <f t="shared" si="30"/>
        <v>-14</v>
      </c>
      <c r="AV12" s="862">
        <f t="shared" si="31"/>
        <v>14</v>
      </c>
      <c r="AW12" s="863">
        <f t="shared" si="32"/>
        <v>8.75</v>
      </c>
      <c r="AX12" s="864">
        <f t="shared" si="1"/>
        <v>-5.25</v>
      </c>
      <c r="AY12" s="862">
        <f t="shared" si="45"/>
        <v>14</v>
      </c>
      <c r="AZ12" s="863">
        <f t="shared" si="45"/>
        <v>0</v>
      </c>
      <c r="BA12" s="864">
        <f t="shared" si="33"/>
        <v>-14</v>
      </c>
      <c r="BB12" s="862">
        <f t="shared" si="34"/>
        <v>14</v>
      </c>
      <c r="BC12" s="863">
        <f t="shared" si="35"/>
        <v>7.7777777777777777</v>
      </c>
      <c r="BD12" s="864">
        <f t="shared" si="2"/>
        <v>-6.2222222222222223</v>
      </c>
      <c r="BE12" s="862">
        <f t="shared" si="45"/>
        <v>14</v>
      </c>
      <c r="BF12" s="863">
        <f t="shared" si="45"/>
        <v>0</v>
      </c>
      <c r="BG12" s="864">
        <f t="shared" si="36"/>
        <v>-14</v>
      </c>
      <c r="BH12" s="862">
        <f t="shared" si="37"/>
        <v>14</v>
      </c>
      <c r="BI12" s="863">
        <f t="shared" si="38"/>
        <v>7</v>
      </c>
      <c r="BJ12" s="864">
        <f t="shared" si="3"/>
        <v>-7</v>
      </c>
      <c r="BK12" s="862">
        <f t="shared" si="45"/>
        <v>14</v>
      </c>
      <c r="BL12" s="863">
        <f t="shared" si="45"/>
        <v>0</v>
      </c>
      <c r="BM12" s="864">
        <f t="shared" si="39"/>
        <v>-14</v>
      </c>
      <c r="BN12" s="862">
        <f t="shared" si="40"/>
        <v>14</v>
      </c>
      <c r="BO12" s="863">
        <f t="shared" si="41"/>
        <v>6.3636363636363633</v>
      </c>
      <c r="BP12" s="864">
        <f t="shared" si="4"/>
        <v>-7.6363636363636367</v>
      </c>
      <c r="BQ12" s="862">
        <f t="shared" si="45"/>
        <v>14</v>
      </c>
      <c r="BR12" s="863">
        <f t="shared" si="45"/>
        <v>0</v>
      </c>
      <c r="BS12" s="864">
        <f t="shared" si="42"/>
        <v>-14</v>
      </c>
      <c r="BT12" s="862">
        <f t="shared" si="43"/>
        <v>14</v>
      </c>
      <c r="BU12" s="863">
        <f t="shared" si="44"/>
        <v>5.833333333333333</v>
      </c>
      <c r="BV12" s="864">
        <f t="shared" si="5"/>
        <v>-8.1666666666666679</v>
      </c>
      <c r="BW12" s="907" t="s">
        <v>208</v>
      </c>
    </row>
    <row r="13" spans="2:75" ht="15.75" hidden="1" customHeight="1" outlineLevel="1">
      <c r="B13" s="2522" t="s">
        <v>276</v>
      </c>
      <c r="C13" s="2479" t="s">
        <v>214</v>
      </c>
      <c r="D13" s="2472" t="s">
        <v>215</v>
      </c>
      <c r="E13" s="734" t="s">
        <v>216</v>
      </c>
      <c r="F13" s="782">
        <f>SW800_JIG_MTBJC!F38</f>
        <v>1877</v>
      </c>
      <c r="G13" s="783">
        <f>SW800_JIG_MTBJC!G38</f>
        <v>1877</v>
      </c>
      <c r="H13" s="781">
        <f t="shared" si="6"/>
        <v>0</v>
      </c>
      <c r="I13" s="782">
        <f>SW800_JIG_MTBJC!H38</f>
        <v>1917</v>
      </c>
      <c r="J13" s="783">
        <f>SW800_JIG_MTBJC!I38</f>
        <v>1917</v>
      </c>
      <c r="K13" s="781">
        <f t="shared" si="7"/>
        <v>0</v>
      </c>
      <c r="L13" s="782">
        <f t="shared" ref="L13:M76" si="46">SUM(F13,I13)</f>
        <v>3794</v>
      </c>
      <c r="M13" s="783">
        <f t="shared" si="46"/>
        <v>3794</v>
      </c>
      <c r="N13" s="781">
        <f t="shared" si="10"/>
        <v>0</v>
      </c>
      <c r="O13" s="782">
        <f>SW800_JIG_MTBJC!J38</f>
        <v>756</v>
      </c>
      <c r="P13" s="783">
        <f>SW800_JIG_MTBJC!K38</f>
        <v>756</v>
      </c>
      <c r="Q13" s="781">
        <f t="shared" si="11"/>
        <v>0</v>
      </c>
      <c r="R13" s="782">
        <f t="shared" ref="R13:S76" si="47">SUM(L13,O13)</f>
        <v>4550</v>
      </c>
      <c r="S13" s="783">
        <f t="shared" si="47"/>
        <v>4550</v>
      </c>
      <c r="T13" s="781">
        <f t="shared" si="14"/>
        <v>0</v>
      </c>
      <c r="U13" s="782">
        <f>SW800_JIG_MTBJC!L38</f>
        <v>2711</v>
      </c>
      <c r="V13" s="783">
        <f>SW800_JIG_MTBJC!M38</f>
        <v>2711</v>
      </c>
      <c r="W13" s="781">
        <f t="shared" si="15"/>
        <v>0</v>
      </c>
      <c r="X13" s="782">
        <f t="shared" ref="X13:Y76" si="48">SUM(R13,U13)</f>
        <v>7261</v>
      </c>
      <c r="Y13" s="783">
        <f t="shared" si="48"/>
        <v>7261</v>
      </c>
      <c r="Z13" s="781">
        <f t="shared" si="18"/>
        <v>0</v>
      </c>
      <c r="AA13" s="782">
        <f>SW800_JIG_MTBJC!N38</f>
        <v>1462</v>
      </c>
      <c r="AB13" s="783">
        <f>SW800_JIG_MTBJC!O38</f>
        <v>1462</v>
      </c>
      <c r="AC13" s="781">
        <f t="shared" si="19"/>
        <v>0</v>
      </c>
      <c r="AD13" s="782">
        <f t="shared" ref="AD13:AE76" si="49">SUM(X13,AA13)</f>
        <v>8723</v>
      </c>
      <c r="AE13" s="783">
        <f t="shared" si="49"/>
        <v>8723</v>
      </c>
      <c r="AF13" s="781">
        <f t="shared" si="22"/>
        <v>0</v>
      </c>
      <c r="AG13" s="782">
        <f>SW800_JIG_MTBJC!P38</f>
        <v>1026</v>
      </c>
      <c r="AH13" s="783">
        <f>SW800_JIG_MTBJC!Q38</f>
        <v>1026</v>
      </c>
      <c r="AI13" s="781">
        <f t="shared" si="23"/>
        <v>0</v>
      </c>
      <c r="AJ13" s="782">
        <f t="shared" ref="AJ13:AK76" si="50">SUM(AD13,AG13)</f>
        <v>9749</v>
      </c>
      <c r="AK13" s="783">
        <f t="shared" si="50"/>
        <v>9749</v>
      </c>
      <c r="AL13" s="781">
        <f t="shared" si="26"/>
        <v>0</v>
      </c>
      <c r="AM13" s="782">
        <f>SW800_JIG_MTBJC!R38</f>
        <v>2408</v>
      </c>
      <c r="AN13" s="783">
        <f>SW800_JIG_MTBJC!S38</f>
        <v>2408</v>
      </c>
      <c r="AO13" s="781">
        <f t="shared" si="27"/>
        <v>0</v>
      </c>
      <c r="AP13" s="782">
        <f t="shared" ref="AP13:AQ76" si="51">SUM(AJ13,AM13)</f>
        <v>12157</v>
      </c>
      <c r="AQ13" s="783">
        <f t="shared" si="51"/>
        <v>12157</v>
      </c>
      <c r="AR13" s="781">
        <f t="shared" si="0"/>
        <v>0</v>
      </c>
      <c r="AS13" s="782">
        <f>SW800_JIG_MTBJC!T38</f>
        <v>2400</v>
      </c>
      <c r="AT13" s="783">
        <f>SW800_JIG_MTBJC!U38</f>
        <v>2400</v>
      </c>
      <c r="AU13" s="781">
        <f t="shared" si="30"/>
        <v>0</v>
      </c>
      <c r="AV13" s="782">
        <f t="shared" ref="AV13:AW76" si="52">SUM(AP13,AS13)</f>
        <v>14557</v>
      </c>
      <c r="AW13" s="783">
        <f t="shared" si="52"/>
        <v>14557</v>
      </c>
      <c r="AX13" s="781">
        <f t="shared" si="1"/>
        <v>0</v>
      </c>
      <c r="AY13" s="782">
        <f>SW800_JIG_MTBJC!V38</f>
        <v>2400</v>
      </c>
      <c r="AZ13" s="783">
        <f>SW800_JIG_MTBJC!W38</f>
        <v>2400</v>
      </c>
      <c r="BA13" s="781">
        <f t="shared" si="33"/>
        <v>0</v>
      </c>
      <c r="BB13" s="782">
        <f t="shared" ref="BB13:BC76" si="53">SUM(AV13,AY13)</f>
        <v>16957</v>
      </c>
      <c r="BC13" s="783">
        <f t="shared" si="53"/>
        <v>16957</v>
      </c>
      <c r="BD13" s="781">
        <f t="shared" si="2"/>
        <v>0</v>
      </c>
      <c r="BE13" s="782">
        <f>SW800_JIG_MTBJC!X38</f>
        <v>2400</v>
      </c>
      <c r="BF13" s="783">
        <f>SW800_JIG_MTBJC!Y38</f>
        <v>2400</v>
      </c>
      <c r="BG13" s="781">
        <f t="shared" si="36"/>
        <v>0</v>
      </c>
      <c r="BH13" s="782">
        <f t="shared" ref="BH13:BI76" si="54">SUM(BB13,BE13)</f>
        <v>19357</v>
      </c>
      <c r="BI13" s="783">
        <f t="shared" si="54"/>
        <v>19357</v>
      </c>
      <c r="BJ13" s="781">
        <f t="shared" si="3"/>
        <v>0</v>
      </c>
      <c r="BK13" s="782">
        <f>SW800_JIG_MTBJC!Z38</f>
        <v>2408</v>
      </c>
      <c r="BL13" s="783">
        <f>SW800_JIG_MTBJC!AA38</f>
        <v>2408</v>
      </c>
      <c r="BM13" s="781">
        <f t="shared" si="39"/>
        <v>0</v>
      </c>
      <c r="BN13" s="782">
        <f t="shared" ref="BN13:BO76" si="55">SUM(BH13,BK13)</f>
        <v>21765</v>
      </c>
      <c r="BO13" s="783">
        <f t="shared" si="55"/>
        <v>21765</v>
      </c>
      <c r="BP13" s="781">
        <f t="shared" si="4"/>
        <v>0</v>
      </c>
      <c r="BQ13" s="782">
        <f>SW800_JIG_MTBJC!AB38</f>
        <v>2408</v>
      </c>
      <c r="BR13" s="783">
        <f>SW800_JIG_MTBJC!AC38</f>
        <v>2408</v>
      </c>
      <c r="BS13" s="781">
        <f t="shared" si="42"/>
        <v>0</v>
      </c>
      <c r="BT13" s="782">
        <f t="shared" ref="BT13:BU76" si="56">SUM(BN13,BQ13)</f>
        <v>24173</v>
      </c>
      <c r="BU13" s="783">
        <f t="shared" si="56"/>
        <v>24173</v>
      </c>
      <c r="BV13" s="781">
        <f t="shared" si="5"/>
        <v>0</v>
      </c>
      <c r="BW13" s="784" t="s">
        <v>89</v>
      </c>
    </row>
    <row r="14" spans="2:75" ht="15.75" hidden="1" customHeight="1" outlineLevel="1">
      <c r="B14" s="2523"/>
      <c r="C14" s="2480"/>
      <c r="D14" s="2473"/>
      <c r="E14" s="735" t="s">
        <v>71</v>
      </c>
      <c r="F14" s="787">
        <f>SW800_JIG_MTBJC!F39</f>
        <v>0</v>
      </c>
      <c r="G14" s="788">
        <f>SW800_JIG_MTBJC!G39</f>
        <v>1</v>
      </c>
      <c r="H14" s="786">
        <f t="shared" si="6"/>
        <v>1</v>
      </c>
      <c r="I14" s="787">
        <f>SW800_JIG_MTBJC!H39</f>
        <v>0</v>
      </c>
      <c r="J14" s="788">
        <f>SW800_JIG_MTBJC!I39</f>
        <v>0</v>
      </c>
      <c r="K14" s="786">
        <f t="shared" si="7"/>
        <v>0</v>
      </c>
      <c r="L14" s="787">
        <f t="shared" si="46"/>
        <v>0</v>
      </c>
      <c r="M14" s="788">
        <f t="shared" si="46"/>
        <v>1</v>
      </c>
      <c r="N14" s="786">
        <f t="shared" si="10"/>
        <v>1</v>
      </c>
      <c r="O14" s="787">
        <f>SW800_JIG_MTBJC!J39</f>
        <v>0</v>
      </c>
      <c r="P14" s="788">
        <f>SW800_JIG_MTBJC!K39</f>
        <v>0</v>
      </c>
      <c r="Q14" s="786">
        <f t="shared" si="11"/>
        <v>0</v>
      </c>
      <c r="R14" s="787">
        <f t="shared" si="47"/>
        <v>0</v>
      </c>
      <c r="S14" s="788">
        <f t="shared" si="47"/>
        <v>1</v>
      </c>
      <c r="T14" s="786">
        <f t="shared" si="14"/>
        <v>1</v>
      </c>
      <c r="U14" s="787">
        <f>SW800_JIG_MTBJC!L39</f>
        <v>0</v>
      </c>
      <c r="V14" s="788">
        <f>SW800_JIG_MTBJC!M39</f>
        <v>0</v>
      </c>
      <c r="W14" s="786">
        <f t="shared" si="15"/>
        <v>0</v>
      </c>
      <c r="X14" s="787">
        <f t="shared" si="48"/>
        <v>0</v>
      </c>
      <c r="Y14" s="788">
        <f t="shared" si="48"/>
        <v>1</v>
      </c>
      <c r="Z14" s="786">
        <f t="shared" si="18"/>
        <v>1</v>
      </c>
      <c r="AA14" s="787">
        <f>SW800_JIG_MTBJC!N39</f>
        <v>0</v>
      </c>
      <c r="AB14" s="788">
        <f>SW800_JIG_MTBJC!O39</f>
        <v>0</v>
      </c>
      <c r="AC14" s="786">
        <f t="shared" si="19"/>
        <v>0</v>
      </c>
      <c r="AD14" s="787">
        <f t="shared" si="49"/>
        <v>0</v>
      </c>
      <c r="AE14" s="788">
        <f t="shared" si="49"/>
        <v>1</v>
      </c>
      <c r="AF14" s="786">
        <f t="shared" si="22"/>
        <v>1</v>
      </c>
      <c r="AG14" s="787">
        <f>SW800_JIG_MTBJC!P39</f>
        <v>0</v>
      </c>
      <c r="AH14" s="788">
        <f>SW800_JIG_MTBJC!Q39</f>
        <v>0</v>
      </c>
      <c r="AI14" s="786">
        <f t="shared" si="23"/>
        <v>0</v>
      </c>
      <c r="AJ14" s="787">
        <f t="shared" si="50"/>
        <v>0</v>
      </c>
      <c r="AK14" s="788">
        <f t="shared" si="50"/>
        <v>1</v>
      </c>
      <c r="AL14" s="786">
        <f t="shared" si="26"/>
        <v>1</v>
      </c>
      <c r="AM14" s="787">
        <f>SW800_JIG_MTBJC!R39</f>
        <v>0</v>
      </c>
      <c r="AN14" s="788">
        <f>SW800_JIG_MTBJC!S39</f>
        <v>0</v>
      </c>
      <c r="AO14" s="786">
        <f t="shared" si="27"/>
        <v>0</v>
      </c>
      <c r="AP14" s="787">
        <f t="shared" si="51"/>
        <v>0</v>
      </c>
      <c r="AQ14" s="788">
        <f t="shared" si="51"/>
        <v>1</v>
      </c>
      <c r="AR14" s="786">
        <f t="shared" si="0"/>
        <v>1</v>
      </c>
      <c r="AS14" s="787">
        <f>SW800_JIG_MTBJC!T39</f>
        <v>0</v>
      </c>
      <c r="AT14" s="788">
        <f>SW800_JIG_MTBJC!U39</f>
        <v>0</v>
      </c>
      <c r="AU14" s="786">
        <f t="shared" si="30"/>
        <v>0</v>
      </c>
      <c r="AV14" s="787">
        <f t="shared" si="52"/>
        <v>0</v>
      </c>
      <c r="AW14" s="788">
        <f t="shared" si="52"/>
        <v>1</v>
      </c>
      <c r="AX14" s="786">
        <f t="shared" si="1"/>
        <v>1</v>
      </c>
      <c r="AY14" s="787">
        <f>SW800_JIG_MTBJC!V39</f>
        <v>0</v>
      </c>
      <c r="AZ14" s="788">
        <f>SW800_JIG_MTBJC!W39</f>
        <v>0</v>
      </c>
      <c r="BA14" s="786">
        <f t="shared" si="33"/>
        <v>0</v>
      </c>
      <c r="BB14" s="787">
        <f t="shared" si="53"/>
        <v>0</v>
      </c>
      <c r="BC14" s="788">
        <f t="shared" si="53"/>
        <v>1</v>
      </c>
      <c r="BD14" s="786">
        <f t="shared" si="2"/>
        <v>1</v>
      </c>
      <c r="BE14" s="787">
        <f>SW800_JIG_MTBJC!X39</f>
        <v>0</v>
      </c>
      <c r="BF14" s="788">
        <f>SW800_JIG_MTBJC!Y39</f>
        <v>0</v>
      </c>
      <c r="BG14" s="786">
        <f t="shared" si="36"/>
        <v>0</v>
      </c>
      <c r="BH14" s="787">
        <f t="shared" si="54"/>
        <v>0</v>
      </c>
      <c r="BI14" s="788">
        <f t="shared" si="54"/>
        <v>1</v>
      </c>
      <c r="BJ14" s="786">
        <f t="shared" si="3"/>
        <v>1</v>
      </c>
      <c r="BK14" s="787">
        <f>SW800_JIG_MTBJC!Z39</f>
        <v>0</v>
      </c>
      <c r="BL14" s="788">
        <f>SW800_JIG_MTBJC!AA39</f>
        <v>0</v>
      </c>
      <c r="BM14" s="786">
        <f t="shared" si="39"/>
        <v>0</v>
      </c>
      <c r="BN14" s="787">
        <f t="shared" si="55"/>
        <v>0</v>
      </c>
      <c r="BO14" s="788">
        <f t="shared" si="55"/>
        <v>1</v>
      </c>
      <c r="BP14" s="786">
        <f t="shared" si="4"/>
        <v>1</v>
      </c>
      <c r="BQ14" s="787">
        <f>SW800_JIG_MTBJC!AB39</f>
        <v>0</v>
      </c>
      <c r="BR14" s="788">
        <f>SW800_JIG_MTBJC!AC39</f>
        <v>0</v>
      </c>
      <c r="BS14" s="786">
        <f t="shared" si="42"/>
        <v>0</v>
      </c>
      <c r="BT14" s="787">
        <f t="shared" si="56"/>
        <v>0</v>
      </c>
      <c r="BU14" s="788">
        <f t="shared" si="56"/>
        <v>1</v>
      </c>
      <c r="BV14" s="786">
        <f t="shared" si="5"/>
        <v>1</v>
      </c>
      <c r="BW14" s="789" t="s">
        <v>89</v>
      </c>
    </row>
    <row r="15" spans="2:75" ht="15.75" hidden="1" customHeight="1" outlineLevel="1">
      <c r="B15" s="2523"/>
      <c r="C15" s="2480"/>
      <c r="D15" s="2473"/>
      <c r="E15" s="735" t="s">
        <v>217</v>
      </c>
      <c r="F15" s="787">
        <f>SW800_JIG_MTBJC!F40</f>
        <v>1486</v>
      </c>
      <c r="G15" s="788">
        <f>SW800_JIG_MTBJC!G40</f>
        <v>2257</v>
      </c>
      <c r="H15" s="786">
        <f t="shared" si="6"/>
        <v>771</v>
      </c>
      <c r="I15" s="787">
        <f>SW800_JIG_MTBJC!H40</f>
        <v>1520</v>
      </c>
      <c r="J15" s="788">
        <f>SW800_JIG_MTBJC!I40</f>
        <v>1372</v>
      </c>
      <c r="K15" s="786">
        <f t="shared" si="7"/>
        <v>-148</v>
      </c>
      <c r="L15" s="787">
        <f t="shared" si="46"/>
        <v>3006</v>
      </c>
      <c r="M15" s="788">
        <f t="shared" si="46"/>
        <v>3629</v>
      </c>
      <c r="N15" s="786">
        <f t="shared" si="10"/>
        <v>623</v>
      </c>
      <c r="O15" s="787">
        <f>SW800_JIG_MTBJC!J40</f>
        <v>598</v>
      </c>
      <c r="P15" s="788">
        <f>SW800_JIG_MTBJC!K40</f>
        <v>2934</v>
      </c>
      <c r="Q15" s="786">
        <f t="shared" si="11"/>
        <v>2336</v>
      </c>
      <c r="R15" s="787">
        <f t="shared" si="47"/>
        <v>3604</v>
      </c>
      <c r="S15" s="788">
        <f t="shared" si="47"/>
        <v>6563</v>
      </c>
      <c r="T15" s="786">
        <f t="shared" si="14"/>
        <v>2959</v>
      </c>
      <c r="U15" s="787">
        <f>SW800_JIG_MTBJC!L40</f>
        <v>2147</v>
      </c>
      <c r="V15" s="788">
        <f>SW800_JIG_MTBJC!M40</f>
        <v>2668</v>
      </c>
      <c r="W15" s="786">
        <f t="shared" si="15"/>
        <v>521</v>
      </c>
      <c r="X15" s="787">
        <f t="shared" si="48"/>
        <v>5751</v>
      </c>
      <c r="Y15" s="788">
        <f t="shared" si="48"/>
        <v>9231</v>
      </c>
      <c r="Z15" s="786">
        <f t="shared" si="18"/>
        <v>3480</v>
      </c>
      <c r="AA15" s="787">
        <f>SW800_JIG_MTBJC!N40</f>
        <v>1159</v>
      </c>
      <c r="AB15" s="788">
        <f>SW800_JIG_MTBJC!O40</f>
        <v>1194</v>
      </c>
      <c r="AC15" s="786">
        <f t="shared" si="19"/>
        <v>35</v>
      </c>
      <c r="AD15" s="787">
        <f t="shared" si="49"/>
        <v>6910</v>
      </c>
      <c r="AE15" s="788">
        <f t="shared" si="49"/>
        <v>10425</v>
      </c>
      <c r="AF15" s="786">
        <f t="shared" si="22"/>
        <v>3515</v>
      </c>
      <c r="AG15" s="787">
        <f>SW800_JIG_MTBJC!P40</f>
        <v>812</v>
      </c>
      <c r="AH15" s="788">
        <f>SW800_JIG_MTBJC!Q40</f>
        <v>1147</v>
      </c>
      <c r="AI15" s="786">
        <f t="shared" si="23"/>
        <v>335</v>
      </c>
      <c r="AJ15" s="787">
        <f t="shared" si="50"/>
        <v>7722</v>
      </c>
      <c r="AK15" s="788">
        <f t="shared" si="50"/>
        <v>11572</v>
      </c>
      <c r="AL15" s="786">
        <f t="shared" si="26"/>
        <v>3850</v>
      </c>
      <c r="AM15" s="787">
        <f>SW800_JIG_MTBJC!R40</f>
        <v>1909</v>
      </c>
      <c r="AN15" s="788">
        <f>SW800_JIG_MTBJC!S40</f>
        <v>0</v>
      </c>
      <c r="AO15" s="786">
        <f t="shared" si="27"/>
        <v>-1909</v>
      </c>
      <c r="AP15" s="787">
        <f t="shared" si="51"/>
        <v>9631</v>
      </c>
      <c r="AQ15" s="788">
        <f t="shared" si="51"/>
        <v>11572</v>
      </c>
      <c r="AR15" s="786">
        <f t="shared" si="0"/>
        <v>1941</v>
      </c>
      <c r="AS15" s="787">
        <f>SW800_JIG_MTBJC!T40</f>
        <v>1903</v>
      </c>
      <c r="AT15" s="788">
        <f>SW800_JIG_MTBJC!U40</f>
        <v>0</v>
      </c>
      <c r="AU15" s="786">
        <f t="shared" si="30"/>
        <v>-1903</v>
      </c>
      <c r="AV15" s="787">
        <f t="shared" si="52"/>
        <v>11534</v>
      </c>
      <c r="AW15" s="788">
        <f t="shared" si="52"/>
        <v>11572</v>
      </c>
      <c r="AX15" s="786">
        <f t="shared" si="1"/>
        <v>38</v>
      </c>
      <c r="AY15" s="787">
        <f>SW800_JIG_MTBJC!V40</f>
        <v>1903</v>
      </c>
      <c r="AZ15" s="788">
        <f>SW800_JIG_MTBJC!W40</f>
        <v>0</v>
      </c>
      <c r="BA15" s="786">
        <f t="shared" si="33"/>
        <v>-1903</v>
      </c>
      <c r="BB15" s="787">
        <f t="shared" si="53"/>
        <v>13437</v>
      </c>
      <c r="BC15" s="788">
        <f t="shared" si="53"/>
        <v>11572</v>
      </c>
      <c r="BD15" s="786">
        <f t="shared" si="2"/>
        <v>-1865</v>
      </c>
      <c r="BE15" s="787">
        <f>SW800_JIG_MTBJC!X40</f>
        <v>1903</v>
      </c>
      <c r="BF15" s="788">
        <f>SW800_JIG_MTBJC!Y40</f>
        <v>0</v>
      </c>
      <c r="BG15" s="786">
        <f t="shared" si="36"/>
        <v>-1903</v>
      </c>
      <c r="BH15" s="787">
        <f t="shared" si="54"/>
        <v>15340</v>
      </c>
      <c r="BI15" s="788">
        <f t="shared" si="54"/>
        <v>11572</v>
      </c>
      <c r="BJ15" s="786">
        <f t="shared" si="3"/>
        <v>-3768</v>
      </c>
      <c r="BK15" s="787">
        <f>SW800_JIG_MTBJC!Z40</f>
        <v>1910</v>
      </c>
      <c r="BL15" s="788">
        <f>SW800_JIG_MTBJC!AA40</f>
        <v>0</v>
      </c>
      <c r="BM15" s="786">
        <f t="shared" si="39"/>
        <v>-1910</v>
      </c>
      <c r="BN15" s="787">
        <f t="shared" si="55"/>
        <v>17250</v>
      </c>
      <c r="BO15" s="788">
        <f t="shared" si="55"/>
        <v>11572</v>
      </c>
      <c r="BP15" s="786">
        <f t="shared" si="4"/>
        <v>-5678</v>
      </c>
      <c r="BQ15" s="787">
        <f>SW800_JIG_MTBJC!AB40</f>
        <v>1910</v>
      </c>
      <c r="BR15" s="788">
        <f>SW800_JIG_MTBJC!AC40</f>
        <v>0</v>
      </c>
      <c r="BS15" s="786">
        <f t="shared" si="42"/>
        <v>-1910</v>
      </c>
      <c r="BT15" s="787">
        <f t="shared" si="56"/>
        <v>19160</v>
      </c>
      <c r="BU15" s="788">
        <f t="shared" si="56"/>
        <v>11572</v>
      </c>
      <c r="BV15" s="786">
        <f t="shared" si="5"/>
        <v>-7588</v>
      </c>
      <c r="BW15" s="789" t="s">
        <v>89</v>
      </c>
    </row>
    <row r="16" spans="2:75" ht="15.75" hidden="1" customHeight="1" outlineLevel="1" thickBot="1">
      <c r="B16" s="2523"/>
      <c r="C16" s="2480"/>
      <c r="D16" s="2473"/>
      <c r="E16" s="736" t="s">
        <v>218</v>
      </c>
      <c r="F16" s="790">
        <f>F15/6300*1000</f>
        <v>235.87301587301587</v>
      </c>
      <c r="G16" s="791">
        <f t="shared" ref="G16:BR16" si="57">G15/6300*1000</f>
        <v>358.25396825396825</v>
      </c>
      <c r="H16" s="792">
        <f t="shared" si="6"/>
        <v>122.38095238095238</v>
      </c>
      <c r="I16" s="790">
        <f t="shared" si="57"/>
        <v>241.26984126984127</v>
      </c>
      <c r="J16" s="791">
        <f t="shared" si="57"/>
        <v>217.77777777777777</v>
      </c>
      <c r="K16" s="792">
        <f t="shared" si="7"/>
        <v>-23.492063492063494</v>
      </c>
      <c r="L16" s="790">
        <f t="shared" si="46"/>
        <v>477.14285714285711</v>
      </c>
      <c r="M16" s="791">
        <f t="shared" si="46"/>
        <v>576.03174603174602</v>
      </c>
      <c r="N16" s="792">
        <f t="shared" si="10"/>
        <v>98.888888888888914</v>
      </c>
      <c r="O16" s="790">
        <f t="shared" si="57"/>
        <v>94.920634920634924</v>
      </c>
      <c r="P16" s="791">
        <f t="shared" si="57"/>
        <v>465.71428571428567</v>
      </c>
      <c r="Q16" s="792">
        <f t="shared" si="11"/>
        <v>370.79365079365073</v>
      </c>
      <c r="R16" s="790">
        <f t="shared" si="47"/>
        <v>572.06349206349205</v>
      </c>
      <c r="S16" s="791">
        <f t="shared" si="47"/>
        <v>1041.7460317460318</v>
      </c>
      <c r="T16" s="792">
        <f t="shared" si="14"/>
        <v>469.68253968253975</v>
      </c>
      <c r="U16" s="790">
        <f t="shared" si="57"/>
        <v>340.79365079365084</v>
      </c>
      <c r="V16" s="791">
        <f t="shared" si="57"/>
        <v>423.49206349206349</v>
      </c>
      <c r="W16" s="792">
        <f t="shared" si="15"/>
        <v>82.698412698412653</v>
      </c>
      <c r="X16" s="790">
        <f t="shared" si="48"/>
        <v>912.85714285714289</v>
      </c>
      <c r="Y16" s="791">
        <f t="shared" si="48"/>
        <v>1465.2380952380954</v>
      </c>
      <c r="Z16" s="792">
        <f t="shared" si="18"/>
        <v>552.38095238095252</v>
      </c>
      <c r="AA16" s="790">
        <f t="shared" si="57"/>
        <v>183.96825396825398</v>
      </c>
      <c r="AB16" s="791">
        <f t="shared" si="57"/>
        <v>189.52380952380952</v>
      </c>
      <c r="AC16" s="792">
        <f t="shared" si="19"/>
        <v>5.5555555555555429</v>
      </c>
      <c r="AD16" s="790">
        <f t="shared" si="49"/>
        <v>1096.8253968253969</v>
      </c>
      <c r="AE16" s="791">
        <f t="shared" si="49"/>
        <v>1654.761904761905</v>
      </c>
      <c r="AF16" s="792">
        <f t="shared" si="22"/>
        <v>557.93650793650818</v>
      </c>
      <c r="AG16" s="790">
        <f t="shared" si="57"/>
        <v>128.88888888888889</v>
      </c>
      <c r="AH16" s="791">
        <f t="shared" si="57"/>
        <v>182.06349206349208</v>
      </c>
      <c r="AI16" s="792">
        <f t="shared" si="23"/>
        <v>53.174603174603192</v>
      </c>
      <c r="AJ16" s="790">
        <f t="shared" si="50"/>
        <v>1225.7142857142858</v>
      </c>
      <c r="AK16" s="791">
        <f t="shared" si="50"/>
        <v>1836.8253968253971</v>
      </c>
      <c r="AL16" s="792">
        <f t="shared" si="26"/>
        <v>611.11111111111131</v>
      </c>
      <c r="AM16" s="790">
        <f t="shared" si="57"/>
        <v>303.01587301587301</v>
      </c>
      <c r="AN16" s="791">
        <f t="shared" si="57"/>
        <v>0</v>
      </c>
      <c r="AO16" s="792">
        <f t="shared" si="27"/>
        <v>-303.01587301587301</v>
      </c>
      <c r="AP16" s="790">
        <f t="shared" si="51"/>
        <v>1528.7301587301588</v>
      </c>
      <c r="AQ16" s="791">
        <f t="shared" si="51"/>
        <v>1836.8253968253971</v>
      </c>
      <c r="AR16" s="792">
        <f t="shared" si="0"/>
        <v>308.0952380952383</v>
      </c>
      <c r="AS16" s="790">
        <f t="shared" si="57"/>
        <v>302.06349206349211</v>
      </c>
      <c r="AT16" s="791">
        <f t="shared" si="57"/>
        <v>0</v>
      </c>
      <c r="AU16" s="792">
        <f t="shared" si="30"/>
        <v>-302.06349206349211</v>
      </c>
      <c r="AV16" s="790">
        <f t="shared" si="52"/>
        <v>1830.7936507936508</v>
      </c>
      <c r="AW16" s="791">
        <f t="shared" si="52"/>
        <v>1836.8253968253971</v>
      </c>
      <c r="AX16" s="792">
        <f t="shared" si="1"/>
        <v>6.0317460317462519</v>
      </c>
      <c r="AY16" s="790">
        <f t="shared" si="57"/>
        <v>302.06349206349211</v>
      </c>
      <c r="AZ16" s="791">
        <f t="shared" si="57"/>
        <v>0</v>
      </c>
      <c r="BA16" s="792">
        <f t="shared" si="33"/>
        <v>-302.06349206349211</v>
      </c>
      <c r="BB16" s="790">
        <f t="shared" si="53"/>
        <v>2132.8571428571431</v>
      </c>
      <c r="BC16" s="791">
        <f t="shared" si="53"/>
        <v>1836.8253968253971</v>
      </c>
      <c r="BD16" s="792">
        <f t="shared" si="2"/>
        <v>-296.03174603174602</v>
      </c>
      <c r="BE16" s="790">
        <f t="shared" si="57"/>
        <v>302.06349206349211</v>
      </c>
      <c r="BF16" s="791">
        <f t="shared" si="57"/>
        <v>0</v>
      </c>
      <c r="BG16" s="792">
        <f t="shared" si="36"/>
        <v>-302.06349206349211</v>
      </c>
      <c r="BH16" s="790">
        <f t="shared" si="54"/>
        <v>2434.9206349206352</v>
      </c>
      <c r="BI16" s="791">
        <f t="shared" si="54"/>
        <v>1836.8253968253971</v>
      </c>
      <c r="BJ16" s="792">
        <f t="shared" si="3"/>
        <v>-598.09523809523807</v>
      </c>
      <c r="BK16" s="790">
        <f t="shared" si="57"/>
        <v>303.17460317460313</v>
      </c>
      <c r="BL16" s="791">
        <f t="shared" si="57"/>
        <v>0</v>
      </c>
      <c r="BM16" s="792">
        <f t="shared" si="39"/>
        <v>-303.17460317460313</v>
      </c>
      <c r="BN16" s="790">
        <f t="shared" si="55"/>
        <v>2738.0952380952385</v>
      </c>
      <c r="BO16" s="791">
        <f t="shared" si="55"/>
        <v>1836.8253968253971</v>
      </c>
      <c r="BP16" s="792">
        <f t="shared" si="4"/>
        <v>-901.26984126984144</v>
      </c>
      <c r="BQ16" s="790">
        <f t="shared" si="57"/>
        <v>303.17460317460313</v>
      </c>
      <c r="BR16" s="791">
        <f t="shared" si="57"/>
        <v>0</v>
      </c>
      <c r="BS16" s="792">
        <f t="shared" si="42"/>
        <v>-303.17460317460313</v>
      </c>
      <c r="BT16" s="790">
        <f t="shared" si="56"/>
        <v>3041.2698412698419</v>
      </c>
      <c r="BU16" s="791">
        <f t="shared" si="56"/>
        <v>1836.8253968253971</v>
      </c>
      <c r="BV16" s="792">
        <f t="shared" si="5"/>
        <v>-1204.4444444444448</v>
      </c>
      <c r="BW16" s="793" t="s">
        <v>90</v>
      </c>
    </row>
    <row r="17" spans="2:75" ht="15.75" hidden="1" customHeight="1" outlineLevel="1" thickTop="1">
      <c r="B17" s="2523"/>
      <c r="C17" s="2480"/>
      <c r="D17" s="2473"/>
      <c r="E17" s="737" t="s">
        <v>219</v>
      </c>
      <c r="F17" s="794">
        <f>F13-F14-F15</f>
        <v>391</v>
      </c>
      <c r="G17" s="795">
        <f t="shared" ref="G17:BR17" si="58">G13-G14-G15</f>
        <v>-381</v>
      </c>
      <c r="H17" s="796">
        <f t="shared" si="6"/>
        <v>-772</v>
      </c>
      <c r="I17" s="794">
        <f t="shared" si="58"/>
        <v>397</v>
      </c>
      <c r="J17" s="795">
        <f t="shared" si="58"/>
        <v>545</v>
      </c>
      <c r="K17" s="796">
        <f t="shared" si="7"/>
        <v>148</v>
      </c>
      <c r="L17" s="794">
        <f t="shared" si="46"/>
        <v>788</v>
      </c>
      <c r="M17" s="795">
        <f t="shared" si="46"/>
        <v>164</v>
      </c>
      <c r="N17" s="796">
        <f t="shared" si="10"/>
        <v>-624</v>
      </c>
      <c r="O17" s="794">
        <f t="shared" si="58"/>
        <v>158</v>
      </c>
      <c r="P17" s="795">
        <f t="shared" si="58"/>
        <v>-2178</v>
      </c>
      <c r="Q17" s="796">
        <f t="shared" si="11"/>
        <v>-2336</v>
      </c>
      <c r="R17" s="794">
        <f t="shared" si="47"/>
        <v>946</v>
      </c>
      <c r="S17" s="795">
        <f t="shared" si="47"/>
        <v>-2014</v>
      </c>
      <c r="T17" s="796">
        <f t="shared" si="14"/>
        <v>-2960</v>
      </c>
      <c r="U17" s="794">
        <f t="shared" si="58"/>
        <v>564</v>
      </c>
      <c r="V17" s="795">
        <f t="shared" si="58"/>
        <v>43</v>
      </c>
      <c r="W17" s="796">
        <f t="shared" si="15"/>
        <v>-521</v>
      </c>
      <c r="X17" s="794">
        <f t="shared" si="48"/>
        <v>1510</v>
      </c>
      <c r="Y17" s="795">
        <f t="shared" si="48"/>
        <v>-1971</v>
      </c>
      <c r="Z17" s="796">
        <f t="shared" si="18"/>
        <v>-3481</v>
      </c>
      <c r="AA17" s="794">
        <f t="shared" si="58"/>
        <v>303</v>
      </c>
      <c r="AB17" s="795">
        <f t="shared" si="58"/>
        <v>268</v>
      </c>
      <c r="AC17" s="796">
        <f t="shared" si="19"/>
        <v>-35</v>
      </c>
      <c r="AD17" s="794">
        <f t="shared" si="49"/>
        <v>1813</v>
      </c>
      <c r="AE17" s="795">
        <f t="shared" si="49"/>
        <v>-1703</v>
      </c>
      <c r="AF17" s="796">
        <f t="shared" si="22"/>
        <v>-3516</v>
      </c>
      <c r="AG17" s="794">
        <f t="shared" si="58"/>
        <v>214</v>
      </c>
      <c r="AH17" s="795">
        <f t="shared" si="58"/>
        <v>-121</v>
      </c>
      <c r="AI17" s="796">
        <f t="shared" si="23"/>
        <v>-335</v>
      </c>
      <c r="AJ17" s="794">
        <f t="shared" si="50"/>
        <v>2027</v>
      </c>
      <c r="AK17" s="795">
        <f t="shared" si="50"/>
        <v>-1824</v>
      </c>
      <c r="AL17" s="796">
        <f t="shared" si="26"/>
        <v>-3851</v>
      </c>
      <c r="AM17" s="794">
        <f t="shared" si="58"/>
        <v>499</v>
      </c>
      <c r="AN17" s="795">
        <f t="shared" si="58"/>
        <v>2408</v>
      </c>
      <c r="AO17" s="796">
        <f t="shared" si="27"/>
        <v>1909</v>
      </c>
      <c r="AP17" s="794">
        <f t="shared" si="51"/>
        <v>2526</v>
      </c>
      <c r="AQ17" s="795">
        <f t="shared" si="51"/>
        <v>584</v>
      </c>
      <c r="AR17" s="796">
        <f t="shared" si="0"/>
        <v>-1942</v>
      </c>
      <c r="AS17" s="794">
        <f t="shared" si="58"/>
        <v>497</v>
      </c>
      <c r="AT17" s="795">
        <f t="shared" si="58"/>
        <v>2400</v>
      </c>
      <c r="AU17" s="796">
        <f t="shared" si="30"/>
        <v>1903</v>
      </c>
      <c r="AV17" s="794">
        <f t="shared" si="52"/>
        <v>3023</v>
      </c>
      <c r="AW17" s="795">
        <f t="shared" si="52"/>
        <v>2984</v>
      </c>
      <c r="AX17" s="796">
        <f t="shared" si="1"/>
        <v>-39</v>
      </c>
      <c r="AY17" s="794">
        <f t="shared" si="58"/>
        <v>497</v>
      </c>
      <c r="AZ17" s="795">
        <f t="shared" si="58"/>
        <v>2400</v>
      </c>
      <c r="BA17" s="796">
        <f t="shared" si="33"/>
        <v>1903</v>
      </c>
      <c r="BB17" s="794">
        <f t="shared" si="53"/>
        <v>3520</v>
      </c>
      <c r="BC17" s="795">
        <f t="shared" si="53"/>
        <v>5384</v>
      </c>
      <c r="BD17" s="796">
        <f t="shared" si="2"/>
        <v>1864</v>
      </c>
      <c r="BE17" s="794">
        <f t="shared" si="58"/>
        <v>497</v>
      </c>
      <c r="BF17" s="795">
        <f t="shared" si="58"/>
        <v>2400</v>
      </c>
      <c r="BG17" s="796">
        <f t="shared" si="36"/>
        <v>1903</v>
      </c>
      <c r="BH17" s="794">
        <f t="shared" si="54"/>
        <v>4017</v>
      </c>
      <c r="BI17" s="795">
        <f t="shared" si="54"/>
        <v>7784</v>
      </c>
      <c r="BJ17" s="796">
        <f t="shared" si="3"/>
        <v>3767</v>
      </c>
      <c r="BK17" s="794">
        <f t="shared" si="58"/>
        <v>498</v>
      </c>
      <c r="BL17" s="795">
        <f t="shared" si="58"/>
        <v>2408</v>
      </c>
      <c r="BM17" s="796">
        <f t="shared" si="39"/>
        <v>1910</v>
      </c>
      <c r="BN17" s="794">
        <f t="shared" si="55"/>
        <v>4515</v>
      </c>
      <c r="BO17" s="795">
        <f t="shared" si="55"/>
        <v>10192</v>
      </c>
      <c r="BP17" s="796">
        <f t="shared" si="4"/>
        <v>5677</v>
      </c>
      <c r="BQ17" s="794">
        <f t="shared" si="58"/>
        <v>498</v>
      </c>
      <c r="BR17" s="795">
        <f t="shared" si="58"/>
        <v>2408</v>
      </c>
      <c r="BS17" s="796">
        <f t="shared" si="42"/>
        <v>1910</v>
      </c>
      <c r="BT17" s="794">
        <f t="shared" si="56"/>
        <v>5013</v>
      </c>
      <c r="BU17" s="795">
        <f t="shared" si="56"/>
        <v>12600</v>
      </c>
      <c r="BV17" s="796">
        <f t="shared" si="5"/>
        <v>7587</v>
      </c>
      <c r="BW17" s="797" t="s">
        <v>89</v>
      </c>
    </row>
    <row r="18" spans="2:75" ht="15.75" hidden="1" customHeight="1" outlineLevel="1" thickBot="1">
      <c r="B18" s="2523"/>
      <c r="C18" s="2480"/>
      <c r="D18" s="2474"/>
      <c r="E18" s="738" t="s">
        <v>220</v>
      </c>
      <c r="F18" s="798">
        <f>F17/F13</f>
        <v>0.20831113478955782</v>
      </c>
      <c r="G18" s="799">
        <f t="shared" ref="G18" si="59">G17/G13</f>
        <v>-0.20298348428343102</v>
      </c>
      <c r="H18" s="800">
        <f>G18-F18</f>
        <v>-0.41129461907298881</v>
      </c>
      <c r="I18" s="798">
        <f t="shared" ref="I18:BR18" si="60">I17/I13</f>
        <v>0.207094418362024</v>
      </c>
      <c r="J18" s="799">
        <f t="shared" si="60"/>
        <v>0.2842983828899322</v>
      </c>
      <c r="K18" s="800">
        <f t="shared" si="7"/>
        <v>7.7203964527908203E-2</v>
      </c>
      <c r="L18" s="798">
        <f t="shared" ref="L18" si="61">L17/L13</f>
        <v>0.2076963626779125</v>
      </c>
      <c r="M18" s="799">
        <f t="shared" si="60"/>
        <v>4.322614654717976E-2</v>
      </c>
      <c r="N18" s="800">
        <f t="shared" si="10"/>
        <v>-0.16447021613073273</v>
      </c>
      <c r="O18" s="798">
        <f t="shared" ref="O18" si="62">O17/O13</f>
        <v>0.20899470899470898</v>
      </c>
      <c r="P18" s="799">
        <f t="shared" si="60"/>
        <v>-2.8809523809523809</v>
      </c>
      <c r="Q18" s="800">
        <f t="shared" si="11"/>
        <v>-3.0899470899470898</v>
      </c>
      <c r="R18" s="798">
        <f t="shared" ref="R18" si="63">R17/R13</f>
        <v>0.2079120879120879</v>
      </c>
      <c r="S18" s="799">
        <f t="shared" si="60"/>
        <v>-0.44263736263736264</v>
      </c>
      <c r="T18" s="800">
        <f t="shared" si="14"/>
        <v>-0.65054945054945057</v>
      </c>
      <c r="U18" s="798">
        <f t="shared" ref="U18" si="64">U17/U13</f>
        <v>0.20804131316857249</v>
      </c>
      <c r="V18" s="799">
        <f t="shared" si="60"/>
        <v>1.5861305791220952E-2</v>
      </c>
      <c r="W18" s="800">
        <f t="shared" si="15"/>
        <v>-0.19218000737735155</v>
      </c>
      <c r="X18" s="798">
        <f t="shared" ref="X18" si="65">X17/X13</f>
        <v>0.20796033604186751</v>
      </c>
      <c r="Y18" s="799">
        <f t="shared" si="60"/>
        <v>-0.2714502134692191</v>
      </c>
      <c r="Z18" s="800">
        <f t="shared" si="18"/>
        <v>-0.47941054951108664</v>
      </c>
      <c r="AA18" s="798">
        <f t="shared" ref="AA18" si="66">AA17/AA13</f>
        <v>0.20725034199726403</v>
      </c>
      <c r="AB18" s="799">
        <f t="shared" si="60"/>
        <v>0.18331053351573187</v>
      </c>
      <c r="AC18" s="800">
        <f t="shared" si="19"/>
        <v>-2.3939808481532154E-2</v>
      </c>
      <c r="AD18" s="798">
        <f t="shared" ref="AD18" si="67">AD17/AD13</f>
        <v>0.20784133898887996</v>
      </c>
      <c r="AE18" s="799">
        <f t="shared" si="60"/>
        <v>-0.19523099850968703</v>
      </c>
      <c r="AF18" s="800">
        <f t="shared" si="22"/>
        <v>-0.40307233749856697</v>
      </c>
      <c r="AG18" s="798">
        <f t="shared" ref="AG18" si="68">AG17/AG13</f>
        <v>0.20857699805068225</v>
      </c>
      <c r="AH18" s="799">
        <f t="shared" si="60"/>
        <v>-0.11793372319688109</v>
      </c>
      <c r="AI18" s="800">
        <f t="shared" si="23"/>
        <v>-0.32651072124756331</v>
      </c>
      <c r="AJ18" s="798">
        <f t="shared" ref="AJ18" si="69">AJ17/AJ13</f>
        <v>0.20791876089855371</v>
      </c>
      <c r="AK18" s="799">
        <f t="shared" si="60"/>
        <v>-0.18709611242178684</v>
      </c>
      <c r="AL18" s="800">
        <f t="shared" si="26"/>
        <v>-0.39501487332034058</v>
      </c>
      <c r="AM18" s="798">
        <f t="shared" ref="AM18" si="70">AM17/AM13</f>
        <v>0.20722591362126247</v>
      </c>
      <c r="AN18" s="799">
        <f t="shared" si="60"/>
        <v>1</v>
      </c>
      <c r="AO18" s="800">
        <f t="shared" si="27"/>
        <v>0.79277408637873759</v>
      </c>
      <c r="AP18" s="798">
        <f t="shared" ref="AP18" si="71">AP17/AP13</f>
        <v>0.20778152504729785</v>
      </c>
      <c r="AQ18" s="799">
        <f t="shared" si="60"/>
        <v>4.8038167311014228E-2</v>
      </c>
      <c r="AR18" s="800">
        <f t="shared" si="0"/>
        <v>-0.15974335773628362</v>
      </c>
      <c r="AS18" s="798">
        <f t="shared" ref="AS18" si="72">AS17/AS13</f>
        <v>0.20708333333333334</v>
      </c>
      <c r="AT18" s="799">
        <f t="shared" si="60"/>
        <v>1</v>
      </c>
      <c r="AU18" s="800">
        <f t="shared" si="30"/>
        <v>0.79291666666666671</v>
      </c>
      <c r="AV18" s="798">
        <f t="shared" ref="AV18" si="73">AV17/AV13</f>
        <v>0.20766641478326578</v>
      </c>
      <c r="AW18" s="799">
        <f t="shared" si="60"/>
        <v>0.20498729133750085</v>
      </c>
      <c r="AX18" s="800">
        <f t="shared" si="1"/>
        <v>-2.6791234457649304E-3</v>
      </c>
      <c r="AY18" s="798">
        <f t="shared" ref="AY18" si="74">AY17/AY13</f>
        <v>0.20708333333333334</v>
      </c>
      <c r="AZ18" s="799">
        <f t="shared" si="60"/>
        <v>1</v>
      </c>
      <c r="BA18" s="800">
        <f t="shared" si="33"/>
        <v>0.79291666666666671</v>
      </c>
      <c r="BB18" s="798">
        <f t="shared" ref="BB18" si="75">BB17/BB13</f>
        <v>0.20758388865955063</v>
      </c>
      <c r="BC18" s="799">
        <f t="shared" si="60"/>
        <v>0.3175089933360854</v>
      </c>
      <c r="BD18" s="800">
        <f t="shared" si="2"/>
        <v>0.10992510467653477</v>
      </c>
      <c r="BE18" s="798">
        <f t="shared" ref="BE18" si="76">BE17/BE13</f>
        <v>0.20708333333333334</v>
      </c>
      <c r="BF18" s="799">
        <f t="shared" si="60"/>
        <v>1</v>
      </c>
      <c r="BG18" s="800">
        <f t="shared" si="36"/>
        <v>0.79291666666666671</v>
      </c>
      <c r="BH18" s="798">
        <f t="shared" ref="BH18" si="77">BH17/BH13</f>
        <v>0.20752182672934855</v>
      </c>
      <c r="BI18" s="799">
        <f t="shared" si="60"/>
        <v>0.40212842899209589</v>
      </c>
      <c r="BJ18" s="800">
        <f t="shared" si="3"/>
        <v>0.19460660226274734</v>
      </c>
      <c r="BK18" s="798">
        <f t="shared" ref="BK18" si="78">BK17/BK13</f>
        <v>0.20681063122923588</v>
      </c>
      <c r="BL18" s="799">
        <f t="shared" si="60"/>
        <v>1</v>
      </c>
      <c r="BM18" s="800">
        <f t="shared" si="39"/>
        <v>0.79318936877076407</v>
      </c>
      <c r="BN18" s="798">
        <f t="shared" ref="BN18" si="79">BN17/BN13</f>
        <v>0.20744314266023431</v>
      </c>
      <c r="BO18" s="799">
        <f t="shared" si="60"/>
        <v>0.46827475304387778</v>
      </c>
      <c r="BP18" s="800">
        <f t="shared" si="4"/>
        <v>0.26083161038364344</v>
      </c>
      <c r="BQ18" s="798">
        <f t="shared" ref="BQ18" si="80">BQ17/BQ13</f>
        <v>0.20681063122923588</v>
      </c>
      <c r="BR18" s="799">
        <f t="shared" si="60"/>
        <v>1</v>
      </c>
      <c r="BS18" s="800">
        <f t="shared" si="42"/>
        <v>0.79318936877076407</v>
      </c>
      <c r="BT18" s="798">
        <f t="shared" ref="BT18:BU18" si="81">BT17/BT13</f>
        <v>0.20738013486120879</v>
      </c>
      <c r="BU18" s="799">
        <f t="shared" si="81"/>
        <v>0.52124270880734702</v>
      </c>
      <c r="BV18" s="800">
        <f t="shared" si="5"/>
        <v>0.31386257394613826</v>
      </c>
      <c r="BW18" s="809" t="s">
        <v>153</v>
      </c>
    </row>
    <row r="19" spans="2:75" ht="15.75" hidden="1" customHeight="1" outlineLevel="1">
      <c r="B19" s="2523"/>
      <c r="C19" s="2480"/>
      <c r="D19" s="2472" t="s">
        <v>221</v>
      </c>
      <c r="E19" s="734" t="s">
        <v>216</v>
      </c>
      <c r="F19" s="782">
        <f>SW800_JIG_MTBJC!F41</f>
        <v>318</v>
      </c>
      <c r="G19" s="783">
        <f>SW800_JIG_MTBJC!G41</f>
        <v>0</v>
      </c>
      <c r="H19" s="781">
        <f t="shared" si="6"/>
        <v>-318</v>
      </c>
      <c r="I19" s="782">
        <f>SW800_JIG_MTBJC!H41</f>
        <v>318</v>
      </c>
      <c r="J19" s="783">
        <f>SW800_JIG_MTBJC!I41</f>
        <v>0</v>
      </c>
      <c r="K19" s="781">
        <f t="shared" si="7"/>
        <v>-318</v>
      </c>
      <c r="L19" s="782">
        <f t="shared" si="46"/>
        <v>636</v>
      </c>
      <c r="M19" s="783">
        <f t="shared" si="46"/>
        <v>0</v>
      </c>
      <c r="N19" s="781">
        <f t="shared" si="10"/>
        <v>-636</v>
      </c>
      <c r="O19" s="782">
        <f>SW800_JIG_MTBJC!J41</f>
        <v>318</v>
      </c>
      <c r="P19" s="783">
        <f>SW800_JIG_MTBJC!K41</f>
        <v>305</v>
      </c>
      <c r="Q19" s="781">
        <f t="shared" si="11"/>
        <v>-13</v>
      </c>
      <c r="R19" s="782">
        <f t="shared" si="47"/>
        <v>954</v>
      </c>
      <c r="S19" s="783">
        <f t="shared" si="47"/>
        <v>305</v>
      </c>
      <c r="T19" s="781">
        <f t="shared" si="14"/>
        <v>-649</v>
      </c>
      <c r="U19" s="782">
        <f>SW800_JIG_MTBJC!L41</f>
        <v>318</v>
      </c>
      <c r="V19" s="783">
        <f>SW800_JIG_MTBJC!M41</f>
        <v>388</v>
      </c>
      <c r="W19" s="781">
        <f t="shared" si="15"/>
        <v>70</v>
      </c>
      <c r="X19" s="782">
        <f t="shared" si="48"/>
        <v>1272</v>
      </c>
      <c r="Y19" s="783">
        <f t="shared" si="48"/>
        <v>693</v>
      </c>
      <c r="Z19" s="781">
        <f t="shared" si="18"/>
        <v>-579</v>
      </c>
      <c r="AA19" s="782">
        <f>SW800_JIG_MTBJC!N41</f>
        <v>318</v>
      </c>
      <c r="AB19" s="783">
        <f>SW800_JIG_MTBJC!O41</f>
        <v>305</v>
      </c>
      <c r="AC19" s="781">
        <f t="shared" si="19"/>
        <v>-13</v>
      </c>
      <c r="AD19" s="782">
        <f t="shared" si="49"/>
        <v>1590</v>
      </c>
      <c r="AE19" s="783">
        <f t="shared" si="49"/>
        <v>998</v>
      </c>
      <c r="AF19" s="781">
        <f t="shared" si="22"/>
        <v>-592</v>
      </c>
      <c r="AG19" s="782">
        <f>SW800_JIG_MTBJC!P41</f>
        <v>318</v>
      </c>
      <c r="AH19" s="783">
        <f>SW800_JIG_MTBJC!Q41</f>
        <v>318</v>
      </c>
      <c r="AI19" s="781">
        <f t="shared" si="23"/>
        <v>0</v>
      </c>
      <c r="AJ19" s="782">
        <f t="shared" si="50"/>
        <v>1908</v>
      </c>
      <c r="AK19" s="783">
        <f t="shared" si="50"/>
        <v>1316</v>
      </c>
      <c r="AL19" s="781">
        <f t="shared" si="26"/>
        <v>-592</v>
      </c>
      <c r="AM19" s="782">
        <f>SW800_JIG_MTBJC!R41</f>
        <v>0</v>
      </c>
      <c r="AN19" s="783">
        <f>SW800_JIG_MTBJC!S41</f>
        <v>0</v>
      </c>
      <c r="AO19" s="781">
        <f t="shared" si="27"/>
        <v>0</v>
      </c>
      <c r="AP19" s="782">
        <f t="shared" si="51"/>
        <v>1908</v>
      </c>
      <c r="AQ19" s="783">
        <f t="shared" si="51"/>
        <v>1316</v>
      </c>
      <c r="AR19" s="781">
        <f t="shared" si="0"/>
        <v>-592</v>
      </c>
      <c r="AS19" s="782">
        <f>SW800_JIG_MTBJC!T41</f>
        <v>0</v>
      </c>
      <c r="AT19" s="783">
        <f>SW800_JIG_MTBJC!U41</f>
        <v>0</v>
      </c>
      <c r="AU19" s="781">
        <f t="shared" si="30"/>
        <v>0</v>
      </c>
      <c r="AV19" s="782">
        <f t="shared" si="52"/>
        <v>1908</v>
      </c>
      <c r="AW19" s="783">
        <f t="shared" si="52"/>
        <v>1316</v>
      </c>
      <c r="AX19" s="781">
        <f t="shared" si="1"/>
        <v>-592</v>
      </c>
      <c r="AY19" s="782">
        <f>SW800_JIG_MTBJC!V41</f>
        <v>0</v>
      </c>
      <c r="AZ19" s="783">
        <f>SW800_JIG_MTBJC!W41</f>
        <v>0</v>
      </c>
      <c r="BA19" s="781">
        <f t="shared" si="33"/>
        <v>0</v>
      </c>
      <c r="BB19" s="782">
        <f t="shared" si="53"/>
        <v>1908</v>
      </c>
      <c r="BC19" s="783">
        <f t="shared" si="53"/>
        <v>1316</v>
      </c>
      <c r="BD19" s="781">
        <f t="shared" si="2"/>
        <v>-592</v>
      </c>
      <c r="BE19" s="782">
        <f>SW800_JIG_MTBJC!X41</f>
        <v>0</v>
      </c>
      <c r="BF19" s="783">
        <f>SW800_JIG_MTBJC!Y41</f>
        <v>0</v>
      </c>
      <c r="BG19" s="781">
        <f t="shared" si="36"/>
        <v>0</v>
      </c>
      <c r="BH19" s="782">
        <f t="shared" si="54"/>
        <v>1908</v>
      </c>
      <c r="BI19" s="783">
        <f t="shared" si="54"/>
        <v>1316</v>
      </c>
      <c r="BJ19" s="781">
        <f t="shared" si="3"/>
        <v>-592</v>
      </c>
      <c r="BK19" s="782">
        <f>SW800_JIG_MTBJC!Z41</f>
        <v>0</v>
      </c>
      <c r="BL19" s="783">
        <f>SW800_JIG_MTBJC!AA41</f>
        <v>0</v>
      </c>
      <c r="BM19" s="781">
        <f t="shared" si="39"/>
        <v>0</v>
      </c>
      <c r="BN19" s="782">
        <f t="shared" si="55"/>
        <v>1908</v>
      </c>
      <c r="BO19" s="783">
        <f t="shared" si="55"/>
        <v>1316</v>
      </c>
      <c r="BP19" s="781">
        <f t="shared" si="4"/>
        <v>-592</v>
      </c>
      <c r="BQ19" s="782">
        <f>SW800_JIG_MTBJC!AB41</f>
        <v>0</v>
      </c>
      <c r="BR19" s="783">
        <f>SW800_JIG_MTBJC!AC41</f>
        <v>0</v>
      </c>
      <c r="BS19" s="781">
        <f t="shared" si="42"/>
        <v>0</v>
      </c>
      <c r="BT19" s="782">
        <f t="shared" si="56"/>
        <v>1908</v>
      </c>
      <c r="BU19" s="783">
        <f t="shared" si="56"/>
        <v>1316</v>
      </c>
      <c r="BV19" s="781">
        <f t="shared" si="5"/>
        <v>-592</v>
      </c>
      <c r="BW19" s="784" t="s">
        <v>89</v>
      </c>
    </row>
    <row r="20" spans="2:75" ht="15.75" hidden="1" customHeight="1" outlineLevel="1">
      <c r="B20" s="2523"/>
      <c r="C20" s="2480"/>
      <c r="D20" s="2473"/>
      <c r="E20" s="735" t="s">
        <v>71</v>
      </c>
      <c r="F20" s="787">
        <f>SW800_JIG_MTBJC!F42</f>
        <v>0</v>
      </c>
      <c r="G20" s="788">
        <f>SW800_JIG_MTBJC!G42</f>
        <v>0</v>
      </c>
      <c r="H20" s="786">
        <f t="shared" si="6"/>
        <v>0</v>
      </c>
      <c r="I20" s="787">
        <f>SW800_JIG_MTBJC!H42</f>
        <v>0</v>
      </c>
      <c r="J20" s="788">
        <f>SW800_JIG_MTBJC!I42</f>
        <v>0</v>
      </c>
      <c r="K20" s="786">
        <f t="shared" si="7"/>
        <v>0</v>
      </c>
      <c r="L20" s="787">
        <f t="shared" si="46"/>
        <v>0</v>
      </c>
      <c r="M20" s="788">
        <f t="shared" si="46"/>
        <v>0</v>
      </c>
      <c r="N20" s="786">
        <f t="shared" si="10"/>
        <v>0</v>
      </c>
      <c r="O20" s="787">
        <f>SW800_JIG_MTBJC!J42</f>
        <v>0</v>
      </c>
      <c r="P20" s="788">
        <f>SW800_JIG_MTBJC!K42</f>
        <v>0</v>
      </c>
      <c r="Q20" s="786">
        <f t="shared" si="11"/>
        <v>0</v>
      </c>
      <c r="R20" s="787">
        <f t="shared" si="47"/>
        <v>0</v>
      </c>
      <c r="S20" s="788">
        <f t="shared" si="47"/>
        <v>0</v>
      </c>
      <c r="T20" s="786">
        <f t="shared" si="14"/>
        <v>0</v>
      </c>
      <c r="U20" s="787">
        <f>SW800_JIG_MTBJC!L42</f>
        <v>0</v>
      </c>
      <c r="V20" s="788">
        <f>SW800_JIG_MTBJC!M42</f>
        <v>0</v>
      </c>
      <c r="W20" s="786">
        <f t="shared" si="15"/>
        <v>0</v>
      </c>
      <c r="X20" s="787">
        <f t="shared" si="48"/>
        <v>0</v>
      </c>
      <c r="Y20" s="788">
        <f t="shared" si="48"/>
        <v>0</v>
      </c>
      <c r="Z20" s="786">
        <f t="shared" si="18"/>
        <v>0</v>
      </c>
      <c r="AA20" s="787">
        <f>SW800_JIG_MTBJC!N42</f>
        <v>0</v>
      </c>
      <c r="AB20" s="788">
        <f>SW800_JIG_MTBJC!O42</f>
        <v>0</v>
      </c>
      <c r="AC20" s="786">
        <f t="shared" si="19"/>
        <v>0</v>
      </c>
      <c r="AD20" s="787">
        <f t="shared" si="49"/>
        <v>0</v>
      </c>
      <c r="AE20" s="788">
        <f t="shared" si="49"/>
        <v>0</v>
      </c>
      <c r="AF20" s="786">
        <f t="shared" si="22"/>
        <v>0</v>
      </c>
      <c r="AG20" s="787">
        <f>SW800_JIG_MTBJC!P42</f>
        <v>0</v>
      </c>
      <c r="AH20" s="788">
        <f>SW800_JIG_MTBJC!Q42</f>
        <v>0</v>
      </c>
      <c r="AI20" s="786">
        <f t="shared" si="23"/>
        <v>0</v>
      </c>
      <c r="AJ20" s="787">
        <f t="shared" si="50"/>
        <v>0</v>
      </c>
      <c r="AK20" s="788">
        <f t="shared" si="50"/>
        <v>0</v>
      </c>
      <c r="AL20" s="786">
        <f t="shared" si="26"/>
        <v>0</v>
      </c>
      <c r="AM20" s="787">
        <f>SW800_JIG_MTBJC!R42</f>
        <v>0</v>
      </c>
      <c r="AN20" s="788">
        <f>SW800_JIG_MTBJC!S42</f>
        <v>0</v>
      </c>
      <c r="AO20" s="786">
        <f t="shared" si="27"/>
        <v>0</v>
      </c>
      <c r="AP20" s="787">
        <f t="shared" si="51"/>
        <v>0</v>
      </c>
      <c r="AQ20" s="788">
        <f t="shared" si="51"/>
        <v>0</v>
      </c>
      <c r="AR20" s="786">
        <f t="shared" si="0"/>
        <v>0</v>
      </c>
      <c r="AS20" s="787">
        <f>SW800_JIG_MTBJC!T42</f>
        <v>0</v>
      </c>
      <c r="AT20" s="788">
        <f>SW800_JIG_MTBJC!U42</f>
        <v>0</v>
      </c>
      <c r="AU20" s="786">
        <f t="shared" si="30"/>
        <v>0</v>
      </c>
      <c r="AV20" s="787">
        <f t="shared" si="52"/>
        <v>0</v>
      </c>
      <c r="AW20" s="788">
        <f t="shared" si="52"/>
        <v>0</v>
      </c>
      <c r="AX20" s="786">
        <f t="shared" si="1"/>
        <v>0</v>
      </c>
      <c r="AY20" s="787">
        <f>SW800_JIG_MTBJC!V42</f>
        <v>0</v>
      </c>
      <c r="AZ20" s="788">
        <f>SW800_JIG_MTBJC!W42</f>
        <v>0</v>
      </c>
      <c r="BA20" s="786">
        <f t="shared" si="33"/>
        <v>0</v>
      </c>
      <c r="BB20" s="787">
        <f t="shared" si="53"/>
        <v>0</v>
      </c>
      <c r="BC20" s="788">
        <f t="shared" si="53"/>
        <v>0</v>
      </c>
      <c r="BD20" s="786">
        <f t="shared" si="2"/>
        <v>0</v>
      </c>
      <c r="BE20" s="787">
        <f>SW800_JIG_MTBJC!X42</f>
        <v>0</v>
      </c>
      <c r="BF20" s="788">
        <f>SW800_JIG_MTBJC!Y42</f>
        <v>0</v>
      </c>
      <c r="BG20" s="786">
        <f t="shared" si="36"/>
        <v>0</v>
      </c>
      <c r="BH20" s="787">
        <f t="shared" si="54"/>
        <v>0</v>
      </c>
      <c r="BI20" s="788">
        <f t="shared" si="54"/>
        <v>0</v>
      </c>
      <c r="BJ20" s="786">
        <f t="shared" si="3"/>
        <v>0</v>
      </c>
      <c r="BK20" s="787">
        <f>SW800_JIG_MTBJC!Z42</f>
        <v>0</v>
      </c>
      <c r="BL20" s="788">
        <f>SW800_JIG_MTBJC!AA42</f>
        <v>0</v>
      </c>
      <c r="BM20" s="786">
        <f t="shared" si="39"/>
        <v>0</v>
      </c>
      <c r="BN20" s="787">
        <f t="shared" si="55"/>
        <v>0</v>
      </c>
      <c r="BO20" s="788">
        <f t="shared" si="55"/>
        <v>0</v>
      </c>
      <c r="BP20" s="786">
        <f t="shared" si="4"/>
        <v>0</v>
      </c>
      <c r="BQ20" s="787">
        <f>SW800_JIG_MTBJC!AB42</f>
        <v>0</v>
      </c>
      <c r="BR20" s="788">
        <f>SW800_JIG_MTBJC!AC42</f>
        <v>0</v>
      </c>
      <c r="BS20" s="786">
        <f t="shared" si="42"/>
        <v>0</v>
      </c>
      <c r="BT20" s="787">
        <f t="shared" si="56"/>
        <v>0</v>
      </c>
      <c r="BU20" s="788">
        <f t="shared" si="56"/>
        <v>0</v>
      </c>
      <c r="BV20" s="786">
        <f t="shared" si="5"/>
        <v>0</v>
      </c>
      <c r="BW20" s="789" t="s">
        <v>89</v>
      </c>
    </row>
    <row r="21" spans="2:75" ht="15.75" hidden="1" customHeight="1" outlineLevel="1">
      <c r="B21" s="2523"/>
      <c r="C21" s="2480"/>
      <c r="D21" s="2473"/>
      <c r="E21" s="735" t="s">
        <v>217</v>
      </c>
      <c r="F21" s="787">
        <f>SW800_JIG_MTBJC!F43</f>
        <v>315</v>
      </c>
      <c r="G21" s="788">
        <f>SW800_JIG_MTBJC!G43</f>
        <v>0</v>
      </c>
      <c r="H21" s="786">
        <f t="shared" si="6"/>
        <v>-315</v>
      </c>
      <c r="I21" s="787">
        <f>SW800_JIG_MTBJC!H43</f>
        <v>315</v>
      </c>
      <c r="J21" s="788">
        <f>SW800_JIG_MTBJC!I43</f>
        <v>0</v>
      </c>
      <c r="K21" s="786">
        <f t="shared" si="7"/>
        <v>-315</v>
      </c>
      <c r="L21" s="787">
        <f t="shared" si="46"/>
        <v>630</v>
      </c>
      <c r="M21" s="788">
        <f t="shared" si="46"/>
        <v>0</v>
      </c>
      <c r="N21" s="786">
        <f t="shared" si="10"/>
        <v>-630</v>
      </c>
      <c r="O21" s="787">
        <f>SW800_JIG_MTBJC!J43</f>
        <v>315</v>
      </c>
      <c r="P21" s="788">
        <f>SW800_JIG_MTBJC!K43</f>
        <v>302</v>
      </c>
      <c r="Q21" s="786">
        <f t="shared" si="11"/>
        <v>-13</v>
      </c>
      <c r="R21" s="787">
        <f t="shared" si="47"/>
        <v>945</v>
      </c>
      <c r="S21" s="788">
        <f t="shared" si="47"/>
        <v>302</v>
      </c>
      <c r="T21" s="786">
        <f t="shared" si="14"/>
        <v>-643</v>
      </c>
      <c r="U21" s="787">
        <f>SW800_JIG_MTBJC!L43</f>
        <v>315</v>
      </c>
      <c r="V21" s="788">
        <f>SW800_JIG_MTBJC!M43</f>
        <v>384</v>
      </c>
      <c r="W21" s="786">
        <f t="shared" si="15"/>
        <v>69</v>
      </c>
      <c r="X21" s="787">
        <f t="shared" si="48"/>
        <v>1260</v>
      </c>
      <c r="Y21" s="788">
        <f t="shared" si="48"/>
        <v>686</v>
      </c>
      <c r="Z21" s="786">
        <f t="shared" si="18"/>
        <v>-574</v>
      </c>
      <c r="AA21" s="787">
        <f>SW800_JIG_MTBJC!N43</f>
        <v>315</v>
      </c>
      <c r="AB21" s="788">
        <f>SW800_JIG_MTBJC!O43</f>
        <v>302</v>
      </c>
      <c r="AC21" s="786">
        <f t="shared" si="19"/>
        <v>-13</v>
      </c>
      <c r="AD21" s="787">
        <f t="shared" si="49"/>
        <v>1575</v>
      </c>
      <c r="AE21" s="788">
        <f t="shared" si="49"/>
        <v>988</v>
      </c>
      <c r="AF21" s="786">
        <f t="shared" si="22"/>
        <v>-587</v>
      </c>
      <c r="AG21" s="787">
        <f>SW800_JIG_MTBJC!P43</f>
        <v>315</v>
      </c>
      <c r="AH21" s="788">
        <f>SW800_JIG_MTBJC!Q43</f>
        <v>310</v>
      </c>
      <c r="AI21" s="786">
        <f t="shared" si="23"/>
        <v>-5</v>
      </c>
      <c r="AJ21" s="787">
        <f t="shared" si="50"/>
        <v>1890</v>
      </c>
      <c r="AK21" s="788">
        <f t="shared" si="50"/>
        <v>1298</v>
      </c>
      <c r="AL21" s="786">
        <f t="shared" si="26"/>
        <v>-592</v>
      </c>
      <c r="AM21" s="787">
        <f>SW800_JIG_MTBJC!R43</f>
        <v>0</v>
      </c>
      <c r="AN21" s="788">
        <f>SW800_JIG_MTBJC!S43</f>
        <v>0</v>
      </c>
      <c r="AO21" s="786">
        <f t="shared" si="27"/>
        <v>0</v>
      </c>
      <c r="AP21" s="787">
        <f t="shared" si="51"/>
        <v>1890</v>
      </c>
      <c r="AQ21" s="788">
        <f t="shared" si="51"/>
        <v>1298</v>
      </c>
      <c r="AR21" s="786">
        <f t="shared" si="0"/>
        <v>-592</v>
      </c>
      <c r="AS21" s="787">
        <f>SW800_JIG_MTBJC!T43</f>
        <v>0</v>
      </c>
      <c r="AT21" s="788">
        <f>SW800_JIG_MTBJC!U43</f>
        <v>0</v>
      </c>
      <c r="AU21" s="786">
        <f t="shared" si="30"/>
        <v>0</v>
      </c>
      <c r="AV21" s="787">
        <f t="shared" si="52"/>
        <v>1890</v>
      </c>
      <c r="AW21" s="788">
        <f t="shared" si="52"/>
        <v>1298</v>
      </c>
      <c r="AX21" s="786">
        <f t="shared" si="1"/>
        <v>-592</v>
      </c>
      <c r="AY21" s="787">
        <f>SW800_JIG_MTBJC!V43</f>
        <v>0</v>
      </c>
      <c r="AZ21" s="788">
        <f>SW800_JIG_MTBJC!W43</f>
        <v>0</v>
      </c>
      <c r="BA21" s="786">
        <f t="shared" si="33"/>
        <v>0</v>
      </c>
      <c r="BB21" s="787">
        <f t="shared" si="53"/>
        <v>1890</v>
      </c>
      <c r="BC21" s="788">
        <f t="shared" si="53"/>
        <v>1298</v>
      </c>
      <c r="BD21" s="786">
        <f t="shared" si="2"/>
        <v>-592</v>
      </c>
      <c r="BE21" s="787">
        <f>SW800_JIG_MTBJC!X43</f>
        <v>0</v>
      </c>
      <c r="BF21" s="788">
        <f>SW800_JIG_MTBJC!Y43</f>
        <v>0</v>
      </c>
      <c r="BG21" s="786">
        <f t="shared" si="36"/>
        <v>0</v>
      </c>
      <c r="BH21" s="787">
        <f t="shared" si="54"/>
        <v>1890</v>
      </c>
      <c r="BI21" s="788">
        <f t="shared" si="54"/>
        <v>1298</v>
      </c>
      <c r="BJ21" s="786">
        <f t="shared" si="3"/>
        <v>-592</v>
      </c>
      <c r="BK21" s="787">
        <f>SW800_JIG_MTBJC!Z43</f>
        <v>0</v>
      </c>
      <c r="BL21" s="788">
        <f>SW800_JIG_MTBJC!AA43</f>
        <v>0</v>
      </c>
      <c r="BM21" s="786">
        <f t="shared" si="39"/>
        <v>0</v>
      </c>
      <c r="BN21" s="787">
        <f t="shared" si="55"/>
        <v>1890</v>
      </c>
      <c r="BO21" s="788">
        <f t="shared" si="55"/>
        <v>1298</v>
      </c>
      <c r="BP21" s="786">
        <f t="shared" si="4"/>
        <v>-592</v>
      </c>
      <c r="BQ21" s="787">
        <f>SW800_JIG_MTBJC!AB43</f>
        <v>0</v>
      </c>
      <c r="BR21" s="788">
        <f>SW800_JIG_MTBJC!AC43</f>
        <v>0</v>
      </c>
      <c r="BS21" s="786">
        <f t="shared" si="42"/>
        <v>0</v>
      </c>
      <c r="BT21" s="787">
        <f t="shared" si="56"/>
        <v>1890</v>
      </c>
      <c r="BU21" s="788">
        <f t="shared" si="56"/>
        <v>1298</v>
      </c>
      <c r="BV21" s="786">
        <f t="shared" si="5"/>
        <v>-592</v>
      </c>
      <c r="BW21" s="789" t="s">
        <v>89</v>
      </c>
    </row>
    <row r="22" spans="2:75" ht="15.75" hidden="1" customHeight="1" outlineLevel="1" thickBot="1">
      <c r="B22" s="2523"/>
      <c r="C22" s="2480"/>
      <c r="D22" s="2473"/>
      <c r="E22" s="736" t="s">
        <v>218</v>
      </c>
      <c r="F22" s="790">
        <f>F21/6300*1000</f>
        <v>50</v>
      </c>
      <c r="G22" s="791">
        <f t="shared" ref="G22" si="82">G21/6300*1000</f>
        <v>0</v>
      </c>
      <c r="H22" s="792">
        <f t="shared" si="6"/>
        <v>-50</v>
      </c>
      <c r="I22" s="790">
        <f t="shared" ref="I22:J22" si="83">I21/6300*1000</f>
        <v>50</v>
      </c>
      <c r="J22" s="791">
        <f t="shared" si="83"/>
        <v>0</v>
      </c>
      <c r="K22" s="792">
        <f t="shared" si="7"/>
        <v>-50</v>
      </c>
      <c r="L22" s="790">
        <f t="shared" si="46"/>
        <v>100</v>
      </c>
      <c r="M22" s="791">
        <f t="shared" si="46"/>
        <v>0</v>
      </c>
      <c r="N22" s="792">
        <f t="shared" si="10"/>
        <v>-100</v>
      </c>
      <c r="O22" s="790">
        <f t="shared" ref="O22:P22" si="84">O21/6300*1000</f>
        <v>50</v>
      </c>
      <c r="P22" s="791">
        <f t="shared" si="84"/>
        <v>47.936507936507937</v>
      </c>
      <c r="Q22" s="792">
        <f t="shared" si="11"/>
        <v>-2.0634920634920633</v>
      </c>
      <c r="R22" s="790">
        <f t="shared" si="47"/>
        <v>150</v>
      </c>
      <c r="S22" s="791">
        <f t="shared" si="47"/>
        <v>47.936507936507937</v>
      </c>
      <c r="T22" s="792">
        <f t="shared" si="14"/>
        <v>-102.06349206349206</v>
      </c>
      <c r="U22" s="790">
        <f t="shared" ref="U22:V22" si="85">U21/6300*1000</f>
        <v>50</v>
      </c>
      <c r="V22" s="791">
        <f t="shared" si="85"/>
        <v>60.952380952380949</v>
      </c>
      <c r="W22" s="792">
        <f t="shared" si="15"/>
        <v>10.952380952380949</v>
      </c>
      <c r="X22" s="790">
        <f t="shared" si="48"/>
        <v>200</v>
      </c>
      <c r="Y22" s="791">
        <f t="shared" si="48"/>
        <v>108.88888888888889</v>
      </c>
      <c r="Z22" s="792">
        <f t="shared" si="18"/>
        <v>-91.111111111111114</v>
      </c>
      <c r="AA22" s="790">
        <f t="shared" ref="AA22:AB22" si="86">AA21/6300*1000</f>
        <v>50</v>
      </c>
      <c r="AB22" s="791">
        <f t="shared" si="86"/>
        <v>47.936507936507937</v>
      </c>
      <c r="AC22" s="792">
        <f t="shared" si="19"/>
        <v>-2.0634920634920633</v>
      </c>
      <c r="AD22" s="790">
        <f t="shared" si="49"/>
        <v>250</v>
      </c>
      <c r="AE22" s="791">
        <f t="shared" si="49"/>
        <v>156.82539682539681</v>
      </c>
      <c r="AF22" s="792">
        <f t="shared" si="22"/>
        <v>-93.174603174603192</v>
      </c>
      <c r="AG22" s="790">
        <f t="shared" ref="AG22:AH22" si="87">AG21/6300*1000</f>
        <v>50</v>
      </c>
      <c r="AH22" s="791">
        <f t="shared" si="87"/>
        <v>49.206349206349202</v>
      </c>
      <c r="AI22" s="792">
        <f t="shared" si="23"/>
        <v>-0.79365079365079794</v>
      </c>
      <c r="AJ22" s="790">
        <f t="shared" si="50"/>
        <v>300</v>
      </c>
      <c r="AK22" s="791">
        <f t="shared" si="50"/>
        <v>206.03174603174602</v>
      </c>
      <c r="AL22" s="792">
        <f t="shared" si="26"/>
        <v>-93.968253968253975</v>
      </c>
      <c r="AM22" s="790">
        <f t="shared" ref="AM22:AN22" si="88">AM21/6300*1000</f>
        <v>0</v>
      </c>
      <c r="AN22" s="791">
        <f t="shared" si="88"/>
        <v>0</v>
      </c>
      <c r="AO22" s="792">
        <f t="shared" si="27"/>
        <v>0</v>
      </c>
      <c r="AP22" s="790">
        <f t="shared" si="51"/>
        <v>300</v>
      </c>
      <c r="AQ22" s="791">
        <f t="shared" si="51"/>
        <v>206.03174603174602</v>
      </c>
      <c r="AR22" s="792">
        <f t="shared" si="0"/>
        <v>-93.968253968253975</v>
      </c>
      <c r="AS22" s="790">
        <f t="shared" ref="AS22:AT22" si="89">AS21/6300*1000</f>
        <v>0</v>
      </c>
      <c r="AT22" s="791">
        <f t="shared" si="89"/>
        <v>0</v>
      </c>
      <c r="AU22" s="792">
        <f t="shared" si="30"/>
        <v>0</v>
      </c>
      <c r="AV22" s="790">
        <f t="shared" si="52"/>
        <v>300</v>
      </c>
      <c r="AW22" s="791">
        <f t="shared" si="52"/>
        <v>206.03174603174602</v>
      </c>
      <c r="AX22" s="792">
        <f t="shared" si="1"/>
        <v>-93.968253968253975</v>
      </c>
      <c r="AY22" s="790">
        <f t="shared" ref="AY22:AZ22" si="90">AY21/6300*1000</f>
        <v>0</v>
      </c>
      <c r="AZ22" s="791">
        <f t="shared" si="90"/>
        <v>0</v>
      </c>
      <c r="BA22" s="792">
        <f t="shared" si="33"/>
        <v>0</v>
      </c>
      <c r="BB22" s="790">
        <f t="shared" si="53"/>
        <v>300</v>
      </c>
      <c r="BC22" s="791">
        <f t="shared" si="53"/>
        <v>206.03174603174602</v>
      </c>
      <c r="BD22" s="792">
        <f t="shared" si="2"/>
        <v>-93.968253968253975</v>
      </c>
      <c r="BE22" s="790">
        <f t="shared" ref="BE22:BF22" si="91">BE21/6300*1000</f>
        <v>0</v>
      </c>
      <c r="BF22" s="791">
        <f t="shared" si="91"/>
        <v>0</v>
      </c>
      <c r="BG22" s="792">
        <f t="shared" si="36"/>
        <v>0</v>
      </c>
      <c r="BH22" s="790">
        <f t="shared" si="54"/>
        <v>300</v>
      </c>
      <c r="BI22" s="791">
        <f t="shared" si="54"/>
        <v>206.03174603174602</v>
      </c>
      <c r="BJ22" s="792">
        <f t="shared" si="3"/>
        <v>-93.968253968253975</v>
      </c>
      <c r="BK22" s="790">
        <f t="shared" ref="BK22:BL22" si="92">BK21/6300*1000</f>
        <v>0</v>
      </c>
      <c r="BL22" s="791">
        <f t="shared" si="92"/>
        <v>0</v>
      </c>
      <c r="BM22" s="792">
        <f t="shared" si="39"/>
        <v>0</v>
      </c>
      <c r="BN22" s="790">
        <f t="shared" si="55"/>
        <v>300</v>
      </c>
      <c r="BO22" s="791">
        <f t="shared" si="55"/>
        <v>206.03174603174602</v>
      </c>
      <c r="BP22" s="792">
        <f t="shared" si="4"/>
        <v>-93.968253968253975</v>
      </c>
      <c r="BQ22" s="790">
        <f t="shared" ref="BQ22:BR22" si="93">BQ21/6300*1000</f>
        <v>0</v>
      </c>
      <c r="BR22" s="791">
        <f t="shared" si="93"/>
        <v>0</v>
      </c>
      <c r="BS22" s="792">
        <f t="shared" si="42"/>
        <v>0</v>
      </c>
      <c r="BT22" s="790">
        <f t="shared" si="56"/>
        <v>300</v>
      </c>
      <c r="BU22" s="791">
        <f t="shared" si="56"/>
        <v>206.03174603174602</v>
      </c>
      <c r="BV22" s="792">
        <f t="shared" si="5"/>
        <v>-93.968253968253975</v>
      </c>
      <c r="BW22" s="793" t="s">
        <v>90</v>
      </c>
    </row>
    <row r="23" spans="2:75" ht="15.75" hidden="1" customHeight="1" outlineLevel="1" thickTop="1">
      <c r="B23" s="2523"/>
      <c r="C23" s="2480"/>
      <c r="D23" s="2473"/>
      <c r="E23" s="737" t="s">
        <v>219</v>
      </c>
      <c r="F23" s="794">
        <f>F19-F20-F21</f>
        <v>3</v>
      </c>
      <c r="G23" s="795">
        <f t="shared" ref="G23" si="94">G19-G20-G21</f>
        <v>0</v>
      </c>
      <c r="H23" s="796">
        <f t="shared" si="6"/>
        <v>-3</v>
      </c>
      <c r="I23" s="794">
        <f t="shared" ref="I23:J23" si="95">I19-I20-I21</f>
        <v>3</v>
      </c>
      <c r="J23" s="795">
        <f t="shared" si="95"/>
        <v>0</v>
      </c>
      <c r="K23" s="796">
        <f t="shared" si="7"/>
        <v>-3</v>
      </c>
      <c r="L23" s="794">
        <f t="shared" si="46"/>
        <v>6</v>
      </c>
      <c r="M23" s="795">
        <f t="shared" si="46"/>
        <v>0</v>
      </c>
      <c r="N23" s="796">
        <f t="shared" si="10"/>
        <v>-6</v>
      </c>
      <c r="O23" s="794">
        <f t="shared" ref="O23:P23" si="96">O19-O20-O21</f>
        <v>3</v>
      </c>
      <c r="P23" s="795">
        <f t="shared" si="96"/>
        <v>3</v>
      </c>
      <c r="Q23" s="796">
        <f t="shared" si="11"/>
        <v>0</v>
      </c>
      <c r="R23" s="794">
        <f t="shared" si="47"/>
        <v>9</v>
      </c>
      <c r="S23" s="795">
        <f t="shared" si="47"/>
        <v>3</v>
      </c>
      <c r="T23" s="796">
        <f t="shared" si="14"/>
        <v>-6</v>
      </c>
      <c r="U23" s="794">
        <f t="shared" ref="U23:V23" si="97">U19-U20-U21</f>
        <v>3</v>
      </c>
      <c r="V23" s="795">
        <f t="shared" si="97"/>
        <v>4</v>
      </c>
      <c r="W23" s="796">
        <f t="shared" si="15"/>
        <v>1</v>
      </c>
      <c r="X23" s="794">
        <f t="shared" si="48"/>
        <v>12</v>
      </c>
      <c r="Y23" s="795">
        <f t="shared" si="48"/>
        <v>7</v>
      </c>
      <c r="Z23" s="796">
        <f t="shared" si="18"/>
        <v>-5</v>
      </c>
      <c r="AA23" s="794">
        <f t="shared" ref="AA23:AB23" si="98">AA19-AA20-AA21</f>
        <v>3</v>
      </c>
      <c r="AB23" s="795">
        <f t="shared" si="98"/>
        <v>3</v>
      </c>
      <c r="AC23" s="796">
        <f t="shared" si="19"/>
        <v>0</v>
      </c>
      <c r="AD23" s="794">
        <f t="shared" si="49"/>
        <v>15</v>
      </c>
      <c r="AE23" s="795">
        <f t="shared" si="49"/>
        <v>10</v>
      </c>
      <c r="AF23" s="796">
        <f t="shared" si="22"/>
        <v>-5</v>
      </c>
      <c r="AG23" s="794">
        <f t="shared" ref="AG23:AH23" si="99">AG19-AG20-AG21</f>
        <v>3</v>
      </c>
      <c r="AH23" s="795">
        <f t="shared" si="99"/>
        <v>8</v>
      </c>
      <c r="AI23" s="796">
        <f t="shared" si="23"/>
        <v>5</v>
      </c>
      <c r="AJ23" s="794">
        <f t="shared" si="50"/>
        <v>18</v>
      </c>
      <c r="AK23" s="795">
        <f t="shared" si="50"/>
        <v>18</v>
      </c>
      <c r="AL23" s="796">
        <f t="shared" si="26"/>
        <v>0</v>
      </c>
      <c r="AM23" s="794">
        <f t="shared" ref="AM23:AN23" si="100">AM19-AM20-AM21</f>
        <v>0</v>
      </c>
      <c r="AN23" s="795">
        <f t="shared" si="100"/>
        <v>0</v>
      </c>
      <c r="AO23" s="796">
        <f t="shared" si="27"/>
        <v>0</v>
      </c>
      <c r="AP23" s="794">
        <f t="shared" si="51"/>
        <v>18</v>
      </c>
      <c r="AQ23" s="795">
        <f t="shared" si="51"/>
        <v>18</v>
      </c>
      <c r="AR23" s="796">
        <f t="shared" si="0"/>
        <v>0</v>
      </c>
      <c r="AS23" s="794">
        <f t="shared" ref="AS23:AT23" si="101">AS19-AS20-AS21</f>
        <v>0</v>
      </c>
      <c r="AT23" s="795">
        <f t="shared" si="101"/>
        <v>0</v>
      </c>
      <c r="AU23" s="796">
        <f t="shared" si="30"/>
        <v>0</v>
      </c>
      <c r="AV23" s="794">
        <f t="shared" si="52"/>
        <v>18</v>
      </c>
      <c r="AW23" s="795">
        <f t="shared" si="52"/>
        <v>18</v>
      </c>
      <c r="AX23" s="796">
        <f t="shared" si="1"/>
        <v>0</v>
      </c>
      <c r="AY23" s="794">
        <f t="shared" ref="AY23:AZ23" si="102">AY19-AY20-AY21</f>
        <v>0</v>
      </c>
      <c r="AZ23" s="795">
        <f t="shared" si="102"/>
        <v>0</v>
      </c>
      <c r="BA23" s="796">
        <f t="shared" si="33"/>
        <v>0</v>
      </c>
      <c r="BB23" s="794">
        <f t="shared" si="53"/>
        <v>18</v>
      </c>
      <c r="BC23" s="795">
        <f t="shared" si="53"/>
        <v>18</v>
      </c>
      <c r="BD23" s="796">
        <f t="shared" si="2"/>
        <v>0</v>
      </c>
      <c r="BE23" s="794">
        <f t="shared" ref="BE23:BF23" si="103">BE19-BE20-BE21</f>
        <v>0</v>
      </c>
      <c r="BF23" s="795">
        <f t="shared" si="103"/>
        <v>0</v>
      </c>
      <c r="BG23" s="796">
        <f t="shared" si="36"/>
        <v>0</v>
      </c>
      <c r="BH23" s="794">
        <f t="shared" si="54"/>
        <v>18</v>
      </c>
      <c r="BI23" s="795">
        <f t="shared" si="54"/>
        <v>18</v>
      </c>
      <c r="BJ23" s="796">
        <f t="shared" si="3"/>
        <v>0</v>
      </c>
      <c r="BK23" s="794">
        <f t="shared" ref="BK23:BL23" si="104">BK19-BK20-BK21</f>
        <v>0</v>
      </c>
      <c r="BL23" s="795">
        <f t="shared" si="104"/>
        <v>0</v>
      </c>
      <c r="BM23" s="796">
        <f t="shared" si="39"/>
        <v>0</v>
      </c>
      <c r="BN23" s="794">
        <f t="shared" si="55"/>
        <v>18</v>
      </c>
      <c r="BO23" s="795">
        <f t="shared" si="55"/>
        <v>18</v>
      </c>
      <c r="BP23" s="796">
        <f t="shared" si="4"/>
        <v>0</v>
      </c>
      <c r="BQ23" s="794">
        <f t="shared" ref="BQ23:BR23" si="105">BQ19-BQ20-BQ21</f>
        <v>0</v>
      </c>
      <c r="BR23" s="795">
        <f t="shared" si="105"/>
        <v>0</v>
      </c>
      <c r="BS23" s="796">
        <f t="shared" si="42"/>
        <v>0</v>
      </c>
      <c r="BT23" s="794">
        <f t="shared" si="56"/>
        <v>18</v>
      </c>
      <c r="BU23" s="795">
        <f t="shared" si="56"/>
        <v>18</v>
      </c>
      <c r="BV23" s="796">
        <f t="shared" si="5"/>
        <v>0</v>
      </c>
      <c r="BW23" s="797" t="s">
        <v>89</v>
      </c>
    </row>
    <row r="24" spans="2:75" ht="15.75" hidden="1" customHeight="1" outlineLevel="1" thickBot="1">
      <c r="B24" s="2523"/>
      <c r="C24" s="2525"/>
      <c r="D24" s="2474"/>
      <c r="E24" s="738" t="s">
        <v>220</v>
      </c>
      <c r="F24" s="798">
        <f>F23/F19</f>
        <v>9.433962264150943E-3</v>
      </c>
      <c r="G24" s="799" t="e">
        <f t="shared" ref="G24" si="106">G23/G19</f>
        <v>#DIV/0!</v>
      </c>
      <c r="H24" s="800" t="e">
        <f>G24-F24</f>
        <v>#DIV/0!</v>
      </c>
      <c r="I24" s="798">
        <f t="shared" ref="I24:J24" si="107">I23/I19</f>
        <v>9.433962264150943E-3</v>
      </c>
      <c r="J24" s="799" t="e">
        <f t="shared" si="107"/>
        <v>#DIV/0!</v>
      </c>
      <c r="K24" s="800" t="e">
        <f t="shared" si="7"/>
        <v>#DIV/0!</v>
      </c>
      <c r="L24" s="798">
        <f t="shared" ref="L24:M24" si="108">L23/L19</f>
        <v>9.433962264150943E-3</v>
      </c>
      <c r="M24" s="799" t="e">
        <f t="shared" si="108"/>
        <v>#DIV/0!</v>
      </c>
      <c r="N24" s="800" t="e">
        <f t="shared" si="10"/>
        <v>#DIV/0!</v>
      </c>
      <c r="O24" s="798">
        <f t="shared" ref="O24:P24" si="109">O23/O19</f>
        <v>9.433962264150943E-3</v>
      </c>
      <c r="P24" s="799">
        <f t="shared" si="109"/>
        <v>9.8360655737704927E-3</v>
      </c>
      <c r="Q24" s="800">
        <f t="shared" si="11"/>
        <v>4.0210330961954963E-4</v>
      </c>
      <c r="R24" s="798">
        <f t="shared" ref="R24:S24" si="110">R23/R19</f>
        <v>9.433962264150943E-3</v>
      </c>
      <c r="S24" s="799">
        <f t="shared" si="110"/>
        <v>9.8360655737704927E-3</v>
      </c>
      <c r="T24" s="800">
        <f t="shared" si="14"/>
        <v>4.0210330961954963E-4</v>
      </c>
      <c r="U24" s="798">
        <f t="shared" ref="U24:V24" si="111">U23/U19</f>
        <v>9.433962264150943E-3</v>
      </c>
      <c r="V24" s="799">
        <f t="shared" si="111"/>
        <v>1.0309278350515464E-2</v>
      </c>
      <c r="W24" s="800">
        <f t="shared" si="15"/>
        <v>8.7531608636452068E-4</v>
      </c>
      <c r="X24" s="798">
        <f t="shared" ref="X24:Y24" si="112">X23/X19</f>
        <v>9.433962264150943E-3</v>
      </c>
      <c r="Y24" s="799">
        <f t="shared" si="112"/>
        <v>1.0101010101010102E-2</v>
      </c>
      <c r="Z24" s="800">
        <f t="shared" si="18"/>
        <v>6.6704783685915883E-4</v>
      </c>
      <c r="AA24" s="798">
        <f t="shared" ref="AA24:AB24" si="113">AA23/AA19</f>
        <v>9.433962264150943E-3</v>
      </c>
      <c r="AB24" s="799">
        <f t="shared" si="113"/>
        <v>9.8360655737704927E-3</v>
      </c>
      <c r="AC24" s="800">
        <f t="shared" si="19"/>
        <v>4.0210330961954963E-4</v>
      </c>
      <c r="AD24" s="798">
        <f t="shared" ref="AD24:AE24" si="114">AD23/AD19</f>
        <v>9.433962264150943E-3</v>
      </c>
      <c r="AE24" s="799">
        <f t="shared" si="114"/>
        <v>1.002004008016032E-2</v>
      </c>
      <c r="AF24" s="800">
        <f t="shared" si="22"/>
        <v>5.8607781600937721E-4</v>
      </c>
      <c r="AG24" s="798">
        <f t="shared" ref="AG24:AH24" si="115">AG23/AG19</f>
        <v>9.433962264150943E-3</v>
      </c>
      <c r="AH24" s="799">
        <f t="shared" si="115"/>
        <v>2.5157232704402517E-2</v>
      </c>
      <c r="AI24" s="800">
        <f t="shared" si="23"/>
        <v>1.5723270440251576E-2</v>
      </c>
      <c r="AJ24" s="798">
        <f t="shared" ref="AJ24:AK24" si="116">AJ23/AJ19</f>
        <v>9.433962264150943E-3</v>
      </c>
      <c r="AK24" s="799">
        <f t="shared" si="116"/>
        <v>1.3677811550151976E-2</v>
      </c>
      <c r="AL24" s="800">
        <f t="shared" si="26"/>
        <v>4.2438492860010328E-3</v>
      </c>
      <c r="AM24" s="798" t="e">
        <f t="shared" ref="AM24:AN24" si="117">AM23/AM19</f>
        <v>#DIV/0!</v>
      </c>
      <c r="AN24" s="799" t="e">
        <f t="shared" si="117"/>
        <v>#DIV/0!</v>
      </c>
      <c r="AO24" s="800" t="e">
        <f t="shared" si="27"/>
        <v>#DIV/0!</v>
      </c>
      <c r="AP24" s="798">
        <f t="shared" ref="AP24:AQ24" si="118">AP23/AP19</f>
        <v>9.433962264150943E-3</v>
      </c>
      <c r="AQ24" s="799">
        <f t="shared" si="118"/>
        <v>1.3677811550151976E-2</v>
      </c>
      <c r="AR24" s="800">
        <f t="shared" si="0"/>
        <v>4.2438492860010328E-3</v>
      </c>
      <c r="AS24" s="798" t="e">
        <f t="shared" ref="AS24:AT24" si="119">AS23/AS19</f>
        <v>#DIV/0!</v>
      </c>
      <c r="AT24" s="799" t="e">
        <f t="shared" si="119"/>
        <v>#DIV/0!</v>
      </c>
      <c r="AU24" s="800" t="e">
        <f t="shared" si="30"/>
        <v>#DIV/0!</v>
      </c>
      <c r="AV24" s="798">
        <f t="shared" ref="AV24:AW24" si="120">AV23/AV19</f>
        <v>9.433962264150943E-3</v>
      </c>
      <c r="AW24" s="799">
        <f t="shared" si="120"/>
        <v>1.3677811550151976E-2</v>
      </c>
      <c r="AX24" s="800">
        <f t="shared" si="1"/>
        <v>4.2438492860010328E-3</v>
      </c>
      <c r="AY24" s="798" t="e">
        <f t="shared" ref="AY24:AZ24" si="121">AY23/AY19</f>
        <v>#DIV/0!</v>
      </c>
      <c r="AZ24" s="799" t="e">
        <f t="shared" si="121"/>
        <v>#DIV/0!</v>
      </c>
      <c r="BA24" s="800" t="e">
        <f t="shared" si="33"/>
        <v>#DIV/0!</v>
      </c>
      <c r="BB24" s="798">
        <f t="shared" ref="BB24:BC24" si="122">BB23/BB19</f>
        <v>9.433962264150943E-3</v>
      </c>
      <c r="BC24" s="799">
        <f t="shared" si="122"/>
        <v>1.3677811550151976E-2</v>
      </c>
      <c r="BD24" s="800">
        <f t="shared" si="2"/>
        <v>4.2438492860010328E-3</v>
      </c>
      <c r="BE24" s="798" t="e">
        <f t="shared" ref="BE24:BF24" si="123">BE23/BE19</f>
        <v>#DIV/0!</v>
      </c>
      <c r="BF24" s="799" t="e">
        <f t="shared" si="123"/>
        <v>#DIV/0!</v>
      </c>
      <c r="BG24" s="800" t="e">
        <f t="shared" si="36"/>
        <v>#DIV/0!</v>
      </c>
      <c r="BH24" s="798">
        <f t="shared" ref="BH24:BI24" si="124">BH23/BH19</f>
        <v>9.433962264150943E-3</v>
      </c>
      <c r="BI24" s="799">
        <f t="shared" si="124"/>
        <v>1.3677811550151976E-2</v>
      </c>
      <c r="BJ24" s="800">
        <f t="shared" si="3"/>
        <v>4.2438492860010328E-3</v>
      </c>
      <c r="BK24" s="798" t="e">
        <f t="shared" ref="BK24:BL24" si="125">BK23/BK19</f>
        <v>#DIV/0!</v>
      </c>
      <c r="BL24" s="799" t="e">
        <f t="shared" si="125"/>
        <v>#DIV/0!</v>
      </c>
      <c r="BM24" s="800" t="e">
        <f t="shared" si="39"/>
        <v>#DIV/0!</v>
      </c>
      <c r="BN24" s="798">
        <f t="shared" ref="BN24:BO24" si="126">BN23/BN19</f>
        <v>9.433962264150943E-3</v>
      </c>
      <c r="BO24" s="799">
        <f t="shared" si="126"/>
        <v>1.3677811550151976E-2</v>
      </c>
      <c r="BP24" s="800">
        <f t="shared" si="4"/>
        <v>4.2438492860010328E-3</v>
      </c>
      <c r="BQ24" s="798" t="e">
        <f t="shared" ref="BQ24:BR24" si="127">BQ23/BQ19</f>
        <v>#DIV/0!</v>
      </c>
      <c r="BR24" s="799" t="e">
        <f t="shared" si="127"/>
        <v>#DIV/0!</v>
      </c>
      <c r="BS24" s="800" t="e">
        <f t="shared" si="42"/>
        <v>#DIV/0!</v>
      </c>
      <c r="BT24" s="798">
        <f t="shared" ref="BT24:BU24" si="128">BT23/BT19</f>
        <v>9.433962264150943E-3</v>
      </c>
      <c r="BU24" s="799">
        <f t="shared" si="128"/>
        <v>1.3677811550151976E-2</v>
      </c>
      <c r="BV24" s="800">
        <f t="shared" si="5"/>
        <v>4.2438492860010328E-3</v>
      </c>
      <c r="BW24" s="809" t="s">
        <v>153</v>
      </c>
    </row>
    <row r="25" spans="2:75" ht="15.75" hidden="1" customHeight="1" outlineLevel="1">
      <c r="B25" s="2523"/>
      <c r="C25" s="2479" t="s">
        <v>222</v>
      </c>
      <c r="D25" s="2472" t="s">
        <v>223</v>
      </c>
      <c r="E25" s="734" t="s">
        <v>216</v>
      </c>
      <c r="F25" s="782">
        <f>SW800_JIG_MTBJC!F44</f>
        <v>48</v>
      </c>
      <c r="G25" s="783">
        <f>SW800_JIG_MTBJC!G44</f>
        <v>459</v>
      </c>
      <c r="H25" s="781">
        <f t="shared" si="6"/>
        <v>411</v>
      </c>
      <c r="I25" s="782">
        <f>SW800_JIG_MTBJC!H44</f>
        <v>1220</v>
      </c>
      <c r="J25" s="783">
        <f>SW800_JIG_MTBJC!I44</f>
        <v>2045</v>
      </c>
      <c r="K25" s="781">
        <f t="shared" si="7"/>
        <v>825</v>
      </c>
      <c r="L25" s="782">
        <f t="shared" si="46"/>
        <v>1268</v>
      </c>
      <c r="M25" s="783">
        <f t="shared" si="46"/>
        <v>2504</v>
      </c>
      <c r="N25" s="781">
        <f t="shared" si="10"/>
        <v>1236</v>
      </c>
      <c r="O25" s="782">
        <f>SW800_JIG_MTBJC!J44</f>
        <v>1950</v>
      </c>
      <c r="P25" s="783">
        <f>SW800_JIG_MTBJC!K44</f>
        <v>2852</v>
      </c>
      <c r="Q25" s="781">
        <f t="shared" si="11"/>
        <v>902</v>
      </c>
      <c r="R25" s="782">
        <f t="shared" si="47"/>
        <v>3218</v>
      </c>
      <c r="S25" s="783">
        <f t="shared" si="47"/>
        <v>5356</v>
      </c>
      <c r="T25" s="781">
        <f t="shared" si="14"/>
        <v>2138</v>
      </c>
      <c r="U25" s="782">
        <f>SW800_JIG_MTBJC!L44</f>
        <v>15337</v>
      </c>
      <c r="V25" s="783">
        <f>SW800_JIG_MTBJC!M44</f>
        <v>532</v>
      </c>
      <c r="W25" s="781">
        <f t="shared" si="15"/>
        <v>-14805</v>
      </c>
      <c r="X25" s="782">
        <f t="shared" si="48"/>
        <v>18555</v>
      </c>
      <c r="Y25" s="783">
        <f t="shared" si="48"/>
        <v>5888</v>
      </c>
      <c r="Z25" s="781">
        <f t="shared" si="18"/>
        <v>-12667</v>
      </c>
      <c r="AA25" s="782">
        <f>SW800_JIG_MTBJC!N44</f>
        <v>2738</v>
      </c>
      <c r="AB25" s="783">
        <f>SW800_JIG_MTBJC!O44</f>
        <v>3919</v>
      </c>
      <c r="AC25" s="781">
        <f t="shared" si="19"/>
        <v>1181</v>
      </c>
      <c r="AD25" s="782">
        <f t="shared" si="49"/>
        <v>21293</v>
      </c>
      <c r="AE25" s="783">
        <f t="shared" si="49"/>
        <v>9807</v>
      </c>
      <c r="AF25" s="781">
        <f t="shared" si="22"/>
        <v>-11486</v>
      </c>
      <c r="AG25" s="782">
        <f>SW800_JIG_MTBJC!P44</f>
        <v>65380</v>
      </c>
      <c r="AH25" s="783">
        <f>SW800_JIG_MTBJC!Q44</f>
        <v>86438</v>
      </c>
      <c r="AI25" s="781">
        <f t="shared" si="23"/>
        <v>21058</v>
      </c>
      <c r="AJ25" s="782">
        <f t="shared" si="50"/>
        <v>86673</v>
      </c>
      <c r="AK25" s="783">
        <f t="shared" si="50"/>
        <v>96245</v>
      </c>
      <c r="AL25" s="781">
        <f t="shared" si="26"/>
        <v>9572</v>
      </c>
      <c r="AM25" s="782">
        <f>SW800_JIG_MTBJC!R44</f>
        <v>83273</v>
      </c>
      <c r="AN25" s="783">
        <f>SW800_JIG_MTBJC!S44</f>
        <v>88100</v>
      </c>
      <c r="AO25" s="781">
        <f t="shared" si="27"/>
        <v>4827</v>
      </c>
      <c r="AP25" s="782">
        <f t="shared" si="51"/>
        <v>169946</v>
      </c>
      <c r="AQ25" s="783">
        <f t="shared" si="51"/>
        <v>184345</v>
      </c>
      <c r="AR25" s="781">
        <f t="shared" si="0"/>
        <v>14399</v>
      </c>
      <c r="AS25" s="782">
        <f>SW800_JIG_MTBJC!T44</f>
        <v>0</v>
      </c>
      <c r="AT25" s="783">
        <f>SW800_JIG_MTBJC!U44</f>
        <v>1460</v>
      </c>
      <c r="AU25" s="781">
        <f t="shared" si="30"/>
        <v>1460</v>
      </c>
      <c r="AV25" s="782">
        <f t="shared" si="52"/>
        <v>169946</v>
      </c>
      <c r="AW25" s="783">
        <f t="shared" si="52"/>
        <v>185805</v>
      </c>
      <c r="AX25" s="781">
        <f t="shared" si="1"/>
        <v>15859</v>
      </c>
      <c r="AY25" s="782">
        <f>SW800_JIG_MTBJC!V44</f>
        <v>6000</v>
      </c>
      <c r="AZ25" s="783">
        <f>SW800_JIG_MTBJC!W44</f>
        <v>8576</v>
      </c>
      <c r="BA25" s="781">
        <f t="shared" si="33"/>
        <v>2576</v>
      </c>
      <c r="BB25" s="782">
        <f t="shared" si="53"/>
        <v>175946</v>
      </c>
      <c r="BC25" s="783">
        <f t="shared" si="53"/>
        <v>194381</v>
      </c>
      <c r="BD25" s="781">
        <f t="shared" si="2"/>
        <v>18435</v>
      </c>
      <c r="BE25" s="782">
        <f>SW800_JIG_MTBJC!X44</f>
        <v>70330</v>
      </c>
      <c r="BF25" s="783">
        <f>SW800_JIG_MTBJC!Y44</f>
        <v>41097</v>
      </c>
      <c r="BG25" s="781">
        <f t="shared" si="36"/>
        <v>-29233</v>
      </c>
      <c r="BH25" s="782">
        <f t="shared" si="54"/>
        <v>246276</v>
      </c>
      <c r="BI25" s="783">
        <f t="shared" si="54"/>
        <v>235478</v>
      </c>
      <c r="BJ25" s="781">
        <f t="shared" si="3"/>
        <v>-10798</v>
      </c>
      <c r="BK25" s="782">
        <f>SW800_JIG_MTBJC!Z44</f>
        <v>6590</v>
      </c>
      <c r="BL25" s="783">
        <f>SW800_JIG_MTBJC!AA44</f>
        <v>120</v>
      </c>
      <c r="BM25" s="781">
        <f t="shared" si="39"/>
        <v>-6470</v>
      </c>
      <c r="BN25" s="782">
        <f t="shared" si="55"/>
        <v>252866</v>
      </c>
      <c r="BO25" s="783">
        <f t="shared" si="55"/>
        <v>235598</v>
      </c>
      <c r="BP25" s="781">
        <f t="shared" si="4"/>
        <v>-17268</v>
      </c>
      <c r="BQ25" s="782">
        <f>SW800_JIG_MTBJC!AB44</f>
        <v>48800</v>
      </c>
      <c r="BR25" s="783">
        <f>SW800_JIG_MTBJC!AC44</f>
        <v>56619</v>
      </c>
      <c r="BS25" s="781">
        <f t="shared" si="42"/>
        <v>7819</v>
      </c>
      <c r="BT25" s="782">
        <f t="shared" si="56"/>
        <v>301666</v>
      </c>
      <c r="BU25" s="783">
        <f t="shared" si="56"/>
        <v>292217</v>
      </c>
      <c r="BV25" s="781">
        <f t="shared" si="5"/>
        <v>-9449</v>
      </c>
      <c r="BW25" s="784" t="s">
        <v>89</v>
      </c>
    </row>
    <row r="26" spans="2:75" ht="15.75" hidden="1" customHeight="1" outlineLevel="1">
      <c r="B26" s="2523"/>
      <c r="C26" s="2480"/>
      <c r="D26" s="2473"/>
      <c r="E26" s="735" t="s">
        <v>71</v>
      </c>
      <c r="F26" s="787">
        <f>SW800_JIG_MTBJC!F45</f>
        <v>0</v>
      </c>
      <c r="G26" s="788">
        <f>SW800_JIG_MTBJC!G45</f>
        <v>0</v>
      </c>
      <c r="H26" s="786">
        <f t="shared" si="6"/>
        <v>0</v>
      </c>
      <c r="I26" s="787">
        <f>SW800_JIG_MTBJC!H45</f>
        <v>0</v>
      </c>
      <c r="J26" s="788">
        <f>SW800_JIG_MTBJC!I45</f>
        <v>3</v>
      </c>
      <c r="K26" s="786">
        <f t="shared" si="7"/>
        <v>3</v>
      </c>
      <c r="L26" s="787">
        <f t="shared" si="46"/>
        <v>0</v>
      </c>
      <c r="M26" s="788">
        <f t="shared" si="46"/>
        <v>3</v>
      </c>
      <c r="N26" s="786">
        <f t="shared" si="10"/>
        <v>3</v>
      </c>
      <c r="O26" s="787">
        <f>SW800_JIG_MTBJC!J45</f>
        <v>0</v>
      </c>
      <c r="P26" s="788">
        <f>SW800_JIG_MTBJC!K45</f>
        <v>1351</v>
      </c>
      <c r="Q26" s="786">
        <f t="shared" si="11"/>
        <v>1351</v>
      </c>
      <c r="R26" s="787">
        <f t="shared" si="47"/>
        <v>0</v>
      </c>
      <c r="S26" s="788">
        <f t="shared" si="47"/>
        <v>1354</v>
      </c>
      <c r="T26" s="786">
        <f t="shared" si="14"/>
        <v>1354</v>
      </c>
      <c r="U26" s="787">
        <f>SW800_JIG_MTBJC!L45</f>
        <v>4266</v>
      </c>
      <c r="V26" s="788">
        <f>SW800_JIG_MTBJC!M45</f>
        <v>98</v>
      </c>
      <c r="W26" s="786">
        <f t="shared" si="15"/>
        <v>-4168</v>
      </c>
      <c r="X26" s="787">
        <f t="shared" si="48"/>
        <v>4266</v>
      </c>
      <c r="Y26" s="788">
        <f t="shared" si="48"/>
        <v>1452</v>
      </c>
      <c r="Z26" s="786">
        <f t="shared" si="18"/>
        <v>-2814</v>
      </c>
      <c r="AA26" s="787">
        <f>SW800_JIG_MTBJC!N45</f>
        <v>848</v>
      </c>
      <c r="AB26" s="788">
        <f>SW800_JIG_MTBJC!O45</f>
        <v>1047</v>
      </c>
      <c r="AC26" s="786">
        <f t="shared" si="19"/>
        <v>199</v>
      </c>
      <c r="AD26" s="787">
        <f t="shared" si="49"/>
        <v>5114</v>
      </c>
      <c r="AE26" s="788">
        <f t="shared" si="49"/>
        <v>2499</v>
      </c>
      <c r="AF26" s="786">
        <f t="shared" si="22"/>
        <v>-2615</v>
      </c>
      <c r="AG26" s="787">
        <f>SW800_JIG_MTBJC!P45</f>
        <v>44927</v>
      </c>
      <c r="AH26" s="788">
        <f>SW800_JIG_MTBJC!Q45</f>
        <v>58749</v>
      </c>
      <c r="AI26" s="786">
        <f t="shared" si="23"/>
        <v>13822</v>
      </c>
      <c r="AJ26" s="787">
        <f t="shared" si="50"/>
        <v>50041</v>
      </c>
      <c r="AK26" s="788">
        <f t="shared" si="50"/>
        <v>61248</v>
      </c>
      <c r="AL26" s="786">
        <f t="shared" si="26"/>
        <v>11207</v>
      </c>
      <c r="AM26" s="787">
        <f>SW800_JIG_MTBJC!R45</f>
        <v>40560</v>
      </c>
      <c r="AN26" s="788">
        <f>SW800_JIG_MTBJC!S45</f>
        <v>35682</v>
      </c>
      <c r="AO26" s="786">
        <f t="shared" si="27"/>
        <v>-4878</v>
      </c>
      <c r="AP26" s="787">
        <f t="shared" si="51"/>
        <v>90601</v>
      </c>
      <c r="AQ26" s="788">
        <f t="shared" si="51"/>
        <v>96930</v>
      </c>
      <c r="AR26" s="786">
        <f t="shared" si="0"/>
        <v>6329</v>
      </c>
      <c r="AS26" s="787">
        <f>SW800_JIG_MTBJC!T45</f>
        <v>0</v>
      </c>
      <c r="AT26" s="788">
        <f>SW800_JIG_MTBJC!U45</f>
        <v>0</v>
      </c>
      <c r="AU26" s="786">
        <f t="shared" si="30"/>
        <v>0</v>
      </c>
      <c r="AV26" s="787">
        <f t="shared" si="52"/>
        <v>90601</v>
      </c>
      <c r="AW26" s="788">
        <f t="shared" si="52"/>
        <v>96930</v>
      </c>
      <c r="AX26" s="786">
        <f t="shared" si="1"/>
        <v>6329</v>
      </c>
      <c r="AY26" s="787">
        <f>SW800_JIG_MTBJC!V45</f>
        <v>3000</v>
      </c>
      <c r="AZ26" s="788">
        <f>SW800_JIG_MTBJC!W45</f>
        <v>3400</v>
      </c>
      <c r="BA26" s="786">
        <f t="shared" si="33"/>
        <v>400</v>
      </c>
      <c r="BB26" s="787">
        <f t="shared" si="53"/>
        <v>93601</v>
      </c>
      <c r="BC26" s="788">
        <f t="shared" si="53"/>
        <v>100330</v>
      </c>
      <c r="BD26" s="786">
        <f t="shared" si="2"/>
        <v>6729</v>
      </c>
      <c r="BE26" s="787">
        <f>SW800_JIG_MTBJC!X45</f>
        <v>48570</v>
      </c>
      <c r="BF26" s="788">
        <f>SW800_JIG_MTBJC!Y45</f>
        <v>8675</v>
      </c>
      <c r="BG26" s="786">
        <f t="shared" si="36"/>
        <v>-39895</v>
      </c>
      <c r="BH26" s="787">
        <f t="shared" si="54"/>
        <v>142171</v>
      </c>
      <c r="BI26" s="788">
        <f t="shared" si="54"/>
        <v>109005</v>
      </c>
      <c r="BJ26" s="786">
        <f t="shared" si="3"/>
        <v>-33166</v>
      </c>
      <c r="BK26" s="787">
        <f>SW800_JIG_MTBJC!Z45</f>
        <v>5040</v>
      </c>
      <c r="BL26" s="788">
        <f>SW800_JIG_MTBJC!AA45</f>
        <v>0</v>
      </c>
      <c r="BM26" s="786">
        <f t="shared" si="39"/>
        <v>-5040</v>
      </c>
      <c r="BN26" s="787">
        <f t="shared" si="55"/>
        <v>147211</v>
      </c>
      <c r="BO26" s="788">
        <f t="shared" si="55"/>
        <v>109005</v>
      </c>
      <c r="BP26" s="786">
        <f t="shared" si="4"/>
        <v>-38206</v>
      </c>
      <c r="BQ26" s="787">
        <f>SW800_JIG_MTBJC!AB45</f>
        <v>13570</v>
      </c>
      <c r="BR26" s="788">
        <f>SW800_JIG_MTBJC!AC45</f>
        <v>22296</v>
      </c>
      <c r="BS26" s="786">
        <f t="shared" si="42"/>
        <v>8726</v>
      </c>
      <c r="BT26" s="787">
        <f t="shared" si="56"/>
        <v>160781</v>
      </c>
      <c r="BU26" s="788">
        <f t="shared" si="56"/>
        <v>131301</v>
      </c>
      <c r="BV26" s="786">
        <f t="shared" si="5"/>
        <v>-29480</v>
      </c>
      <c r="BW26" s="789" t="s">
        <v>89</v>
      </c>
    </row>
    <row r="27" spans="2:75" ht="15.75" hidden="1" customHeight="1" outlineLevel="1">
      <c r="B27" s="2523"/>
      <c r="C27" s="2480"/>
      <c r="D27" s="2473"/>
      <c r="E27" s="735" t="s">
        <v>217</v>
      </c>
      <c r="F27" s="787">
        <f>SW800_JIG_MTBJC!F46</f>
        <v>38</v>
      </c>
      <c r="G27" s="788">
        <f>SW800_JIG_MTBJC!G46</f>
        <v>384</v>
      </c>
      <c r="H27" s="786">
        <f t="shared" si="6"/>
        <v>346</v>
      </c>
      <c r="I27" s="787">
        <f>SW800_JIG_MTBJC!H46</f>
        <v>952</v>
      </c>
      <c r="J27" s="788">
        <f>SW800_JIG_MTBJC!I46</f>
        <v>1472</v>
      </c>
      <c r="K27" s="786">
        <f t="shared" si="7"/>
        <v>520</v>
      </c>
      <c r="L27" s="787">
        <f t="shared" si="46"/>
        <v>990</v>
      </c>
      <c r="M27" s="788">
        <f t="shared" si="46"/>
        <v>1856</v>
      </c>
      <c r="N27" s="786">
        <f t="shared" si="10"/>
        <v>866</v>
      </c>
      <c r="O27" s="787">
        <f>SW800_JIG_MTBJC!J46</f>
        <v>1436</v>
      </c>
      <c r="P27" s="788">
        <f>SW800_JIG_MTBJC!K46</f>
        <v>862</v>
      </c>
      <c r="Q27" s="786">
        <f t="shared" si="11"/>
        <v>-574</v>
      </c>
      <c r="R27" s="787">
        <f t="shared" si="47"/>
        <v>2426</v>
      </c>
      <c r="S27" s="788">
        <f t="shared" si="47"/>
        <v>2718</v>
      </c>
      <c r="T27" s="786">
        <f t="shared" si="14"/>
        <v>292</v>
      </c>
      <c r="U27" s="787">
        <f>SW800_JIG_MTBJC!L46</f>
        <v>8190</v>
      </c>
      <c r="V27" s="788">
        <f>SW800_JIG_MTBJC!M46</f>
        <v>376</v>
      </c>
      <c r="W27" s="786">
        <f t="shared" si="15"/>
        <v>-7814</v>
      </c>
      <c r="X27" s="787">
        <f t="shared" si="48"/>
        <v>10616</v>
      </c>
      <c r="Y27" s="788">
        <f t="shared" si="48"/>
        <v>3094</v>
      </c>
      <c r="Z27" s="786">
        <f t="shared" si="18"/>
        <v>-7522</v>
      </c>
      <c r="AA27" s="787">
        <f>SW800_JIG_MTBJC!N46</f>
        <v>1304</v>
      </c>
      <c r="AB27" s="788">
        <f>SW800_JIG_MTBJC!O46</f>
        <v>1906</v>
      </c>
      <c r="AC27" s="786">
        <f t="shared" si="19"/>
        <v>602</v>
      </c>
      <c r="AD27" s="787">
        <f t="shared" si="49"/>
        <v>11920</v>
      </c>
      <c r="AE27" s="788">
        <f t="shared" si="49"/>
        <v>5000</v>
      </c>
      <c r="AF27" s="786">
        <f t="shared" si="22"/>
        <v>-6920</v>
      </c>
      <c r="AG27" s="787">
        <f>SW800_JIG_MTBJC!P46</f>
        <v>11831</v>
      </c>
      <c r="AH27" s="788">
        <f>SW800_JIG_MTBJC!Q46</f>
        <v>10336</v>
      </c>
      <c r="AI27" s="786">
        <f t="shared" si="23"/>
        <v>-1495</v>
      </c>
      <c r="AJ27" s="787">
        <f t="shared" si="50"/>
        <v>23751</v>
      </c>
      <c r="AK27" s="788">
        <f t="shared" si="50"/>
        <v>15336</v>
      </c>
      <c r="AL27" s="786">
        <f t="shared" si="26"/>
        <v>-8415</v>
      </c>
      <c r="AM27" s="787">
        <f>SW800_JIG_MTBJC!R46</f>
        <v>24790</v>
      </c>
      <c r="AN27" s="788">
        <f>SW800_JIG_MTBJC!S46</f>
        <v>9863</v>
      </c>
      <c r="AO27" s="786">
        <f t="shared" si="27"/>
        <v>-14927</v>
      </c>
      <c r="AP27" s="787">
        <f t="shared" si="51"/>
        <v>48541</v>
      </c>
      <c r="AQ27" s="788">
        <f t="shared" si="51"/>
        <v>25199</v>
      </c>
      <c r="AR27" s="786">
        <f t="shared" si="0"/>
        <v>-23342</v>
      </c>
      <c r="AS27" s="787">
        <f>SW800_JIG_MTBJC!T46</f>
        <v>0</v>
      </c>
      <c r="AT27" s="788">
        <f>SW800_JIG_MTBJC!U46</f>
        <v>0</v>
      </c>
      <c r="AU27" s="786">
        <f t="shared" si="30"/>
        <v>0</v>
      </c>
      <c r="AV27" s="787">
        <f t="shared" si="52"/>
        <v>48541</v>
      </c>
      <c r="AW27" s="788">
        <f t="shared" si="52"/>
        <v>25199</v>
      </c>
      <c r="AX27" s="786">
        <f t="shared" si="1"/>
        <v>-23342</v>
      </c>
      <c r="AY27" s="787">
        <f>SW800_JIG_MTBJC!V46</f>
        <v>2079</v>
      </c>
      <c r="AZ27" s="788">
        <f>SW800_JIG_MTBJC!W46</f>
        <v>186</v>
      </c>
      <c r="BA27" s="786">
        <f t="shared" si="33"/>
        <v>-1893</v>
      </c>
      <c r="BB27" s="787">
        <f t="shared" si="53"/>
        <v>50620</v>
      </c>
      <c r="BC27" s="788">
        <f t="shared" si="53"/>
        <v>25385</v>
      </c>
      <c r="BD27" s="786">
        <f t="shared" si="2"/>
        <v>-25235</v>
      </c>
      <c r="BE27" s="787">
        <f>SW800_JIG_MTBJC!X46</f>
        <v>12524</v>
      </c>
      <c r="BF27" s="788">
        <f>SW800_JIG_MTBJC!Y46</f>
        <v>791</v>
      </c>
      <c r="BG27" s="786">
        <f t="shared" si="36"/>
        <v>-11733</v>
      </c>
      <c r="BH27" s="787">
        <f t="shared" si="54"/>
        <v>63144</v>
      </c>
      <c r="BI27" s="788">
        <f t="shared" si="54"/>
        <v>26176</v>
      </c>
      <c r="BJ27" s="786">
        <f t="shared" si="3"/>
        <v>-36968</v>
      </c>
      <c r="BK27" s="787">
        <f>SW800_JIG_MTBJC!Z46</f>
        <v>756</v>
      </c>
      <c r="BL27" s="788">
        <f>SW800_JIG_MTBJC!AA46</f>
        <v>0</v>
      </c>
      <c r="BM27" s="786">
        <f t="shared" si="39"/>
        <v>-756</v>
      </c>
      <c r="BN27" s="787">
        <f t="shared" si="55"/>
        <v>63900</v>
      </c>
      <c r="BO27" s="788">
        <f t="shared" si="55"/>
        <v>26176</v>
      </c>
      <c r="BP27" s="786">
        <f t="shared" si="4"/>
        <v>-37724</v>
      </c>
      <c r="BQ27" s="787">
        <f>SW800_JIG_MTBJC!AB46</f>
        <v>18541</v>
      </c>
      <c r="BR27" s="788">
        <f>SW800_JIG_MTBJC!AC46</f>
        <v>9</v>
      </c>
      <c r="BS27" s="786">
        <f t="shared" si="42"/>
        <v>-18532</v>
      </c>
      <c r="BT27" s="787">
        <f t="shared" si="56"/>
        <v>82441</v>
      </c>
      <c r="BU27" s="788">
        <f t="shared" si="56"/>
        <v>26185</v>
      </c>
      <c r="BV27" s="786">
        <f t="shared" si="5"/>
        <v>-56256</v>
      </c>
      <c r="BW27" s="789" t="s">
        <v>89</v>
      </c>
    </row>
    <row r="28" spans="2:75" ht="15.75" hidden="1" customHeight="1" outlineLevel="1" thickBot="1">
      <c r="B28" s="2523"/>
      <c r="C28" s="2480"/>
      <c r="D28" s="2473"/>
      <c r="E28" s="736" t="s">
        <v>218</v>
      </c>
      <c r="F28" s="790">
        <f>F27/6300*1000</f>
        <v>6.0317460317460325</v>
      </c>
      <c r="G28" s="791">
        <f t="shared" ref="G28" si="129">G27/6300*1000</f>
        <v>60.952380952380949</v>
      </c>
      <c r="H28" s="792">
        <f t="shared" si="6"/>
        <v>54.920634920634917</v>
      </c>
      <c r="I28" s="790">
        <f t="shared" ref="I28:J28" si="130">I27/6300*1000</f>
        <v>151.11111111111111</v>
      </c>
      <c r="J28" s="791">
        <f t="shared" si="130"/>
        <v>233.65079365079367</v>
      </c>
      <c r="K28" s="792">
        <f t="shared" si="7"/>
        <v>82.539682539682559</v>
      </c>
      <c r="L28" s="790">
        <f t="shared" si="46"/>
        <v>157.14285714285714</v>
      </c>
      <c r="M28" s="791">
        <f t="shared" si="46"/>
        <v>294.60317460317464</v>
      </c>
      <c r="N28" s="792">
        <f t="shared" si="10"/>
        <v>137.4603174603175</v>
      </c>
      <c r="O28" s="790">
        <f t="shared" ref="O28:P28" si="131">O27/6300*1000</f>
        <v>227.93650793650795</v>
      </c>
      <c r="P28" s="791">
        <f t="shared" si="131"/>
        <v>136.82539682539681</v>
      </c>
      <c r="Q28" s="792">
        <f t="shared" si="11"/>
        <v>-91.111111111111143</v>
      </c>
      <c r="R28" s="790">
        <f t="shared" si="47"/>
        <v>385.07936507936506</v>
      </c>
      <c r="S28" s="791">
        <f t="shared" si="47"/>
        <v>431.42857142857144</v>
      </c>
      <c r="T28" s="792">
        <f t="shared" si="14"/>
        <v>46.349206349206383</v>
      </c>
      <c r="U28" s="790">
        <f t="shared" ref="U28:V28" si="132">U27/6300*1000</f>
        <v>1300</v>
      </c>
      <c r="V28" s="791">
        <f t="shared" si="132"/>
        <v>59.682539682539684</v>
      </c>
      <c r="W28" s="792">
        <f t="shared" si="15"/>
        <v>-1240.3174603174602</v>
      </c>
      <c r="X28" s="790">
        <f t="shared" si="48"/>
        <v>1685.0793650793651</v>
      </c>
      <c r="Y28" s="791">
        <f t="shared" si="48"/>
        <v>491.11111111111114</v>
      </c>
      <c r="Z28" s="792">
        <f t="shared" si="18"/>
        <v>-1193.968253968254</v>
      </c>
      <c r="AA28" s="790">
        <f t="shared" ref="AA28:AB28" si="133">AA27/6300*1000</f>
        <v>206.98412698412699</v>
      </c>
      <c r="AB28" s="791">
        <f t="shared" si="133"/>
        <v>302.53968253968253</v>
      </c>
      <c r="AC28" s="792">
        <f t="shared" si="19"/>
        <v>95.555555555555543</v>
      </c>
      <c r="AD28" s="790">
        <f t="shared" si="49"/>
        <v>1892.063492063492</v>
      </c>
      <c r="AE28" s="791">
        <f t="shared" si="49"/>
        <v>793.65079365079373</v>
      </c>
      <c r="AF28" s="792">
        <f t="shared" si="22"/>
        <v>-1098.4126984126983</v>
      </c>
      <c r="AG28" s="790">
        <f t="shared" ref="AG28:AH28" si="134">AG27/6300*1000</f>
        <v>1877.936507936508</v>
      </c>
      <c r="AH28" s="791">
        <f t="shared" si="134"/>
        <v>1640.6349206349207</v>
      </c>
      <c r="AI28" s="792">
        <f t="shared" si="23"/>
        <v>-237.30158730158723</v>
      </c>
      <c r="AJ28" s="790">
        <f t="shared" si="50"/>
        <v>3770</v>
      </c>
      <c r="AK28" s="791">
        <f t="shared" si="50"/>
        <v>2434.2857142857147</v>
      </c>
      <c r="AL28" s="792">
        <f t="shared" si="26"/>
        <v>-1335.7142857142853</v>
      </c>
      <c r="AM28" s="790">
        <f t="shared" ref="AM28:AN28" si="135">AM27/6300*1000</f>
        <v>3934.9206349206347</v>
      </c>
      <c r="AN28" s="791">
        <f t="shared" si="135"/>
        <v>1565.5555555555557</v>
      </c>
      <c r="AO28" s="792">
        <f t="shared" si="27"/>
        <v>-2369.3650793650791</v>
      </c>
      <c r="AP28" s="790">
        <f t="shared" si="51"/>
        <v>7704.9206349206343</v>
      </c>
      <c r="AQ28" s="791">
        <f t="shared" si="51"/>
        <v>3999.8412698412703</v>
      </c>
      <c r="AR28" s="792">
        <f t="shared" si="0"/>
        <v>-3705.0793650793639</v>
      </c>
      <c r="AS28" s="790">
        <f t="shared" ref="AS28:AT28" si="136">AS27/6300*1000</f>
        <v>0</v>
      </c>
      <c r="AT28" s="791">
        <f t="shared" si="136"/>
        <v>0</v>
      </c>
      <c r="AU28" s="792">
        <f t="shared" si="30"/>
        <v>0</v>
      </c>
      <c r="AV28" s="790">
        <f t="shared" si="52"/>
        <v>7704.9206349206343</v>
      </c>
      <c r="AW28" s="791">
        <f t="shared" si="52"/>
        <v>3999.8412698412703</v>
      </c>
      <c r="AX28" s="792">
        <f t="shared" si="1"/>
        <v>-3705.0793650793639</v>
      </c>
      <c r="AY28" s="790">
        <f t="shared" ref="AY28:AZ28" si="137">AY27/6300*1000</f>
        <v>330</v>
      </c>
      <c r="AZ28" s="791">
        <f t="shared" si="137"/>
        <v>29.523809523809526</v>
      </c>
      <c r="BA28" s="792">
        <f t="shared" si="33"/>
        <v>-300.47619047619048</v>
      </c>
      <c r="BB28" s="790">
        <f t="shared" si="53"/>
        <v>8034.9206349206343</v>
      </c>
      <c r="BC28" s="791">
        <f t="shared" si="53"/>
        <v>4029.36507936508</v>
      </c>
      <c r="BD28" s="792">
        <f t="shared" si="2"/>
        <v>-4005.5555555555543</v>
      </c>
      <c r="BE28" s="790">
        <f t="shared" ref="BE28:BF28" si="138">BE27/6300*1000</f>
        <v>1987.936507936508</v>
      </c>
      <c r="BF28" s="791">
        <f t="shared" si="138"/>
        <v>125.55555555555556</v>
      </c>
      <c r="BG28" s="792">
        <f t="shared" si="36"/>
        <v>-1862.3809523809523</v>
      </c>
      <c r="BH28" s="790">
        <f t="shared" si="54"/>
        <v>10022.857142857141</v>
      </c>
      <c r="BI28" s="791">
        <f t="shared" si="54"/>
        <v>4154.9206349206352</v>
      </c>
      <c r="BJ28" s="792">
        <f t="shared" si="3"/>
        <v>-5867.9365079365061</v>
      </c>
      <c r="BK28" s="790">
        <f t="shared" ref="BK28:BL28" si="139">BK27/6300*1000</f>
        <v>120</v>
      </c>
      <c r="BL28" s="791">
        <f t="shared" si="139"/>
        <v>0</v>
      </c>
      <c r="BM28" s="792">
        <f t="shared" si="39"/>
        <v>-120</v>
      </c>
      <c r="BN28" s="790">
        <f t="shared" si="55"/>
        <v>10142.857142857141</v>
      </c>
      <c r="BO28" s="791">
        <f t="shared" si="55"/>
        <v>4154.9206349206352</v>
      </c>
      <c r="BP28" s="792">
        <f t="shared" si="4"/>
        <v>-5987.9365079365061</v>
      </c>
      <c r="BQ28" s="790">
        <f t="shared" ref="BQ28:BR28" si="140">BQ27/6300*1000</f>
        <v>2943.0158730158728</v>
      </c>
      <c r="BR28" s="791">
        <f t="shared" si="140"/>
        <v>1.4285714285714286</v>
      </c>
      <c r="BS28" s="792">
        <f t="shared" si="42"/>
        <v>-2941.5873015873012</v>
      </c>
      <c r="BT28" s="790">
        <f t="shared" si="56"/>
        <v>13085.873015873014</v>
      </c>
      <c r="BU28" s="791">
        <f t="shared" si="56"/>
        <v>4156.3492063492067</v>
      </c>
      <c r="BV28" s="792">
        <f t="shared" si="5"/>
        <v>-8929.5238095238074</v>
      </c>
      <c r="BW28" s="793" t="s">
        <v>90</v>
      </c>
    </row>
    <row r="29" spans="2:75" ht="15.75" hidden="1" customHeight="1" outlineLevel="1" thickTop="1">
      <c r="B29" s="2523"/>
      <c r="C29" s="2480"/>
      <c r="D29" s="2473"/>
      <c r="E29" s="737" t="s">
        <v>219</v>
      </c>
      <c r="F29" s="794">
        <f>F25-F26-F27</f>
        <v>10</v>
      </c>
      <c r="G29" s="795">
        <f t="shared" ref="G29" si="141">G25-G26-G27</f>
        <v>75</v>
      </c>
      <c r="H29" s="796">
        <f t="shared" si="6"/>
        <v>65</v>
      </c>
      <c r="I29" s="794">
        <f t="shared" ref="I29:J29" si="142">I25-I26-I27</f>
        <v>268</v>
      </c>
      <c r="J29" s="795">
        <f t="shared" si="142"/>
        <v>570</v>
      </c>
      <c r="K29" s="796">
        <f t="shared" si="7"/>
        <v>302</v>
      </c>
      <c r="L29" s="794">
        <f t="shared" si="46"/>
        <v>278</v>
      </c>
      <c r="M29" s="795">
        <f t="shared" si="46"/>
        <v>645</v>
      </c>
      <c r="N29" s="796">
        <f t="shared" si="10"/>
        <v>367</v>
      </c>
      <c r="O29" s="794">
        <f t="shared" ref="O29:P29" si="143">O25-O26-O27</f>
        <v>514</v>
      </c>
      <c r="P29" s="795">
        <f t="shared" si="143"/>
        <v>639</v>
      </c>
      <c r="Q29" s="796">
        <f t="shared" si="11"/>
        <v>125</v>
      </c>
      <c r="R29" s="794">
        <f t="shared" si="47"/>
        <v>792</v>
      </c>
      <c r="S29" s="795">
        <f t="shared" si="47"/>
        <v>1284</v>
      </c>
      <c r="T29" s="796">
        <f t="shared" si="14"/>
        <v>492</v>
      </c>
      <c r="U29" s="794">
        <f t="shared" ref="U29:V29" si="144">U25-U26-U27</f>
        <v>2881</v>
      </c>
      <c r="V29" s="795">
        <f t="shared" si="144"/>
        <v>58</v>
      </c>
      <c r="W29" s="796">
        <f t="shared" si="15"/>
        <v>-2823</v>
      </c>
      <c r="X29" s="794">
        <f t="shared" si="48"/>
        <v>3673</v>
      </c>
      <c r="Y29" s="795">
        <f t="shared" si="48"/>
        <v>1342</v>
      </c>
      <c r="Z29" s="796">
        <f t="shared" si="18"/>
        <v>-2331</v>
      </c>
      <c r="AA29" s="794">
        <f t="shared" ref="AA29:AB29" si="145">AA25-AA26-AA27</f>
        <v>586</v>
      </c>
      <c r="AB29" s="795">
        <f t="shared" si="145"/>
        <v>966</v>
      </c>
      <c r="AC29" s="796">
        <f t="shared" si="19"/>
        <v>380</v>
      </c>
      <c r="AD29" s="794">
        <f t="shared" si="49"/>
        <v>4259</v>
      </c>
      <c r="AE29" s="795">
        <f t="shared" si="49"/>
        <v>2308</v>
      </c>
      <c r="AF29" s="796">
        <f t="shared" si="22"/>
        <v>-1951</v>
      </c>
      <c r="AG29" s="794">
        <f t="shared" ref="AG29:AH29" si="146">AG25-AG26-AG27</f>
        <v>8622</v>
      </c>
      <c r="AH29" s="795">
        <f t="shared" si="146"/>
        <v>17353</v>
      </c>
      <c r="AI29" s="796">
        <f t="shared" si="23"/>
        <v>8731</v>
      </c>
      <c r="AJ29" s="794">
        <f t="shared" si="50"/>
        <v>12881</v>
      </c>
      <c r="AK29" s="795">
        <f t="shared" si="50"/>
        <v>19661</v>
      </c>
      <c r="AL29" s="796">
        <f t="shared" si="26"/>
        <v>6780</v>
      </c>
      <c r="AM29" s="794">
        <f t="shared" ref="AM29:AN29" si="147">AM25-AM26-AM27</f>
        <v>17923</v>
      </c>
      <c r="AN29" s="795">
        <f t="shared" si="147"/>
        <v>42555</v>
      </c>
      <c r="AO29" s="796">
        <f t="shared" si="27"/>
        <v>24632</v>
      </c>
      <c r="AP29" s="794">
        <f t="shared" si="51"/>
        <v>30804</v>
      </c>
      <c r="AQ29" s="795">
        <f t="shared" si="51"/>
        <v>62216</v>
      </c>
      <c r="AR29" s="796">
        <f t="shared" si="0"/>
        <v>31412</v>
      </c>
      <c r="AS29" s="794">
        <f t="shared" ref="AS29:AT29" si="148">AS25-AS26-AS27</f>
        <v>0</v>
      </c>
      <c r="AT29" s="795">
        <f t="shared" si="148"/>
        <v>1460</v>
      </c>
      <c r="AU29" s="796">
        <f t="shared" si="30"/>
        <v>1460</v>
      </c>
      <c r="AV29" s="794">
        <f t="shared" si="52"/>
        <v>30804</v>
      </c>
      <c r="AW29" s="795">
        <f t="shared" si="52"/>
        <v>63676</v>
      </c>
      <c r="AX29" s="796">
        <f t="shared" si="1"/>
        <v>32872</v>
      </c>
      <c r="AY29" s="794">
        <f t="shared" ref="AY29:AZ29" si="149">AY25-AY26-AY27</f>
        <v>921</v>
      </c>
      <c r="AZ29" s="795">
        <f t="shared" si="149"/>
        <v>4990</v>
      </c>
      <c r="BA29" s="796">
        <f t="shared" si="33"/>
        <v>4069</v>
      </c>
      <c r="BB29" s="794">
        <f t="shared" si="53"/>
        <v>31725</v>
      </c>
      <c r="BC29" s="795">
        <f t="shared" si="53"/>
        <v>68666</v>
      </c>
      <c r="BD29" s="796">
        <f t="shared" si="2"/>
        <v>36941</v>
      </c>
      <c r="BE29" s="794">
        <f t="shared" ref="BE29:BF29" si="150">BE25-BE26-BE27</f>
        <v>9236</v>
      </c>
      <c r="BF29" s="795">
        <f t="shared" si="150"/>
        <v>31631</v>
      </c>
      <c r="BG29" s="796">
        <f t="shared" si="36"/>
        <v>22395</v>
      </c>
      <c r="BH29" s="794">
        <f t="shared" si="54"/>
        <v>40961</v>
      </c>
      <c r="BI29" s="795">
        <f t="shared" si="54"/>
        <v>100297</v>
      </c>
      <c r="BJ29" s="796">
        <f t="shared" si="3"/>
        <v>59336</v>
      </c>
      <c r="BK29" s="794">
        <f t="shared" ref="BK29:BL29" si="151">BK25-BK26-BK27</f>
        <v>794</v>
      </c>
      <c r="BL29" s="795">
        <f t="shared" si="151"/>
        <v>120</v>
      </c>
      <c r="BM29" s="796">
        <f t="shared" si="39"/>
        <v>-674</v>
      </c>
      <c r="BN29" s="794">
        <f t="shared" si="55"/>
        <v>41755</v>
      </c>
      <c r="BO29" s="795">
        <f t="shared" si="55"/>
        <v>100417</v>
      </c>
      <c r="BP29" s="796">
        <f t="shared" si="4"/>
        <v>58662</v>
      </c>
      <c r="BQ29" s="794">
        <f t="shared" ref="BQ29:BR29" si="152">BQ25-BQ26-BQ27</f>
        <v>16689</v>
      </c>
      <c r="BR29" s="795">
        <f t="shared" si="152"/>
        <v>34314</v>
      </c>
      <c r="BS29" s="796">
        <f t="shared" si="42"/>
        <v>17625</v>
      </c>
      <c r="BT29" s="794">
        <f t="shared" si="56"/>
        <v>58444</v>
      </c>
      <c r="BU29" s="795">
        <f t="shared" si="56"/>
        <v>134731</v>
      </c>
      <c r="BV29" s="796">
        <f t="shared" si="5"/>
        <v>76287</v>
      </c>
      <c r="BW29" s="797" t="s">
        <v>89</v>
      </c>
    </row>
    <row r="30" spans="2:75" ht="15.75" hidden="1" customHeight="1" outlineLevel="1" thickBot="1">
      <c r="B30" s="2523"/>
      <c r="C30" s="2480"/>
      <c r="D30" s="2474"/>
      <c r="E30" s="738" t="s">
        <v>220</v>
      </c>
      <c r="F30" s="798">
        <f>F29/F25</f>
        <v>0.20833333333333334</v>
      </c>
      <c r="G30" s="799">
        <f t="shared" ref="G30" si="153">G29/G25</f>
        <v>0.16339869281045752</v>
      </c>
      <c r="H30" s="800">
        <f>G30-F30</f>
        <v>-4.4934640522875824E-2</v>
      </c>
      <c r="I30" s="798">
        <f t="shared" ref="I30:J30" si="154">I29/I25</f>
        <v>0.21967213114754097</v>
      </c>
      <c r="J30" s="799">
        <f t="shared" si="154"/>
        <v>0.27872860635696822</v>
      </c>
      <c r="K30" s="800">
        <f t="shared" si="7"/>
        <v>5.905647520942725E-2</v>
      </c>
      <c r="L30" s="798">
        <f t="shared" ref="L30:M30" si="155">L29/L25</f>
        <v>0.21924290220820189</v>
      </c>
      <c r="M30" s="799">
        <f t="shared" si="155"/>
        <v>0.25758785942492013</v>
      </c>
      <c r="N30" s="800">
        <f t="shared" si="10"/>
        <v>3.834495721671824E-2</v>
      </c>
      <c r="O30" s="798">
        <f t="shared" ref="O30:P30" si="156">O29/O25</f>
        <v>0.26358974358974357</v>
      </c>
      <c r="P30" s="799">
        <f t="shared" si="156"/>
        <v>0.22405329593267881</v>
      </c>
      <c r="Q30" s="800">
        <f t="shared" si="11"/>
        <v>-3.9536447657064766E-2</v>
      </c>
      <c r="R30" s="798">
        <f t="shared" ref="R30:S30" si="157">R29/R25</f>
        <v>0.24611559975139838</v>
      </c>
      <c r="S30" s="799">
        <f t="shared" si="157"/>
        <v>0.23973114264376399</v>
      </c>
      <c r="T30" s="800">
        <f t="shared" si="14"/>
        <v>-6.3844571076343837E-3</v>
      </c>
      <c r="U30" s="798">
        <f t="shared" ref="U30:V30" si="158">U29/U25</f>
        <v>0.18784638456021385</v>
      </c>
      <c r="V30" s="799">
        <f t="shared" si="158"/>
        <v>0.10902255639097744</v>
      </c>
      <c r="W30" s="800">
        <f t="shared" si="15"/>
        <v>-7.8823828169236415E-2</v>
      </c>
      <c r="X30" s="798">
        <f t="shared" ref="X30:Y30" si="159">X29/X25</f>
        <v>0.19795203449205065</v>
      </c>
      <c r="Y30" s="799">
        <f t="shared" si="159"/>
        <v>0.22792119565217392</v>
      </c>
      <c r="Z30" s="800">
        <f t="shared" si="18"/>
        <v>2.996916116012327E-2</v>
      </c>
      <c r="AA30" s="798">
        <f t="shared" ref="AA30:AB30" si="160">AA29/AA25</f>
        <v>0.21402483564645727</v>
      </c>
      <c r="AB30" s="799">
        <f t="shared" si="160"/>
        <v>0.24649145190099514</v>
      </c>
      <c r="AC30" s="800">
        <f t="shared" si="19"/>
        <v>3.2466616254537867E-2</v>
      </c>
      <c r="AD30" s="798">
        <f t="shared" ref="AD30:AE30" si="161">AD29/AD25</f>
        <v>0.20001878551636687</v>
      </c>
      <c r="AE30" s="799">
        <f t="shared" si="161"/>
        <v>0.23534210257978994</v>
      </c>
      <c r="AF30" s="800">
        <f t="shared" si="22"/>
        <v>3.5323317063423065E-2</v>
      </c>
      <c r="AG30" s="798">
        <f t="shared" ref="AG30:AH30" si="162">AG29/AG25</f>
        <v>0.13187519118996635</v>
      </c>
      <c r="AH30" s="799">
        <f t="shared" si="162"/>
        <v>0.20075661167542053</v>
      </c>
      <c r="AI30" s="800">
        <f t="shared" si="23"/>
        <v>6.8881420485454176E-2</v>
      </c>
      <c r="AJ30" s="798">
        <f t="shared" ref="AJ30:AK30" si="163">AJ29/AJ25</f>
        <v>0.14861606267234317</v>
      </c>
      <c r="AK30" s="799">
        <f t="shared" si="163"/>
        <v>0.20428074185671982</v>
      </c>
      <c r="AL30" s="800">
        <f t="shared" si="26"/>
        <v>5.5664679184376648E-2</v>
      </c>
      <c r="AM30" s="798">
        <f t="shared" ref="AM30:AN30" si="164">AM29/AM25</f>
        <v>0.21523182784335859</v>
      </c>
      <c r="AN30" s="799">
        <f t="shared" si="164"/>
        <v>0.4830306469920545</v>
      </c>
      <c r="AO30" s="800">
        <f t="shared" si="27"/>
        <v>0.26779881914869591</v>
      </c>
      <c r="AP30" s="798">
        <f t="shared" ref="AP30:AQ30" si="165">AP29/AP25</f>
        <v>0.18125757593588551</v>
      </c>
      <c r="AQ30" s="799">
        <f t="shared" si="165"/>
        <v>0.33749762673248529</v>
      </c>
      <c r="AR30" s="800">
        <f t="shared" si="0"/>
        <v>0.15624005079659978</v>
      </c>
      <c r="AS30" s="798" t="e">
        <f t="shared" ref="AS30:AT30" si="166">AS29/AS25</f>
        <v>#DIV/0!</v>
      </c>
      <c r="AT30" s="799">
        <f t="shared" si="166"/>
        <v>1</v>
      </c>
      <c r="AU30" s="800" t="e">
        <f t="shared" si="30"/>
        <v>#DIV/0!</v>
      </c>
      <c r="AV30" s="798">
        <f t="shared" ref="AV30:AW30" si="167">AV29/AV25</f>
        <v>0.18125757593588551</v>
      </c>
      <c r="AW30" s="799">
        <f t="shared" si="167"/>
        <v>0.34270337181453675</v>
      </c>
      <c r="AX30" s="800">
        <f t="shared" si="1"/>
        <v>0.16144579587865124</v>
      </c>
      <c r="AY30" s="798">
        <f t="shared" ref="AY30:AZ30" si="168">AY29/AY25</f>
        <v>0.1535</v>
      </c>
      <c r="AZ30" s="799">
        <f t="shared" si="168"/>
        <v>0.58185634328358204</v>
      </c>
      <c r="BA30" s="800">
        <f t="shared" si="33"/>
        <v>0.42835634328358208</v>
      </c>
      <c r="BB30" s="798">
        <f t="shared" ref="BB30:BC30" si="169">BB29/BB25</f>
        <v>0.18031100451274823</v>
      </c>
      <c r="BC30" s="799">
        <f t="shared" si="169"/>
        <v>0.35325469053045305</v>
      </c>
      <c r="BD30" s="800">
        <f t="shared" si="2"/>
        <v>0.17294368601770482</v>
      </c>
      <c r="BE30" s="798">
        <f t="shared" ref="BE30:BF30" si="170">BE29/BE25</f>
        <v>0.13132375941987773</v>
      </c>
      <c r="BF30" s="799">
        <f t="shared" si="170"/>
        <v>0.76966688566075381</v>
      </c>
      <c r="BG30" s="800">
        <f t="shared" si="36"/>
        <v>0.63834312624087608</v>
      </c>
      <c r="BH30" s="798">
        <f t="shared" ref="BH30:BI30" si="171">BH29/BH25</f>
        <v>0.16632152544299891</v>
      </c>
      <c r="BI30" s="799">
        <f t="shared" si="171"/>
        <v>0.42592938618469667</v>
      </c>
      <c r="BJ30" s="800">
        <f t="shared" si="3"/>
        <v>0.25960786074169773</v>
      </c>
      <c r="BK30" s="798">
        <f t="shared" ref="BK30:BL30" si="172">BK29/BK25</f>
        <v>0.1204855842185129</v>
      </c>
      <c r="BL30" s="799">
        <f t="shared" si="172"/>
        <v>1</v>
      </c>
      <c r="BM30" s="800">
        <f t="shared" si="39"/>
        <v>0.87951441578148715</v>
      </c>
      <c r="BN30" s="798">
        <f t="shared" ref="BN30:BO30" si="173">BN29/BN25</f>
        <v>0.165126984252529</v>
      </c>
      <c r="BO30" s="799">
        <f t="shared" si="173"/>
        <v>0.42622178456523402</v>
      </c>
      <c r="BP30" s="800">
        <f t="shared" si="4"/>
        <v>0.26109480031270504</v>
      </c>
      <c r="BQ30" s="798">
        <f t="shared" ref="BQ30:BR30" si="174">BQ29/BQ25</f>
        <v>0.34198770491803276</v>
      </c>
      <c r="BR30" s="799">
        <f t="shared" si="174"/>
        <v>0.60605097228845439</v>
      </c>
      <c r="BS30" s="800">
        <f t="shared" si="42"/>
        <v>0.26406326737042163</v>
      </c>
      <c r="BT30" s="798">
        <f t="shared" ref="BT30:BU30" si="175">BT29/BT25</f>
        <v>0.19373744472363474</v>
      </c>
      <c r="BU30" s="799">
        <f t="shared" si="175"/>
        <v>0.46106489355513197</v>
      </c>
      <c r="BV30" s="800">
        <f t="shared" si="5"/>
        <v>0.26732744883149723</v>
      </c>
      <c r="BW30" s="809" t="s">
        <v>153</v>
      </c>
    </row>
    <row r="31" spans="2:75" ht="15.75" hidden="1" customHeight="1" outlineLevel="1">
      <c r="B31" s="2523"/>
      <c r="C31" s="2480"/>
      <c r="D31" s="2472" t="s">
        <v>224</v>
      </c>
      <c r="E31" s="734" t="s">
        <v>216</v>
      </c>
      <c r="F31" s="782">
        <f>SW800_JIG_MTBJC!F47</f>
        <v>0</v>
      </c>
      <c r="G31" s="783">
        <f>SW800_JIG_MTBJC!G47</f>
        <v>0</v>
      </c>
      <c r="H31" s="781">
        <f t="shared" si="6"/>
        <v>0</v>
      </c>
      <c r="I31" s="782">
        <f>SW800_JIG_MTBJC!H47</f>
        <v>0</v>
      </c>
      <c r="J31" s="783">
        <f>SW800_JIG_MTBJC!I47</f>
        <v>0</v>
      </c>
      <c r="K31" s="781">
        <f t="shared" si="7"/>
        <v>0</v>
      </c>
      <c r="L31" s="782">
        <f t="shared" si="46"/>
        <v>0</v>
      </c>
      <c r="M31" s="783">
        <f t="shared" si="46"/>
        <v>0</v>
      </c>
      <c r="N31" s="781">
        <f t="shared" si="10"/>
        <v>0</v>
      </c>
      <c r="O31" s="782">
        <f>SW800_JIG_MTBJC!J47</f>
        <v>0</v>
      </c>
      <c r="P31" s="783">
        <f>SW800_JIG_MTBJC!K47</f>
        <v>2531</v>
      </c>
      <c r="Q31" s="781">
        <f t="shared" si="11"/>
        <v>2531</v>
      </c>
      <c r="R31" s="782">
        <f t="shared" si="47"/>
        <v>0</v>
      </c>
      <c r="S31" s="783">
        <f t="shared" si="47"/>
        <v>2531</v>
      </c>
      <c r="T31" s="781">
        <f t="shared" si="14"/>
        <v>2531</v>
      </c>
      <c r="U31" s="782">
        <f>SW800_JIG_MTBJC!L47</f>
        <v>0</v>
      </c>
      <c r="V31" s="783">
        <f>SW800_JIG_MTBJC!M47</f>
        <v>248</v>
      </c>
      <c r="W31" s="781">
        <f t="shared" si="15"/>
        <v>248</v>
      </c>
      <c r="X31" s="782">
        <f t="shared" si="48"/>
        <v>0</v>
      </c>
      <c r="Y31" s="783">
        <f t="shared" si="48"/>
        <v>2779</v>
      </c>
      <c r="Z31" s="781">
        <f t="shared" si="18"/>
        <v>2779</v>
      </c>
      <c r="AA31" s="782">
        <f>SW800_JIG_MTBJC!N47</f>
        <v>0</v>
      </c>
      <c r="AB31" s="783">
        <f>SW800_JIG_MTBJC!O47</f>
        <v>0</v>
      </c>
      <c r="AC31" s="781">
        <f t="shared" si="19"/>
        <v>0</v>
      </c>
      <c r="AD31" s="782">
        <f t="shared" si="49"/>
        <v>0</v>
      </c>
      <c r="AE31" s="783">
        <f t="shared" si="49"/>
        <v>2779</v>
      </c>
      <c r="AF31" s="781">
        <f t="shared" si="22"/>
        <v>2779</v>
      </c>
      <c r="AG31" s="782">
        <f>SW800_JIG_MTBJC!P47</f>
        <v>0</v>
      </c>
      <c r="AH31" s="783">
        <f>SW800_JIG_MTBJC!Q47</f>
        <v>1887</v>
      </c>
      <c r="AI31" s="781">
        <f t="shared" si="23"/>
        <v>1887</v>
      </c>
      <c r="AJ31" s="782">
        <f t="shared" si="50"/>
        <v>0</v>
      </c>
      <c r="AK31" s="783">
        <f t="shared" si="50"/>
        <v>4666</v>
      </c>
      <c r="AL31" s="781">
        <f t="shared" si="26"/>
        <v>4666</v>
      </c>
      <c r="AM31" s="782">
        <f>SW800_JIG_MTBJC!R47</f>
        <v>0</v>
      </c>
      <c r="AN31" s="783">
        <f>SW800_JIG_MTBJC!S47</f>
        <v>141</v>
      </c>
      <c r="AO31" s="781">
        <f t="shared" si="27"/>
        <v>141</v>
      </c>
      <c r="AP31" s="782">
        <f t="shared" si="51"/>
        <v>0</v>
      </c>
      <c r="AQ31" s="783">
        <f t="shared" si="51"/>
        <v>4807</v>
      </c>
      <c r="AR31" s="781">
        <f t="shared" si="0"/>
        <v>4807</v>
      </c>
      <c r="AS31" s="782">
        <f>SW800_JIG_MTBJC!T47</f>
        <v>0</v>
      </c>
      <c r="AT31" s="783">
        <f>SW800_JIG_MTBJC!U47</f>
        <v>4310</v>
      </c>
      <c r="AU31" s="781">
        <f t="shared" si="30"/>
        <v>4310</v>
      </c>
      <c r="AV31" s="782">
        <f t="shared" si="52"/>
        <v>0</v>
      </c>
      <c r="AW31" s="783">
        <f t="shared" si="52"/>
        <v>9117</v>
      </c>
      <c r="AX31" s="781">
        <f t="shared" si="1"/>
        <v>9117</v>
      </c>
      <c r="AY31" s="782">
        <f>SW800_JIG_MTBJC!V47</f>
        <v>0</v>
      </c>
      <c r="AZ31" s="783">
        <f>SW800_JIG_MTBJC!W47</f>
        <v>0</v>
      </c>
      <c r="BA31" s="781">
        <f t="shared" si="33"/>
        <v>0</v>
      </c>
      <c r="BB31" s="782">
        <f t="shared" si="53"/>
        <v>0</v>
      </c>
      <c r="BC31" s="783">
        <f t="shared" si="53"/>
        <v>9117</v>
      </c>
      <c r="BD31" s="781">
        <f t="shared" si="2"/>
        <v>9117</v>
      </c>
      <c r="BE31" s="782">
        <f>SW800_JIG_MTBJC!X47</f>
        <v>0</v>
      </c>
      <c r="BF31" s="783">
        <f>SW800_JIG_MTBJC!Y47</f>
        <v>0</v>
      </c>
      <c r="BG31" s="781">
        <f t="shared" si="36"/>
        <v>0</v>
      </c>
      <c r="BH31" s="782">
        <f t="shared" si="54"/>
        <v>0</v>
      </c>
      <c r="BI31" s="783">
        <f t="shared" si="54"/>
        <v>9117</v>
      </c>
      <c r="BJ31" s="781">
        <f t="shared" si="3"/>
        <v>9117</v>
      </c>
      <c r="BK31" s="782">
        <f>SW800_JIG_MTBJC!Z47</f>
        <v>0</v>
      </c>
      <c r="BL31" s="783">
        <f>SW800_JIG_MTBJC!AA47</f>
        <v>0</v>
      </c>
      <c r="BM31" s="781">
        <f t="shared" si="39"/>
        <v>0</v>
      </c>
      <c r="BN31" s="782">
        <f t="shared" si="55"/>
        <v>0</v>
      </c>
      <c r="BO31" s="783">
        <f t="shared" si="55"/>
        <v>9117</v>
      </c>
      <c r="BP31" s="781">
        <f t="shared" si="4"/>
        <v>9117</v>
      </c>
      <c r="BQ31" s="782">
        <f>SW800_JIG_MTBJC!AB47</f>
        <v>0</v>
      </c>
      <c r="BR31" s="783">
        <f>SW800_JIG_MTBJC!AC47</f>
        <v>0</v>
      </c>
      <c r="BS31" s="781">
        <f t="shared" si="42"/>
        <v>0</v>
      </c>
      <c r="BT31" s="782">
        <f t="shared" si="56"/>
        <v>0</v>
      </c>
      <c r="BU31" s="783">
        <f t="shared" si="56"/>
        <v>9117</v>
      </c>
      <c r="BV31" s="781">
        <f t="shared" si="5"/>
        <v>9117</v>
      </c>
      <c r="BW31" s="784" t="s">
        <v>89</v>
      </c>
    </row>
    <row r="32" spans="2:75" ht="15.75" hidden="1" customHeight="1" outlineLevel="1">
      <c r="B32" s="2523"/>
      <c r="C32" s="2480"/>
      <c r="D32" s="2473"/>
      <c r="E32" s="735" t="s">
        <v>71</v>
      </c>
      <c r="F32" s="787">
        <f>SW800_JIG_MTBJC!F48</f>
        <v>0</v>
      </c>
      <c r="G32" s="788">
        <f>SW800_JIG_MTBJC!G48</f>
        <v>0</v>
      </c>
      <c r="H32" s="786">
        <f t="shared" si="6"/>
        <v>0</v>
      </c>
      <c r="I32" s="787">
        <f>SW800_JIG_MTBJC!H48</f>
        <v>0</v>
      </c>
      <c r="J32" s="788">
        <f>SW800_JIG_MTBJC!I48</f>
        <v>0</v>
      </c>
      <c r="K32" s="786">
        <f t="shared" si="7"/>
        <v>0</v>
      </c>
      <c r="L32" s="787">
        <f t="shared" si="46"/>
        <v>0</v>
      </c>
      <c r="M32" s="788">
        <f t="shared" si="46"/>
        <v>0</v>
      </c>
      <c r="N32" s="786">
        <f t="shared" si="10"/>
        <v>0</v>
      </c>
      <c r="O32" s="787">
        <f>SW800_JIG_MTBJC!J48</f>
        <v>0</v>
      </c>
      <c r="P32" s="788">
        <f>SW800_JIG_MTBJC!K48</f>
        <v>72</v>
      </c>
      <c r="Q32" s="786">
        <f t="shared" si="11"/>
        <v>72</v>
      </c>
      <c r="R32" s="787">
        <f t="shared" si="47"/>
        <v>0</v>
      </c>
      <c r="S32" s="788">
        <f t="shared" si="47"/>
        <v>72</v>
      </c>
      <c r="T32" s="786">
        <f t="shared" si="14"/>
        <v>72</v>
      </c>
      <c r="U32" s="787">
        <f>SW800_JIG_MTBJC!L48</f>
        <v>0</v>
      </c>
      <c r="V32" s="788">
        <f>SW800_JIG_MTBJC!M48</f>
        <v>0</v>
      </c>
      <c r="W32" s="786">
        <f t="shared" si="15"/>
        <v>0</v>
      </c>
      <c r="X32" s="787">
        <f t="shared" si="48"/>
        <v>0</v>
      </c>
      <c r="Y32" s="788">
        <f t="shared" si="48"/>
        <v>72</v>
      </c>
      <c r="Z32" s="786">
        <f t="shared" si="18"/>
        <v>72</v>
      </c>
      <c r="AA32" s="787">
        <f>SW800_JIG_MTBJC!N48</f>
        <v>0</v>
      </c>
      <c r="AB32" s="788">
        <f>SW800_JIG_MTBJC!O48</f>
        <v>0</v>
      </c>
      <c r="AC32" s="786">
        <f t="shared" si="19"/>
        <v>0</v>
      </c>
      <c r="AD32" s="787">
        <f t="shared" si="49"/>
        <v>0</v>
      </c>
      <c r="AE32" s="788">
        <f t="shared" si="49"/>
        <v>72</v>
      </c>
      <c r="AF32" s="786">
        <f t="shared" si="22"/>
        <v>72</v>
      </c>
      <c r="AG32" s="787">
        <f>SW800_JIG_MTBJC!P48</f>
        <v>0</v>
      </c>
      <c r="AH32" s="788">
        <f>SW800_JIG_MTBJC!Q48</f>
        <v>1266</v>
      </c>
      <c r="AI32" s="786">
        <f t="shared" si="23"/>
        <v>1266</v>
      </c>
      <c r="AJ32" s="787">
        <f t="shared" si="50"/>
        <v>0</v>
      </c>
      <c r="AK32" s="788">
        <f t="shared" si="50"/>
        <v>1338</v>
      </c>
      <c r="AL32" s="786">
        <f t="shared" si="26"/>
        <v>1338</v>
      </c>
      <c r="AM32" s="787">
        <f>SW800_JIG_MTBJC!R48</f>
        <v>0</v>
      </c>
      <c r="AN32" s="788">
        <f>SW800_JIG_MTBJC!S48</f>
        <v>27</v>
      </c>
      <c r="AO32" s="786">
        <f t="shared" si="27"/>
        <v>27</v>
      </c>
      <c r="AP32" s="787">
        <f t="shared" si="51"/>
        <v>0</v>
      </c>
      <c r="AQ32" s="788">
        <f t="shared" si="51"/>
        <v>1365</v>
      </c>
      <c r="AR32" s="786">
        <f t="shared" si="0"/>
        <v>1365</v>
      </c>
      <c r="AS32" s="787">
        <f>SW800_JIG_MTBJC!T48</f>
        <v>0</v>
      </c>
      <c r="AT32" s="788">
        <f>SW800_JIG_MTBJC!U48</f>
        <v>0</v>
      </c>
      <c r="AU32" s="786">
        <f t="shared" si="30"/>
        <v>0</v>
      </c>
      <c r="AV32" s="787">
        <f t="shared" si="52"/>
        <v>0</v>
      </c>
      <c r="AW32" s="788">
        <f t="shared" si="52"/>
        <v>1365</v>
      </c>
      <c r="AX32" s="786">
        <f t="shared" si="1"/>
        <v>1365</v>
      </c>
      <c r="AY32" s="787">
        <f>SW800_JIG_MTBJC!V48</f>
        <v>0</v>
      </c>
      <c r="AZ32" s="788">
        <f>SW800_JIG_MTBJC!W48</f>
        <v>0</v>
      </c>
      <c r="BA32" s="786">
        <f t="shared" si="33"/>
        <v>0</v>
      </c>
      <c r="BB32" s="787">
        <f t="shared" si="53"/>
        <v>0</v>
      </c>
      <c r="BC32" s="788">
        <f t="shared" si="53"/>
        <v>1365</v>
      </c>
      <c r="BD32" s="786">
        <f t="shared" si="2"/>
        <v>1365</v>
      </c>
      <c r="BE32" s="787">
        <f>SW800_JIG_MTBJC!X48</f>
        <v>0</v>
      </c>
      <c r="BF32" s="788">
        <f>SW800_JIG_MTBJC!Y48</f>
        <v>0</v>
      </c>
      <c r="BG32" s="786">
        <f t="shared" si="36"/>
        <v>0</v>
      </c>
      <c r="BH32" s="787">
        <f t="shared" si="54"/>
        <v>0</v>
      </c>
      <c r="BI32" s="788">
        <f t="shared" si="54"/>
        <v>1365</v>
      </c>
      <c r="BJ32" s="786">
        <f t="shared" si="3"/>
        <v>1365</v>
      </c>
      <c r="BK32" s="787">
        <f>SW800_JIG_MTBJC!Z48</f>
        <v>0</v>
      </c>
      <c r="BL32" s="788">
        <f>SW800_JIG_MTBJC!AA48</f>
        <v>0</v>
      </c>
      <c r="BM32" s="786">
        <f t="shared" si="39"/>
        <v>0</v>
      </c>
      <c r="BN32" s="787">
        <f t="shared" si="55"/>
        <v>0</v>
      </c>
      <c r="BO32" s="788">
        <f t="shared" si="55"/>
        <v>1365</v>
      </c>
      <c r="BP32" s="786">
        <f t="shared" si="4"/>
        <v>1365</v>
      </c>
      <c r="BQ32" s="787">
        <f>SW800_JIG_MTBJC!AB48</f>
        <v>0</v>
      </c>
      <c r="BR32" s="788">
        <f>SW800_JIG_MTBJC!AC48</f>
        <v>0</v>
      </c>
      <c r="BS32" s="786">
        <f t="shared" si="42"/>
        <v>0</v>
      </c>
      <c r="BT32" s="787">
        <f t="shared" si="56"/>
        <v>0</v>
      </c>
      <c r="BU32" s="788">
        <f t="shared" si="56"/>
        <v>1365</v>
      </c>
      <c r="BV32" s="786">
        <f t="shared" si="5"/>
        <v>1365</v>
      </c>
      <c r="BW32" s="789" t="s">
        <v>89</v>
      </c>
    </row>
    <row r="33" spans="2:75" ht="15.75" hidden="1" customHeight="1" outlineLevel="1">
      <c r="B33" s="2523"/>
      <c r="C33" s="2480"/>
      <c r="D33" s="2473"/>
      <c r="E33" s="735" t="s">
        <v>217</v>
      </c>
      <c r="F33" s="787">
        <f>SW800_JIG_MTBJC!F49</f>
        <v>0</v>
      </c>
      <c r="G33" s="788">
        <f>SW800_JIG_MTBJC!G49</f>
        <v>0</v>
      </c>
      <c r="H33" s="786">
        <f t="shared" si="6"/>
        <v>0</v>
      </c>
      <c r="I33" s="787">
        <f>SW800_JIG_MTBJC!H49</f>
        <v>0</v>
      </c>
      <c r="J33" s="788">
        <f>SW800_JIG_MTBJC!I49</f>
        <v>0</v>
      </c>
      <c r="K33" s="786">
        <f t="shared" si="7"/>
        <v>0</v>
      </c>
      <c r="L33" s="787">
        <f t="shared" si="46"/>
        <v>0</v>
      </c>
      <c r="M33" s="788">
        <f t="shared" si="46"/>
        <v>0</v>
      </c>
      <c r="N33" s="786">
        <f t="shared" si="10"/>
        <v>0</v>
      </c>
      <c r="O33" s="787">
        <f>SW800_JIG_MTBJC!J49</f>
        <v>0</v>
      </c>
      <c r="P33" s="788">
        <f>SW800_JIG_MTBJC!K49</f>
        <v>1959</v>
      </c>
      <c r="Q33" s="786">
        <f t="shared" si="11"/>
        <v>1959</v>
      </c>
      <c r="R33" s="787">
        <f t="shared" si="47"/>
        <v>0</v>
      </c>
      <c r="S33" s="788">
        <f t="shared" si="47"/>
        <v>1959</v>
      </c>
      <c r="T33" s="786">
        <f t="shared" si="14"/>
        <v>1959</v>
      </c>
      <c r="U33" s="787">
        <f>SW800_JIG_MTBJC!L49</f>
        <v>0</v>
      </c>
      <c r="V33" s="788">
        <f>SW800_JIG_MTBJC!M49</f>
        <v>227</v>
      </c>
      <c r="W33" s="786">
        <f t="shared" si="15"/>
        <v>227</v>
      </c>
      <c r="X33" s="787">
        <f t="shared" si="48"/>
        <v>0</v>
      </c>
      <c r="Y33" s="788">
        <f t="shared" si="48"/>
        <v>2186</v>
      </c>
      <c r="Z33" s="786">
        <f t="shared" si="18"/>
        <v>2186</v>
      </c>
      <c r="AA33" s="787">
        <f>SW800_JIG_MTBJC!N49</f>
        <v>0</v>
      </c>
      <c r="AB33" s="788">
        <f>SW800_JIG_MTBJC!O49</f>
        <v>0</v>
      </c>
      <c r="AC33" s="786">
        <f t="shared" si="19"/>
        <v>0</v>
      </c>
      <c r="AD33" s="787">
        <f t="shared" si="49"/>
        <v>0</v>
      </c>
      <c r="AE33" s="788">
        <f t="shared" si="49"/>
        <v>2186</v>
      </c>
      <c r="AF33" s="786">
        <f t="shared" si="22"/>
        <v>2186</v>
      </c>
      <c r="AG33" s="787">
        <f>SW800_JIG_MTBJC!P49</f>
        <v>0</v>
      </c>
      <c r="AH33" s="788">
        <f>SW800_JIG_MTBJC!Q49</f>
        <v>353</v>
      </c>
      <c r="AI33" s="786">
        <f t="shared" si="23"/>
        <v>353</v>
      </c>
      <c r="AJ33" s="787">
        <f t="shared" si="50"/>
        <v>0</v>
      </c>
      <c r="AK33" s="788">
        <f t="shared" si="50"/>
        <v>2539</v>
      </c>
      <c r="AL33" s="786">
        <f t="shared" si="26"/>
        <v>2539</v>
      </c>
      <c r="AM33" s="787">
        <f>SW800_JIG_MTBJC!R49</f>
        <v>0</v>
      </c>
      <c r="AN33" s="788">
        <f>SW800_JIG_MTBJC!S49</f>
        <v>189</v>
      </c>
      <c r="AO33" s="786">
        <f t="shared" si="27"/>
        <v>189</v>
      </c>
      <c r="AP33" s="787">
        <f t="shared" si="51"/>
        <v>0</v>
      </c>
      <c r="AQ33" s="788">
        <f t="shared" si="51"/>
        <v>2728</v>
      </c>
      <c r="AR33" s="786">
        <f t="shared" si="0"/>
        <v>2728</v>
      </c>
      <c r="AS33" s="787">
        <f>SW800_JIG_MTBJC!T49</f>
        <v>0</v>
      </c>
      <c r="AT33" s="788">
        <f>SW800_JIG_MTBJC!U49</f>
        <v>0</v>
      </c>
      <c r="AU33" s="786">
        <f t="shared" si="30"/>
        <v>0</v>
      </c>
      <c r="AV33" s="787">
        <f t="shared" si="52"/>
        <v>0</v>
      </c>
      <c r="AW33" s="788">
        <f t="shared" si="52"/>
        <v>2728</v>
      </c>
      <c r="AX33" s="786">
        <f t="shared" si="1"/>
        <v>2728</v>
      </c>
      <c r="AY33" s="787">
        <f>SW800_JIG_MTBJC!V49</f>
        <v>0</v>
      </c>
      <c r="AZ33" s="788">
        <f>SW800_JIG_MTBJC!W49</f>
        <v>0</v>
      </c>
      <c r="BA33" s="786">
        <f t="shared" si="33"/>
        <v>0</v>
      </c>
      <c r="BB33" s="787">
        <f t="shared" si="53"/>
        <v>0</v>
      </c>
      <c r="BC33" s="788">
        <f t="shared" si="53"/>
        <v>2728</v>
      </c>
      <c r="BD33" s="786">
        <f t="shared" si="2"/>
        <v>2728</v>
      </c>
      <c r="BE33" s="787">
        <f>SW800_JIG_MTBJC!X49</f>
        <v>0</v>
      </c>
      <c r="BF33" s="788">
        <f>SW800_JIG_MTBJC!Y49</f>
        <v>0</v>
      </c>
      <c r="BG33" s="786">
        <f t="shared" si="36"/>
        <v>0</v>
      </c>
      <c r="BH33" s="787">
        <f t="shared" si="54"/>
        <v>0</v>
      </c>
      <c r="BI33" s="788">
        <f t="shared" si="54"/>
        <v>2728</v>
      </c>
      <c r="BJ33" s="786">
        <f t="shared" si="3"/>
        <v>2728</v>
      </c>
      <c r="BK33" s="787">
        <f>SW800_JIG_MTBJC!Z49</f>
        <v>0</v>
      </c>
      <c r="BL33" s="788">
        <f>SW800_JIG_MTBJC!AA49</f>
        <v>0</v>
      </c>
      <c r="BM33" s="786">
        <f t="shared" si="39"/>
        <v>0</v>
      </c>
      <c r="BN33" s="787">
        <f t="shared" si="55"/>
        <v>0</v>
      </c>
      <c r="BO33" s="788">
        <f t="shared" si="55"/>
        <v>2728</v>
      </c>
      <c r="BP33" s="786">
        <f t="shared" si="4"/>
        <v>2728</v>
      </c>
      <c r="BQ33" s="787">
        <f>SW800_JIG_MTBJC!AB49</f>
        <v>0</v>
      </c>
      <c r="BR33" s="788">
        <f>SW800_JIG_MTBJC!AC49</f>
        <v>0</v>
      </c>
      <c r="BS33" s="786">
        <f t="shared" si="42"/>
        <v>0</v>
      </c>
      <c r="BT33" s="787">
        <f t="shared" si="56"/>
        <v>0</v>
      </c>
      <c r="BU33" s="788">
        <f t="shared" si="56"/>
        <v>2728</v>
      </c>
      <c r="BV33" s="786">
        <f t="shared" si="5"/>
        <v>2728</v>
      </c>
      <c r="BW33" s="789" t="s">
        <v>89</v>
      </c>
    </row>
    <row r="34" spans="2:75" ht="15.75" hidden="1" customHeight="1" outlineLevel="1" thickBot="1">
      <c r="B34" s="2523"/>
      <c r="C34" s="2480"/>
      <c r="D34" s="2473"/>
      <c r="E34" s="736" t="s">
        <v>218</v>
      </c>
      <c r="F34" s="790">
        <f>F33/6300*1000</f>
        <v>0</v>
      </c>
      <c r="G34" s="791">
        <f t="shared" ref="G34" si="176">G33/6300*1000</f>
        <v>0</v>
      </c>
      <c r="H34" s="792">
        <f t="shared" si="6"/>
        <v>0</v>
      </c>
      <c r="I34" s="790">
        <f t="shared" ref="I34:J34" si="177">I33/6300*1000</f>
        <v>0</v>
      </c>
      <c r="J34" s="791">
        <f t="shared" si="177"/>
        <v>0</v>
      </c>
      <c r="K34" s="792">
        <f t="shared" si="7"/>
        <v>0</v>
      </c>
      <c r="L34" s="790">
        <f t="shared" si="46"/>
        <v>0</v>
      </c>
      <c r="M34" s="791">
        <f t="shared" si="46"/>
        <v>0</v>
      </c>
      <c r="N34" s="792">
        <f t="shared" si="10"/>
        <v>0</v>
      </c>
      <c r="O34" s="790">
        <f t="shared" ref="O34:P34" si="178">O33/6300*1000</f>
        <v>0</v>
      </c>
      <c r="P34" s="791">
        <f t="shared" si="178"/>
        <v>310.95238095238096</v>
      </c>
      <c r="Q34" s="792">
        <f t="shared" si="11"/>
        <v>310.95238095238096</v>
      </c>
      <c r="R34" s="790">
        <f t="shared" si="47"/>
        <v>0</v>
      </c>
      <c r="S34" s="791">
        <f t="shared" si="47"/>
        <v>310.95238095238096</v>
      </c>
      <c r="T34" s="792">
        <f t="shared" si="14"/>
        <v>310.95238095238096</v>
      </c>
      <c r="U34" s="790">
        <f t="shared" ref="U34:V34" si="179">U33/6300*1000</f>
        <v>0</v>
      </c>
      <c r="V34" s="791">
        <f t="shared" si="179"/>
        <v>36.031746031746032</v>
      </c>
      <c r="W34" s="792">
        <f t="shared" si="15"/>
        <v>36.031746031746032</v>
      </c>
      <c r="X34" s="790">
        <f t="shared" si="48"/>
        <v>0</v>
      </c>
      <c r="Y34" s="791">
        <f t="shared" si="48"/>
        <v>346.98412698412699</v>
      </c>
      <c r="Z34" s="792">
        <f t="shared" si="18"/>
        <v>346.98412698412699</v>
      </c>
      <c r="AA34" s="790">
        <f t="shared" ref="AA34:AB34" si="180">AA33/6300*1000</f>
        <v>0</v>
      </c>
      <c r="AB34" s="791">
        <f t="shared" si="180"/>
        <v>0</v>
      </c>
      <c r="AC34" s="792">
        <f t="shared" si="19"/>
        <v>0</v>
      </c>
      <c r="AD34" s="790">
        <f t="shared" si="49"/>
        <v>0</v>
      </c>
      <c r="AE34" s="791">
        <f t="shared" si="49"/>
        <v>346.98412698412699</v>
      </c>
      <c r="AF34" s="792">
        <f t="shared" si="22"/>
        <v>346.98412698412699</v>
      </c>
      <c r="AG34" s="790">
        <f t="shared" ref="AG34:AH34" si="181">AG33/6300*1000</f>
        <v>0</v>
      </c>
      <c r="AH34" s="791">
        <f t="shared" si="181"/>
        <v>56.031746031746032</v>
      </c>
      <c r="AI34" s="792">
        <f t="shared" si="23"/>
        <v>56.031746031746032</v>
      </c>
      <c r="AJ34" s="790">
        <f t="shared" si="50"/>
        <v>0</v>
      </c>
      <c r="AK34" s="791">
        <f t="shared" si="50"/>
        <v>403.01587301587301</v>
      </c>
      <c r="AL34" s="792">
        <f t="shared" si="26"/>
        <v>403.01587301587301</v>
      </c>
      <c r="AM34" s="790">
        <f t="shared" ref="AM34:AN34" si="182">AM33/6300*1000</f>
        <v>0</v>
      </c>
      <c r="AN34" s="791">
        <f t="shared" si="182"/>
        <v>30</v>
      </c>
      <c r="AO34" s="792">
        <f t="shared" si="27"/>
        <v>30</v>
      </c>
      <c r="AP34" s="790">
        <f t="shared" si="51"/>
        <v>0</v>
      </c>
      <c r="AQ34" s="791">
        <f t="shared" si="51"/>
        <v>433.01587301587301</v>
      </c>
      <c r="AR34" s="792">
        <f t="shared" si="0"/>
        <v>433.01587301587301</v>
      </c>
      <c r="AS34" s="790">
        <f t="shared" ref="AS34:AT34" si="183">AS33/6300*1000</f>
        <v>0</v>
      </c>
      <c r="AT34" s="791">
        <f t="shared" si="183"/>
        <v>0</v>
      </c>
      <c r="AU34" s="792">
        <f t="shared" si="30"/>
        <v>0</v>
      </c>
      <c r="AV34" s="790">
        <f t="shared" si="52"/>
        <v>0</v>
      </c>
      <c r="AW34" s="791">
        <f t="shared" si="52"/>
        <v>433.01587301587301</v>
      </c>
      <c r="AX34" s="792">
        <f t="shared" si="1"/>
        <v>433.01587301587301</v>
      </c>
      <c r="AY34" s="790">
        <f t="shared" ref="AY34:AZ34" si="184">AY33/6300*1000</f>
        <v>0</v>
      </c>
      <c r="AZ34" s="791">
        <f t="shared" si="184"/>
        <v>0</v>
      </c>
      <c r="BA34" s="792">
        <f t="shared" si="33"/>
        <v>0</v>
      </c>
      <c r="BB34" s="790">
        <f t="shared" si="53"/>
        <v>0</v>
      </c>
      <c r="BC34" s="791">
        <f t="shared" si="53"/>
        <v>433.01587301587301</v>
      </c>
      <c r="BD34" s="792">
        <f t="shared" si="2"/>
        <v>433.01587301587301</v>
      </c>
      <c r="BE34" s="790">
        <f t="shared" ref="BE34:BF34" si="185">BE33/6300*1000</f>
        <v>0</v>
      </c>
      <c r="BF34" s="791">
        <f t="shared" si="185"/>
        <v>0</v>
      </c>
      <c r="BG34" s="792">
        <f t="shared" si="36"/>
        <v>0</v>
      </c>
      <c r="BH34" s="790">
        <f t="shared" si="54"/>
        <v>0</v>
      </c>
      <c r="BI34" s="791">
        <f t="shared" si="54"/>
        <v>433.01587301587301</v>
      </c>
      <c r="BJ34" s="792">
        <f t="shared" si="3"/>
        <v>433.01587301587301</v>
      </c>
      <c r="BK34" s="790">
        <f t="shared" ref="BK34:BL34" si="186">BK33/6300*1000</f>
        <v>0</v>
      </c>
      <c r="BL34" s="791">
        <f t="shared" si="186"/>
        <v>0</v>
      </c>
      <c r="BM34" s="792">
        <f t="shared" si="39"/>
        <v>0</v>
      </c>
      <c r="BN34" s="790">
        <f t="shared" si="55"/>
        <v>0</v>
      </c>
      <c r="BO34" s="791">
        <f t="shared" si="55"/>
        <v>433.01587301587301</v>
      </c>
      <c r="BP34" s="792">
        <f t="shared" si="4"/>
        <v>433.01587301587301</v>
      </c>
      <c r="BQ34" s="790">
        <f t="shared" ref="BQ34:BR34" si="187">BQ33/6300*1000</f>
        <v>0</v>
      </c>
      <c r="BR34" s="791">
        <f t="shared" si="187"/>
        <v>0</v>
      </c>
      <c r="BS34" s="792">
        <f t="shared" si="42"/>
        <v>0</v>
      </c>
      <c r="BT34" s="790">
        <f t="shared" si="56"/>
        <v>0</v>
      </c>
      <c r="BU34" s="791">
        <f t="shared" si="56"/>
        <v>433.01587301587301</v>
      </c>
      <c r="BV34" s="792">
        <f t="shared" si="5"/>
        <v>433.01587301587301</v>
      </c>
      <c r="BW34" s="793" t="s">
        <v>90</v>
      </c>
    </row>
    <row r="35" spans="2:75" ht="15.75" hidden="1" customHeight="1" outlineLevel="1" thickTop="1">
      <c r="B35" s="2523"/>
      <c r="C35" s="2480"/>
      <c r="D35" s="2473"/>
      <c r="E35" s="737" t="s">
        <v>219</v>
      </c>
      <c r="F35" s="794">
        <f>F31-F32-F33</f>
        <v>0</v>
      </c>
      <c r="G35" s="795">
        <f t="shared" ref="G35" si="188">G31-G32-G33</f>
        <v>0</v>
      </c>
      <c r="H35" s="796">
        <f t="shared" si="6"/>
        <v>0</v>
      </c>
      <c r="I35" s="794">
        <f t="shared" ref="I35:J35" si="189">I31-I32-I33</f>
        <v>0</v>
      </c>
      <c r="J35" s="795">
        <f t="shared" si="189"/>
        <v>0</v>
      </c>
      <c r="K35" s="796">
        <f t="shared" si="7"/>
        <v>0</v>
      </c>
      <c r="L35" s="794">
        <f t="shared" si="46"/>
        <v>0</v>
      </c>
      <c r="M35" s="795">
        <f t="shared" si="46"/>
        <v>0</v>
      </c>
      <c r="N35" s="796">
        <f t="shared" si="10"/>
        <v>0</v>
      </c>
      <c r="O35" s="794">
        <f t="shared" ref="O35:P35" si="190">O31-O32-O33</f>
        <v>0</v>
      </c>
      <c r="P35" s="795">
        <f t="shared" si="190"/>
        <v>500</v>
      </c>
      <c r="Q35" s="796">
        <f t="shared" si="11"/>
        <v>500</v>
      </c>
      <c r="R35" s="794">
        <f t="shared" si="47"/>
        <v>0</v>
      </c>
      <c r="S35" s="795">
        <f t="shared" si="47"/>
        <v>500</v>
      </c>
      <c r="T35" s="796">
        <f t="shared" si="14"/>
        <v>500</v>
      </c>
      <c r="U35" s="794">
        <f t="shared" ref="U35:V35" si="191">U31-U32-U33</f>
        <v>0</v>
      </c>
      <c r="V35" s="795">
        <f t="shared" si="191"/>
        <v>21</v>
      </c>
      <c r="W35" s="796">
        <f t="shared" si="15"/>
        <v>21</v>
      </c>
      <c r="X35" s="794">
        <f t="shared" si="48"/>
        <v>0</v>
      </c>
      <c r="Y35" s="795">
        <f t="shared" si="48"/>
        <v>521</v>
      </c>
      <c r="Z35" s="796">
        <f t="shared" si="18"/>
        <v>521</v>
      </c>
      <c r="AA35" s="794">
        <f t="shared" ref="AA35:AB35" si="192">AA31-AA32-AA33</f>
        <v>0</v>
      </c>
      <c r="AB35" s="795">
        <f t="shared" si="192"/>
        <v>0</v>
      </c>
      <c r="AC35" s="796">
        <f t="shared" si="19"/>
        <v>0</v>
      </c>
      <c r="AD35" s="794">
        <f t="shared" si="49"/>
        <v>0</v>
      </c>
      <c r="AE35" s="795">
        <f t="shared" si="49"/>
        <v>521</v>
      </c>
      <c r="AF35" s="796">
        <f t="shared" si="22"/>
        <v>521</v>
      </c>
      <c r="AG35" s="794">
        <f t="shared" ref="AG35:AH35" si="193">AG31-AG32-AG33</f>
        <v>0</v>
      </c>
      <c r="AH35" s="795">
        <f t="shared" si="193"/>
        <v>268</v>
      </c>
      <c r="AI35" s="796">
        <f t="shared" si="23"/>
        <v>268</v>
      </c>
      <c r="AJ35" s="794">
        <f t="shared" si="50"/>
        <v>0</v>
      </c>
      <c r="AK35" s="795">
        <f t="shared" si="50"/>
        <v>789</v>
      </c>
      <c r="AL35" s="796">
        <f t="shared" si="26"/>
        <v>789</v>
      </c>
      <c r="AM35" s="794">
        <f t="shared" ref="AM35:AN35" si="194">AM31-AM32-AM33</f>
        <v>0</v>
      </c>
      <c r="AN35" s="795">
        <f t="shared" si="194"/>
        <v>-75</v>
      </c>
      <c r="AO35" s="796">
        <f t="shared" si="27"/>
        <v>-75</v>
      </c>
      <c r="AP35" s="794">
        <f t="shared" si="51"/>
        <v>0</v>
      </c>
      <c r="AQ35" s="795">
        <f t="shared" si="51"/>
        <v>714</v>
      </c>
      <c r="AR35" s="796">
        <f t="shared" si="0"/>
        <v>714</v>
      </c>
      <c r="AS35" s="794">
        <f t="shared" ref="AS35:AT35" si="195">AS31-AS32-AS33</f>
        <v>0</v>
      </c>
      <c r="AT35" s="795">
        <f t="shared" si="195"/>
        <v>4310</v>
      </c>
      <c r="AU35" s="796">
        <f t="shared" si="30"/>
        <v>4310</v>
      </c>
      <c r="AV35" s="794">
        <f t="shared" si="52"/>
        <v>0</v>
      </c>
      <c r="AW35" s="795">
        <f t="shared" si="52"/>
        <v>5024</v>
      </c>
      <c r="AX35" s="796">
        <f t="shared" si="1"/>
        <v>5024</v>
      </c>
      <c r="AY35" s="794">
        <f t="shared" ref="AY35:AZ35" si="196">AY31-AY32-AY33</f>
        <v>0</v>
      </c>
      <c r="AZ35" s="795">
        <f t="shared" si="196"/>
        <v>0</v>
      </c>
      <c r="BA35" s="796">
        <f t="shared" si="33"/>
        <v>0</v>
      </c>
      <c r="BB35" s="794">
        <f t="shared" si="53"/>
        <v>0</v>
      </c>
      <c r="BC35" s="795">
        <f t="shared" si="53"/>
        <v>5024</v>
      </c>
      <c r="BD35" s="796">
        <f t="shared" si="2"/>
        <v>5024</v>
      </c>
      <c r="BE35" s="794">
        <f t="shared" ref="BE35:BF35" si="197">BE31-BE32-BE33</f>
        <v>0</v>
      </c>
      <c r="BF35" s="795">
        <f t="shared" si="197"/>
        <v>0</v>
      </c>
      <c r="BG35" s="796">
        <f t="shared" si="36"/>
        <v>0</v>
      </c>
      <c r="BH35" s="794">
        <f t="shared" si="54"/>
        <v>0</v>
      </c>
      <c r="BI35" s="795">
        <f t="shared" si="54"/>
        <v>5024</v>
      </c>
      <c r="BJ35" s="796">
        <f t="shared" si="3"/>
        <v>5024</v>
      </c>
      <c r="BK35" s="794">
        <f t="shared" ref="BK35:BL35" si="198">BK31-BK32-BK33</f>
        <v>0</v>
      </c>
      <c r="BL35" s="795">
        <f t="shared" si="198"/>
        <v>0</v>
      </c>
      <c r="BM35" s="796">
        <f t="shared" si="39"/>
        <v>0</v>
      </c>
      <c r="BN35" s="794">
        <f t="shared" si="55"/>
        <v>0</v>
      </c>
      <c r="BO35" s="795">
        <f t="shared" si="55"/>
        <v>5024</v>
      </c>
      <c r="BP35" s="796">
        <f t="shared" si="4"/>
        <v>5024</v>
      </c>
      <c r="BQ35" s="794">
        <f t="shared" ref="BQ35:BR35" si="199">BQ31-BQ32-BQ33</f>
        <v>0</v>
      </c>
      <c r="BR35" s="795">
        <f t="shared" si="199"/>
        <v>0</v>
      </c>
      <c r="BS35" s="796">
        <f t="shared" si="42"/>
        <v>0</v>
      </c>
      <c r="BT35" s="794">
        <f t="shared" si="56"/>
        <v>0</v>
      </c>
      <c r="BU35" s="795">
        <f t="shared" si="56"/>
        <v>5024</v>
      </c>
      <c r="BV35" s="796">
        <f t="shared" si="5"/>
        <v>5024</v>
      </c>
      <c r="BW35" s="797" t="s">
        <v>89</v>
      </c>
    </row>
    <row r="36" spans="2:75" ht="15.75" hidden="1" customHeight="1" outlineLevel="1" thickBot="1">
      <c r="B36" s="2523"/>
      <c r="C36" s="2480"/>
      <c r="D36" s="2474"/>
      <c r="E36" s="738" t="s">
        <v>220</v>
      </c>
      <c r="F36" s="798" t="e">
        <f>F35/F31</f>
        <v>#DIV/0!</v>
      </c>
      <c r="G36" s="799" t="e">
        <f t="shared" ref="G36" si="200">G35/G31</f>
        <v>#DIV/0!</v>
      </c>
      <c r="H36" s="800" t="e">
        <f>G36-F36</f>
        <v>#DIV/0!</v>
      </c>
      <c r="I36" s="798" t="e">
        <f t="shared" ref="I36:J36" si="201">I35/I31</f>
        <v>#DIV/0!</v>
      </c>
      <c r="J36" s="799" t="e">
        <f t="shared" si="201"/>
        <v>#DIV/0!</v>
      </c>
      <c r="K36" s="800" t="e">
        <f t="shared" si="7"/>
        <v>#DIV/0!</v>
      </c>
      <c r="L36" s="798" t="e">
        <f t="shared" ref="L36:M36" si="202">L35/L31</f>
        <v>#DIV/0!</v>
      </c>
      <c r="M36" s="799" t="e">
        <f t="shared" si="202"/>
        <v>#DIV/0!</v>
      </c>
      <c r="N36" s="800" t="e">
        <f t="shared" si="10"/>
        <v>#DIV/0!</v>
      </c>
      <c r="O36" s="798" t="e">
        <f t="shared" ref="O36:P36" si="203">O35/O31</f>
        <v>#DIV/0!</v>
      </c>
      <c r="P36" s="799">
        <f t="shared" si="203"/>
        <v>0.19755037534571315</v>
      </c>
      <c r="Q36" s="800" t="e">
        <f t="shared" si="11"/>
        <v>#DIV/0!</v>
      </c>
      <c r="R36" s="798" t="e">
        <f t="shared" ref="R36:S36" si="204">R35/R31</f>
        <v>#DIV/0!</v>
      </c>
      <c r="S36" s="799">
        <f t="shared" si="204"/>
        <v>0.19755037534571315</v>
      </c>
      <c r="T36" s="800" t="e">
        <f t="shared" si="14"/>
        <v>#DIV/0!</v>
      </c>
      <c r="U36" s="798" t="e">
        <f t="shared" ref="U36:V36" si="205">U35/U31</f>
        <v>#DIV/0!</v>
      </c>
      <c r="V36" s="799">
        <f t="shared" si="205"/>
        <v>8.4677419354838704E-2</v>
      </c>
      <c r="W36" s="800" t="e">
        <f t="shared" si="15"/>
        <v>#DIV/0!</v>
      </c>
      <c r="X36" s="798" t="e">
        <f t="shared" ref="X36:Y36" si="206">X35/X31</f>
        <v>#DIV/0!</v>
      </c>
      <c r="Y36" s="799">
        <f t="shared" si="206"/>
        <v>0.18747750989564591</v>
      </c>
      <c r="Z36" s="800" t="e">
        <f t="shared" si="18"/>
        <v>#DIV/0!</v>
      </c>
      <c r="AA36" s="798" t="e">
        <f t="shared" ref="AA36:AB36" si="207">AA35/AA31</f>
        <v>#DIV/0!</v>
      </c>
      <c r="AB36" s="799" t="e">
        <f t="shared" si="207"/>
        <v>#DIV/0!</v>
      </c>
      <c r="AC36" s="800" t="e">
        <f t="shared" si="19"/>
        <v>#DIV/0!</v>
      </c>
      <c r="AD36" s="798" t="e">
        <f t="shared" ref="AD36:AE36" si="208">AD35/AD31</f>
        <v>#DIV/0!</v>
      </c>
      <c r="AE36" s="799">
        <f t="shared" si="208"/>
        <v>0.18747750989564591</v>
      </c>
      <c r="AF36" s="800" t="e">
        <f t="shared" si="22"/>
        <v>#DIV/0!</v>
      </c>
      <c r="AG36" s="798" t="e">
        <f t="shared" ref="AG36:AH36" si="209">AG35/AG31</f>
        <v>#DIV/0!</v>
      </c>
      <c r="AH36" s="799">
        <f t="shared" si="209"/>
        <v>0.14202437731849496</v>
      </c>
      <c r="AI36" s="800" t="e">
        <f t="shared" si="23"/>
        <v>#DIV/0!</v>
      </c>
      <c r="AJ36" s="798" t="e">
        <f t="shared" ref="AJ36:AK36" si="210">AJ35/AJ31</f>
        <v>#DIV/0!</v>
      </c>
      <c r="AK36" s="799">
        <f t="shared" si="210"/>
        <v>0.16909558508358338</v>
      </c>
      <c r="AL36" s="800" t="e">
        <f t="shared" si="26"/>
        <v>#DIV/0!</v>
      </c>
      <c r="AM36" s="798" t="e">
        <f t="shared" ref="AM36:AN36" si="211">AM35/AM31</f>
        <v>#DIV/0!</v>
      </c>
      <c r="AN36" s="799">
        <f t="shared" si="211"/>
        <v>-0.53191489361702127</v>
      </c>
      <c r="AO36" s="800" t="e">
        <f t="shared" si="27"/>
        <v>#DIV/0!</v>
      </c>
      <c r="AP36" s="798" t="e">
        <f t="shared" ref="AP36:AQ36" si="212">AP35/AP31</f>
        <v>#DIV/0!</v>
      </c>
      <c r="AQ36" s="799">
        <f t="shared" si="212"/>
        <v>0.14853338880798836</v>
      </c>
      <c r="AR36" s="800" t="e">
        <f t="shared" si="0"/>
        <v>#DIV/0!</v>
      </c>
      <c r="AS36" s="798" t="e">
        <f t="shared" ref="AS36:AT36" si="213">AS35/AS31</f>
        <v>#DIV/0!</v>
      </c>
      <c r="AT36" s="799">
        <f t="shared" si="213"/>
        <v>1</v>
      </c>
      <c r="AU36" s="800" t="e">
        <f t="shared" si="30"/>
        <v>#DIV/0!</v>
      </c>
      <c r="AV36" s="798" t="e">
        <f t="shared" ref="AV36:AW36" si="214">AV35/AV31</f>
        <v>#DIV/0!</v>
      </c>
      <c r="AW36" s="799">
        <f t="shared" si="214"/>
        <v>0.55105846221344745</v>
      </c>
      <c r="AX36" s="800" t="e">
        <f t="shared" si="1"/>
        <v>#DIV/0!</v>
      </c>
      <c r="AY36" s="798" t="e">
        <f t="shared" ref="AY36:AZ36" si="215">AY35/AY31</f>
        <v>#DIV/0!</v>
      </c>
      <c r="AZ36" s="799" t="e">
        <f t="shared" si="215"/>
        <v>#DIV/0!</v>
      </c>
      <c r="BA36" s="800" t="e">
        <f t="shared" si="33"/>
        <v>#DIV/0!</v>
      </c>
      <c r="BB36" s="798" t="e">
        <f t="shared" ref="BB36:BC36" si="216">BB35/BB31</f>
        <v>#DIV/0!</v>
      </c>
      <c r="BC36" s="799">
        <f t="shared" si="216"/>
        <v>0.55105846221344745</v>
      </c>
      <c r="BD36" s="800" t="e">
        <f t="shared" si="2"/>
        <v>#DIV/0!</v>
      </c>
      <c r="BE36" s="798" t="e">
        <f t="shared" ref="BE36:BF36" si="217">BE35/BE31</f>
        <v>#DIV/0!</v>
      </c>
      <c r="BF36" s="799" t="e">
        <f t="shared" si="217"/>
        <v>#DIV/0!</v>
      </c>
      <c r="BG36" s="800" t="e">
        <f t="shared" si="36"/>
        <v>#DIV/0!</v>
      </c>
      <c r="BH36" s="798" t="e">
        <f t="shared" ref="BH36:BI36" si="218">BH35/BH31</f>
        <v>#DIV/0!</v>
      </c>
      <c r="BI36" s="799">
        <f t="shared" si="218"/>
        <v>0.55105846221344745</v>
      </c>
      <c r="BJ36" s="800" t="e">
        <f t="shared" si="3"/>
        <v>#DIV/0!</v>
      </c>
      <c r="BK36" s="798" t="e">
        <f t="shared" ref="BK36:BL36" si="219">BK35/BK31</f>
        <v>#DIV/0!</v>
      </c>
      <c r="BL36" s="799" t="e">
        <f t="shared" si="219"/>
        <v>#DIV/0!</v>
      </c>
      <c r="BM36" s="800" t="e">
        <f t="shared" si="39"/>
        <v>#DIV/0!</v>
      </c>
      <c r="BN36" s="798" t="e">
        <f t="shared" ref="BN36:BO36" si="220">BN35/BN31</f>
        <v>#DIV/0!</v>
      </c>
      <c r="BO36" s="799">
        <f t="shared" si="220"/>
        <v>0.55105846221344745</v>
      </c>
      <c r="BP36" s="800" t="e">
        <f t="shared" si="4"/>
        <v>#DIV/0!</v>
      </c>
      <c r="BQ36" s="798" t="e">
        <f t="shared" ref="BQ36:BR36" si="221">BQ35/BQ31</f>
        <v>#DIV/0!</v>
      </c>
      <c r="BR36" s="799" t="e">
        <f t="shared" si="221"/>
        <v>#DIV/0!</v>
      </c>
      <c r="BS36" s="800" t="e">
        <f t="shared" si="42"/>
        <v>#DIV/0!</v>
      </c>
      <c r="BT36" s="798" t="e">
        <f t="shared" ref="BT36:BU36" si="222">BT35/BT31</f>
        <v>#DIV/0!</v>
      </c>
      <c r="BU36" s="799">
        <f t="shared" si="222"/>
        <v>0.55105846221344745</v>
      </c>
      <c r="BV36" s="800" t="e">
        <f t="shared" si="5"/>
        <v>#DIV/0!</v>
      </c>
      <c r="BW36" s="809" t="s">
        <v>153</v>
      </c>
    </row>
    <row r="37" spans="2:75" ht="15.75" hidden="1" customHeight="1" outlineLevel="1">
      <c r="B37" s="2523"/>
      <c r="C37" s="2480"/>
      <c r="D37" s="2472" t="s">
        <v>225</v>
      </c>
      <c r="E37" s="734" t="s">
        <v>216</v>
      </c>
      <c r="F37" s="782">
        <f>SW800_JIG_MTBJC!F50</f>
        <v>37970</v>
      </c>
      <c r="G37" s="783">
        <f>SW800_JIG_MTBJC!G50</f>
        <v>38064</v>
      </c>
      <c r="H37" s="781">
        <f t="shared" si="6"/>
        <v>94</v>
      </c>
      <c r="I37" s="782">
        <f>SW800_JIG_MTBJC!H50</f>
        <v>0</v>
      </c>
      <c r="J37" s="783">
        <f>SW800_JIG_MTBJC!I50</f>
        <v>6365</v>
      </c>
      <c r="K37" s="781">
        <f t="shared" si="7"/>
        <v>6365</v>
      </c>
      <c r="L37" s="782">
        <f t="shared" si="46"/>
        <v>37970</v>
      </c>
      <c r="M37" s="783">
        <f t="shared" si="46"/>
        <v>44429</v>
      </c>
      <c r="N37" s="781">
        <f t="shared" si="10"/>
        <v>6459</v>
      </c>
      <c r="O37" s="782">
        <f>SW800_JIG_MTBJC!J50</f>
        <v>52470</v>
      </c>
      <c r="P37" s="783">
        <f>SW800_JIG_MTBJC!K50</f>
        <v>56120</v>
      </c>
      <c r="Q37" s="781">
        <f t="shared" si="11"/>
        <v>3650</v>
      </c>
      <c r="R37" s="782">
        <f t="shared" si="47"/>
        <v>90440</v>
      </c>
      <c r="S37" s="783">
        <f t="shared" si="47"/>
        <v>100549</v>
      </c>
      <c r="T37" s="781">
        <f t="shared" si="14"/>
        <v>10109</v>
      </c>
      <c r="U37" s="782">
        <f>SW800_JIG_MTBJC!L50</f>
        <v>0</v>
      </c>
      <c r="V37" s="783">
        <f>SW800_JIG_MTBJC!M50</f>
        <v>330</v>
      </c>
      <c r="W37" s="781">
        <f t="shared" si="15"/>
        <v>330</v>
      </c>
      <c r="X37" s="782">
        <f t="shared" si="48"/>
        <v>90440</v>
      </c>
      <c r="Y37" s="783">
        <f t="shared" si="48"/>
        <v>100879</v>
      </c>
      <c r="Z37" s="781">
        <f t="shared" si="18"/>
        <v>10439</v>
      </c>
      <c r="AA37" s="782">
        <f>SW800_JIG_MTBJC!N50</f>
        <v>0</v>
      </c>
      <c r="AB37" s="783">
        <f>SW800_JIG_MTBJC!O50</f>
        <v>363</v>
      </c>
      <c r="AC37" s="781">
        <f t="shared" si="19"/>
        <v>363</v>
      </c>
      <c r="AD37" s="782">
        <f t="shared" si="49"/>
        <v>90440</v>
      </c>
      <c r="AE37" s="783">
        <f t="shared" si="49"/>
        <v>101242</v>
      </c>
      <c r="AF37" s="781">
        <f t="shared" si="22"/>
        <v>10802</v>
      </c>
      <c r="AG37" s="782">
        <f>SW800_JIG_MTBJC!P50</f>
        <v>18990</v>
      </c>
      <c r="AH37" s="783">
        <f>SW800_JIG_MTBJC!Q50</f>
        <v>22527</v>
      </c>
      <c r="AI37" s="781">
        <f t="shared" si="23"/>
        <v>3537</v>
      </c>
      <c r="AJ37" s="782">
        <f t="shared" si="50"/>
        <v>109430</v>
      </c>
      <c r="AK37" s="783">
        <f t="shared" si="50"/>
        <v>123769</v>
      </c>
      <c r="AL37" s="781">
        <f t="shared" si="26"/>
        <v>14339</v>
      </c>
      <c r="AM37" s="782">
        <f>SW800_JIG_MTBJC!R50</f>
        <v>0</v>
      </c>
      <c r="AN37" s="783">
        <f>SW800_JIG_MTBJC!S50</f>
        <v>4265</v>
      </c>
      <c r="AO37" s="781">
        <f t="shared" si="27"/>
        <v>4265</v>
      </c>
      <c r="AP37" s="782">
        <f t="shared" si="51"/>
        <v>109430</v>
      </c>
      <c r="AQ37" s="783">
        <f t="shared" si="51"/>
        <v>128034</v>
      </c>
      <c r="AR37" s="781">
        <f t="shared" si="0"/>
        <v>18604</v>
      </c>
      <c r="AS37" s="782">
        <f>SW800_JIG_MTBJC!T50</f>
        <v>3330</v>
      </c>
      <c r="AT37" s="783">
        <f>SW800_JIG_MTBJC!U50</f>
        <v>0</v>
      </c>
      <c r="AU37" s="781">
        <f t="shared" si="30"/>
        <v>-3330</v>
      </c>
      <c r="AV37" s="782">
        <f t="shared" si="52"/>
        <v>112760</v>
      </c>
      <c r="AW37" s="783">
        <f t="shared" si="52"/>
        <v>128034</v>
      </c>
      <c r="AX37" s="781">
        <f t="shared" si="1"/>
        <v>15274</v>
      </c>
      <c r="AY37" s="782">
        <f>SW800_JIG_MTBJC!V50</f>
        <v>0</v>
      </c>
      <c r="AZ37" s="783">
        <f>SW800_JIG_MTBJC!W50</f>
        <v>1116</v>
      </c>
      <c r="BA37" s="781">
        <f t="shared" si="33"/>
        <v>1116</v>
      </c>
      <c r="BB37" s="782">
        <f t="shared" si="53"/>
        <v>112760</v>
      </c>
      <c r="BC37" s="783">
        <f t="shared" si="53"/>
        <v>129150</v>
      </c>
      <c r="BD37" s="781">
        <f t="shared" si="2"/>
        <v>16390</v>
      </c>
      <c r="BE37" s="782">
        <f>SW800_JIG_MTBJC!X50</f>
        <v>3150</v>
      </c>
      <c r="BF37" s="783">
        <f>SW800_JIG_MTBJC!Y50</f>
        <v>3150</v>
      </c>
      <c r="BG37" s="781">
        <f t="shared" si="36"/>
        <v>0</v>
      </c>
      <c r="BH37" s="782">
        <f t="shared" si="54"/>
        <v>115910</v>
      </c>
      <c r="BI37" s="783">
        <f t="shared" si="54"/>
        <v>132300</v>
      </c>
      <c r="BJ37" s="781">
        <f t="shared" si="3"/>
        <v>16390</v>
      </c>
      <c r="BK37" s="782">
        <f>SW800_JIG_MTBJC!Z50</f>
        <v>0</v>
      </c>
      <c r="BL37" s="783">
        <f>SW800_JIG_MTBJC!AA50</f>
        <v>0</v>
      </c>
      <c r="BM37" s="781">
        <f t="shared" si="39"/>
        <v>0</v>
      </c>
      <c r="BN37" s="782">
        <f t="shared" si="55"/>
        <v>115910</v>
      </c>
      <c r="BO37" s="783">
        <f t="shared" si="55"/>
        <v>132300</v>
      </c>
      <c r="BP37" s="781">
        <f t="shared" si="4"/>
        <v>16390</v>
      </c>
      <c r="BQ37" s="782">
        <f>SW800_JIG_MTBJC!AB50</f>
        <v>9870</v>
      </c>
      <c r="BR37" s="783">
        <f>SW800_JIG_MTBJC!AC50</f>
        <v>0</v>
      </c>
      <c r="BS37" s="781">
        <f t="shared" si="42"/>
        <v>-9870</v>
      </c>
      <c r="BT37" s="782">
        <f t="shared" si="56"/>
        <v>125780</v>
      </c>
      <c r="BU37" s="783">
        <f t="shared" si="56"/>
        <v>132300</v>
      </c>
      <c r="BV37" s="781">
        <f t="shared" si="5"/>
        <v>6520</v>
      </c>
      <c r="BW37" s="784" t="s">
        <v>89</v>
      </c>
    </row>
    <row r="38" spans="2:75" ht="15.75" hidden="1" customHeight="1" outlineLevel="1">
      <c r="B38" s="2523"/>
      <c r="C38" s="2480"/>
      <c r="D38" s="2473"/>
      <c r="E38" s="735" t="s">
        <v>71</v>
      </c>
      <c r="F38" s="787">
        <f>SW800_JIG_MTBJC!F51</f>
        <v>16009</v>
      </c>
      <c r="G38" s="788">
        <f>SW800_JIG_MTBJC!G51</f>
        <v>13776</v>
      </c>
      <c r="H38" s="786">
        <f t="shared" si="6"/>
        <v>-2233</v>
      </c>
      <c r="I38" s="787">
        <f>SW800_JIG_MTBJC!H51</f>
        <v>0</v>
      </c>
      <c r="J38" s="788">
        <f>SW800_JIG_MTBJC!I51</f>
        <v>756</v>
      </c>
      <c r="K38" s="786">
        <f t="shared" si="7"/>
        <v>756</v>
      </c>
      <c r="L38" s="787">
        <f t="shared" si="46"/>
        <v>16009</v>
      </c>
      <c r="M38" s="788">
        <f t="shared" si="46"/>
        <v>14532</v>
      </c>
      <c r="N38" s="786">
        <f t="shared" si="10"/>
        <v>-1477</v>
      </c>
      <c r="O38" s="787">
        <f>SW800_JIG_MTBJC!J51</f>
        <v>27861</v>
      </c>
      <c r="P38" s="788">
        <f>SW800_JIG_MTBJC!K51</f>
        <v>39449</v>
      </c>
      <c r="Q38" s="786">
        <f t="shared" si="11"/>
        <v>11588</v>
      </c>
      <c r="R38" s="787">
        <f t="shared" si="47"/>
        <v>43870</v>
      </c>
      <c r="S38" s="788">
        <f t="shared" si="47"/>
        <v>53981</v>
      </c>
      <c r="T38" s="786">
        <f t="shared" si="14"/>
        <v>10111</v>
      </c>
      <c r="U38" s="787">
        <f>SW800_JIG_MTBJC!L51</f>
        <v>0</v>
      </c>
      <c r="V38" s="788">
        <f>SW800_JIG_MTBJC!M51</f>
        <v>0</v>
      </c>
      <c r="W38" s="786">
        <f t="shared" si="15"/>
        <v>0</v>
      </c>
      <c r="X38" s="787">
        <f t="shared" si="48"/>
        <v>43870</v>
      </c>
      <c r="Y38" s="788">
        <f t="shared" si="48"/>
        <v>53981</v>
      </c>
      <c r="Z38" s="786">
        <f t="shared" si="18"/>
        <v>10111</v>
      </c>
      <c r="AA38" s="787">
        <f>SW800_JIG_MTBJC!N51</f>
        <v>0</v>
      </c>
      <c r="AB38" s="788">
        <f>SW800_JIG_MTBJC!O51</f>
        <v>0</v>
      </c>
      <c r="AC38" s="786">
        <f t="shared" si="19"/>
        <v>0</v>
      </c>
      <c r="AD38" s="787">
        <f t="shared" si="49"/>
        <v>43870</v>
      </c>
      <c r="AE38" s="788">
        <f t="shared" si="49"/>
        <v>53981</v>
      </c>
      <c r="AF38" s="786">
        <f t="shared" si="22"/>
        <v>10111</v>
      </c>
      <c r="AG38" s="787">
        <f>SW800_JIG_MTBJC!P51</f>
        <v>11687</v>
      </c>
      <c r="AH38" s="788">
        <f>SW800_JIG_MTBJC!Q51</f>
        <v>11853</v>
      </c>
      <c r="AI38" s="786">
        <f t="shared" si="23"/>
        <v>166</v>
      </c>
      <c r="AJ38" s="787">
        <f t="shared" si="50"/>
        <v>55557</v>
      </c>
      <c r="AK38" s="788">
        <f t="shared" si="50"/>
        <v>65834</v>
      </c>
      <c r="AL38" s="786">
        <f t="shared" si="26"/>
        <v>10277</v>
      </c>
      <c r="AM38" s="787">
        <f>SW800_JIG_MTBJC!R51</f>
        <v>0</v>
      </c>
      <c r="AN38" s="788">
        <f>SW800_JIG_MTBJC!S51</f>
        <v>0</v>
      </c>
      <c r="AO38" s="786">
        <f t="shared" si="27"/>
        <v>0</v>
      </c>
      <c r="AP38" s="787">
        <f t="shared" si="51"/>
        <v>55557</v>
      </c>
      <c r="AQ38" s="788">
        <f t="shared" si="51"/>
        <v>65834</v>
      </c>
      <c r="AR38" s="786">
        <f t="shared" si="0"/>
        <v>10277</v>
      </c>
      <c r="AS38" s="787">
        <f>SW800_JIG_MTBJC!T51</f>
        <v>1560</v>
      </c>
      <c r="AT38" s="788">
        <f>SW800_JIG_MTBJC!U51</f>
        <v>0</v>
      </c>
      <c r="AU38" s="786">
        <f t="shared" si="30"/>
        <v>-1560</v>
      </c>
      <c r="AV38" s="787">
        <f t="shared" si="52"/>
        <v>57117</v>
      </c>
      <c r="AW38" s="788">
        <f t="shared" si="52"/>
        <v>65834</v>
      </c>
      <c r="AX38" s="786">
        <f t="shared" si="1"/>
        <v>8717</v>
      </c>
      <c r="AY38" s="787">
        <f>SW800_JIG_MTBJC!V51</f>
        <v>0</v>
      </c>
      <c r="AZ38" s="788">
        <f>SW800_JIG_MTBJC!W51</f>
        <v>0</v>
      </c>
      <c r="BA38" s="786">
        <f t="shared" si="33"/>
        <v>0</v>
      </c>
      <c r="BB38" s="787">
        <f t="shared" si="53"/>
        <v>57117</v>
      </c>
      <c r="BC38" s="788">
        <f t="shared" si="53"/>
        <v>65834</v>
      </c>
      <c r="BD38" s="786">
        <f t="shared" si="2"/>
        <v>8717</v>
      </c>
      <c r="BE38" s="787">
        <f>SW800_JIG_MTBJC!X51</f>
        <v>0</v>
      </c>
      <c r="BF38" s="788">
        <f>SW800_JIG_MTBJC!Y51</f>
        <v>6</v>
      </c>
      <c r="BG38" s="786">
        <f t="shared" si="36"/>
        <v>6</v>
      </c>
      <c r="BH38" s="787">
        <f t="shared" si="54"/>
        <v>57117</v>
      </c>
      <c r="BI38" s="788">
        <f t="shared" si="54"/>
        <v>65840</v>
      </c>
      <c r="BJ38" s="786">
        <f t="shared" si="3"/>
        <v>8723</v>
      </c>
      <c r="BK38" s="787">
        <f>SW800_JIG_MTBJC!Z51</f>
        <v>0</v>
      </c>
      <c r="BL38" s="788">
        <f>SW800_JIG_MTBJC!AA51</f>
        <v>0</v>
      </c>
      <c r="BM38" s="786">
        <f t="shared" si="39"/>
        <v>0</v>
      </c>
      <c r="BN38" s="787">
        <f t="shared" si="55"/>
        <v>57117</v>
      </c>
      <c r="BO38" s="788">
        <f t="shared" si="55"/>
        <v>65840</v>
      </c>
      <c r="BP38" s="786">
        <f t="shared" si="4"/>
        <v>8723</v>
      </c>
      <c r="BQ38" s="787">
        <f>SW800_JIG_MTBJC!AB51</f>
        <v>1674</v>
      </c>
      <c r="BR38" s="788">
        <f>SW800_JIG_MTBJC!AC51</f>
        <v>0</v>
      </c>
      <c r="BS38" s="786">
        <f t="shared" si="42"/>
        <v>-1674</v>
      </c>
      <c r="BT38" s="787">
        <f t="shared" si="56"/>
        <v>58791</v>
      </c>
      <c r="BU38" s="788">
        <f t="shared" si="56"/>
        <v>65840</v>
      </c>
      <c r="BV38" s="786">
        <f t="shared" si="5"/>
        <v>7049</v>
      </c>
      <c r="BW38" s="789" t="s">
        <v>89</v>
      </c>
    </row>
    <row r="39" spans="2:75" ht="15.75" hidden="1" customHeight="1" outlineLevel="1">
      <c r="B39" s="2523"/>
      <c r="C39" s="2480"/>
      <c r="D39" s="2473"/>
      <c r="E39" s="735" t="s">
        <v>217</v>
      </c>
      <c r="F39" s="787">
        <f>SW800_JIG_MTBJC!F52</f>
        <v>15889</v>
      </c>
      <c r="G39" s="788">
        <f>SW800_JIG_MTBJC!G52</f>
        <v>13993</v>
      </c>
      <c r="H39" s="786">
        <f t="shared" si="6"/>
        <v>-1896</v>
      </c>
      <c r="I39" s="787">
        <f>SW800_JIG_MTBJC!H52</f>
        <v>0</v>
      </c>
      <c r="J39" s="788">
        <f>SW800_JIG_MTBJC!I52</f>
        <v>3907</v>
      </c>
      <c r="K39" s="786">
        <f t="shared" si="7"/>
        <v>3907</v>
      </c>
      <c r="L39" s="787">
        <f t="shared" si="46"/>
        <v>15889</v>
      </c>
      <c r="M39" s="788">
        <f t="shared" si="46"/>
        <v>17900</v>
      </c>
      <c r="N39" s="786">
        <f t="shared" si="10"/>
        <v>2011</v>
      </c>
      <c r="O39" s="787">
        <f>SW800_JIG_MTBJC!J52</f>
        <v>15681</v>
      </c>
      <c r="P39" s="788">
        <f>SW800_JIG_MTBJC!K52</f>
        <v>5893</v>
      </c>
      <c r="Q39" s="786">
        <f t="shared" si="11"/>
        <v>-9788</v>
      </c>
      <c r="R39" s="787">
        <f t="shared" si="47"/>
        <v>31570</v>
      </c>
      <c r="S39" s="788">
        <f t="shared" si="47"/>
        <v>23793</v>
      </c>
      <c r="T39" s="786">
        <f t="shared" si="14"/>
        <v>-7777</v>
      </c>
      <c r="U39" s="787">
        <f>SW800_JIG_MTBJC!L52</f>
        <v>0</v>
      </c>
      <c r="V39" s="788">
        <f>SW800_JIG_MTBJC!M52</f>
        <v>214</v>
      </c>
      <c r="W39" s="786">
        <f t="shared" si="15"/>
        <v>214</v>
      </c>
      <c r="X39" s="787">
        <f t="shared" si="48"/>
        <v>31570</v>
      </c>
      <c r="Y39" s="788">
        <f t="shared" si="48"/>
        <v>24007</v>
      </c>
      <c r="Z39" s="786">
        <f t="shared" si="18"/>
        <v>-7563</v>
      </c>
      <c r="AA39" s="787">
        <f>SW800_JIG_MTBJC!N52</f>
        <v>0</v>
      </c>
      <c r="AB39" s="788">
        <f>SW800_JIG_MTBJC!O52</f>
        <v>258</v>
      </c>
      <c r="AC39" s="786">
        <f t="shared" si="19"/>
        <v>258</v>
      </c>
      <c r="AD39" s="787">
        <f t="shared" si="49"/>
        <v>31570</v>
      </c>
      <c r="AE39" s="788">
        <f t="shared" si="49"/>
        <v>24265</v>
      </c>
      <c r="AF39" s="786">
        <f t="shared" si="22"/>
        <v>-7305</v>
      </c>
      <c r="AG39" s="787">
        <f>SW800_JIG_MTBJC!P52</f>
        <v>4574</v>
      </c>
      <c r="AH39" s="788">
        <f>SW800_JIG_MTBJC!Q52</f>
        <v>5073</v>
      </c>
      <c r="AI39" s="786">
        <f t="shared" si="23"/>
        <v>499</v>
      </c>
      <c r="AJ39" s="787">
        <f t="shared" si="50"/>
        <v>36144</v>
      </c>
      <c r="AK39" s="788">
        <f t="shared" si="50"/>
        <v>29338</v>
      </c>
      <c r="AL39" s="786">
        <f t="shared" si="26"/>
        <v>-6806</v>
      </c>
      <c r="AM39" s="787">
        <f>SW800_JIG_MTBJC!R52</f>
        <v>0</v>
      </c>
      <c r="AN39" s="788">
        <f>SW800_JIG_MTBJC!S52</f>
        <v>60</v>
      </c>
      <c r="AO39" s="786">
        <f t="shared" si="27"/>
        <v>60</v>
      </c>
      <c r="AP39" s="787">
        <f t="shared" si="51"/>
        <v>36144</v>
      </c>
      <c r="AQ39" s="788">
        <f t="shared" si="51"/>
        <v>29398</v>
      </c>
      <c r="AR39" s="786">
        <f t="shared" si="0"/>
        <v>-6746</v>
      </c>
      <c r="AS39" s="787">
        <f>SW800_JIG_MTBJC!T52</f>
        <v>1228</v>
      </c>
      <c r="AT39" s="788">
        <f>SW800_JIG_MTBJC!U52</f>
        <v>0</v>
      </c>
      <c r="AU39" s="786">
        <f t="shared" si="30"/>
        <v>-1228</v>
      </c>
      <c r="AV39" s="787">
        <f t="shared" si="52"/>
        <v>37372</v>
      </c>
      <c r="AW39" s="788">
        <f t="shared" si="52"/>
        <v>29398</v>
      </c>
      <c r="AX39" s="786">
        <f t="shared" si="1"/>
        <v>-7974</v>
      </c>
      <c r="AY39" s="787">
        <f>SW800_JIG_MTBJC!V52</f>
        <v>0</v>
      </c>
      <c r="AZ39" s="788">
        <f>SW800_JIG_MTBJC!W52</f>
        <v>0</v>
      </c>
      <c r="BA39" s="786">
        <f t="shared" si="33"/>
        <v>0</v>
      </c>
      <c r="BB39" s="787">
        <f t="shared" si="53"/>
        <v>37372</v>
      </c>
      <c r="BC39" s="788">
        <f t="shared" si="53"/>
        <v>29398</v>
      </c>
      <c r="BD39" s="786">
        <f t="shared" si="2"/>
        <v>-7974</v>
      </c>
      <c r="BE39" s="787">
        <f>SW800_JIG_MTBJC!X52</f>
        <v>2407</v>
      </c>
      <c r="BF39" s="788">
        <f>SW800_JIG_MTBJC!Y52</f>
        <v>1186</v>
      </c>
      <c r="BG39" s="786">
        <f t="shared" si="36"/>
        <v>-1221</v>
      </c>
      <c r="BH39" s="787">
        <f t="shared" si="54"/>
        <v>39779</v>
      </c>
      <c r="BI39" s="788">
        <f t="shared" si="54"/>
        <v>30584</v>
      </c>
      <c r="BJ39" s="786">
        <f t="shared" si="3"/>
        <v>-9195</v>
      </c>
      <c r="BK39" s="787">
        <f>SW800_JIG_MTBJC!Z52</f>
        <v>0</v>
      </c>
      <c r="BL39" s="788">
        <f>SW800_JIG_MTBJC!AA52</f>
        <v>0</v>
      </c>
      <c r="BM39" s="786">
        <f t="shared" si="39"/>
        <v>0</v>
      </c>
      <c r="BN39" s="787">
        <f t="shared" si="55"/>
        <v>39779</v>
      </c>
      <c r="BO39" s="788">
        <f t="shared" si="55"/>
        <v>30584</v>
      </c>
      <c r="BP39" s="786">
        <f t="shared" si="4"/>
        <v>-9195</v>
      </c>
      <c r="BQ39" s="787">
        <f>SW800_JIG_MTBJC!AB52</f>
        <v>4977</v>
      </c>
      <c r="BR39" s="788">
        <f>SW800_JIG_MTBJC!AC52</f>
        <v>0</v>
      </c>
      <c r="BS39" s="786">
        <f t="shared" si="42"/>
        <v>-4977</v>
      </c>
      <c r="BT39" s="787">
        <f t="shared" si="56"/>
        <v>44756</v>
      </c>
      <c r="BU39" s="788">
        <f t="shared" si="56"/>
        <v>30584</v>
      </c>
      <c r="BV39" s="786">
        <f t="shared" si="5"/>
        <v>-14172</v>
      </c>
      <c r="BW39" s="789" t="s">
        <v>89</v>
      </c>
    </row>
    <row r="40" spans="2:75" ht="15.75" hidden="1" customHeight="1" outlineLevel="1" thickBot="1">
      <c r="B40" s="2523"/>
      <c r="C40" s="2480"/>
      <c r="D40" s="2473"/>
      <c r="E40" s="736" t="s">
        <v>218</v>
      </c>
      <c r="F40" s="790">
        <f>F39/6300*1000</f>
        <v>2522.063492063492</v>
      </c>
      <c r="G40" s="791">
        <f t="shared" ref="G40" si="223">G39/6300*1000</f>
        <v>2221.1111111111109</v>
      </c>
      <c r="H40" s="792">
        <f t="shared" si="6"/>
        <v>-300.95238095238119</v>
      </c>
      <c r="I40" s="790">
        <f t="shared" ref="I40:J40" si="224">I39/6300*1000</f>
        <v>0</v>
      </c>
      <c r="J40" s="791">
        <f t="shared" si="224"/>
        <v>620.15873015873012</v>
      </c>
      <c r="K40" s="792">
        <f t="shared" si="7"/>
        <v>620.15873015873012</v>
      </c>
      <c r="L40" s="790">
        <f t="shared" si="46"/>
        <v>2522.063492063492</v>
      </c>
      <c r="M40" s="791">
        <f t="shared" si="46"/>
        <v>2841.269841269841</v>
      </c>
      <c r="N40" s="792">
        <f t="shared" si="10"/>
        <v>319.20634920634893</v>
      </c>
      <c r="O40" s="790">
        <f t="shared" ref="O40:P40" si="225">O39/6300*1000</f>
        <v>2489.0476190476193</v>
      </c>
      <c r="P40" s="791">
        <f t="shared" si="225"/>
        <v>935.39682539682542</v>
      </c>
      <c r="Q40" s="792">
        <f t="shared" si="11"/>
        <v>-1553.6507936507937</v>
      </c>
      <c r="R40" s="790">
        <f t="shared" si="47"/>
        <v>5011.1111111111113</v>
      </c>
      <c r="S40" s="791">
        <f t="shared" si="47"/>
        <v>3776.6666666666665</v>
      </c>
      <c r="T40" s="792">
        <f t="shared" si="14"/>
        <v>-1234.4444444444448</v>
      </c>
      <c r="U40" s="790">
        <f t="shared" ref="U40:V40" si="226">U39/6300*1000</f>
        <v>0</v>
      </c>
      <c r="V40" s="791">
        <f t="shared" si="226"/>
        <v>33.968253968253968</v>
      </c>
      <c r="W40" s="792">
        <f t="shared" si="15"/>
        <v>33.968253968253968</v>
      </c>
      <c r="X40" s="790">
        <f t="shared" si="48"/>
        <v>5011.1111111111113</v>
      </c>
      <c r="Y40" s="791">
        <f t="shared" si="48"/>
        <v>3810.6349206349205</v>
      </c>
      <c r="Z40" s="792">
        <f t="shared" si="18"/>
        <v>-1200.4761904761908</v>
      </c>
      <c r="AA40" s="790">
        <f t="shared" ref="AA40:AB40" si="227">AA39/6300*1000</f>
        <v>0</v>
      </c>
      <c r="AB40" s="791">
        <f t="shared" si="227"/>
        <v>40.952380952380956</v>
      </c>
      <c r="AC40" s="792">
        <f t="shared" si="19"/>
        <v>40.952380952380956</v>
      </c>
      <c r="AD40" s="790">
        <f t="shared" si="49"/>
        <v>5011.1111111111113</v>
      </c>
      <c r="AE40" s="791">
        <f t="shared" si="49"/>
        <v>3851.5873015873012</v>
      </c>
      <c r="AF40" s="792">
        <f t="shared" si="22"/>
        <v>-1159.5238095238101</v>
      </c>
      <c r="AG40" s="790">
        <f t="shared" ref="AG40:AH40" si="228">AG39/6300*1000</f>
        <v>726.03174603174602</v>
      </c>
      <c r="AH40" s="791">
        <f t="shared" si="228"/>
        <v>805.23809523809518</v>
      </c>
      <c r="AI40" s="792">
        <f t="shared" si="23"/>
        <v>79.206349206349159</v>
      </c>
      <c r="AJ40" s="790">
        <f t="shared" si="50"/>
        <v>5737.1428571428569</v>
      </c>
      <c r="AK40" s="791">
        <f t="shared" si="50"/>
        <v>4656.8253968253966</v>
      </c>
      <c r="AL40" s="792">
        <f t="shared" si="26"/>
        <v>-1080.3174603174602</v>
      </c>
      <c r="AM40" s="790">
        <f t="shared" ref="AM40:AN40" si="229">AM39/6300*1000</f>
        <v>0</v>
      </c>
      <c r="AN40" s="791">
        <f t="shared" si="229"/>
        <v>9.5238095238095255</v>
      </c>
      <c r="AO40" s="792">
        <f t="shared" si="27"/>
        <v>9.5238095238095255</v>
      </c>
      <c r="AP40" s="790">
        <f t="shared" si="51"/>
        <v>5737.1428571428569</v>
      </c>
      <c r="AQ40" s="791">
        <f t="shared" si="51"/>
        <v>4666.3492063492058</v>
      </c>
      <c r="AR40" s="792">
        <f t="shared" si="0"/>
        <v>-1070.7936507936511</v>
      </c>
      <c r="AS40" s="790">
        <f t="shared" ref="AS40:AT40" si="230">AS39/6300*1000</f>
        <v>194.92063492063491</v>
      </c>
      <c r="AT40" s="791">
        <f t="shared" si="230"/>
        <v>0</v>
      </c>
      <c r="AU40" s="792">
        <f t="shared" si="30"/>
        <v>-194.92063492063491</v>
      </c>
      <c r="AV40" s="790">
        <f t="shared" si="52"/>
        <v>5932.063492063492</v>
      </c>
      <c r="AW40" s="791">
        <f t="shared" si="52"/>
        <v>4666.3492063492058</v>
      </c>
      <c r="AX40" s="792">
        <f t="shared" si="1"/>
        <v>-1265.7142857142862</v>
      </c>
      <c r="AY40" s="790">
        <f t="shared" ref="AY40:AZ40" si="231">AY39/6300*1000</f>
        <v>0</v>
      </c>
      <c r="AZ40" s="791">
        <f t="shared" si="231"/>
        <v>0</v>
      </c>
      <c r="BA40" s="792">
        <f t="shared" si="33"/>
        <v>0</v>
      </c>
      <c r="BB40" s="790">
        <f t="shared" si="53"/>
        <v>5932.063492063492</v>
      </c>
      <c r="BC40" s="791">
        <f t="shared" si="53"/>
        <v>4666.3492063492058</v>
      </c>
      <c r="BD40" s="792">
        <f t="shared" si="2"/>
        <v>-1265.7142857142862</v>
      </c>
      <c r="BE40" s="790">
        <f t="shared" ref="BE40:BF40" si="232">BE39/6300*1000</f>
        <v>382.06349206349205</v>
      </c>
      <c r="BF40" s="791">
        <f t="shared" si="232"/>
        <v>188.25396825396825</v>
      </c>
      <c r="BG40" s="792">
        <f t="shared" si="36"/>
        <v>-193.8095238095238</v>
      </c>
      <c r="BH40" s="790">
        <f t="shared" si="54"/>
        <v>6314.1269841269841</v>
      </c>
      <c r="BI40" s="791">
        <f t="shared" si="54"/>
        <v>4854.603174603174</v>
      </c>
      <c r="BJ40" s="792">
        <f t="shared" si="3"/>
        <v>-1459.5238095238101</v>
      </c>
      <c r="BK40" s="790">
        <f t="shared" ref="BK40:BL40" si="233">BK39/6300*1000</f>
        <v>0</v>
      </c>
      <c r="BL40" s="791">
        <f t="shared" si="233"/>
        <v>0</v>
      </c>
      <c r="BM40" s="792">
        <f t="shared" si="39"/>
        <v>0</v>
      </c>
      <c r="BN40" s="790">
        <f t="shared" si="55"/>
        <v>6314.1269841269841</v>
      </c>
      <c r="BO40" s="791">
        <f t="shared" si="55"/>
        <v>4854.603174603174</v>
      </c>
      <c r="BP40" s="792">
        <f t="shared" si="4"/>
        <v>-1459.5238095238101</v>
      </c>
      <c r="BQ40" s="790">
        <f t="shared" ref="BQ40:BR40" si="234">BQ39/6300*1000</f>
        <v>790</v>
      </c>
      <c r="BR40" s="791">
        <f t="shared" si="234"/>
        <v>0</v>
      </c>
      <c r="BS40" s="792">
        <f t="shared" si="42"/>
        <v>-790</v>
      </c>
      <c r="BT40" s="790">
        <f t="shared" si="56"/>
        <v>7104.1269841269841</v>
      </c>
      <c r="BU40" s="791">
        <f t="shared" si="56"/>
        <v>4854.603174603174</v>
      </c>
      <c r="BV40" s="792">
        <f t="shared" si="5"/>
        <v>-2249.5238095238101</v>
      </c>
      <c r="BW40" s="793" t="s">
        <v>90</v>
      </c>
    </row>
    <row r="41" spans="2:75" ht="15.75" hidden="1" customHeight="1" outlineLevel="1" thickTop="1">
      <c r="B41" s="2523"/>
      <c r="C41" s="2480"/>
      <c r="D41" s="2473"/>
      <c r="E41" s="737" t="s">
        <v>219</v>
      </c>
      <c r="F41" s="794">
        <f>F37-F38-F39</f>
        <v>6072</v>
      </c>
      <c r="G41" s="795">
        <f t="shared" ref="G41" si="235">G37-G38-G39</f>
        <v>10295</v>
      </c>
      <c r="H41" s="796">
        <f t="shared" si="6"/>
        <v>4223</v>
      </c>
      <c r="I41" s="794">
        <f t="shared" ref="I41:J41" si="236">I37-I38-I39</f>
        <v>0</v>
      </c>
      <c r="J41" s="795">
        <f t="shared" si="236"/>
        <v>1702</v>
      </c>
      <c r="K41" s="796">
        <f t="shared" si="7"/>
        <v>1702</v>
      </c>
      <c r="L41" s="794">
        <f t="shared" si="46"/>
        <v>6072</v>
      </c>
      <c r="M41" s="795">
        <f t="shared" si="46"/>
        <v>11997</v>
      </c>
      <c r="N41" s="796">
        <f t="shared" si="10"/>
        <v>5925</v>
      </c>
      <c r="O41" s="794">
        <f t="shared" ref="O41:P41" si="237">O37-O38-O39</f>
        <v>8928</v>
      </c>
      <c r="P41" s="795">
        <f t="shared" si="237"/>
        <v>10778</v>
      </c>
      <c r="Q41" s="796">
        <f t="shared" si="11"/>
        <v>1850</v>
      </c>
      <c r="R41" s="794">
        <f t="shared" si="47"/>
        <v>15000</v>
      </c>
      <c r="S41" s="795">
        <f t="shared" si="47"/>
        <v>22775</v>
      </c>
      <c r="T41" s="796">
        <f t="shared" si="14"/>
        <v>7775</v>
      </c>
      <c r="U41" s="794">
        <f t="shared" ref="U41:V41" si="238">U37-U38-U39</f>
        <v>0</v>
      </c>
      <c r="V41" s="795">
        <f t="shared" si="238"/>
        <v>116</v>
      </c>
      <c r="W41" s="796">
        <f t="shared" si="15"/>
        <v>116</v>
      </c>
      <c r="X41" s="794">
        <f t="shared" si="48"/>
        <v>15000</v>
      </c>
      <c r="Y41" s="795">
        <f t="shared" si="48"/>
        <v>22891</v>
      </c>
      <c r="Z41" s="796">
        <f t="shared" si="18"/>
        <v>7891</v>
      </c>
      <c r="AA41" s="794">
        <f t="shared" ref="AA41:AB41" si="239">AA37-AA38-AA39</f>
        <v>0</v>
      </c>
      <c r="AB41" s="795">
        <f t="shared" si="239"/>
        <v>105</v>
      </c>
      <c r="AC41" s="796">
        <f t="shared" si="19"/>
        <v>105</v>
      </c>
      <c r="AD41" s="794">
        <f t="shared" si="49"/>
        <v>15000</v>
      </c>
      <c r="AE41" s="795">
        <f t="shared" si="49"/>
        <v>22996</v>
      </c>
      <c r="AF41" s="796">
        <f t="shared" si="22"/>
        <v>7996</v>
      </c>
      <c r="AG41" s="794">
        <f t="shared" ref="AG41:AH41" si="240">AG37-AG38-AG39</f>
        <v>2729</v>
      </c>
      <c r="AH41" s="795">
        <f t="shared" si="240"/>
        <v>5601</v>
      </c>
      <c r="AI41" s="796">
        <f t="shared" si="23"/>
        <v>2872</v>
      </c>
      <c r="AJ41" s="794">
        <f t="shared" si="50"/>
        <v>17729</v>
      </c>
      <c r="AK41" s="795">
        <f t="shared" si="50"/>
        <v>28597</v>
      </c>
      <c r="AL41" s="796">
        <f t="shared" si="26"/>
        <v>10868</v>
      </c>
      <c r="AM41" s="794">
        <f t="shared" ref="AM41:AN41" si="241">AM37-AM38-AM39</f>
        <v>0</v>
      </c>
      <c r="AN41" s="795">
        <f t="shared" si="241"/>
        <v>4205</v>
      </c>
      <c r="AO41" s="796">
        <f t="shared" si="27"/>
        <v>4205</v>
      </c>
      <c r="AP41" s="794">
        <f t="shared" si="51"/>
        <v>17729</v>
      </c>
      <c r="AQ41" s="795">
        <f t="shared" si="51"/>
        <v>32802</v>
      </c>
      <c r="AR41" s="796">
        <f t="shared" si="0"/>
        <v>15073</v>
      </c>
      <c r="AS41" s="794">
        <f t="shared" ref="AS41:AT41" si="242">AS37-AS38-AS39</f>
        <v>542</v>
      </c>
      <c r="AT41" s="795">
        <f t="shared" si="242"/>
        <v>0</v>
      </c>
      <c r="AU41" s="796">
        <f t="shared" si="30"/>
        <v>-542</v>
      </c>
      <c r="AV41" s="794">
        <f t="shared" si="52"/>
        <v>18271</v>
      </c>
      <c r="AW41" s="795">
        <f t="shared" si="52"/>
        <v>32802</v>
      </c>
      <c r="AX41" s="796">
        <f t="shared" si="1"/>
        <v>14531</v>
      </c>
      <c r="AY41" s="794">
        <f t="shared" ref="AY41:AZ41" si="243">AY37-AY38-AY39</f>
        <v>0</v>
      </c>
      <c r="AZ41" s="795">
        <f t="shared" si="243"/>
        <v>1116</v>
      </c>
      <c r="BA41" s="796">
        <f t="shared" si="33"/>
        <v>1116</v>
      </c>
      <c r="BB41" s="794">
        <f t="shared" si="53"/>
        <v>18271</v>
      </c>
      <c r="BC41" s="795">
        <f t="shared" si="53"/>
        <v>33918</v>
      </c>
      <c r="BD41" s="796">
        <f t="shared" si="2"/>
        <v>15647</v>
      </c>
      <c r="BE41" s="794">
        <f t="shared" ref="BE41:BF41" si="244">BE37-BE38-BE39</f>
        <v>743</v>
      </c>
      <c r="BF41" s="795">
        <f t="shared" si="244"/>
        <v>1958</v>
      </c>
      <c r="BG41" s="796">
        <f t="shared" si="36"/>
        <v>1215</v>
      </c>
      <c r="BH41" s="794">
        <f t="shared" si="54"/>
        <v>19014</v>
      </c>
      <c r="BI41" s="795">
        <f t="shared" si="54"/>
        <v>35876</v>
      </c>
      <c r="BJ41" s="796">
        <f t="shared" si="3"/>
        <v>16862</v>
      </c>
      <c r="BK41" s="794">
        <f t="shared" ref="BK41:BL41" si="245">BK37-BK38-BK39</f>
        <v>0</v>
      </c>
      <c r="BL41" s="795">
        <f t="shared" si="245"/>
        <v>0</v>
      </c>
      <c r="BM41" s="796">
        <f t="shared" si="39"/>
        <v>0</v>
      </c>
      <c r="BN41" s="794">
        <f t="shared" si="55"/>
        <v>19014</v>
      </c>
      <c r="BO41" s="795">
        <f t="shared" si="55"/>
        <v>35876</v>
      </c>
      <c r="BP41" s="796">
        <f t="shared" si="4"/>
        <v>16862</v>
      </c>
      <c r="BQ41" s="794">
        <f t="shared" ref="BQ41:BR41" si="246">BQ37-BQ38-BQ39</f>
        <v>3219</v>
      </c>
      <c r="BR41" s="795">
        <f t="shared" si="246"/>
        <v>0</v>
      </c>
      <c r="BS41" s="796">
        <f t="shared" si="42"/>
        <v>-3219</v>
      </c>
      <c r="BT41" s="794">
        <f t="shared" si="56"/>
        <v>22233</v>
      </c>
      <c r="BU41" s="795">
        <f t="shared" si="56"/>
        <v>35876</v>
      </c>
      <c r="BV41" s="796">
        <f t="shared" si="5"/>
        <v>13643</v>
      </c>
      <c r="BW41" s="797" t="s">
        <v>89</v>
      </c>
    </row>
    <row r="42" spans="2:75" ht="15.75" hidden="1" customHeight="1" outlineLevel="1" thickBot="1">
      <c r="B42" s="2523"/>
      <c r="C42" s="2480"/>
      <c r="D42" s="2474"/>
      <c r="E42" s="738" t="s">
        <v>220</v>
      </c>
      <c r="F42" s="798">
        <f>F41/F37</f>
        <v>0.15991572293916251</v>
      </c>
      <c r="G42" s="799">
        <f t="shared" ref="G42" si="247">G41/G37</f>
        <v>0.27046553173602356</v>
      </c>
      <c r="H42" s="800">
        <f>G42-F42</f>
        <v>0.11054980879686105</v>
      </c>
      <c r="I42" s="798" t="e">
        <f t="shared" ref="I42:J42" si="248">I41/I37</f>
        <v>#DIV/0!</v>
      </c>
      <c r="J42" s="799">
        <f t="shared" si="248"/>
        <v>0.26739984289080909</v>
      </c>
      <c r="K42" s="800" t="e">
        <f t="shared" si="7"/>
        <v>#DIV/0!</v>
      </c>
      <c r="L42" s="798">
        <f t="shared" ref="L42:M42" si="249">L41/L37</f>
        <v>0.15991572293916251</v>
      </c>
      <c r="M42" s="799">
        <f t="shared" si="249"/>
        <v>0.27002633415111749</v>
      </c>
      <c r="N42" s="800">
        <f t="shared" si="10"/>
        <v>0.11011061121195498</v>
      </c>
      <c r="O42" s="798">
        <f t="shared" ref="O42:P42" si="250">O41/O37</f>
        <v>0.17015437392795885</v>
      </c>
      <c r="P42" s="799">
        <f t="shared" si="250"/>
        <v>0.19205274411974341</v>
      </c>
      <c r="Q42" s="800">
        <f t="shared" si="11"/>
        <v>2.1898370191784561E-2</v>
      </c>
      <c r="R42" s="798">
        <f t="shared" ref="R42:S42" si="251">R41/R37</f>
        <v>0.16585581601061478</v>
      </c>
      <c r="S42" s="799">
        <f t="shared" si="251"/>
        <v>0.22650647942794061</v>
      </c>
      <c r="T42" s="800">
        <f t="shared" si="14"/>
        <v>6.0650663417325834E-2</v>
      </c>
      <c r="U42" s="798" t="e">
        <f t="shared" ref="U42:V42" si="252">U41/U37</f>
        <v>#DIV/0!</v>
      </c>
      <c r="V42" s="799">
        <f t="shared" si="252"/>
        <v>0.3515151515151515</v>
      </c>
      <c r="W42" s="800" t="e">
        <f t="shared" si="15"/>
        <v>#DIV/0!</v>
      </c>
      <c r="X42" s="798">
        <f t="shared" ref="X42:Y42" si="253">X41/X37</f>
        <v>0.16585581601061478</v>
      </c>
      <c r="Y42" s="799">
        <f t="shared" si="253"/>
        <v>0.22691541351520139</v>
      </c>
      <c r="Z42" s="800">
        <f t="shared" si="18"/>
        <v>6.1059597504586616E-2</v>
      </c>
      <c r="AA42" s="798" t="e">
        <f t="shared" ref="AA42:AB42" si="254">AA41/AA37</f>
        <v>#DIV/0!</v>
      </c>
      <c r="AB42" s="799">
        <f t="shared" si="254"/>
        <v>0.28925619834710742</v>
      </c>
      <c r="AC42" s="800" t="e">
        <f t="shared" si="19"/>
        <v>#DIV/0!</v>
      </c>
      <c r="AD42" s="798">
        <f t="shared" ref="AD42:AE42" si="255">AD41/AD37</f>
        <v>0.16585581601061478</v>
      </c>
      <c r="AE42" s="799">
        <f t="shared" si="255"/>
        <v>0.22713893443432567</v>
      </c>
      <c r="AF42" s="800">
        <f t="shared" si="22"/>
        <v>6.1283118423710897E-2</v>
      </c>
      <c r="AG42" s="798">
        <f t="shared" ref="AG42:AH42" si="256">AG41/AG37</f>
        <v>0.14370721432332806</v>
      </c>
      <c r="AH42" s="799">
        <f t="shared" si="256"/>
        <v>0.24863497136769211</v>
      </c>
      <c r="AI42" s="800">
        <f t="shared" si="23"/>
        <v>0.10492775704436405</v>
      </c>
      <c r="AJ42" s="798">
        <f t="shared" ref="AJ42:AK42" si="257">AJ41/AJ37</f>
        <v>0.16201224527094946</v>
      </c>
      <c r="AK42" s="799">
        <f t="shared" si="257"/>
        <v>0.23105139412938619</v>
      </c>
      <c r="AL42" s="800">
        <f t="shared" si="26"/>
        <v>6.9039148858436733E-2</v>
      </c>
      <c r="AM42" s="798" t="e">
        <f t="shared" ref="AM42:AN42" si="258">AM41/AM37</f>
        <v>#DIV/0!</v>
      </c>
      <c r="AN42" s="799">
        <f t="shared" si="258"/>
        <v>0.98593200468933173</v>
      </c>
      <c r="AO42" s="800" t="e">
        <f t="shared" si="27"/>
        <v>#DIV/0!</v>
      </c>
      <c r="AP42" s="798">
        <f t="shared" ref="AP42:AQ42" si="259">AP41/AP37</f>
        <v>0.16201224527094946</v>
      </c>
      <c r="AQ42" s="799">
        <f t="shared" si="259"/>
        <v>0.25619757251979941</v>
      </c>
      <c r="AR42" s="800">
        <f t="shared" si="0"/>
        <v>9.4185327248849954E-2</v>
      </c>
      <c r="AS42" s="798">
        <f t="shared" ref="AS42:AT42" si="260">AS41/AS37</f>
        <v>0.16276276276276277</v>
      </c>
      <c r="AT42" s="799" t="e">
        <f t="shared" si="260"/>
        <v>#DIV/0!</v>
      </c>
      <c r="AU42" s="800" t="e">
        <f t="shared" si="30"/>
        <v>#DIV/0!</v>
      </c>
      <c r="AV42" s="798">
        <f t="shared" ref="AV42:AW42" si="261">AV41/AV37</f>
        <v>0.16203440936502306</v>
      </c>
      <c r="AW42" s="799">
        <f t="shared" si="261"/>
        <v>0.25619757251979941</v>
      </c>
      <c r="AX42" s="800">
        <f t="shared" si="1"/>
        <v>9.4163163154776353E-2</v>
      </c>
      <c r="AY42" s="798" t="e">
        <f t="shared" ref="AY42:AZ42" si="262">AY41/AY37</f>
        <v>#DIV/0!</v>
      </c>
      <c r="AZ42" s="799">
        <f t="shared" si="262"/>
        <v>1</v>
      </c>
      <c r="BA42" s="800" t="e">
        <f t="shared" si="33"/>
        <v>#DIV/0!</v>
      </c>
      <c r="BB42" s="798">
        <f t="shared" ref="BB42:BC42" si="263">BB41/BB37</f>
        <v>0.16203440936502306</v>
      </c>
      <c r="BC42" s="799">
        <f t="shared" si="263"/>
        <v>0.26262485481997677</v>
      </c>
      <c r="BD42" s="800">
        <f t="shared" si="2"/>
        <v>0.10059044545495371</v>
      </c>
      <c r="BE42" s="798">
        <f t="shared" ref="BE42:BF42" si="264">BE41/BE37</f>
        <v>0.23587301587301587</v>
      </c>
      <c r="BF42" s="799">
        <f t="shared" si="264"/>
        <v>0.62158730158730158</v>
      </c>
      <c r="BG42" s="800">
        <f t="shared" si="36"/>
        <v>0.38571428571428568</v>
      </c>
      <c r="BH42" s="798">
        <f t="shared" ref="BH42:BI42" si="265">BH41/BH37</f>
        <v>0.16404106634457769</v>
      </c>
      <c r="BI42" s="799">
        <f t="shared" si="265"/>
        <v>0.27117157974300832</v>
      </c>
      <c r="BJ42" s="800">
        <f t="shared" si="3"/>
        <v>0.10713051339843063</v>
      </c>
      <c r="BK42" s="798" t="e">
        <f t="shared" ref="BK42:BL42" si="266">BK41/BK37</f>
        <v>#DIV/0!</v>
      </c>
      <c r="BL42" s="799" t="e">
        <f t="shared" si="266"/>
        <v>#DIV/0!</v>
      </c>
      <c r="BM42" s="800" t="e">
        <f t="shared" si="39"/>
        <v>#DIV/0!</v>
      </c>
      <c r="BN42" s="798">
        <f t="shared" ref="BN42:BO42" si="267">BN41/BN37</f>
        <v>0.16404106634457769</v>
      </c>
      <c r="BO42" s="799">
        <f t="shared" si="267"/>
        <v>0.27117157974300832</v>
      </c>
      <c r="BP42" s="800">
        <f t="shared" si="4"/>
        <v>0.10713051339843063</v>
      </c>
      <c r="BQ42" s="798">
        <f t="shared" ref="BQ42:BR42" si="268">BQ41/BQ37</f>
        <v>0.32613981762917932</v>
      </c>
      <c r="BR42" s="799" t="e">
        <f t="shared" si="268"/>
        <v>#DIV/0!</v>
      </c>
      <c r="BS42" s="800" t="e">
        <f t="shared" si="42"/>
        <v>#DIV/0!</v>
      </c>
      <c r="BT42" s="798">
        <f t="shared" ref="BT42:BU42" si="269">BT41/BT37</f>
        <v>0.17676101128955318</v>
      </c>
      <c r="BU42" s="799">
        <f t="shared" si="269"/>
        <v>0.27117157974300832</v>
      </c>
      <c r="BV42" s="800">
        <f t="shared" si="5"/>
        <v>9.4410568453455135E-2</v>
      </c>
      <c r="BW42" s="801" t="s">
        <v>153</v>
      </c>
    </row>
    <row r="43" spans="2:75" ht="15.75" hidden="1" customHeight="1" outlineLevel="1">
      <c r="B43" s="2523"/>
      <c r="C43" s="2480"/>
      <c r="D43" s="2473" t="s">
        <v>115</v>
      </c>
      <c r="E43" s="734" t="s">
        <v>216</v>
      </c>
      <c r="F43" s="1648"/>
      <c r="G43" s="783">
        <f>SW800_JIG_MTBJC!D6</f>
        <v>0</v>
      </c>
      <c r="H43" s="781">
        <f t="shared" ref="H43:H47" si="270">G43-F43</f>
        <v>0</v>
      </c>
      <c r="I43" s="1648"/>
      <c r="J43" s="783">
        <f>SW800_JIG_MTBJC!G6</f>
        <v>0</v>
      </c>
      <c r="K43" s="781">
        <f t="shared" si="7"/>
        <v>0</v>
      </c>
      <c r="L43" s="782">
        <f t="shared" ref="L43:M47" si="271">SUM(F43,I43)</f>
        <v>0</v>
      </c>
      <c r="M43" s="783">
        <f t="shared" si="271"/>
        <v>0</v>
      </c>
      <c r="N43" s="781">
        <f t="shared" si="10"/>
        <v>0</v>
      </c>
      <c r="O43" s="1648"/>
      <c r="P43" s="783">
        <f>SW800_JIG_MTBJC!M6</f>
        <v>0</v>
      </c>
      <c r="Q43" s="781">
        <f t="shared" si="11"/>
        <v>0</v>
      </c>
      <c r="R43" s="782">
        <f t="shared" ref="R43:S47" si="272">SUM(L43,O43)</f>
        <v>0</v>
      </c>
      <c r="S43" s="783">
        <f t="shared" si="272"/>
        <v>0</v>
      </c>
      <c r="T43" s="781">
        <f t="shared" si="14"/>
        <v>0</v>
      </c>
      <c r="U43" s="1648"/>
      <c r="V43" s="783">
        <f>SW800_JIG_MTBJC!S6</f>
        <v>0</v>
      </c>
      <c r="W43" s="781">
        <f t="shared" si="15"/>
        <v>0</v>
      </c>
      <c r="X43" s="782">
        <f t="shared" ref="X43:Y47" si="273">SUM(R43,U43)</f>
        <v>0</v>
      </c>
      <c r="Y43" s="783">
        <f t="shared" si="273"/>
        <v>0</v>
      </c>
      <c r="Z43" s="781">
        <f t="shared" si="18"/>
        <v>0</v>
      </c>
      <c r="AA43" s="1648"/>
      <c r="AB43" s="783">
        <f>SW800_JIG_MTBJC!Y6</f>
        <v>0</v>
      </c>
      <c r="AC43" s="781">
        <f t="shared" si="19"/>
        <v>0</v>
      </c>
      <c r="AD43" s="782">
        <f t="shared" ref="AD43:AE47" si="274">SUM(X43,AA43)</f>
        <v>0</v>
      </c>
      <c r="AE43" s="783">
        <f t="shared" si="274"/>
        <v>0</v>
      </c>
      <c r="AF43" s="781">
        <f t="shared" si="22"/>
        <v>0</v>
      </c>
      <c r="AG43" s="1648"/>
      <c r="AH43" s="783">
        <f>SW800_JIG_MTBJC!AE6</f>
        <v>0</v>
      </c>
      <c r="AI43" s="781">
        <f t="shared" si="23"/>
        <v>0</v>
      </c>
      <c r="AJ43" s="782">
        <f t="shared" ref="AJ43:AK47" si="275">SUM(AD43,AG43)</f>
        <v>0</v>
      </c>
      <c r="AK43" s="783">
        <f t="shared" si="275"/>
        <v>0</v>
      </c>
      <c r="AL43" s="781">
        <f t="shared" si="26"/>
        <v>0</v>
      </c>
      <c r="AM43" s="1648"/>
      <c r="AN43" s="783">
        <f>SW800_JIG_MTBJC!AK6</f>
        <v>0</v>
      </c>
      <c r="AO43" s="781">
        <f t="shared" si="27"/>
        <v>0</v>
      </c>
      <c r="AP43" s="782">
        <f t="shared" ref="AP43:AQ47" si="276">SUM(AJ43,AM43)</f>
        <v>0</v>
      </c>
      <c r="AQ43" s="783">
        <f t="shared" si="276"/>
        <v>0</v>
      </c>
      <c r="AR43" s="781">
        <f t="shared" si="0"/>
        <v>0</v>
      </c>
      <c r="AS43" s="1648"/>
      <c r="AT43" s="783">
        <f>SW800_JIG_MTBJC!AQ6</f>
        <v>0</v>
      </c>
      <c r="AU43" s="781">
        <f t="shared" si="30"/>
        <v>0</v>
      </c>
      <c r="AV43" s="782">
        <f t="shared" ref="AV43:AW47" si="277">SUM(AP43,AS43)</f>
        <v>0</v>
      </c>
      <c r="AW43" s="783">
        <f t="shared" si="277"/>
        <v>0</v>
      </c>
      <c r="AX43" s="781">
        <f t="shared" si="1"/>
        <v>0</v>
      </c>
      <c r="AY43" s="1648"/>
      <c r="AZ43" s="783">
        <f>SW800_JIG_MTBJC!AW6</f>
        <v>0</v>
      </c>
      <c r="BA43" s="781">
        <f t="shared" si="33"/>
        <v>0</v>
      </c>
      <c r="BB43" s="782">
        <f t="shared" ref="BB43:BC47" si="278">SUM(AV43,AY43)</f>
        <v>0</v>
      </c>
      <c r="BC43" s="783">
        <f t="shared" si="278"/>
        <v>0</v>
      </c>
      <c r="BD43" s="781">
        <f t="shared" si="2"/>
        <v>0</v>
      </c>
      <c r="BE43" s="1648"/>
      <c r="BF43" s="783">
        <f>SW800_JIG_MTBJC!BC6</f>
        <v>0</v>
      </c>
      <c r="BG43" s="781">
        <f t="shared" si="36"/>
        <v>0</v>
      </c>
      <c r="BH43" s="782">
        <f t="shared" ref="BH43:BI47" si="279">SUM(BB43,BE43)</f>
        <v>0</v>
      </c>
      <c r="BI43" s="783">
        <f t="shared" si="279"/>
        <v>0</v>
      </c>
      <c r="BJ43" s="781">
        <f t="shared" si="3"/>
        <v>0</v>
      </c>
      <c r="BK43" s="1648"/>
      <c r="BL43" s="783">
        <f>SW800_JIG_MTBJC!BI6</f>
        <v>0</v>
      </c>
      <c r="BM43" s="781">
        <f t="shared" si="39"/>
        <v>0</v>
      </c>
      <c r="BN43" s="782">
        <f t="shared" ref="BN43:BO47" si="280">SUM(BH43,BK43)</f>
        <v>0</v>
      </c>
      <c r="BO43" s="783">
        <f t="shared" si="280"/>
        <v>0</v>
      </c>
      <c r="BP43" s="781">
        <f t="shared" si="4"/>
        <v>0</v>
      </c>
      <c r="BQ43" s="1648"/>
      <c r="BR43" s="783">
        <f>SW800_JIG_MTBJC!BO6</f>
        <v>0</v>
      </c>
      <c r="BS43" s="781">
        <f t="shared" si="42"/>
        <v>0</v>
      </c>
      <c r="BT43" s="782">
        <f t="shared" ref="BT43:BU47" si="281">SUM(BN43,BQ43)</f>
        <v>0</v>
      </c>
      <c r="BU43" s="783">
        <f t="shared" si="281"/>
        <v>0</v>
      </c>
      <c r="BV43" s="781">
        <f t="shared" si="5"/>
        <v>0</v>
      </c>
      <c r="BW43" s="784" t="s">
        <v>89</v>
      </c>
    </row>
    <row r="44" spans="2:75" ht="15.75" hidden="1" customHeight="1" outlineLevel="1">
      <c r="B44" s="2523"/>
      <c r="C44" s="2480"/>
      <c r="D44" s="2473"/>
      <c r="E44" s="735" t="s">
        <v>71</v>
      </c>
      <c r="F44" s="1649"/>
      <c r="G44" s="1647">
        <f>SW800_JIG_MTBJC!D7</f>
        <v>0</v>
      </c>
      <c r="H44" s="786">
        <f t="shared" si="270"/>
        <v>0</v>
      </c>
      <c r="I44" s="1649"/>
      <c r="J44" s="1647">
        <f>SW800_JIG_MTBJC!G7</f>
        <v>0</v>
      </c>
      <c r="K44" s="786">
        <f t="shared" si="7"/>
        <v>0</v>
      </c>
      <c r="L44" s="787">
        <f t="shared" si="271"/>
        <v>0</v>
      </c>
      <c r="M44" s="788">
        <f t="shared" si="271"/>
        <v>0</v>
      </c>
      <c r="N44" s="786">
        <f t="shared" si="10"/>
        <v>0</v>
      </c>
      <c r="O44" s="1649"/>
      <c r="P44" s="1647">
        <f>SW800_JIG_MTBJC!M7</f>
        <v>0</v>
      </c>
      <c r="Q44" s="786">
        <f t="shared" si="11"/>
        <v>0</v>
      </c>
      <c r="R44" s="787">
        <f t="shared" si="272"/>
        <v>0</v>
      </c>
      <c r="S44" s="788">
        <f t="shared" si="272"/>
        <v>0</v>
      </c>
      <c r="T44" s="786">
        <f t="shared" si="14"/>
        <v>0</v>
      </c>
      <c r="U44" s="1649"/>
      <c r="V44" s="1647">
        <f>SW800_JIG_MTBJC!S7</f>
        <v>0</v>
      </c>
      <c r="W44" s="786">
        <f t="shared" si="15"/>
        <v>0</v>
      </c>
      <c r="X44" s="787">
        <f t="shared" si="273"/>
        <v>0</v>
      </c>
      <c r="Y44" s="788">
        <f t="shared" si="273"/>
        <v>0</v>
      </c>
      <c r="Z44" s="786">
        <f t="shared" si="18"/>
        <v>0</v>
      </c>
      <c r="AA44" s="1649"/>
      <c r="AB44" s="1647">
        <f>SW800_JIG_MTBJC!Y7</f>
        <v>0</v>
      </c>
      <c r="AC44" s="786">
        <f t="shared" si="19"/>
        <v>0</v>
      </c>
      <c r="AD44" s="787">
        <f t="shared" si="274"/>
        <v>0</v>
      </c>
      <c r="AE44" s="788">
        <f t="shared" si="274"/>
        <v>0</v>
      </c>
      <c r="AF44" s="786">
        <f t="shared" si="22"/>
        <v>0</v>
      </c>
      <c r="AG44" s="1649"/>
      <c r="AH44" s="1647">
        <f>SW800_JIG_MTBJC!AE7</f>
        <v>0</v>
      </c>
      <c r="AI44" s="786">
        <f t="shared" si="23"/>
        <v>0</v>
      </c>
      <c r="AJ44" s="787">
        <f t="shared" si="275"/>
        <v>0</v>
      </c>
      <c r="AK44" s="788">
        <f t="shared" si="275"/>
        <v>0</v>
      </c>
      <c r="AL44" s="786">
        <f t="shared" si="26"/>
        <v>0</v>
      </c>
      <c r="AM44" s="1649"/>
      <c r="AN44" s="1647">
        <f>SW800_JIG_MTBJC!AK7</f>
        <v>0</v>
      </c>
      <c r="AO44" s="786">
        <f t="shared" si="27"/>
        <v>0</v>
      </c>
      <c r="AP44" s="787">
        <f t="shared" si="276"/>
        <v>0</v>
      </c>
      <c r="AQ44" s="788">
        <f t="shared" si="276"/>
        <v>0</v>
      </c>
      <c r="AR44" s="786">
        <f t="shared" si="0"/>
        <v>0</v>
      </c>
      <c r="AS44" s="1649"/>
      <c r="AT44" s="1647">
        <f>SW800_JIG_MTBJC!AQ7</f>
        <v>0</v>
      </c>
      <c r="AU44" s="786">
        <f t="shared" si="30"/>
        <v>0</v>
      </c>
      <c r="AV44" s="787">
        <f t="shared" si="277"/>
        <v>0</v>
      </c>
      <c r="AW44" s="788">
        <f t="shared" si="277"/>
        <v>0</v>
      </c>
      <c r="AX44" s="786">
        <f t="shared" si="1"/>
        <v>0</v>
      </c>
      <c r="AY44" s="1649"/>
      <c r="AZ44" s="1647">
        <f>SW800_JIG_MTBJC!AW7</f>
        <v>0</v>
      </c>
      <c r="BA44" s="786">
        <f t="shared" si="33"/>
        <v>0</v>
      </c>
      <c r="BB44" s="787">
        <f t="shared" si="278"/>
        <v>0</v>
      </c>
      <c r="BC44" s="788">
        <f t="shared" si="278"/>
        <v>0</v>
      </c>
      <c r="BD44" s="786">
        <f t="shared" si="2"/>
        <v>0</v>
      </c>
      <c r="BE44" s="1649"/>
      <c r="BF44" s="1647">
        <f>SW800_JIG_MTBJC!BC7</f>
        <v>0</v>
      </c>
      <c r="BG44" s="786">
        <f t="shared" si="36"/>
        <v>0</v>
      </c>
      <c r="BH44" s="787">
        <f t="shared" si="279"/>
        <v>0</v>
      </c>
      <c r="BI44" s="788">
        <f t="shared" si="279"/>
        <v>0</v>
      </c>
      <c r="BJ44" s="786">
        <f t="shared" si="3"/>
        <v>0</v>
      </c>
      <c r="BK44" s="1649"/>
      <c r="BL44" s="1647">
        <f>SW800_JIG_MTBJC!BI7</f>
        <v>0</v>
      </c>
      <c r="BM44" s="786">
        <f t="shared" si="39"/>
        <v>0</v>
      </c>
      <c r="BN44" s="787">
        <f t="shared" si="280"/>
        <v>0</v>
      </c>
      <c r="BO44" s="788">
        <f t="shared" si="280"/>
        <v>0</v>
      </c>
      <c r="BP44" s="786">
        <f t="shared" si="4"/>
        <v>0</v>
      </c>
      <c r="BQ44" s="1649"/>
      <c r="BR44" s="1647">
        <f>SW800_JIG_MTBJC!BO7</f>
        <v>0</v>
      </c>
      <c r="BS44" s="786">
        <f t="shared" si="42"/>
        <v>0</v>
      </c>
      <c r="BT44" s="787">
        <f t="shared" si="281"/>
        <v>0</v>
      </c>
      <c r="BU44" s="788">
        <f t="shared" si="281"/>
        <v>0</v>
      </c>
      <c r="BV44" s="786">
        <f t="shared" si="5"/>
        <v>0</v>
      </c>
      <c r="BW44" s="789" t="s">
        <v>89</v>
      </c>
    </row>
    <row r="45" spans="2:75" ht="15.75" hidden="1" customHeight="1" outlineLevel="1">
      <c r="B45" s="2523"/>
      <c r="C45" s="2480"/>
      <c r="D45" s="2473"/>
      <c r="E45" s="735" t="s">
        <v>217</v>
      </c>
      <c r="F45" s="1649"/>
      <c r="G45" s="1647">
        <f>SW800_JIG_MTBJC!D8</f>
        <v>0</v>
      </c>
      <c r="H45" s="786">
        <f t="shared" si="270"/>
        <v>0</v>
      </c>
      <c r="I45" s="1649"/>
      <c r="J45" s="1647">
        <f>SW800_JIG_MTBJC!G8</f>
        <v>0</v>
      </c>
      <c r="K45" s="786">
        <f t="shared" si="7"/>
        <v>0</v>
      </c>
      <c r="L45" s="787">
        <f t="shared" si="271"/>
        <v>0</v>
      </c>
      <c r="M45" s="788">
        <f t="shared" si="271"/>
        <v>0</v>
      </c>
      <c r="N45" s="786">
        <f t="shared" si="10"/>
        <v>0</v>
      </c>
      <c r="O45" s="1649"/>
      <c r="P45" s="1647">
        <f>SW800_JIG_MTBJC!M8</f>
        <v>0</v>
      </c>
      <c r="Q45" s="786">
        <f t="shared" si="11"/>
        <v>0</v>
      </c>
      <c r="R45" s="787">
        <f t="shared" si="272"/>
        <v>0</v>
      </c>
      <c r="S45" s="788">
        <f t="shared" si="272"/>
        <v>0</v>
      </c>
      <c r="T45" s="786">
        <f t="shared" si="14"/>
        <v>0</v>
      </c>
      <c r="U45" s="1649"/>
      <c r="V45" s="1647">
        <f>SW800_JIG_MTBJC!S8</f>
        <v>0</v>
      </c>
      <c r="W45" s="786">
        <f t="shared" si="15"/>
        <v>0</v>
      </c>
      <c r="X45" s="787">
        <f t="shared" si="273"/>
        <v>0</v>
      </c>
      <c r="Y45" s="788">
        <f t="shared" si="273"/>
        <v>0</v>
      </c>
      <c r="Z45" s="786">
        <f t="shared" si="18"/>
        <v>0</v>
      </c>
      <c r="AA45" s="1649"/>
      <c r="AB45" s="1647">
        <f>SW800_JIG_MTBJC!Y8</f>
        <v>0</v>
      </c>
      <c r="AC45" s="786">
        <f t="shared" si="19"/>
        <v>0</v>
      </c>
      <c r="AD45" s="787">
        <f t="shared" si="274"/>
        <v>0</v>
      </c>
      <c r="AE45" s="788">
        <f t="shared" si="274"/>
        <v>0</v>
      </c>
      <c r="AF45" s="786">
        <f t="shared" si="22"/>
        <v>0</v>
      </c>
      <c r="AG45" s="1649"/>
      <c r="AH45" s="1647">
        <f>SW800_JIG_MTBJC!AE8</f>
        <v>0</v>
      </c>
      <c r="AI45" s="786">
        <f t="shared" si="23"/>
        <v>0</v>
      </c>
      <c r="AJ45" s="787">
        <f t="shared" si="275"/>
        <v>0</v>
      </c>
      <c r="AK45" s="788">
        <f t="shared" si="275"/>
        <v>0</v>
      </c>
      <c r="AL45" s="786">
        <f t="shared" si="26"/>
        <v>0</v>
      </c>
      <c r="AM45" s="1649"/>
      <c r="AN45" s="1647">
        <f>SW800_JIG_MTBJC!AK8</f>
        <v>0</v>
      </c>
      <c r="AO45" s="786">
        <f t="shared" si="27"/>
        <v>0</v>
      </c>
      <c r="AP45" s="787">
        <f t="shared" si="276"/>
        <v>0</v>
      </c>
      <c r="AQ45" s="788">
        <f t="shared" si="276"/>
        <v>0</v>
      </c>
      <c r="AR45" s="786">
        <f t="shared" si="0"/>
        <v>0</v>
      </c>
      <c r="AS45" s="1649"/>
      <c r="AT45" s="1647">
        <f>SW800_JIG_MTBJC!AQ8</f>
        <v>0</v>
      </c>
      <c r="AU45" s="786">
        <f t="shared" si="30"/>
        <v>0</v>
      </c>
      <c r="AV45" s="787">
        <f t="shared" si="277"/>
        <v>0</v>
      </c>
      <c r="AW45" s="788">
        <f t="shared" si="277"/>
        <v>0</v>
      </c>
      <c r="AX45" s="786">
        <f t="shared" si="1"/>
        <v>0</v>
      </c>
      <c r="AY45" s="1649"/>
      <c r="AZ45" s="1647">
        <f>SW800_JIG_MTBJC!AW8</f>
        <v>0</v>
      </c>
      <c r="BA45" s="786">
        <f t="shared" si="33"/>
        <v>0</v>
      </c>
      <c r="BB45" s="787">
        <f t="shared" si="278"/>
        <v>0</v>
      </c>
      <c r="BC45" s="788">
        <f t="shared" si="278"/>
        <v>0</v>
      </c>
      <c r="BD45" s="786">
        <f t="shared" si="2"/>
        <v>0</v>
      </c>
      <c r="BE45" s="1649"/>
      <c r="BF45" s="1647">
        <f>SW800_JIG_MTBJC!BC8</f>
        <v>0</v>
      </c>
      <c r="BG45" s="786">
        <f t="shared" si="36"/>
        <v>0</v>
      </c>
      <c r="BH45" s="787">
        <f t="shared" si="279"/>
        <v>0</v>
      </c>
      <c r="BI45" s="788">
        <f t="shared" si="279"/>
        <v>0</v>
      </c>
      <c r="BJ45" s="786">
        <f t="shared" si="3"/>
        <v>0</v>
      </c>
      <c r="BK45" s="1649"/>
      <c r="BL45" s="1647">
        <f>SW800_JIG_MTBJC!BI8</f>
        <v>0</v>
      </c>
      <c r="BM45" s="786">
        <f t="shared" si="39"/>
        <v>0</v>
      </c>
      <c r="BN45" s="787">
        <f t="shared" si="280"/>
        <v>0</v>
      </c>
      <c r="BO45" s="788">
        <f t="shared" si="280"/>
        <v>0</v>
      </c>
      <c r="BP45" s="786">
        <f t="shared" si="4"/>
        <v>0</v>
      </c>
      <c r="BQ45" s="1649"/>
      <c r="BR45" s="1647">
        <f>SW800_JIG_MTBJC!BO8</f>
        <v>0</v>
      </c>
      <c r="BS45" s="786">
        <f t="shared" si="42"/>
        <v>0</v>
      </c>
      <c r="BT45" s="787">
        <f t="shared" si="281"/>
        <v>0</v>
      </c>
      <c r="BU45" s="788">
        <f t="shared" si="281"/>
        <v>0</v>
      </c>
      <c r="BV45" s="786">
        <f t="shared" si="5"/>
        <v>0</v>
      </c>
      <c r="BW45" s="789" t="s">
        <v>89</v>
      </c>
    </row>
    <row r="46" spans="2:75" ht="15.75" hidden="1" customHeight="1" outlineLevel="1" thickBot="1">
      <c r="B46" s="2523"/>
      <c r="C46" s="2480"/>
      <c r="D46" s="2473"/>
      <c r="E46" s="736" t="s">
        <v>218</v>
      </c>
      <c r="F46" s="790">
        <f>F45/6300*1000</f>
        <v>0</v>
      </c>
      <c r="G46" s="791">
        <f t="shared" ref="G46" si="282">G45/6300*1000</f>
        <v>0</v>
      </c>
      <c r="H46" s="792">
        <f t="shared" si="270"/>
        <v>0</v>
      </c>
      <c r="I46" s="790">
        <f>I45/6300*1000</f>
        <v>0</v>
      </c>
      <c r="J46" s="791">
        <f t="shared" ref="J46" si="283">J45/6300*1000</f>
        <v>0</v>
      </c>
      <c r="K46" s="792">
        <f t="shared" si="7"/>
        <v>0</v>
      </c>
      <c r="L46" s="790">
        <f t="shared" si="271"/>
        <v>0</v>
      </c>
      <c r="M46" s="791">
        <f t="shared" si="271"/>
        <v>0</v>
      </c>
      <c r="N46" s="792">
        <f t="shared" si="10"/>
        <v>0</v>
      </c>
      <c r="O46" s="790">
        <f>O45/6300*1000</f>
        <v>0</v>
      </c>
      <c r="P46" s="791">
        <f t="shared" ref="P46" si="284">P45/6300*1000</f>
        <v>0</v>
      </c>
      <c r="Q46" s="792">
        <f t="shared" si="11"/>
        <v>0</v>
      </c>
      <c r="R46" s="790">
        <f t="shared" si="272"/>
        <v>0</v>
      </c>
      <c r="S46" s="791">
        <f t="shared" si="272"/>
        <v>0</v>
      </c>
      <c r="T46" s="792">
        <f t="shared" si="14"/>
        <v>0</v>
      </c>
      <c r="U46" s="790">
        <f>U45/6300*1000</f>
        <v>0</v>
      </c>
      <c r="V46" s="791">
        <f t="shared" ref="V46" si="285">V45/6300*1000</f>
        <v>0</v>
      </c>
      <c r="W46" s="792">
        <f t="shared" si="15"/>
        <v>0</v>
      </c>
      <c r="X46" s="790">
        <f t="shared" si="273"/>
        <v>0</v>
      </c>
      <c r="Y46" s="791">
        <f t="shared" si="273"/>
        <v>0</v>
      </c>
      <c r="Z46" s="792">
        <f t="shared" si="18"/>
        <v>0</v>
      </c>
      <c r="AA46" s="790">
        <f>AA45/6300*1000</f>
        <v>0</v>
      </c>
      <c r="AB46" s="791">
        <f t="shared" ref="AB46" si="286">AB45/6300*1000</f>
        <v>0</v>
      </c>
      <c r="AC46" s="792">
        <f t="shared" si="19"/>
        <v>0</v>
      </c>
      <c r="AD46" s="790">
        <f t="shared" si="274"/>
        <v>0</v>
      </c>
      <c r="AE46" s="791">
        <f t="shared" si="274"/>
        <v>0</v>
      </c>
      <c r="AF46" s="792">
        <f t="shared" si="22"/>
        <v>0</v>
      </c>
      <c r="AG46" s="790">
        <f>AG45/6300*1000</f>
        <v>0</v>
      </c>
      <c r="AH46" s="791">
        <f t="shared" ref="AH46" si="287">AH45/6300*1000</f>
        <v>0</v>
      </c>
      <c r="AI46" s="792">
        <f t="shared" si="23"/>
        <v>0</v>
      </c>
      <c r="AJ46" s="790">
        <f t="shared" si="275"/>
        <v>0</v>
      </c>
      <c r="AK46" s="791">
        <f t="shared" si="275"/>
        <v>0</v>
      </c>
      <c r="AL46" s="792">
        <f t="shared" si="26"/>
        <v>0</v>
      </c>
      <c r="AM46" s="790">
        <f>AM45/6300*1000</f>
        <v>0</v>
      </c>
      <c r="AN46" s="791">
        <f t="shared" ref="AN46" si="288">AN45/6300*1000</f>
        <v>0</v>
      </c>
      <c r="AO46" s="792">
        <f t="shared" si="27"/>
        <v>0</v>
      </c>
      <c r="AP46" s="790">
        <f t="shared" si="276"/>
        <v>0</v>
      </c>
      <c r="AQ46" s="791">
        <f t="shared" si="276"/>
        <v>0</v>
      </c>
      <c r="AR46" s="792">
        <f t="shared" si="0"/>
        <v>0</v>
      </c>
      <c r="AS46" s="790">
        <f>AS45/6300*1000</f>
        <v>0</v>
      </c>
      <c r="AT46" s="791">
        <f t="shared" ref="AT46" si="289">AT45/6300*1000</f>
        <v>0</v>
      </c>
      <c r="AU46" s="792">
        <f t="shared" si="30"/>
        <v>0</v>
      </c>
      <c r="AV46" s="790">
        <f t="shared" si="277"/>
        <v>0</v>
      </c>
      <c r="AW46" s="791">
        <f t="shared" si="277"/>
        <v>0</v>
      </c>
      <c r="AX46" s="792">
        <f t="shared" si="1"/>
        <v>0</v>
      </c>
      <c r="AY46" s="790">
        <f>AY45/6300*1000</f>
        <v>0</v>
      </c>
      <c r="AZ46" s="791">
        <f t="shared" ref="AZ46" si="290">AZ45/6300*1000</f>
        <v>0</v>
      </c>
      <c r="BA46" s="792">
        <f t="shared" si="33"/>
        <v>0</v>
      </c>
      <c r="BB46" s="790">
        <f t="shared" si="278"/>
        <v>0</v>
      </c>
      <c r="BC46" s="791">
        <f t="shared" si="278"/>
        <v>0</v>
      </c>
      <c r="BD46" s="792">
        <f t="shared" si="2"/>
        <v>0</v>
      </c>
      <c r="BE46" s="790">
        <f>BE45/6300*1000</f>
        <v>0</v>
      </c>
      <c r="BF46" s="791">
        <f t="shared" ref="BF46" si="291">BF45/6300*1000</f>
        <v>0</v>
      </c>
      <c r="BG46" s="792">
        <f t="shared" si="36"/>
        <v>0</v>
      </c>
      <c r="BH46" s="790">
        <f t="shared" si="279"/>
        <v>0</v>
      </c>
      <c r="BI46" s="791">
        <f t="shared" si="279"/>
        <v>0</v>
      </c>
      <c r="BJ46" s="792">
        <f t="shared" si="3"/>
        <v>0</v>
      </c>
      <c r="BK46" s="790">
        <f>BK45/6300*1000</f>
        <v>0</v>
      </c>
      <c r="BL46" s="791">
        <f t="shared" ref="BL46" si="292">BL45/6300*1000</f>
        <v>0</v>
      </c>
      <c r="BM46" s="792">
        <f t="shared" si="39"/>
        <v>0</v>
      </c>
      <c r="BN46" s="790">
        <f t="shared" si="280"/>
        <v>0</v>
      </c>
      <c r="BO46" s="791">
        <f t="shared" si="280"/>
        <v>0</v>
      </c>
      <c r="BP46" s="792">
        <f t="shared" si="4"/>
        <v>0</v>
      </c>
      <c r="BQ46" s="790">
        <f>BQ45/6300*1000</f>
        <v>0</v>
      </c>
      <c r="BR46" s="791">
        <f t="shared" ref="BR46" si="293">BR45/6300*1000</f>
        <v>0</v>
      </c>
      <c r="BS46" s="792">
        <f t="shared" si="42"/>
        <v>0</v>
      </c>
      <c r="BT46" s="790">
        <f t="shared" si="281"/>
        <v>0</v>
      </c>
      <c r="BU46" s="791">
        <f t="shared" si="281"/>
        <v>0</v>
      </c>
      <c r="BV46" s="792">
        <f t="shared" si="5"/>
        <v>0</v>
      </c>
      <c r="BW46" s="793" t="s">
        <v>90</v>
      </c>
    </row>
    <row r="47" spans="2:75" ht="15.75" hidden="1" customHeight="1" outlineLevel="1" thickTop="1">
      <c r="B47" s="2523"/>
      <c r="C47" s="2480"/>
      <c r="D47" s="2473"/>
      <c r="E47" s="737" t="s">
        <v>219</v>
      </c>
      <c r="F47" s="794">
        <f>F43-F44-F45</f>
        <v>0</v>
      </c>
      <c r="G47" s="795">
        <f t="shared" ref="G47" si="294">G43-G44-G45</f>
        <v>0</v>
      </c>
      <c r="H47" s="796">
        <f t="shared" si="270"/>
        <v>0</v>
      </c>
      <c r="I47" s="794">
        <f>I43-I44-I45</f>
        <v>0</v>
      </c>
      <c r="J47" s="795">
        <f t="shared" ref="J47" si="295">J43-J44-J45</f>
        <v>0</v>
      </c>
      <c r="K47" s="796">
        <f t="shared" si="7"/>
        <v>0</v>
      </c>
      <c r="L47" s="794">
        <f t="shared" si="271"/>
        <v>0</v>
      </c>
      <c r="M47" s="795">
        <f t="shared" si="271"/>
        <v>0</v>
      </c>
      <c r="N47" s="796">
        <f t="shared" si="10"/>
        <v>0</v>
      </c>
      <c r="O47" s="794">
        <f>O43-O44-O45</f>
        <v>0</v>
      </c>
      <c r="P47" s="795">
        <f t="shared" ref="P47" si="296">P43-P44-P45</f>
        <v>0</v>
      </c>
      <c r="Q47" s="796">
        <f t="shared" si="11"/>
        <v>0</v>
      </c>
      <c r="R47" s="794">
        <f t="shared" si="272"/>
        <v>0</v>
      </c>
      <c r="S47" s="795">
        <f t="shared" si="272"/>
        <v>0</v>
      </c>
      <c r="T47" s="796">
        <f t="shared" si="14"/>
        <v>0</v>
      </c>
      <c r="U47" s="794">
        <f>U43-U44-U45</f>
        <v>0</v>
      </c>
      <c r="V47" s="795">
        <f t="shared" ref="V47" si="297">V43-V44-V45</f>
        <v>0</v>
      </c>
      <c r="W47" s="796">
        <f t="shared" si="15"/>
        <v>0</v>
      </c>
      <c r="X47" s="794">
        <f t="shared" si="273"/>
        <v>0</v>
      </c>
      <c r="Y47" s="795">
        <f t="shared" si="273"/>
        <v>0</v>
      </c>
      <c r="Z47" s="796">
        <f t="shared" si="18"/>
        <v>0</v>
      </c>
      <c r="AA47" s="794">
        <f>AA43-AA44-AA45</f>
        <v>0</v>
      </c>
      <c r="AB47" s="795">
        <f t="shared" ref="AB47" si="298">AB43-AB44-AB45</f>
        <v>0</v>
      </c>
      <c r="AC47" s="796">
        <f t="shared" si="19"/>
        <v>0</v>
      </c>
      <c r="AD47" s="794">
        <f t="shared" si="274"/>
        <v>0</v>
      </c>
      <c r="AE47" s="795">
        <f t="shared" si="274"/>
        <v>0</v>
      </c>
      <c r="AF47" s="796">
        <f t="shared" si="22"/>
        <v>0</v>
      </c>
      <c r="AG47" s="794">
        <f>AG43-AG44-AG45</f>
        <v>0</v>
      </c>
      <c r="AH47" s="795">
        <f t="shared" ref="AH47" si="299">AH43-AH44-AH45</f>
        <v>0</v>
      </c>
      <c r="AI47" s="796">
        <f t="shared" si="23"/>
        <v>0</v>
      </c>
      <c r="AJ47" s="794">
        <f t="shared" si="275"/>
        <v>0</v>
      </c>
      <c r="AK47" s="795">
        <f t="shared" si="275"/>
        <v>0</v>
      </c>
      <c r="AL47" s="796">
        <f t="shared" si="26"/>
        <v>0</v>
      </c>
      <c r="AM47" s="794">
        <f>AM43-AM44-AM45</f>
        <v>0</v>
      </c>
      <c r="AN47" s="795">
        <f t="shared" ref="AN47" si="300">AN43-AN44-AN45</f>
        <v>0</v>
      </c>
      <c r="AO47" s="796">
        <f t="shared" si="27"/>
        <v>0</v>
      </c>
      <c r="AP47" s="794">
        <f t="shared" si="276"/>
        <v>0</v>
      </c>
      <c r="AQ47" s="795">
        <f t="shared" si="276"/>
        <v>0</v>
      </c>
      <c r="AR47" s="796">
        <f t="shared" si="0"/>
        <v>0</v>
      </c>
      <c r="AS47" s="794">
        <f>AS43-AS44-AS45</f>
        <v>0</v>
      </c>
      <c r="AT47" s="795">
        <f t="shared" ref="AT47" si="301">AT43-AT44-AT45</f>
        <v>0</v>
      </c>
      <c r="AU47" s="796">
        <f t="shared" si="30"/>
        <v>0</v>
      </c>
      <c r="AV47" s="794">
        <f t="shared" si="277"/>
        <v>0</v>
      </c>
      <c r="AW47" s="795">
        <f t="shared" si="277"/>
        <v>0</v>
      </c>
      <c r="AX47" s="796">
        <f t="shared" si="1"/>
        <v>0</v>
      </c>
      <c r="AY47" s="794">
        <f>AY43-AY44-AY45</f>
        <v>0</v>
      </c>
      <c r="AZ47" s="795">
        <f t="shared" ref="AZ47" si="302">AZ43-AZ44-AZ45</f>
        <v>0</v>
      </c>
      <c r="BA47" s="796">
        <f t="shared" si="33"/>
        <v>0</v>
      </c>
      <c r="BB47" s="794">
        <f t="shared" si="278"/>
        <v>0</v>
      </c>
      <c r="BC47" s="795">
        <f t="shared" si="278"/>
        <v>0</v>
      </c>
      <c r="BD47" s="796">
        <f t="shared" si="2"/>
        <v>0</v>
      </c>
      <c r="BE47" s="794">
        <f>BE43-BE44-BE45</f>
        <v>0</v>
      </c>
      <c r="BF47" s="795">
        <f t="shared" ref="BF47" si="303">BF43-BF44-BF45</f>
        <v>0</v>
      </c>
      <c r="BG47" s="796">
        <f t="shared" si="36"/>
        <v>0</v>
      </c>
      <c r="BH47" s="794">
        <f t="shared" si="279"/>
        <v>0</v>
      </c>
      <c r="BI47" s="795">
        <f t="shared" si="279"/>
        <v>0</v>
      </c>
      <c r="BJ47" s="796">
        <f t="shared" si="3"/>
        <v>0</v>
      </c>
      <c r="BK47" s="794">
        <f>BK43-BK44-BK45</f>
        <v>0</v>
      </c>
      <c r="BL47" s="795">
        <f t="shared" ref="BL47" si="304">BL43-BL44-BL45</f>
        <v>0</v>
      </c>
      <c r="BM47" s="796">
        <f t="shared" si="39"/>
        <v>0</v>
      </c>
      <c r="BN47" s="794">
        <f t="shared" si="280"/>
        <v>0</v>
      </c>
      <c r="BO47" s="795">
        <f t="shared" si="280"/>
        <v>0</v>
      </c>
      <c r="BP47" s="796">
        <f t="shared" si="4"/>
        <v>0</v>
      </c>
      <c r="BQ47" s="794">
        <f>BQ43-BQ44-BQ45</f>
        <v>0</v>
      </c>
      <c r="BR47" s="795">
        <f t="shared" ref="BR47" si="305">BR43-BR44-BR45</f>
        <v>0</v>
      </c>
      <c r="BS47" s="796">
        <f t="shared" si="42"/>
        <v>0</v>
      </c>
      <c r="BT47" s="794">
        <f t="shared" si="281"/>
        <v>0</v>
      </c>
      <c r="BU47" s="795">
        <f t="shared" si="281"/>
        <v>0</v>
      </c>
      <c r="BV47" s="796">
        <f t="shared" si="5"/>
        <v>0</v>
      </c>
      <c r="BW47" s="797" t="s">
        <v>89</v>
      </c>
    </row>
    <row r="48" spans="2:75" ht="15.75" hidden="1" customHeight="1" outlineLevel="1" thickBot="1">
      <c r="B48" s="2523"/>
      <c r="C48" s="2481"/>
      <c r="D48" s="2478"/>
      <c r="E48" s="738" t="s">
        <v>220</v>
      </c>
      <c r="F48" s="798" t="e">
        <f>F47/F43</f>
        <v>#DIV/0!</v>
      </c>
      <c r="G48" s="799" t="e">
        <f t="shared" ref="G48" si="306">G47/G43</f>
        <v>#DIV/0!</v>
      </c>
      <c r="H48" s="800" t="e">
        <f>G48-F48</f>
        <v>#DIV/0!</v>
      </c>
      <c r="I48" s="798" t="e">
        <f>I47/I43</f>
        <v>#DIV/0!</v>
      </c>
      <c r="J48" s="799" t="e">
        <f t="shared" ref="J48" si="307">J47/J43</f>
        <v>#DIV/0!</v>
      </c>
      <c r="K48" s="800" t="e">
        <f>J48-I48</f>
        <v>#DIV/0!</v>
      </c>
      <c r="L48" s="798" t="e">
        <f t="shared" ref="L48:M48" si="308">L47/L43</f>
        <v>#DIV/0!</v>
      </c>
      <c r="M48" s="799" t="e">
        <f t="shared" si="308"/>
        <v>#DIV/0!</v>
      </c>
      <c r="N48" s="800" t="e">
        <f t="shared" si="10"/>
        <v>#DIV/0!</v>
      </c>
      <c r="O48" s="798" t="e">
        <f>O47/O43</f>
        <v>#DIV/0!</v>
      </c>
      <c r="P48" s="799" t="e">
        <f t="shared" ref="P48" si="309">P47/P43</f>
        <v>#DIV/0!</v>
      </c>
      <c r="Q48" s="800" t="e">
        <f>P48-O48</f>
        <v>#DIV/0!</v>
      </c>
      <c r="R48" s="798" t="e">
        <f t="shared" ref="R48:S48" si="310">R47/R43</f>
        <v>#DIV/0!</v>
      </c>
      <c r="S48" s="799" t="e">
        <f t="shared" si="310"/>
        <v>#DIV/0!</v>
      </c>
      <c r="T48" s="800" t="e">
        <f t="shared" si="14"/>
        <v>#DIV/0!</v>
      </c>
      <c r="U48" s="798" t="e">
        <f>U47/U43</f>
        <v>#DIV/0!</v>
      </c>
      <c r="V48" s="799" t="e">
        <f t="shared" ref="V48" si="311">V47/V43</f>
        <v>#DIV/0!</v>
      </c>
      <c r="W48" s="800" t="e">
        <f>V48-U48</f>
        <v>#DIV/0!</v>
      </c>
      <c r="X48" s="798" t="e">
        <f t="shared" ref="X48:Y48" si="312">X47/X43</f>
        <v>#DIV/0!</v>
      </c>
      <c r="Y48" s="799" t="e">
        <f t="shared" si="312"/>
        <v>#DIV/0!</v>
      </c>
      <c r="Z48" s="800" t="e">
        <f t="shared" si="18"/>
        <v>#DIV/0!</v>
      </c>
      <c r="AA48" s="798" t="e">
        <f>AA47/AA43</f>
        <v>#DIV/0!</v>
      </c>
      <c r="AB48" s="799" t="e">
        <f t="shared" ref="AB48" si="313">AB47/AB43</f>
        <v>#DIV/0!</v>
      </c>
      <c r="AC48" s="800" t="e">
        <f>AB48-AA48</f>
        <v>#DIV/0!</v>
      </c>
      <c r="AD48" s="798" t="e">
        <f t="shared" ref="AD48:AE48" si="314">AD47/AD43</f>
        <v>#DIV/0!</v>
      </c>
      <c r="AE48" s="799" t="e">
        <f t="shared" si="314"/>
        <v>#DIV/0!</v>
      </c>
      <c r="AF48" s="800" t="e">
        <f t="shared" si="22"/>
        <v>#DIV/0!</v>
      </c>
      <c r="AG48" s="798" t="e">
        <f>AG47/AG43</f>
        <v>#DIV/0!</v>
      </c>
      <c r="AH48" s="799" t="e">
        <f t="shared" ref="AH48" si="315">AH47/AH43</f>
        <v>#DIV/0!</v>
      </c>
      <c r="AI48" s="800" t="e">
        <f>AH48-AG48</f>
        <v>#DIV/0!</v>
      </c>
      <c r="AJ48" s="798" t="e">
        <f t="shared" ref="AJ48:AK48" si="316">AJ47/AJ43</f>
        <v>#DIV/0!</v>
      </c>
      <c r="AK48" s="799" t="e">
        <f t="shared" si="316"/>
        <v>#DIV/0!</v>
      </c>
      <c r="AL48" s="800" t="e">
        <f t="shared" si="26"/>
        <v>#DIV/0!</v>
      </c>
      <c r="AM48" s="798" t="e">
        <f>AM47/AM43</f>
        <v>#DIV/0!</v>
      </c>
      <c r="AN48" s="799" t="e">
        <f t="shared" ref="AN48" si="317">AN47/AN43</f>
        <v>#DIV/0!</v>
      </c>
      <c r="AO48" s="800" t="e">
        <f>AN48-AM48</f>
        <v>#DIV/0!</v>
      </c>
      <c r="AP48" s="798" t="e">
        <f t="shared" ref="AP48:AQ48" si="318">AP47/AP43</f>
        <v>#DIV/0!</v>
      </c>
      <c r="AQ48" s="799" t="e">
        <f t="shared" si="318"/>
        <v>#DIV/0!</v>
      </c>
      <c r="AR48" s="800" t="e">
        <f t="shared" si="0"/>
        <v>#DIV/0!</v>
      </c>
      <c r="AS48" s="798" t="e">
        <f>AS47/AS43</f>
        <v>#DIV/0!</v>
      </c>
      <c r="AT48" s="799" t="e">
        <f t="shared" ref="AT48" si="319">AT47/AT43</f>
        <v>#DIV/0!</v>
      </c>
      <c r="AU48" s="800" t="e">
        <f>AT48-AS48</f>
        <v>#DIV/0!</v>
      </c>
      <c r="AV48" s="798" t="e">
        <f t="shared" ref="AV48:AW48" si="320">AV47/AV43</f>
        <v>#DIV/0!</v>
      </c>
      <c r="AW48" s="799" t="e">
        <f t="shared" si="320"/>
        <v>#DIV/0!</v>
      </c>
      <c r="AX48" s="800" t="e">
        <f t="shared" si="1"/>
        <v>#DIV/0!</v>
      </c>
      <c r="AY48" s="798" t="e">
        <f>AY47/AY43</f>
        <v>#DIV/0!</v>
      </c>
      <c r="AZ48" s="799" t="e">
        <f t="shared" ref="AZ48" si="321">AZ47/AZ43</f>
        <v>#DIV/0!</v>
      </c>
      <c r="BA48" s="800" t="e">
        <f>AZ48-AY48</f>
        <v>#DIV/0!</v>
      </c>
      <c r="BB48" s="798" t="e">
        <f t="shared" ref="BB48:BC48" si="322">BB47/BB43</f>
        <v>#DIV/0!</v>
      </c>
      <c r="BC48" s="799" t="e">
        <f t="shared" si="322"/>
        <v>#DIV/0!</v>
      </c>
      <c r="BD48" s="800" t="e">
        <f t="shared" si="2"/>
        <v>#DIV/0!</v>
      </c>
      <c r="BE48" s="798" t="e">
        <f>BE47/BE43</f>
        <v>#DIV/0!</v>
      </c>
      <c r="BF48" s="799" t="e">
        <f t="shared" ref="BF48" si="323">BF47/BF43</f>
        <v>#DIV/0!</v>
      </c>
      <c r="BG48" s="800" t="e">
        <f>BF48-BE48</f>
        <v>#DIV/0!</v>
      </c>
      <c r="BH48" s="798" t="e">
        <f t="shared" ref="BH48:BI48" si="324">BH47/BH43</f>
        <v>#DIV/0!</v>
      </c>
      <c r="BI48" s="799" t="e">
        <f t="shared" si="324"/>
        <v>#DIV/0!</v>
      </c>
      <c r="BJ48" s="800" t="e">
        <f t="shared" si="3"/>
        <v>#DIV/0!</v>
      </c>
      <c r="BK48" s="798" t="e">
        <f>BK47/BK43</f>
        <v>#DIV/0!</v>
      </c>
      <c r="BL48" s="799" t="e">
        <f t="shared" ref="BL48" si="325">BL47/BL43</f>
        <v>#DIV/0!</v>
      </c>
      <c r="BM48" s="800" t="e">
        <f>BL48-BK48</f>
        <v>#DIV/0!</v>
      </c>
      <c r="BN48" s="798" t="e">
        <f t="shared" ref="BN48:BO48" si="326">BN47/BN43</f>
        <v>#DIV/0!</v>
      </c>
      <c r="BO48" s="799" t="e">
        <f t="shared" si="326"/>
        <v>#DIV/0!</v>
      </c>
      <c r="BP48" s="800" t="e">
        <f t="shared" si="4"/>
        <v>#DIV/0!</v>
      </c>
      <c r="BQ48" s="798" t="e">
        <f>BQ47/BQ43</f>
        <v>#DIV/0!</v>
      </c>
      <c r="BR48" s="799" t="e">
        <f t="shared" ref="BR48" si="327">BR47/BR43</f>
        <v>#DIV/0!</v>
      </c>
      <c r="BS48" s="800" t="e">
        <f>BR48-BQ48</f>
        <v>#DIV/0!</v>
      </c>
      <c r="BT48" s="798" t="e">
        <f t="shared" ref="BT48:BU48" si="328">BT47/BT43</f>
        <v>#DIV/0!</v>
      </c>
      <c r="BU48" s="799" t="e">
        <f t="shared" si="328"/>
        <v>#DIV/0!</v>
      </c>
      <c r="BV48" s="800" t="e">
        <f t="shared" si="5"/>
        <v>#DIV/0!</v>
      </c>
      <c r="BW48" s="801" t="s">
        <v>153</v>
      </c>
    </row>
    <row r="49" spans="2:75" ht="15.75" customHeight="1" collapsed="1" thickTop="1" thickBot="1">
      <c r="B49" s="2523"/>
      <c r="C49" s="2535" t="s">
        <v>226</v>
      </c>
      <c r="D49" s="2515"/>
      <c r="E49" s="2516"/>
      <c r="F49" s="802">
        <f>SUM(F13,F19,F25,F31,F37,F43)</f>
        <v>40213</v>
      </c>
      <c r="G49" s="803">
        <f>SUM(G13,G19,G25,G31,G37,G43)</f>
        <v>40400</v>
      </c>
      <c r="H49" s="804">
        <f>G49-F49</f>
        <v>187</v>
      </c>
      <c r="I49" s="802">
        <f t="shared" ref="I49:J51" si="329">SUM(I13,I19,I25,I31,I37,I43)</f>
        <v>3455</v>
      </c>
      <c r="J49" s="803">
        <f t="shared" si="329"/>
        <v>10327</v>
      </c>
      <c r="K49" s="804">
        <f t="shared" ref="K49:K54" si="330">J49-I49</f>
        <v>6872</v>
      </c>
      <c r="L49" s="802">
        <f t="shared" si="46"/>
        <v>43668</v>
      </c>
      <c r="M49" s="803">
        <f t="shared" si="46"/>
        <v>50727</v>
      </c>
      <c r="N49" s="804">
        <f t="shared" si="10"/>
        <v>7059</v>
      </c>
      <c r="O49" s="802">
        <f t="shared" ref="O49:P51" si="331">SUM(O13,O19,O25,O31,O37,O43)</f>
        <v>55494</v>
      </c>
      <c r="P49" s="803">
        <f t="shared" si="331"/>
        <v>62564</v>
      </c>
      <c r="Q49" s="804">
        <f t="shared" ref="Q49:Q54" si="332">P49-O49</f>
        <v>7070</v>
      </c>
      <c r="R49" s="802">
        <f t="shared" si="47"/>
        <v>99162</v>
      </c>
      <c r="S49" s="803">
        <f t="shared" si="47"/>
        <v>113291</v>
      </c>
      <c r="T49" s="804">
        <f t="shared" si="14"/>
        <v>14129</v>
      </c>
      <c r="U49" s="802">
        <f t="shared" ref="U49:V51" si="333">SUM(U13,U19,U25,U31,U37,U43)</f>
        <v>18366</v>
      </c>
      <c r="V49" s="803">
        <f t="shared" si="333"/>
        <v>4209</v>
      </c>
      <c r="W49" s="804">
        <f t="shared" ref="W49:W54" si="334">V49-U49</f>
        <v>-14157</v>
      </c>
      <c r="X49" s="802">
        <f t="shared" si="48"/>
        <v>117528</v>
      </c>
      <c r="Y49" s="803">
        <f t="shared" si="48"/>
        <v>117500</v>
      </c>
      <c r="Z49" s="804">
        <f t="shared" si="18"/>
        <v>-28</v>
      </c>
      <c r="AA49" s="802">
        <f t="shared" ref="AA49:AB51" si="335">SUM(AA13,AA19,AA25,AA31,AA37,AA43)</f>
        <v>4518</v>
      </c>
      <c r="AB49" s="803">
        <f t="shared" si="335"/>
        <v>6049</v>
      </c>
      <c r="AC49" s="804">
        <f t="shared" ref="AC49:AC54" si="336">AB49-AA49</f>
        <v>1531</v>
      </c>
      <c r="AD49" s="802">
        <f t="shared" si="49"/>
        <v>122046</v>
      </c>
      <c r="AE49" s="803">
        <f t="shared" si="49"/>
        <v>123549</v>
      </c>
      <c r="AF49" s="804">
        <f t="shared" si="22"/>
        <v>1503</v>
      </c>
      <c r="AG49" s="802">
        <f t="shared" ref="AG49:AH51" si="337">SUM(AG13,AG19,AG25,AG31,AG37,AG43)</f>
        <v>85714</v>
      </c>
      <c r="AH49" s="803">
        <f t="shared" si="337"/>
        <v>112196</v>
      </c>
      <c r="AI49" s="804">
        <f t="shared" ref="AI49:AI54" si="338">AH49-AG49</f>
        <v>26482</v>
      </c>
      <c r="AJ49" s="802">
        <f t="shared" si="50"/>
        <v>207760</v>
      </c>
      <c r="AK49" s="803">
        <f t="shared" si="50"/>
        <v>235745</v>
      </c>
      <c r="AL49" s="804">
        <f t="shared" si="26"/>
        <v>27985</v>
      </c>
      <c r="AM49" s="802">
        <f t="shared" ref="AM49:AN51" si="339">SUM(AM13,AM19,AM25,AM31,AM37,AM43)</f>
        <v>85681</v>
      </c>
      <c r="AN49" s="803">
        <f t="shared" si="339"/>
        <v>94914</v>
      </c>
      <c r="AO49" s="804">
        <f t="shared" ref="AO49:AO54" si="340">AN49-AM49</f>
        <v>9233</v>
      </c>
      <c r="AP49" s="802">
        <f t="shared" si="51"/>
        <v>293441</v>
      </c>
      <c r="AQ49" s="803">
        <f t="shared" si="51"/>
        <v>330659</v>
      </c>
      <c r="AR49" s="804">
        <f t="shared" si="0"/>
        <v>37218</v>
      </c>
      <c r="AS49" s="802">
        <f t="shared" ref="AS49:AT51" si="341">SUM(AS13,AS19,AS25,AS31,AS37,AS43)</f>
        <v>5730</v>
      </c>
      <c r="AT49" s="803">
        <f t="shared" si="341"/>
        <v>8170</v>
      </c>
      <c r="AU49" s="804">
        <f t="shared" ref="AU49:AU54" si="342">AT49-AS49</f>
        <v>2440</v>
      </c>
      <c r="AV49" s="802">
        <f t="shared" si="52"/>
        <v>299171</v>
      </c>
      <c r="AW49" s="803">
        <f t="shared" si="52"/>
        <v>338829</v>
      </c>
      <c r="AX49" s="804">
        <f t="shared" si="1"/>
        <v>39658</v>
      </c>
      <c r="AY49" s="802">
        <f t="shared" ref="AY49:AZ51" si="343">SUM(AY13,AY19,AY25,AY31,AY37,AY43)</f>
        <v>8400</v>
      </c>
      <c r="AZ49" s="803">
        <f t="shared" si="343"/>
        <v>12092</v>
      </c>
      <c r="BA49" s="804">
        <f t="shared" ref="BA49:BA54" si="344">AZ49-AY49</f>
        <v>3692</v>
      </c>
      <c r="BB49" s="802">
        <f t="shared" si="53"/>
        <v>307571</v>
      </c>
      <c r="BC49" s="803">
        <f t="shared" si="53"/>
        <v>350921</v>
      </c>
      <c r="BD49" s="804">
        <f t="shared" si="2"/>
        <v>43350</v>
      </c>
      <c r="BE49" s="802">
        <f t="shared" ref="BE49:BF51" si="345">SUM(BE13,BE19,BE25,BE31,BE37,BE43)</f>
        <v>75880</v>
      </c>
      <c r="BF49" s="803">
        <f t="shared" si="345"/>
        <v>46647</v>
      </c>
      <c r="BG49" s="804">
        <f t="shared" ref="BG49:BG54" si="346">BF49-BE49</f>
        <v>-29233</v>
      </c>
      <c r="BH49" s="802">
        <f t="shared" si="54"/>
        <v>383451</v>
      </c>
      <c r="BI49" s="803">
        <f t="shared" si="54"/>
        <v>397568</v>
      </c>
      <c r="BJ49" s="804">
        <f t="shared" si="3"/>
        <v>14117</v>
      </c>
      <c r="BK49" s="802">
        <f t="shared" ref="BK49:BL51" si="347">SUM(BK13,BK19,BK25,BK31,BK37,BK43)</f>
        <v>8998</v>
      </c>
      <c r="BL49" s="803">
        <f t="shared" si="347"/>
        <v>2528</v>
      </c>
      <c r="BM49" s="804">
        <f t="shared" ref="BM49:BM54" si="348">BL49-BK49</f>
        <v>-6470</v>
      </c>
      <c r="BN49" s="802">
        <f t="shared" si="55"/>
        <v>392449</v>
      </c>
      <c r="BO49" s="803">
        <f t="shared" si="55"/>
        <v>400096</v>
      </c>
      <c r="BP49" s="804">
        <f t="shared" si="4"/>
        <v>7647</v>
      </c>
      <c r="BQ49" s="802">
        <f t="shared" ref="BQ49:BR51" si="349">SUM(BQ13,BQ19,BQ25,BQ31,BQ37,BQ43)</f>
        <v>61078</v>
      </c>
      <c r="BR49" s="803">
        <f t="shared" si="349"/>
        <v>59027</v>
      </c>
      <c r="BS49" s="804">
        <f t="shared" ref="BS49:BS54" si="350">BR49-BQ49</f>
        <v>-2051</v>
      </c>
      <c r="BT49" s="802">
        <f t="shared" si="56"/>
        <v>453527</v>
      </c>
      <c r="BU49" s="803">
        <f t="shared" si="56"/>
        <v>459123</v>
      </c>
      <c r="BV49" s="804">
        <f t="shared" si="5"/>
        <v>5596</v>
      </c>
      <c r="BW49" s="805" t="s">
        <v>89</v>
      </c>
    </row>
    <row r="50" spans="2:75" ht="15.75" customHeight="1" thickTop="1">
      <c r="B50" s="2523"/>
      <c r="C50" s="2475" t="s">
        <v>227</v>
      </c>
      <c r="D50" s="2476"/>
      <c r="E50" s="2477"/>
      <c r="F50" s="794">
        <f t="shared" ref="F50:G51" si="351">SUM(F14,F20,F26,F32,F38,F44)</f>
        <v>16009</v>
      </c>
      <c r="G50" s="795">
        <f t="shared" si="351"/>
        <v>13777</v>
      </c>
      <c r="H50" s="796">
        <f t="shared" ref="H50:H53" si="352">G50-F50</f>
        <v>-2232</v>
      </c>
      <c r="I50" s="794">
        <f t="shared" si="329"/>
        <v>0</v>
      </c>
      <c r="J50" s="795">
        <f t="shared" si="329"/>
        <v>759</v>
      </c>
      <c r="K50" s="796">
        <f t="shared" si="330"/>
        <v>759</v>
      </c>
      <c r="L50" s="794">
        <f t="shared" si="46"/>
        <v>16009</v>
      </c>
      <c r="M50" s="795">
        <f t="shared" si="46"/>
        <v>14536</v>
      </c>
      <c r="N50" s="796">
        <f t="shared" si="10"/>
        <v>-1473</v>
      </c>
      <c r="O50" s="794">
        <f t="shared" si="331"/>
        <v>27861</v>
      </c>
      <c r="P50" s="795">
        <f t="shared" si="331"/>
        <v>40872</v>
      </c>
      <c r="Q50" s="796">
        <f t="shared" si="332"/>
        <v>13011</v>
      </c>
      <c r="R50" s="794">
        <f t="shared" si="47"/>
        <v>43870</v>
      </c>
      <c r="S50" s="795">
        <f t="shared" si="47"/>
        <v>55408</v>
      </c>
      <c r="T50" s="796">
        <f t="shared" si="14"/>
        <v>11538</v>
      </c>
      <c r="U50" s="794">
        <f t="shared" si="333"/>
        <v>4266</v>
      </c>
      <c r="V50" s="795">
        <f t="shared" si="333"/>
        <v>98</v>
      </c>
      <c r="W50" s="796">
        <f t="shared" si="334"/>
        <v>-4168</v>
      </c>
      <c r="X50" s="794">
        <f t="shared" si="48"/>
        <v>48136</v>
      </c>
      <c r="Y50" s="795">
        <f t="shared" si="48"/>
        <v>55506</v>
      </c>
      <c r="Z50" s="796">
        <f t="shared" si="18"/>
        <v>7370</v>
      </c>
      <c r="AA50" s="794">
        <f t="shared" si="335"/>
        <v>848</v>
      </c>
      <c r="AB50" s="795">
        <f t="shared" si="335"/>
        <v>1047</v>
      </c>
      <c r="AC50" s="796">
        <f t="shared" si="336"/>
        <v>199</v>
      </c>
      <c r="AD50" s="794">
        <f t="shared" si="49"/>
        <v>48984</v>
      </c>
      <c r="AE50" s="795">
        <f t="shared" si="49"/>
        <v>56553</v>
      </c>
      <c r="AF50" s="796">
        <f t="shared" si="22"/>
        <v>7569</v>
      </c>
      <c r="AG50" s="794">
        <f t="shared" si="337"/>
        <v>56614</v>
      </c>
      <c r="AH50" s="795">
        <f t="shared" si="337"/>
        <v>71868</v>
      </c>
      <c r="AI50" s="796">
        <f t="shared" si="338"/>
        <v>15254</v>
      </c>
      <c r="AJ50" s="794">
        <f t="shared" si="50"/>
        <v>105598</v>
      </c>
      <c r="AK50" s="795">
        <f t="shared" si="50"/>
        <v>128421</v>
      </c>
      <c r="AL50" s="796">
        <f t="shared" si="26"/>
        <v>22823</v>
      </c>
      <c r="AM50" s="794">
        <f t="shared" si="339"/>
        <v>40560</v>
      </c>
      <c r="AN50" s="795">
        <f t="shared" si="339"/>
        <v>35709</v>
      </c>
      <c r="AO50" s="796">
        <f t="shared" si="340"/>
        <v>-4851</v>
      </c>
      <c r="AP50" s="794">
        <f t="shared" si="51"/>
        <v>146158</v>
      </c>
      <c r="AQ50" s="795">
        <f t="shared" si="51"/>
        <v>164130</v>
      </c>
      <c r="AR50" s="796">
        <f t="shared" si="0"/>
        <v>17972</v>
      </c>
      <c r="AS50" s="794">
        <f t="shared" si="341"/>
        <v>1560</v>
      </c>
      <c r="AT50" s="795">
        <f t="shared" si="341"/>
        <v>0</v>
      </c>
      <c r="AU50" s="796">
        <f t="shared" si="342"/>
        <v>-1560</v>
      </c>
      <c r="AV50" s="794">
        <f t="shared" si="52"/>
        <v>147718</v>
      </c>
      <c r="AW50" s="795">
        <f t="shared" si="52"/>
        <v>164130</v>
      </c>
      <c r="AX50" s="796">
        <f t="shared" si="1"/>
        <v>16412</v>
      </c>
      <c r="AY50" s="794">
        <f t="shared" si="343"/>
        <v>3000</v>
      </c>
      <c r="AZ50" s="795">
        <f t="shared" si="343"/>
        <v>3400</v>
      </c>
      <c r="BA50" s="796">
        <f t="shared" si="344"/>
        <v>400</v>
      </c>
      <c r="BB50" s="794">
        <f t="shared" si="53"/>
        <v>150718</v>
      </c>
      <c r="BC50" s="795">
        <f t="shared" si="53"/>
        <v>167530</v>
      </c>
      <c r="BD50" s="796">
        <f t="shared" si="2"/>
        <v>16812</v>
      </c>
      <c r="BE50" s="794">
        <f t="shared" si="345"/>
        <v>48570</v>
      </c>
      <c r="BF50" s="795">
        <f t="shared" si="345"/>
        <v>8681</v>
      </c>
      <c r="BG50" s="796">
        <f t="shared" si="346"/>
        <v>-39889</v>
      </c>
      <c r="BH50" s="794">
        <f t="shared" si="54"/>
        <v>199288</v>
      </c>
      <c r="BI50" s="795">
        <f t="shared" si="54"/>
        <v>176211</v>
      </c>
      <c r="BJ50" s="796">
        <f t="shared" si="3"/>
        <v>-23077</v>
      </c>
      <c r="BK50" s="794">
        <f t="shared" si="347"/>
        <v>5040</v>
      </c>
      <c r="BL50" s="795">
        <f t="shared" si="347"/>
        <v>0</v>
      </c>
      <c r="BM50" s="796">
        <f t="shared" si="348"/>
        <v>-5040</v>
      </c>
      <c r="BN50" s="794">
        <f t="shared" si="55"/>
        <v>204328</v>
      </c>
      <c r="BO50" s="795">
        <f t="shared" si="55"/>
        <v>176211</v>
      </c>
      <c r="BP50" s="796">
        <f t="shared" si="4"/>
        <v>-28117</v>
      </c>
      <c r="BQ50" s="794">
        <f t="shared" si="349"/>
        <v>15244</v>
      </c>
      <c r="BR50" s="795">
        <f t="shared" si="349"/>
        <v>22296</v>
      </c>
      <c r="BS50" s="796">
        <f t="shared" si="350"/>
        <v>7052</v>
      </c>
      <c r="BT50" s="794">
        <f t="shared" si="56"/>
        <v>219572</v>
      </c>
      <c r="BU50" s="795">
        <f t="shared" si="56"/>
        <v>198507</v>
      </c>
      <c r="BV50" s="796">
        <f t="shared" si="5"/>
        <v>-21065</v>
      </c>
      <c r="BW50" s="797" t="s">
        <v>89</v>
      </c>
    </row>
    <row r="51" spans="2:75" ht="15.75" customHeight="1">
      <c r="B51" s="2523"/>
      <c r="C51" s="2539" t="s">
        <v>228</v>
      </c>
      <c r="D51" s="2540"/>
      <c r="E51" s="2541"/>
      <c r="F51" s="806">
        <f t="shared" si="351"/>
        <v>17728</v>
      </c>
      <c r="G51" s="807">
        <f t="shared" si="351"/>
        <v>16634</v>
      </c>
      <c r="H51" s="808">
        <f t="shared" si="352"/>
        <v>-1094</v>
      </c>
      <c r="I51" s="806">
        <f t="shared" si="329"/>
        <v>2787</v>
      </c>
      <c r="J51" s="807">
        <f t="shared" si="329"/>
        <v>6751</v>
      </c>
      <c r="K51" s="808">
        <f t="shared" si="330"/>
        <v>3964</v>
      </c>
      <c r="L51" s="806">
        <f t="shared" si="46"/>
        <v>20515</v>
      </c>
      <c r="M51" s="807">
        <f t="shared" si="46"/>
        <v>23385</v>
      </c>
      <c r="N51" s="808">
        <f t="shared" si="10"/>
        <v>2870</v>
      </c>
      <c r="O51" s="806">
        <f t="shared" si="331"/>
        <v>18030</v>
      </c>
      <c r="P51" s="807">
        <f t="shared" si="331"/>
        <v>11950</v>
      </c>
      <c r="Q51" s="808">
        <f t="shared" si="332"/>
        <v>-6080</v>
      </c>
      <c r="R51" s="806">
        <f t="shared" si="47"/>
        <v>38545</v>
      </c>
      <c r="S51" s="807">
        <f t="shared" si="47"/>
        <v>35335</v>
      </c>
      <c r="T51" s="808">
        <f t="shared" si="14"/>
        <v>-3210</v>
      </c>
      <c r="U51" s="806">
        <f t="shared" si="333"/>
        <v>10652</v>
      </c>
      <c r="V51" s="807">
        <f t="shared" si="333"/>
        <v>3869</v>
      </c>
      <c r="W51" s="808">
        <f t="shared" si="334"/>
        <v>-6783</v>
      </c>
      <c r="X51" s="806">
        <f t="shared" si="48"/>
        <v>49197</v>
      </c>
      <c r="Y51" s="807">
        <f t="shared" si="48"/>
        <v>39204</v>
      </c>
      <c r="Z51" s="808">
        <f t="shared" si="18"/>
        <v>-9993</v>
      </c>
      <c r="AA51" s="806">
        <f t="shared" si="335"/>
        <v>2778</v>
      </c>
      <c r="AB51" s="807">
        <f t="shared" si="335"/>
        <v>3660</v>
      </c>
      <c r="AC51" s="808">
        <f t="shared" si="336"/>
        <v>882</v>
      </c>
      <c r="AD51" s="806">
        <f t="shared" si="49"/>
        <v>51975</v>
      </c>
      <c r="AE51" s="807">
        <f t="shared" si="49"/>
        <v>42864</v>
      </c>
      <c r="AF51" s="808">
        <f t="shared" si="22"/>
        <v>-9111</v>
      </c>
      <c r="AG51" s="806">
        <f t="shared" si="337"/>
        <v>17532</v>
      </c>
      <c r="AH51" s="807">
        <f t="shared" si="337"/>
        <v>17219</v>
      </c>
      <c r="AI51" s="808">
        <f t="shared" si="338"/>
        <v>-313</v>
      </c>
      <c r="AJ51" s="806">
        <f t="shared" si="50"/>
        <v>69507</v>
      </c>
      <c r="AK51" s="807">
        <f t="shared" si="50"/>
        <v>60083</v>
      </c>
      <c r="AL51" s="808">
        <f t="shared" si="26"/>
        <v>-9424</v>
      </c>
      <c r="AM51" s="806">
        <f t="shared" si="339"/>
        <v>26699</v>
      </c>
      <c r="AN51" s="807">
        <f t="shared" si="339"/>
        <v>10112</v>
      </c>
      <c r="AO51" s="808">
        <f t="shared" si="340"/>
        <v>-16587</v>
      </c>
      <c r="AP51" s="806">
        <f t="shared" si="51"/>
        <v>96206</v>
      </c>
      <c r="AQ51" s="807">
        <f t="shared" si="51"/>
        <v>70195</v>
      </c>
      <c r="AR51" s="808">
        <f t="shared" si="0"/>
        <v>-26011</v>
      </c>
      <c r="AS51" s="806">
        <f t="shared" si="341"/>
        <v>3131</v>
      </c>
      <c r="AT51" s="807">
        <f t="shared" si="341"/>
        <v>0</v>
      </c>
      <c r="AU51" s="808">
        <f t="shared" si="342"/>
        <v>-3131</v>
      </c>
      <c r="AV51" s="806">
        <f t="shared" si="52"/>
        <v>99337</v>
      </c>
      <c r="AW51" s="807">
        <f t="shared" si="52"/>
        <v>70195</v>
      </c>
      <c r="AX51" s="808">
        <f t="shared" si="1"/>
        <v>-29142</v>
      </c>
      <c r="AY51" s="806">
        <f t="shared" si="343"/>
        <v>3982</v>
      </c>
      <c r="AZ51" s="807">
        <f t="shared" si="343"/>
        <v>186</v>
      </c>
      <c r="BA51" s="808">
        <f t="shared" si="344"/>
        <v>-3796</v>
      </c>
      <c r="BB51" s="806">
        <f t="shared" si="53"/>
        <v>103319</v>
      </c>
      <c r="BC51" s="807">
        <f t="shared" si="53"/>
        <v>70381</v>
      </c>
      <c r="BD51" s="808">
        <f t="shared" si="2"/>
        <v>-32938</v>
      </c>
      <c r="BE51" s="806">
        <f t="shared" si="345"/>
        <v>16834</v>
      </c>
      <c r="BF51" s="807">
        <f t="shared" si="345"/>
        <v>1977</v>
      </c>
      <c r="BG51" s="808">
        <f t="shared" si="346"/>
        <v>-14857</v>
      </c>
      <c r="BH51" s="806">
        <f t="shared" si="54"/>
        <v>120153</v>
      </c>
      <c r="BI51" s="807">
        <f t="shared" si="54"/>
        <v>72358</v>
      </c>
      <c r="BJ51" s="808">
        <f t="shared" si="3"/>
        <v>-47795</v>
      </c>
      <c r="BK51" s="806">
        <f t="shared" si="347"/>
        <v>2666</v>
      </c>
      <c r="BL51" s="807">
        <f t="shared" si="347"/>
        <v>0</v>
      </c>
      <c r="BM51" s="808">
        <f t="shared" si="348"/>
        <v>-2666</v>
      </c>
      <c r="BN51" s="806">
        <f t="shared" si="55"/>
        <v>122819</v>
      </c>
      <c r="BO51" s="807">
        <f t="shared" si="55"/>
        <v>72358</v>
      </c>
      <c r="BP51" s="808">
        <f t="shared" si="4"/>
        <v>-50461</v>
      </c>
      <c r="BQ51" s="806">
        <f t="shared" si="349"/>
        <v>25428</v>
      </c>
      <c r="BR51" s="807">
        <f t="shared" si="349"/>
        <v>9</v>
      </c>
      <c r="BS51" s="808">
        <f t="shared" si="350"/>
        <v>-25419</v>
      </c>
      <c r="BT51" s="806">
        <f t="shared" si="56"/>
        <v>148247</v>
      </c>
      <c r="BU51" s="807">
        <f t="shared" si="56"/>
        <v>72367</v>
      </c>
      <c r="BV51" s="808">
        <f t="shared" si="5"/>
        <v>-75880</v>
      </c>
      <c r="BW51" s="789" t="s">
        <v>89</v>
      </c>
    </row>
    <row r="52" spans="2:75" ht="15.75" customHeight="1" thickBot="1">
      <c r="B52" s="2523"/>
      <c r="C52" s="2542" t="s">
        <v>229</v>
      </c>
      <c r="D52" s="2543"/>
      <c r="E52" s="2544"/>
      <c r="F52" s="790">
        <f>F51/6300*1000</f>
        <v>2813.968253968254</v>
      </c>
      <c r="G52" s="791">
        <f t="shared" ref="G52" si="353">G51/6300*1000</f>
        <v>2640.3174603174602</v>
      </c>
      <c r="H52" s="792">
        <f t="shared" si="352"/>
        <v>-173.65079365079373</v>
      </c>
      <c r="I52" s="790">
        <f t="shared" ref="I52:J52" si="354">I51/6300*1000</f>
        <v>442.38095238095235</v>
      </c>
      <c r="J52" s="791">
        <f t="shared" si="354"/>
        <v>1071.5873015873017</v>
      </c>
      <c r="K52" s="792">
        <f t="shared" si="330"/>
        <v>629.20634920634939</v>
      </c>
      <c r="L52" s="790">
        <f t="shared" si="46"/>
        <v>3256.3492063492063</v>
      </c>
      <c r="M52" s="791">
        <f t="shared" si="46"/>
        <v>3711.9047619047619</v>
      </c>
      <c r="N52" s="792">
        <f t="shared" si="10"/>
        <v>455.55555555555566</v>
      </c>
      <c r="O52" s="790">
        <f t="shared" ref="O52:P52" si="355">O51/6300*1000</f>
        <v>2861.9047619047619</v>
      </c>
      <c r="P52" s="791">
        <f t="shared" si="355"/>
        <v>1896.8253968253966</v>
      </c>
      <c r="Q52" s="792">
        <f t="shared" si="332"/>
        <v>-965.07936507936529</v>
      </c>
      <c r="R52" s="790">
        <f t="shared" si="47"/>
        <v>6118.2539682539682</v>
      </c>
      <c r="S52" s="791">
        <f t="shared" si="47"/>
        <v>5608.730158730159</v>
      </c>
      <c r="T52" s="792">
        <f t="shared" si="14"/>
        <v>-509.52380952380918</v>
      </c>
      <c r="U52" s="790">
        <f t="shared" ref="U52:V52" si="356">U51/6300*1000</f>
        <v>1690.7936507936508</v>
      </c>
      <c r="V52" s="791">
        <f t="shared" si="356"/>
        <v>614.1269841269841</v>
      </c>
      <c r="W52" s="792">
        <f t="shared" si="334"/>
        <v>-1076.6666666666667</v>
      </c>
      <c r="X52" s="790">
        <f t="shared" si="48"/>
        <v>7809.0476190476193</v>
      </c>
      <c r="Y52" s="791">
        <f t="shared" si="48"/>
        <v>6222.8571428571431</v>
      </c>
      <c r="Z52" s="792">
        <f t="shared" si="18"/>
        <v>-1586.1904761904761</v>
      </c>
      <c r="AA52" s="790">
        <f t="shared" ref="AA52:AB52" si="357">AA51/6300*1000</f>
        <v>440.95238095238091</v>
      </c>
      <c r="AB52" s="791">
        <f t="shared" si="357"/>
        <v>580.95238095238096</v>
      </c>
      <c r="AC52" s="792">
        <f t="shared" si="336"/>
        <v>140.00000000000006</v>
      </c>
      <c r="AD52" s="790">
        <f t="shared" si="49"/>
        <v>8250</v>
      </c>
      <c r="AE52" s="791">
        <f t="shared" si="49"/>
        <v>6803.8095238095239</v>
      </c>
      <c r="AF52" s="792">
        <f t="shared" si="22"/>
        <v>-1446.1904761904761</v>
      </c>
      <c r="AG52" s="790">
        <f t="shared" ref="AG52:AH52" si="358">AG51/6300*1000</f>
        <v>2782.8571428571431</v>
      </c>
      <c r="AH52" s="791">
        <f t="shared" si="358"/>
        <v>2733.1746031746034</v>
      </c>
      <c r="AI52" s="792">
        <f t="shared" si="338"/>
        <v>-49.682539682539755</v>
      </c>
      <c r="AJ52" s="790">
        <f t="shared" si="50"/>
        <v>11032.857142857143</v>
      </c>
      <c r="AK52" s="791">
        <f t="shared" si="50"/>
        <v>9536.9841269841272</v>
      </c>
      <c r="AL52" s="792">
        <f t="shared" si="26"/>
        <v>-1495.8730158730159</v>
      </c>
      <c r="AM52" s="790">
        <f t="shared" ref="AM52:AN52" si="359">AM51/6300*1000</f>
        <v>4237.936507936508</v>
      </c>
      <c r="AN52" s="791">
        <f t="shared" si="359"/>
        <v>1605.0793650793651</v>
      </c>
      <c r="AO52" s="792">
        <f t="shared" si="340"/>
        <v>-2632.8571428571431</v>
      </c>
      <c r="AP52" s="790">
        <f t="shared" si="51"/>
        <v>15270.79365079365</v>
      </c>
      <c r="AQ52" s="791">
        <f t="shared" si="51"/>
        <v>11142.063492063493</v>
      </c>
      <c r="AR52" s="792">
        <f t="shared" si="0"/>
        <v>-4128.7301587301572</v>
      </c>
      <c r="AS52" s="790">
        <f t="shared" ref="AS52:AT52" si="360">AS51/6300*1000</f>
        <v>496.98412698412699</v>
      </c>
      <c r="AT52" s="791">
        <f t="shared" si="360"/>
        <v>0</v>
      </c>
      <c r="AU52" s="792">
        <f t="shared" si="342"/>
        <v>-496.98412698412699</v>
      </c>
      <c r="AV52" s="790">
        <f t="shared" si="52"/>
        <v>15767.777777777777</v>
      </c>
      <c r="AW52" s="791">
        <f t="shared" si="52"/>
        <v>11142.063492063493</v>
      </c>
      <c r="AX52" s="792">
        <f t="shared" si="1"/>
        <v>-4625.7142857142844</v>
      </c>
      <c r="AY52" s="790">
        <f t="shared" ref="AY52:AZ52" si="361">AY51/6300*1000</f>
        <v>632.06349206349205</v>
      </c>
      <c r="AZ52" s="791">
        <f t="shared" si="361"/>
        <v>29.523809523809526</v>
      </c>
      <c r="BA52" s="792">
        <f t="shared" si="344"/>
        <v>-602.53968253968253</v>
      </c>
      <c r="BB52" s="790">
        <f t="shared" si="53"/>
        <v>16399.841269841269</v>
      </c>
      <c r="BC52" s="791">
        <f t="shared" si="53"/>
        <v>11171.587301587302</v>
      </c>
      <c r="BD52" s="792">
        <f t="shared" si="2"/>
        <v>-5228.2539682539664</v>
      </c>
      <c r="BE52" s="790">
        <f t="shared" ref="BE52:BF52" si="362">BE51/6300*1000</f>
        <v>2672.063492063492</v>
      </c>
      <c r="BF52" s="791">
        <f t="shared" si="362"/>
        <v>313.8095238095238</v>
      </c>
      <c r="BG52" s="792">
        <f t="shared" si="346"/>
        <v>-2358.2539682539682</v>
      </c>
      <c r="BH52" s="790">
        <f t="shared" si="54"/>
        <v>19071.90476190476</v>
      </c>
      <c r="BI52" s="791">
        <f t="shared" si="54"/>
        <v>11485.396825396825</v>
      </c>
      <c r="BJ52" s="792">
        <f t="shared" si="3"/>
        <v>-7586.5079365079346</v>
      </c>
      <c r="BK52" s="790">
        <f t="shared" ref="BK52:BL52" si="363">BK51/6300*1000</f>
        <v>423.17460317460313</v>
      </c>
      <c r="BL52" s="791">
        <f t="shared" si="363"/>
        <v>0</v>
      </c>
      <c r="BM52" s="792">
        <f t="shared" si="348"/>
        <v>-423.17460317460313</v>
      </c>
      <c r="BN52" s="790">
        <f t="shared" si="55"/>
        <v>19495.079365079364</v>
      </c>
      <c r="BO52" s="791">
        <f t="shared" si="55"/>
        <v>11485.396825396825</v>
      </c>
      <c r="BP52" s="792">
        <f t="shared" si="4"/>
        <v>-8009.6825396825388</v>
      </c>
      <c r="BQ52" s="790">
        <f t="shared" ref="BQ52:BR52" si="364">BQ51/6300*1000</f>
        <v>4036.1904761904757</v>
      </c>
      <c r="BR52" s="791">
        <f t="shared" si="364"/>
        <v>1.4285714285714286</v>
      </c>
      <c r="BS52" s="792">
        <f t="shared" si="350"/>
        <v>-4034.7619047619041</v>
      </c>
      <c r="BT52" s="790">
        <f t="shared" si="56"/>
        <v>23531.269841269841</v>
      </c>
      <c r="BU52" s="791">
        <f t="shared" si="56"/>
        <v>11486.825396825396</v>
      </c>
      <c r="BV52" s="792">
        <f t="shared" si="5"/>
        <v>-12044.444444444445</v>
      </c>
      <c r="BW52" s="793" t="s">
        <v>90</v>
      </c>
    </row>
    <row r="53" spans="2:75" ht="15.75" customHeight="1" thickTop="1">
      <c r="B53" s="2523"/>
      <c r="C53" s="2533" t="s">
        <v>230</v>
      </c>
      <c r="D53" s="2545"/>
      <c r="E53" s="2534"/>
      <c r="F53" s="794">
        <f>F49-F50-F51</f>
        <v>6476</v>
      </c>
      <c r="G53" s="795">
        <f t="shared" ref="G53" si="365">G49-G50-G51</f>
        <v>9989</v>
      </c>
      <c r="H53" s="796">
        <f t="shared" si="352"/>
        <v>3513</v>
      </c>
      <c r="I53" s="794">
        <f t="shared" ref="I53:J53" si="366">I49-I50-I51</f>
        <v>668</v>
      </c>
      <c r="J53" s="795">
        <f t="shared" si="366"/>
        <v>2817</v>
      </c>
      <c r="K53" s="796">
        <f t="shared" si="330"/>
        <v>2149</v>
      </c>
      <c r="L53" s="794">
        <f t="shared" si="46"/>
        <v>7144</v>
      </c>
      <c r="M53" s="795">
        <f t="shared" si="46"/>
        <v>12806</v>
      </c>
      <c r="N53" s="796">
        <f t="shared" si="10"/>
        <v>5662</v>
      </c>
      <c r="O53" s="794">
        <f t="shared" ref="O53:P53" si="367">O49-O50-O51</f>
        <v>9603</v>
      </c>
      <c r="P53" s="795">
        <f t="shared" si="367"/>
        <v>9742</v>
      </c>
      <c r="Q53" s="796">
        <f t="shared" si="332"/>
        <v>139</v>
      </c>
      <c r="R53" s="794">
        <f t="shared" si="47"/>
        <v>16747</v>
      </c>
      <c r="S53" s="795">
        <f t="shared" si="47"/>
        <v>22548</v>
      </c>
      <c r="T53" s="796">
        <f t="shared" si="14"/>
        <v>5801</v>
      </c>
      <c r="U53" s="794">
        <f t="shared" ref="U53:V53" si="368">U49-U50-U51</f>
        <v>3448</v>
      </c>
      <c r="V53" s="795">
        <f t="shared" si="368"/>
        <v>242</v>
      </c>
      <c r="W53" s="796">
        <f t="shared" si="334"/>
        <v>-3206</v>
      </c>
      <c r="X53" s="794">
        <f t="shared" si="48"/>
        <v>20195</v>
      </c>
      <c r="Y53" s="795">
        <f t="shared" si="48"/>
        <v>22790</v>
      </c>
      <c r="Z53" s="796">
        <f t="shared" si="18"/>
        <v>2595</v>
      </c>
      <c r="AA53" s="794">
        <f t="shared" ref="AA53:AB53" si="369">AA49-AA50-AA51</f>
        <v>892</v>
      </c>
      <c r="AB53" s="795">
        <f t="shared" si="369"/>
        <v>1342</v>
      </c>
      <c r="AC53" s="796">
        <f t="shared" si="336"/>
        <v>450</v>
      </c>
      <c r="AD53" s="794">
        <f t="shared" si="49"/>
        <v>21087</v>
      </c>
      <c r="AE53" s="795">
        <f t="shared" si="49"/>
        <v>24132</v>
      </c>
      <c r="AF53" s="796">
        <f t="shared" si="22"/>
        <v>3045</v>
      </c>
      <c r="AG53" s="794">
        <f t="shared" ref="AG53:AH53" si="370">AG49-AG50-AG51</f>
        <v>11568</v>
      </c>
      <c r="AH53" s="795">
        <f t="shared" si="370"/>
        <v>23109</v>
      </c>
      <c r="AI53" s="796">
        <f t="shared" si="338"/>
        <v>11541</v>
      </c>
      <c r="AJ53" s="794">
        <f t="shared" si="50"/>
        <v>32655</v>
      </c>
      <c r="AK53" s="795">
        <f t="shared" si="50"/>
        <v>47241</v>
      </c>
      <c r="AL53" s="796">
        <f t="shared" si="26"/>
        <v>14586</v>
      </c>
      <c r="AM53" s="794">
        <f t="shared" ref="AM53:AN53" si="371">AM49-AM50-AM51</f>
        <v>18422</v>
      </c>
      <c r="AN53" s="795">
        <f t="shared" si="371"/>
        <v>49093</v>
      </c>
      <c r="AO53" s="796">
        <f t="shared" si="340"/>
        <v>30671</v>
      </c>
      <c r="AP53" s="794">
        <f t="shared" si="51"/>
        <v>51077</v>
      </c>
      <c r="AQ53" s="795">
        <f t="shared" si="51"/>
        <v>96334</v>
      </c>
      <c r="AR53" s="796">
        <f t="shared" si="0"/>
        <v>45257</v>
      </c>
      <c r="AS53" s="794">
        <f t="shared" ref="AS53:AT53" si="372">AS49-AS50-AS51</f>
        <v>1039</v>
      </c>
      <c r="AT53" s="795">
        <f t="shared" si="372"/>
        <v>8170</v>
      </c>
      <c r="AU53" s="796">
        <f t="shared" si="342"/>
        <v>7131</v>
      </c>
      <c r="AV53" s="794">
        <f t="shared" si="52"/>
        <v>52116</v>
      </c>
      <c r="AW53" s="795">
        <f t="shared" si="52"/>
        <v>104504</v>
      </c>
      <c r="AX53" s="796">
        <f t="shared" si="1"/>
        <v>52388</v>
      </c>
      <c r="AY53" s="794">
        <f t="shared" ref="AY53:AZ53" si="373">AY49-AY50-AY51</f>
        <v>1418</v>
      </c>
      <c r="AZ53" s="795">
        <f t="shared" si="373"/>
        <v>8506</v>
      </c>
      <c r="BA53" s="796">
        <f t="shared" si="344"/>
        <v>7088</v>
      </c>
      <c r="BB53" s="794">
        <f t="shared" si="53"/>
        <v>53534</v>
      </c>
      <c r="BC53" s="795">
        <f t="shared" si="53"/>
        <v>113010</v>
      </c>
      <c r="BD53" s="796">
        <f t="shared" si="2"/>
        <v>59476</v>
      </c>
      <c r="BE53" s="794">
        <f t="shared" ref="BE53:BF53" si="374">BE49-BE50-BE51</f>
        <v>10476</v>
      </c>
      <c r="BF53" s="795">
        <f t="shared" si="374"/>
        <v>35989</v>
      </c>
      <c r="BG53" s="796">
        <f t="shared" si="346"/>
        <v>25513</v>
      </c>
      <c r="BH53" s="794">
        <f t="shared" si="54"/>
        <v>64010</v>
      </c>
      <c r="BI53" s="795">
        <f t="shared" si="54"/>
        <v>148999</v>
      </c>
      <c r="BJ53" s="796">
        <f t="shared" si="3"/>
        <v>84989</v>
      </c>
      <c r="BK53" s="794">
        <f t="shared" ref="BK53:BL53" si="375">BK49-BK50-BK51</f>
        <v>1292</v>
      </c>
      <c r="BL53" s="795">
        <f t="shared" si="375"/>
        <v>2528</v>
      </c>
      <c r="BM53" s="796">
        <f t="shared" si="348"/>
        <v>1236</v>
      </c>
      <c r="BN53" s="794">
        <f t="shared" si="55"/>
        <v>65302</v>
      </c>
      <c r="BO53" s="795">
        <f t="shared" si="55"/>
        <v>151527</v>
      </c>
      <c r="BP53" s="796">
        <f t="shared" si="4"/>
        <v>86225</v>
      </c>
      <c r="BQ53" s="794">
        <f t="shared" ref="BQ53:BR53" si="376">BQ49-BQ50-BQ51</f>
        <v>20406</v>
      </c>
      <c r="BR53" s="795">
        <f t="shared" si="376"/>
        <v>36722</v>
      </c>
      <c r="BS53" s="796">
        <f t="shared" si="350"/>
        <v>16316</v>
      </c>
      <c r="BT53" s="794">
        <f t="shared" si="56"/>
        <v>85708</v>
      </c>
      <c r="BU53" s="795">
        <f t="shared" si="56"/>
        <v>188249</v>
      </c>
      <c r="BV53" s="796">
        <f t="shared" si="5"/>
        <v>102541</v>
      </c>
      <c r="BW53" s="797" t="s">
        <v>89</v>
      </c>
    </row>
    <row r="54" spans="2:75" ht="15.75" customHeight="1" thickBot="1">
      <c r="B54" s="2524"/>
      <c r="C54" s="2546" t="s">
        <v>231</v>
      </c>
      <c r="D54" s="2547"/>
      <c r="E54" s="2548"/>
      <c r="F54" s="798">
        <f>F53/F49</f>
        <v>0.16104244895929176</v>
      </c>
      <c r="G54" s="799">
        <f t="shared" ref="G54" si="377">G53/G49</f>
        <v>0.24725247524752475</v>
      </c>
      <c r="H54" s="800">
        <f>G54-F54</f>
        <v>8.6210026288232988E-2</v>
      </c>
      <c r="I54" s="798">
        <f t="shared" ref="I54:J54" si="378">I53/I49</f>
        <v>0.19334298118668597</v>
      </c>
      <c r="J54" s="799">
        <f t="shared" si="378"/>
        <v>0.27278009102353057</v>
      </c>
      <c r="K54" s="800">
        <f t="shared" si="330"/>
        <v>7.9437109836844599E-2</v>
      </c>
      <c r="L54" s="798">
        <f t="shared" ref="L54:M54" si="379">L53/L49</f>
        <v>0.1635980580745626</v>
      </c>
      <c r="M54" s="799">
        <f t="shared" si="379"/>
        <v>0.25244938592859817</v>
      </c>
      <c r="N54" s="800">
        <f t="shared" si="10"/>
        <v>8.8851327854035572E-2</v>
      </c>
      <c r="O54" s="798">
        <f t="shared" ref="O54:P54" si="380">O53/O49</f>
        <v>0.17304573467401882</v>
      </c>
      <c r="P54" s="799">
        <f t="shared" si="380"/>
        <v>0.1557125503484432</v>
      </c>
      <c r="Q54" s="800">
        <f t="shared" si="332"/>
        <v>-1.7333184325575623E-2</v>
      </c>
      <c r="R54" s="798">
        <f t="shared" ref="R54:S54" si="381">R53/R49</f>
        <v>0.16888525846594463</v>
      </c>
      <c r="S54" s="799">
        <f t="shared" si="381"/>
        <v>0.1990272837206839</v>
      </c>
      <c r="T54" s="800">
        <f t="shared" si="14"/>
        <v>3.0142025254739274E-2</v>
      </c>
      <c r="U54" s="798">
        <f t="shared" ref="U54:V54" si="382">U53/U49</f>
        <v>0.18773821191331808</v>
      </c>
      <c r="V54" s="799">
        <f t="shared" si="382"/>
        <v>5.7495842242813018E-2</v>
      </c>
      <c r="W54" s="800">
        <f t="shared" si="334"/>
        <v>-0.13024236967050506</v>
      </c>
      <c r="X54" s="798">
        <f t="shared" ref="X54:Y54" si="383">X53/X49</f>
        <v>0.17183139337009054</v>
      </c>
      <c r="Y54" s="799">
        <f t="shared" si="383"/>
        <v>0.19395744680851063</v>
      </c>
      <c r="Z54" s="800">
        <f t="shared" si="18"/>
        <v>2.2126053438420085E-2</v>
      </c>
      <c r="AA54" s="798">
        <f t="shared" ref="AA54:AB54" si="384">AA53/AA49</f>
        <v>0.19743249225320939</v>
      </c>
      <c r="AB54" s="799">
        <f t="shared" si="384"/>
        <v>0.22185485204165978</v>
      </c>
      <c r="AC54" s="800">
        <f t="shared" si="336"/>
        <v>2.4422359788450393E-2</v>
      </c>
      <c r="AD54" s="798">
        <f t="shared" ref="AD54:AE54" si="385">AD53/AD49</f>
        <v>0.17277911607098961</v>
      </c>
      <c r="AE54" s="799">
        <f t="shared" si="385"/>
        <v>0.19532331301750722</v>
      </c>
      <c r="AF54" s="800">
        <f t="shared" si="22"/>
        <v>2.2544196946517603E-2</v>
      </c>
      <c r="AG54" s="798">
        <f t="shared" ref="AG54:AH54" si="386">AG53/AG49</f>
        <v>0.13496044986816622</v>
      </c>
      <c r="AH54" s="799">
        <f t="shared" si="386"/>
        <v>0.2059699098007059</v>
      </c>
      <c r="AI54" s="800">
        <f t="shared" si="338"/>
        <v>7.1009459932539681E-2</v>
      </c>
      <c r="AJ54" s="798">
        <f t="shared" ref="AJ54:AK54" si="387">AJ53/AJ49</f>
        <v>0.15717654986522911</v>
      </c>
      <c r="AK54" s="799">
        <f t="shared" si="387"/>
        <v>0.20039025217926149</v>
      </c>
      <c r="AL54" s="800">
        <f t="shared" si="26"/>
        <v>4.3213702314032376E-2</v>
      </c>
      <c r="AM54" s="798">
        <f t="shared" ref="AM54:AN54" si="388">AM53/AM49</f>
        <v>0.21500682765140464</v>
      </c>
      <c r="AN54" s="799">
        <f t="shared" si="388"/>
        <v>0.51723665634153027</v>
      </c>
      <c r="AO54" s="800">
        <f t="shared" si="340"/>
        <v>0.3022298286901256</v>
      </c>
      <c r="AP54" s="798">
        <f t="shared" ref="AP54:AQ54" si="389">AP53/AP49</f>
        <v>0.1740622476068443</v>
      </c>
      <c r="AQ54" s="799">
        <f t="shared" si="389"/>
        <v>0.29133941613565639</v>
      </c>
      <c r="AR54" s="800">
        <f t="shared" si="0"/>
        <v>0.11727716852881209</v>
      </c>
      <c r="AS54" s="798">
        <f t="shared" ref="AS54:AT54" si="390">AS53/AS49</f>
        <v>0.18132635253054102</v>
      </c>
      <c r="AT54" s="799">
        <f t="shared" si="390"/>
        <v>1</v>
      </c>
      <c r="AU54" s="800">
        <f t="shared" si="342"/>
        <v>0.81867364746945892</v>
      </c>
      <c r="AV54" s="798">
        <f t="shared" ref="AV54:AW54" si="391">AV53/AV49</f>
        <v>0.17420137647031297</v>
      </c>
      <c r="AW54" s="799">
        <f t="shared" si="391"/>
        <v>0.30842696463407798</v>
      </c>
      <c r="AX54" s="800">
        <f t="shared" si="1"/>
        <v>0.13422558816376501</v>
      </c>
      <c r="AY54" s="798">
        <f t="shared" ref="AY54:AZ54" si="392">AY53/AY49</f>
        <v>0.1688095238095238</v>
      </c>
      <c r="AZ54" s="799">
        <f t="shared" si="392"/>
        <v>0.7034402911015547</v>
      </c>
      <c r="BA54" s="800">
        <f t="shared" si="344"/>
        <v>0.53463076729203096</v>
      </c>
      <c r="BB54" s="798">
        <f t="shared" ref="BB54:BC54" si="393">BB53/BB49</f>
        <v>0.17405412083714003</v>
      </c>
      <c r="BC54" s="799">
        <f t="shared" si="393"/>
        <v>0.32203829351905416</v>
      </c>
      <c r="BD54" s="800">
        <f t="shared" si="2"/>
        <v>0.14798417268191413</v>
      </c>
      <c r="BE54" s="798">
        <f t="shared" ref="BE54:BF54" si="394">BE53/BE49</f>
        <v>0.13806009488666315</v>
      </c>
      <c r="BF54" s="799">
        <f t="shared" si="394"/>
        <v>0.77151799687010958</v>
      </c>
      <c r="BG54" s="800">
        <f t="shared" si="346"/>
        <v>0.63345790198344643</v>
      </c>
      <c r="BH54" s="798">
        <f t="shared" ref="BH54:BI54" si="395">BH53/BH49</f>
        <v>0.16693136802355452</v>
      </c>
      <c r="BI54" s="799">
        <f t="shared" si="395"/>
        <v>0.37477613892466194</v>
      </c>
      <c r="BJ54" s="800">
        <f t="shared" si="3"/>
        <v>0.20784477090110742</v>
      </c>
      <c r="BK54" s="798">
        <f t="shared" ref="BK54:BL54" si="396">BK53/BK49</f>
        <v>0.14358746388086241</v>
      </c>
      <c r="BL54" s="799">
        <f t="shared" si="396"/>
        <v>1</v>
      </c>
      <c r="BM54" s="800">
        <f t="shared" si="348"/>
        <v>0.85641253611913759</v>
      </c>
      <c r="BN54" s="798">
        <f t="shared" ref="BN54:BO54" si="397">BN53/BN49</f>
        <v>0.16639614319312829</v>
      </c>
      <c r="BO54" s="799">
        <f t="shared" si="397"/>
        <v>0.37872660561465249</v>
      </c>
      <c r="BP54" s="800">
        <f t="shared" si="4"/>
        <v>0.2123304624215242</v>
      </c>
      <c r="BQ54" s="798">
        <f t="shared" ref="BQ54:BR54" si="398">BQ53/BQ49</f>
        <v>0.33409738367333575</v>
      </c>
      <c r="BR54" s="799">
        <f t="shared" si="398"/>
        <v>0.62212207972622702</v>
      </c>
      <c r="BS54" s="800">
        <f t="shared" si="350"/>
        <v>0.28802469605289127</v>
      </c>
      <c r="BT54" s="798">
        <f t="shared" ref="BT54:BU54" si="399">BT53/BT49</f>
        <v>0.18898103089782967</v>
      </c>
      <c r="BU54" s="799">
        <f t="shared" si="399"/>
        <v>0.41001866602195924</v>
      </c>
      <c r="BV54" s="800">
        <f t="shared" si="5"/>
        <v>0.22103763512412958</v>
      </c>
      <c r="BW54" s="809" t="s">
        <v>153</v>
      </c>
    </row>
    <row r="55" spans="2:75" ht="15.75" customHeight="1">
      <c r="B55" s="2549" t="s">
        <v>232</v>
      </c>
      <c r="C55" s="2552" t="s">
        <v>233</v>
      </c>
      <c r="D55" s="739" t="s">
        <v>234</v>
      </c>
      <c r="E55" s="740" t="s">
        <v>235</v>
      </c>
      <c r="F55" s="782">
        <f>SW800_JIG_MTBJC!F53</f>
        <v>8938</v>
      </c>
      <c r="G55" s="783">
        <f>SW800_JIG_MTBJC!G53</f>
        <v>8146</v>
      </c>
      <c r="H55" s="781">
        <f t="shared" si="6"/>
        <v>-792</v>
      </c>
      <c r="I55" s="782">
        <f>SW800_JIG_MTBJC!H53</f>
        <v>9010</v>
      </c>
      <c r="J55" s="783">
        <f>SW800_JIG_MTBJC!I53</f>
        <v>8578</v>
      </c>
      <c r="K55" s="781">
        <f t="shared" si="7"/>
        <v>-432</v>
      </c>
      <c r="L55" s="782">
        <f t="shared" si="46"/>
        <v>17948</v>
      </c>
      <c r="M55" s="783">
        <f t="shared" si="46"/>
        <v>16724</v>
      </c>
      <c r="N55" s="781">
        <f t="shared" si="10"/>
        <v>-1224</v>
      </c>
      <c r="O55" s="782">
        <f>SW800_JIG_MTBJC!J53</f>
        <v>8938</v>
      </c>
      <c r="P55" s="783">
        <f>SW800_JIG_MTBJC!K53</f>
        <v>7354</v>
      </c>
      <c r="Q55" s="781">
        <f t="shared" si="11"/>
        <v>-1584</v>
      </c>
      <c r="R55" s="782">
        <f t="shared" si="47"/>
        <v>26886</v>
      </c>
      <c r="S55" s="783">
        <f t="shared" si="47"/>
        <v>24078</v>
      </c>
      <c r="T55" s="781">
        <f t="shared" si="14"/>
        <v>-2808</v>
      </c>
      <c r="U55" s="782">
        <f>SW800_JIG_MTBJC!L53</f>
        <v>9010</v>
      </c>
      <c r="V55" s="783">
        <f>SW800_JIG_MTBJC!M53</f>
        <v>7638</v>
      </c>
      <c r="W55" s="781">
        <f t="shared" si="15"/>
        <v>-1372</v>
      </c>
      <c r="X55" s="782">
        <f t="shared" si="48"/>
        <v>35896</v>
      </c>
      <c r="Y55" s="783">
        <f t="shared" si="48"/>
        <v>31716</v>
      </c>
      <c r="Z55" s="781">
        <f t="shared" si="18"/>
        <v>-4180</v>
      </c>
      <c r="AA55" s="782">
        <f>SW800_JIG_MTBJC!N53</f>
        <v>8938</v>
      </c>
      <c r="AB55" s="783">
        <f>SW800_JIG_MTBJC!O53</f>
        <v>8218</v>
      </c>
      <c r="AC55" s="781">
        <f t="shared" si="19"/>
        <v>-720</v>
      </c>
      <c r="AD55" s="782">
        <f t="shared" si="49"/>
        <v>44834</v>
      </c>
      <c r="AE55" s="783">
        <f t="shared" si="49"/>
        <v>39934</v>
      </c>
      <c r="AF55" s="781">
        <f t="shared" si="22"/>
        <v>-4900</v>
      </c>
      <c r="AG55" s="782">
        <f>SW800_JIG_MTBJC!P53</f>
        <v>9010</v>
      </c>
      <c r="AH55" s="783">
        <f>SW800_JIG_MTBJC!Q53</f>
        <v>9010</v>
      </c>
      <c r="AI55" s="781">
        <f t="shared" si="23"/>
        <v>0</v>
      </c>
      <c r="AJ55" s="782">
        <f t="shared" si="50"/>
        <v>53844</v>
      </c>
      <c r="AK55" s="783">
        <f t="shared" si="50"/>
        <v>48944</v>
      </c>
      <c r="AL55" s="781">
        <f t="shared" si="26"/>
        <v>-4900</v>
      </c>
      <c r="AM55" s="782">
        <f>SW800_JIG_MTBJC!R53</f>
        <v>9658</v>
      </c>
      <c r="AN55" s="783">
        <f>SW800_JIG_MTBJC!S53</f>
        <v>9658</v>
      </c>
      <c r="AO55" s="781">
        <f t="shared" si="27"/>
        <v>0</v>
      </c>
      <c r="AP55" s="782">
        <f t="shared" si="51"/>
        <v>63502</v>
      </c>
      <c r="AQ55" s="783">
        <f t="shared" si="51"/>
        <v>58602</v>
      </c>
      <c r="AR55" s="781">
        <f t="shared" si="0"/>
        <v>-4900</v>
      </c>
      <c r="AS55" s="782">
        <f>SW800_JIG_MTBJC!T53</f>
        <v>9730</v>
      </c>
      <c r="AT55" s="783">
        <f>SW800_JIG_MTBJC!U53</f>
        <v>9730</v>
      </c>
      <c r="AU55" s="781">
        <f t="shared" si="30"/>
        <v>0</v>
      </c>
      <c r="AV55" s="782">
        <f t="shared" si="52"/>
        <v>73232</v>
      </c>
      <c r="AW55" s="783">
        <f t="shared" si="52"/>
        <v>68332</v>
      </c>
      <c r="AX55" s="781">
        <f t="shared" si="1"/>
        <v>-4900</v>
      </c>
      <c r="AY55" s="782">
        <f>SW800_JIG_MTBJC!V53</f>
        <v>9658</v>
      </c>
      <c r="AZ55" s="783">
        <f>SW800_JIG_MTBJC!W53</f>
        <v>9658</v>
      </c>
      <c r="BA55" s="781">
        <f t="shared" si="33"/>
        <v>0</v>
      </c>
      <c r="BB55" s="782">
        <f t="shared" si="53"/>
        <v>82890</v>
      </c>
      <c r="BC55" s="783">
        <f t="shared" si="53"/>
        <v>77990</v>
      </c>
      <c r="BD55" s="781">
        <f t="shared" si="2"/>
        <v>-4900</v>
      </c>
      <c r="BE55" s="782">
        <f>SW800_JIG_MTBJC!X53</f>
        <v>9730</v>
      </c>
      <c r="BF55" s="783">
        <f>SW800_JIG_MTBJC!Y53</f>
        <v>9730</v>
      </c>
      <c r="BG55" s="781">
        <f t="shared" si="36"/>
        <v>0</v>
      </c>
      <c r="BH55" s="782">
        <f t="shared" si="54"/>
        <v>92620</v>
      </c>
      <c r="BI55" s="783">
        <f t="shared" si="54"/>
        <v>87720</v>
      </c>
      <c r="BJ55" s="781">
        <f t="shared" si="3"/>
        <v>-4900</v>
      </c>
      <c r="BK55" s="782">
        <f>SW800_JIG_MTBJC!Z53</f>
        <v>9658</v>
      </c>
      <c r="BL55" s="783">
        <f>SW800_JIG_MTBJC!AA53</f>
        <v>9658</v>
      </c>
      <c r="BM55" s="781">
        <f t="shared" si="39"/>
        <v>0</v>
      </c>
      <c r="BN55" s="782">
        <f t="shared" si="55"/>
        <v>102278</v>
      </c>
      <c r="BO55" s="783">
        <f t="shared" si="55"/>
        <v>97378</v>
      </c>
      <c r="BP55" s="781">
        <f t="shared" si="4"/>
        <v>-4900</v>
      </c>
      <c r="BQ55" s="782">
        <f>SW800_JIG_MTBJC!AB53</f>
        <v>9730</v>
      </c>
      <c r="BR55" s="783">
        <f>SW800_JIG_MTBJC!AC53</f>
        <v>9730</v>
      </c>
      <c r="BS55" s="781">
        <f t="shared" si="42"/>
        <v>0</v>
      </c>
      <c r="BT55" s="782">
        <f t="shared" si="56"/>
        <v>112008</v>
      </c>
      <c r="BU55" s="783">
        <f t="shared" si="56"/>
        <v>107108</v>
      </c>
      <c r="BV55" s="781">
        <f t="shared" si="5"/>
        <v>-4900</v>
      </c>
      <c r="BW55" s="908" t="s">
        <v>89</v>
      </c>
    </row>
    <row r="56" spans="2:75" ht="15.75" customHeight="1">
      <c r="B56" s="2550"/>
      <c r="C56" s="2553"/>
      <c r="D56" s="741" t="s">
        <v>236</v>
      </c>
      <c r="E56" s="742" t="s">
        <v>237</v>
      </c>
      <c r="F56" s="865">
        <f>SW800_JIG_MTBJC!F54</f>
        <v>536</v>
      </c>
      <c r="G56" s="866">
        <f>SW800_JIG_MTBJC!G54</f>
        <v>784</v>
      </c>
      <c r="H56" s="867">
        <f t="shared" si="6"/>
        <v>248</v>
      </c>
      <c r="I56" s="865">
        <f>SW800_JIG_MTBJC!H54</f>
        <v>536</v>
      </c>
      <c r="J56" s="866">
        <f>SW800_JIG_MTBJC!I54</f>
        <v>384</v>
      </c>
      <c r="K56" s="867">
        <f t="shared" si="7"/>
        <v>-152</v>
      </c>
      <c r="L56" s="865">
        <f t="shared" si="46"/>
        <v>1072</v>
      </c>
      <c r="M56" s="866">
        <f t="shared" si="46"/>
        <v>1168</v>
      </c>
      <c r="N56" s="867">
        <f t="shared" si="10"/>
        <v>96</v>
      </c>
      <c r="O56" s="865">
        <f>SW800_JIG_MTBJC!J54</f>
        <v>536</v>
      </c>
      <c r="P56" s="866">
        <f>SW800_JIG_MTBJC!K54</f>
        <v>135</v>
      </c>
      <c r="Q56" s="867">
        <f t="shared" si="11"/>
        <v>-401</v>
      </c>
      <c r="R56" s="865">
        <f t="shared" si="47"/>
        <v>1608</v>
      </c>
      <c r="S56" s="866">
        <f t="shared" si="47"/>
        <v>1303</v>
      </c>
      <c r="T56" s="867">
        <f t="shared" si="14"/>
        <v>-305</v>
      </c>
      <c r="U56" s="865">
        <f>SW800_JIG_MTBJC!L54</f>
        <v>536</v>
      </c>
      <c r="V56" s="866">
        <f>SW800_JIG_MTBJC!M54</f>
        <v>237</v>
      </c>
      <c r="W56" s="867">
        <f t="shared" si="15"/>
        <v>-299</v>
      </c>
      <c r="X56" s="865">
        <f t="shared" si="48"/>
        <v>2144</v>
      </c>
      <c r="Y56" s="866">
        <f t="shared" si="48"/>
        <v>1540</v>
      </c>
      <c r="Z56" s="867">
        <f t="shared" si="18"/>
        <v>-604</v>
      </c>
      <c r="AA56" s="865">
        <f>SW800_JIG_MTBJC!N54</f>
        <v>536</v>
      </c>
      <c r="AB56" s="866">
        <f>SW800_JIG_MTBJC!O54</f>
        <v>595</v>
      </c>
      <c r="AC56" s="867">
        <f t="shared" si="19"/>
        <v>59</v>
      </c>
      <c r="AD56" s="865">
        <f t="shared" si="49"/>
        <v>2680</v>
      </c>
      <c r="AE56" s="866">
        <f t="shared" si="49"/>
        <v>2135</v>
      </c>
      <c r="AF56" s="867">
        <f t="shared" si="22"/>
        <v>-545</v>
      </c>
      <c r="AG56" s="865">
        <f>SW800_JIG_MTBJC!P54</f>
        <v>536</v>
      </c>
      <c r="AH56" s="866">
        <f>SW800_JIG_MTBJC!Q54</f>
        <v>536</v>
      </c>
      <c r="AI56" s="867">
        <f t="shared" si="23"/>
        <v>0</v>
      </c>
      <c r="AJ56" s="865">
        <f t="shared" si="50"/>
        <v>3216</v>
      </c>
      <c r="AK56" s="866">
        <f t="shared" si="50"/>
        <v>2671</v>
      </c>
      <c r="AL56" s="867">
        <f t="shared" si="26"/>
        <v>-545</v>
      </c>
      <c r="AM56" s="865">
        <f>SW800_JIG_MTBJC!R54</f>
        <v>536</v>
      </c>
      <c r="AN56" s="866">
        <f>SW800_JIG_MTBJC!S54</f>
        <v>536</v>
      </c>
      <c r="AO56" s="867">
        <f t="shared" si="27"/>
        <v>0</v>
      </c>
      <c r="AP56" s="865">
        <f t="shared" si="51"/>
        <v>3752</v>
      </c>
      <c r="AQ56" s="866">
        <f t="shared" si="51"/>
        <v>3207</v>
      </c>
      <c r="AR56" s="867">
        <f t="shared" si="0"/>
        <v>-545</v>
      </c>
      <c r="AS56" s="865">
        <f>SW800_JIG_MTBJC!T54</f>
        <v>507</v>
      </c>
      <c r="AT56" s="866">
        <f>SW800_JIG_MTBJC!U54</f>
        <v>507</v>
      </c>
      <c r="AU56" s="867">
        <f t="shared" si="30"/>
        <v>0</v>
      </c>
      <c r="AV56" s="865">
        <f t="shared" si="52"/>
        <v>4259</v>
      </c>
      <c r="AW56" s="866">
        <f t="shared" si="52"/>
        <v>3714</v>
      </c>
      <c r="AX56" s="867">
        <f t="shared" si="1"/>
        <v>-545</v>
      </c>
      <c r="AY56" s="865">
        <f>SW800_JIG_MTBJC!V54</f>
        <v>507</v>
      </c>
      <c r="AZ56" s="866">
        <f>SW800_JIG_MTBJC!W54</f>
        <v>507</v>
      </c>
      <c r="BA56" s="867">
        <f t="shared" si="33"/>
        <v>0</v>
      </c>
      <c r="BB56" s="865">
        <f t="shared" si="53"/>
        <v>4766</v>
      </c>
      <c r="BC56" s="866">
        <f t="shared" si="53"/>
        <v>4221</v>
      </c>
      <c r="BD56" s="867">
        <f t="shared" si="2"/>
        <v>-545</v>
      </c>
      <c r="BE56" s="865">
        <f>SW800_JIG_MTBJC!X54</f>
        <v>507</v>
      </c>
      <c r="BF56" s="866">
        <f>SW800_JIG_MTBJC!Y54</f>
        <v>507</v>
      </c>
      <c r="BG56" s="867">
        <f t="shared" si="36"/>
        <v>0</v>
      </c>
      <c r="BH56" s="865">
        <f t="shared" si="54"/>
        <v>5273</v>
      </c>
      <c r="BI56" s="866">
        <f t="shared" si="54"/>
        <v>4728</v>
      </c>
      <c r="BJ56" s="867">
        <f t="shared" si="3"/>
        <v>-545</v>
      </c>
      <c r="BK56" s="865">
        <f>SW800_JIG_MTBJC!Z54</f>
        <v>507</v>
      </c>
      <c r="BL56" s="866">
        <f>SW800_JIG_MTBJC!AA54</f>
        <v>507</v>
      </c>
      <c r="BM56" s="867">
        <f t="shared" si="39"/>
        <v>0</v>
      </c>
      <c r="BN56" s="865">
        <f t="shared" si="55"/>
        <v>5780</v>
      </c>
      <c r="BO56" s="866">
        <f t="shared" si="55"/>
        <v>5235</v>
      </c>
      <c r="BP56" s="867">
        <f t="shared" si="4"/>
        <v>-545</v>
      </c>
      <c r="BQ56" s="865">
        <f>SW800_JIG_MTBJC!AB54</f>
        <v>504</v>
      </c>
      <c r="BR56" s="866">
        <f>SW800_JIG_MTBJC!AC54</f>
        <v>504</v>
      </c>
      <c r="BS56" s="867">
        <f t="shared" si="42"/>
        <v>0</v>
      </c>
      <c r="BT56" s="865">
        <f t="shared" si="56"/>
        <v>6284</v>
      </c>
      <c r="BU56" s="866">
        <f t="shared" si="56"/>
        <v>5739</v>
      </c>
      <c r="BV56" s="867">
        <f t="shared" si="5"/>
        <v>-545</v>
      </c>
      <c r="BW56" s="909" t="s">
        <v>89</v>
      </c>
    </row>
    <row r="57" spans="2:75" ht="15.75" customHeight="1">
      <c r="B57" s="2550"/>
      <c r="C57" s="2553"/>
      <c r="D57" s="741" t="s">
        <v>238</v>
      </c>
      <c r="E57" s="743" t="s">
        <v>239</v>
      </c>
      <c r="F57" s="787">
        <f>SW800_JIG_MTBJC!F55</f>
        <v>2366</v>
      </c>
      <c r="G57" s="788">
        <f>SW800_JIG_MTBJC!G55</f>
        <v>2366</v>
      </c>
      <c r="H57" s="786">
        <f t="shared" si="6"/>
        <v>0</v>
      </c>
      <c r="I57" s="787">
        <f>SW800_JIG_MTBJC!H55</f>
        <v>2366</v>
      </c>
      <c r="J57" s="788">
        <f>SW800_JIG_MTBJC!I55</f>
        <v>2366</v>
      </c>
      <c r="K57" s="786">
        <f t="shared" si="7"/>
        <v>0</v>
      </c>
      <c r="L57" s="787">
        <f t="shared" si="46"/>
        <v>4732</v>
      </c>
      <c r="M57" s="788">
        <f t="shared" si="46"/>
        <v>4732</v>
      </c>
      <c r="N57" s="786">
        <f t="shared" si="10"/>
        <v>0</v>
      </c>
      <c r="O57" s="787">
        <f>SW800_JIG_MTBJC!J55</f>
        <v>2366</v>
      </c>
      <c r="P57" s="788">
        <f>SW800_JIG_MTBJC!K55</f>
        <v>2366</v>
      </c>
      <c r="Q57" s="786">
        <f t="shared" si="11"/>
        <v>0</v>
      </c>
      <c r="R57" s="787">
        <f t="shared" si="47"/>
        <v>7098</v>
      </c>
      <c r="S57" s="788">
        <f t="shared" si="47"/>
        <v>7098</v>
      </c>
      <c r="T57" s="786">
        <f t="shared" si="14"/>
        <v>0</v>
      </c>
      <c r="U57" s="787">
        <f>SW800_JIG_MTBJC!L55</f>
        <v>2366</v>
      </c>
      <c r="V57" s="788">
        <f>SW800_JIG_MTBJC!M55</f>
        <v>2366</v>
      </c>
      <c r="W57" s="786">
        <f t="shared" si="15"/>
        <v>0</v>
      </c>
      <c r="X57" s="787">
        <f t="shared" si="48"/>
        <v>9464</v>
      </c>
      <c r="Y57" s="788">
        <f t="shared" si="48"/>
        <v>9464</v>
      </c>
      <c r="Z57" s="786">
        <f t="shared" si="18"/>
        <v>0</v>
      </c>
      <c r="AA57" s="787">
        <f>SW800_JIG_MTBJC!N55</f>
        <v>2366</v>
      </c>
      <c r="AB57" s="788">
        <f>SW800_JIG_MTBJC!O55</f>
        <v>2366</v>
      </c>
      <c r="AC57" s="786">
        <f t="shared" si="19"/>
        <v>0</v>
      </c>
      <c r="AD57" s="787">
        <f t="shared" si="49"/>
        <v>11830</v>
      </c>
      <c r="AE57" s="788">
        <f t="shared" si="49"/>
        <v>11830</v>
      </c>
      <c r="AF57" s="786">
        <f t="shared" si="22"/>
        <v>0</v>
      </c>
      <c r="AG57" s="787">
        <f>SW800_JIG_MTBJC!P55</f>
        <v>2366</v>
      </c>
      <c r="AH57" s="788">
        <f>SW800_JIG_MTBJC!Q55</f>
        <v>2366</v>
      </c>
      <c r="AI57" s="786">
        <f t="shared" si="23"/>
        <v>0</v>
      </c>
      <c r="AJ57" s="787">
        <f t="shared" si="50"/>
        <v>14196</v>
      </c>
      <c r="AK57" s="788">
        <f t="shared" si="50"/>
        <v>14196</v>
      </c>
      <c r="AL57" s="786">
        <f t="shared" si="26"/>
        <v>0</v>
      </c>
      <c r="AM57" s="787">
        <f>SW800_JIG_MTBJC!R55</f>
        <v>2366</v>
      </c>
      <c r="AN57" s="788">
        <f>SW800_JIG_MTBJC!S55</f>
        <v>2366</v>
      </c>
      <c r="AO57" s="786">
        <f t="shared" si="27"/>
        <v>0</v>
      </c>
      <c r="AP57" s="787">
        <f t="shared" si="51"/>
        <v>16562</v>
      </c>
      <c r="AQ57" s="788">
        <f t="shared" si="51"/>
        <v>16562</v>
      </c>
      <c r="AR57" s="786">
        <f t="shared" si="0"/>
        <v>0</v>
      </c>
      <c r="AS57" s="787">
        <f>SW800_JIG_MTBJC!T55</f>
        <v>2366</v>
      </c>
      <c r="AT57" s="788">
        <f>SW800_JIG_MTBJC!U55</f>
        <v>2366</v>
      </c>
      <c r="AU57" s="786">
        <f t="shared" si="30"/>
        <v>0</v>
      </c>
      <c r="AV57" s="787">
        <f t="shared" si="52"/>
        <v>18928</v>
      </c>
      <c r="AW57" s="788">
        <f t="shared" si="52"/>
        <v>18928</v>
      </c>
      <c r="AX57" s="786">
        <f t="shared" si="1"/>
        <v>0</v>
      </c>
      <c r="AY57" s="787">
        <f>SW800_JIG_MTBJC!V55</f>
        <v>2366</v>
      </c>
      <c r="AZ57" s="788">
        <f>SW800_JIG_MTBJC!W55</f>
        <v>2366</v>
      </c>
      <c r="BA57" s="786">
        <f t="shared" si="33"/>
        <v>0</v>
      </c>
      <c r="BB57" s="787">
        <f t="shared" si="53"/>
        <v>21294</v>
      </c>
      <c r="BC57" s="788">
        <f t="shared" si="53"/>
        <v>21294</v>
      </c>
      <c r="BD57" s="786">
        <f t="shared" si="2"/>
        <v>0</v>
      </c>
      <c r="BE57" s="787">
        <f>SW800_JIG_MTBJC!X55</f>
        <v>2366</v>
      </c>
      <c r="BF57" s="788">
        <f>SW800_JIG_MTBJC!Y55</f>
        <v>2366</v>
      </c>
      <c r="BG57" s="786">
        <f t="shared" si="36"/>
        <v>0</v>
      </c>
      <c r="BH57" s="787">
        <f t="shared" si="54"/>
        <v>23660</v>
      </c>
      <c r="BI57" s="788">
        <f t="shared" si="54"/>
        <v>23660</v>
      </c>
      <c r="BJ57" s="786">
        <f t="shared" si="3"/>
        <v>0</v>
      </c>
      <c r="BK57" s="787">
        <f>SW800_JIG_MTBJC!Z55</f>
        <v>2366</v>
      </c>
      <c r="BL57" s="788">
        <f>SW800_JIG_MTBJC!AA55</f>
        <v>2366</v>
      </c>
      <c r="BM57" s="786">
        <f t="shared" si="39"/>
        <v>0</v>
      </c>
      <c r="BN57" s="787">
        <f t="shared" si="55"/>
        <v>26026</v>
      </c>
      <c r="BO57" s="788">
        <f t="shared" si="55"/>
        <v>26026</v>
      </c>
      <c r="BP57" s="786">
        <f t="shared" si="4"/>
        <v>0</v>
      </c>
      <c r="BQ57" s="787">
        <f>SW800_JIG_MTBJC!AB55</f>
        <v>2366</v>
      </c>
      <c r="BR57" s="788">
        <f>SW800_JIG_MTBJC!AC55</f>
        <v>2366</v>
      </c>
      <c r="BS57" s="786">
        <f t="shared" si="42"/>
        <v>0</v>
      </c>
      <c r="BT57" s="787">
        <f t="shared" si="56"/>
        <v>28392</v>
      </c>
      <c r="BU57" s="788">
        <f t="shared" si="56"/>
        <v>28392</v>
      </c>
      <c r="BV57" s="786">
        <f t="shared" si="5"/>
        <v>0</v>
      </c>
      <c r="BW57" s="909" t="s">
        <v>89</v>
      </c>
    </row>
    <row r="58" spans="2:75" ht="15.75" customHeight="1" thickBot="1">
      <c r="B58" s="2550"/>
      <c r="C58" s="2553"/>
      <c r="D58" s="744" t="s">
        <v>240</v>
      </c>
      <c r="E58" s="745" t="s">
        <v>241</v>
      </c>
      <c r="F58" s="865">
        <f>SW800_JIG_MTBJC!F56</f>
        <v>4908</v>
      </c>
      <c r="G58" s="866">
        <f>SW800_JIG_MTBJC!G56</f>
        <v>3051</v>
      </c>
      <c r="H58" s="867">
        <f t="shared" si="6"/>
        <v>-1857</v>
      </c>
      <c r="I58" s="865">
        <f>SW800_JIG_MTBJC!H56</f>
        <v>-5880</v>
      </c>
      <c r="J58" s="866">
        <f>SW800_JIG_MTBJC!I56</f>
        <v>-1653</v>
      </c>
      <c r="K58" s="867">
        <f t="shared" si="7"/>
        <v>4227</v>
      </c>
      <c r="L58" s="865">
        <f t="shared" si="46"/>
        <v>-972</v>
      </c>
      <c r="M58" s="866">
        <f t="shared" si="46"/>
        <v>1398</v>
      </c>
      <c r="N58" s="867">
        <f t="shared" si="10"/>
        <v>2370</v>
      </c>
      <c r="O58" s="865">
        <f>SW800_JIG_MTBJC!J56</f>
        <v>5616</v>
      </c>
      <c r="P58" s="866">
        <f>SW800_JIG_MTBJC!K56</f>
        <v>184</v>
      </c>
      <c r="Q58" s="867">
        <f t="shared" si="11"/>
        <v>-5432</v>
      </c>
      <c r="R58" s="865">
        <f t="shared" si="47"/>
        <v>4644</v>
      </c>
      <c r="S58" s="866">
        <f t="shared" si="47"/>
        <v>1582</v>
      </c>
      <c r="T58" s="867">
        <f t="shared" si="14"/>
        <v>-3062</v>
      </c>
      <c r="U58" s="865">
        <f>SW800_JIG_MTBJC!L56</f>
        <v>-1986</v>
      </c>
      <c r="V58" s="866">
        <f>SW800_JIG_MTBJC!M56</f>
        <v>-6820</v>
      </c>
      <c r="W58" s="867">
        <f t="shared" si="15"/>
        <v>-4834</v>
      </c>
      <c r="X58" s="865">
        <f t="shared" si="48"/>
        <v>2658</v>
      </c>
      <c r="Y58" s="866">
        <f t="shared" si="48"/>
        <v>-5238</v>
      </c>
      <c r="Z58" s="867">
        <f t="shared" si="18"/>
        <v>-7896</v>
      </c>
      <c r="AA58" s="865">
        <f>SW800_JIG_MTBJC!N56</f>
        <v>-5430</v>
      </c>
      <c r="AB58" s="866">
        <f>SW800_JIG_MTBJC!O56</f>
        <v>-5512</v>
      </c>
      <c r="AC58" s="867">
        <f t="shared" si="19"/>
        <v>-82</v>
      </c>
      <c r="AD58" s="865">
        <f t="shared" si="49"/>
        <v>-2772</v>
      </c>
      <c r="AE58" s="866">
        <f t="shared" si="49"/>
        <v>-10750</v>
      </c>
      <c r="AF58" s="867">
        <f t="shared" si="22"/>
        <v>-7978</v>
      </c>
      <c r="AG58" s="865">
        <f>SW800_JIG_MTBJC!P56</f>
        <v>4476</v>
      </c>
      <c r="AH58" s="866">
        <f>SW800_JIG_MTBJC!Q56</f>
        <v>4972</v>
      </c>
      <c r="AI58" s="867">
        <f t="shared" si="23"/>
        <v>496</v>
      </c>
      <c r="AJ58" s="865">
        <f t="shared" si="50"/>
        <v>1704</v>
      </c>
      <c r="AK58" s="866">
        <f t="shared" si="50"/>
        <v>-5778</v>
      </c>
      <c r="AL58" s="867">
        <f t="shared" si="26"/>
        <v>-7482</v>
      </c>
      <c r="AM58" s="865">
        <f>SW800_JIG_MTBJC!R56</f>
        <v>14874</v>
      </c>
      <c r="AN58" s="866">
        <f>SW800_JIG_MTBJC!S56</f>
        <v>10580</v>
      </c>
      <c r="AO58" s="867">
        <f t="shared" si="27"/>
        <v>-4294</v>
      </c>
      <c r="AP58" s="865">
        <f t="shared" si="51"/>
        <v>16578</v>
      </c>
      <c r="AQ58" s="866">
        <f t="shared" si="51"/>
        <v>4802</v>
      </c>
      <c r="AR58" s="867">
        <f t="shared" si="0"/>
        <v>-11776</v>
      </c>
      <c r="AS58" s="865">
        <f>SW800_JIG_MTBJC!T56</f>
        <v>-8898</v>
      </c>
      <c r="AT58" s="866">
        <f>SW800_JIG_MTBJC!U56</f>
        <v>0</v>
      </c>
      <c r="AU58" s="867">
        <f t="shared" si="30"/>
        <v>8898</v>
      </c>
      <c r="AV58" s="865">
        <f t="shared" si="52"/>
        <v>7680</v>
      </c>
      <c r="AW58" s="866">
        <f t="shared" si="52"/>
        <v>4802</v>
      </c>
      <c r="AX58" s="867">
        <f t="shared" si="1"/>
        <v>-2878</v>
      </c>
      <c r="AY58" s="865">
        <f>SW800_JIG_MTBJC!V56</f>
        <v>-6624</v>
      </c>
      <c r="AZ58" s="866">
        <f>SW800_JIG_MTBJC!W56</f>
        <v>177</v>
      </c>
      <c r="BA58" s="867">
        <f t="shared" si="33"/>
        <v>6801</v>
      </c>
      <c r="BB58" s="865">
        <f t="shared" si="53"/>
        <v>1056</v>
      </c>
      <c r="BC58" s="866">
        <f t="shared" si="53"/>
        <v>4979</v>
      </c>
      <c r="BD58" s="867">
        <f t="shared" si="2"/>
        <v>3923</v>
      </c>
      <c r="BE58" s="865">
        <f>SW800_JIG_MTBJC!X56</f>
        <v>5616</v>
      </c>
      <c r="BF58" s="866">
        <f>SW800_JIG_MTBJC!Y56</f>
        <v>1883</v>
      </c>
      <c r="BG58" s="867">
        <f t="shared" si="36"/>
        <v>-3733</v>
      </c>
      <c r="BH58" s="865">
        <f t="shared" si="54"/>
        <v>6672</v>
      </c>
      <c r="BI58" s="866">
        <f t="shared" si="54"/>
        <v>6862</v>
      </c>
      <c r="BJ58" s="867">
        <f t="shared" si="3"/>
        <v>190</v>
      </c>
      <c r="BK58" s="865">
        <f>SW800_JIG_MTBJC!Z56</f>
        <v>-9612</v>
      </c>
      <c r="BL58" s="866">
        <f>SW800_JIG_MTBJC!AA56</f>
        <v>0</v>
      </c>
      <c r="BM58" s="867">
        <f t="shared" si="39"/>
        <v>9612</v>
      </c>
      <c r="BN58" s="865">
        <f t="shared" si="55"/>
        <v>-2940</v>
      </c>
      <c r="BO58" s="866">
        <f t="shared" si="55"/>
        <v>6862</v>
      </c>
      <c r="BP58" s="867">
        <f t="shared" si="4"/>
        <v>9802</v>
      </c>
      <c r="BQ58" s="865">
        <f>SW800_JIG_MTBJC!AB56</f>
        <v>11460</v>
      </c>
      <c r="BR58" s="866">
        <f>SW800_JIG_MTBJC!AC56</f>
        <v>234</v>
      </c>
      <c r="BS58" s="867">
        <f t="shared" si="42"/>
        <v>-11226</v>
      </c>
      <c r="BT58" s="865">
        <f t="shared" si="56"/>
        <v>8520</v>
      </c>
      <c r="BU58" s="866">
        <f t="shared" si="56"/>
        <v>7096</v>
      </c>
      <c r="BV58" s="867">
        <f t="shared" si="5"/>
        <v>-1424</v>
      </c>
      <c r="BW58" s="909" t="s">
        <v>89</v>
      </c>
    </row>
    <row r="59" spans="2:75" ht="15.75" customHeight="1" thickTop="1" thickBot="1">
      <c r="B59" s="2550"/>
      <c r="C59" s="2554"/>
      <c r="D59" s="746" t="s">
        <v>242</v>
      </c>
      <c r="E59" s="747" t="s">
        <v>243</v>
      </c>
      <c r="F59" s="868">
        <f>SUM(F55:F58)</f>
        <v>16748</v>
      </c>
      <c r="G59" s="869">
        <f>SUM(G55:G58)</f>
        <v>14347</v>
      </c>
      <c r="H59" s="870">
        <f t="shared" si="6"/>
        <v>-2401</v>
      </c>
      <c r="I59" s="868">
        <f>SUM(I55:I58)</f>
        <v>6032</v>
      </c>
      <c r="J59" s="869">
        <f>SUM(J55:J58)</f>
        <v>9675</v>
      </c>
      <c r="K59" s="870">
        <f t="shared" si="7"/>
        <v>3643</v>
      </c>
      <c r="L59" s="868">
        <f t="shared" si="46"/>
        <v>22780</v>
      </c>
      <c r="M59" s="869">
        <f t="shared" si="46"/>
        <v>24022</v>
      </c>
      <c r="N59" s="870">
        <f t="shared" si="10"/>
        <v>1242</v>
      </c>
      <c r="O59" s="868">
        <f>SUM(O55:O58)</f>
        <v>17456</v>
      </c>
      <c r="P59" s="869">
        <f>SUM(P55:P58)</f>
        <v>10039</v>
      </c>
      <c r="Q59" s="870">
        <f t="shared" si="11"/>
        <v>-7417</v>
      </c>
      <c r="R59" s="868">
        <f t="shared" si="47"/>
        <v>40236</v>
      </c>
      <c r="S59" s="869">
        <f t="shared" si="47"/>
        <v>34061</v>
      </c>
      <c r="T59" s="870">
        <f t="shared" si="14"/>
        <v>-6175</v>
      </c>
      <c r="U59" s="868">
        <f>SUM(U55:U58)</f>
        <v>9926</v>
      </c>
      <c r="V59" s="869">
        <f>SUM(V55:V58)</f>
        <v>3421</v>
      </c>
      <c r="W59" s="870">
        <f t="shared" si="15"/>
        <v>-6505</v>
      </c>
      <c r="X59" s="868">
        <f t="shared" si="48"/>
        <v>50162</v>
      </c>
      <c r="Y59" s="869">
        <f t="shared" si="48"/>
        <v>37482</v>
      </c>
      <c r="Z59" s="870">
        <f t="shared" si="18"/>
        <v>-12680</v>
      </c>
      <c r="AA59" s="868">
        <f>SUM(AA55:AA58)</f>
        <v>6410</v>
      </c>
      <c r="AB59" s="869">
        <f>SUM(AB55:AB58)</f>
        <v>5667</v>
      </c>
      <c r="AC59" s="870">
        <f t="shared" si="19"/>
        <v>-743</v>
      </c>
      <c r="AD59" s="868">
        <f t="shared" si="49"/>
        <v>56572</v>
      </c>
      <c r="AE59" s="869">
        <f t="shared" si="49"/>
        <v>43149</v>
      </c>
      <c r="AF59" s="870">
        <f t="shared" si="22"/>
        <v>-13423</v>
      </c>
      <c r="AG59" s="868">
        <f>SUM(AG55:AG58)</f>
        <v>16388</v>
      </c>
      <c r="AH59" s="869">
        <f>SUM(AH55:AH58)</f>
        <v>16884</v>
      </c>
      <c r="AI59" s="870">
        <f t="shared" si="23"/>
        <v>496</v>
      </c>
      <c r="AJ59" s="868">
        <f t="shared" si="50"/>
        <v>72960</v>
      </c>
      <c r="AK59" s="869">
        <f t="shared" si="50"/>
        <v>60033</v>
      </c>
      <c r="AL59" s="870">
        <f t="shared" si="26"/>
        <v>-12927</v>
      </c>
      <c r="AM59" s="868">
        <f>SUM(AM55:AM58)</f>
        <v>27434</v>
      </c>
      <c r="AN59" s="869">
        <f>SUM(AN55:AN58)</f>
        <v>23140</v>
      </c>
      <c r="AO59" s="870">
        <f t="shared" si="27"/>
        <v>-4294</v>
      </c>
      <c r="AP59" s="868">
        <f t="shared" si="51"/>
        <v>100394</v>
      </c>
      <c r="AQ59" s="869">
        <f t="shared" si="51"/>
        <v>83173</v>
      </c>
      <c r="AR59" s="870">
        <f t="shared" si="0"/>
        <v>-17221</v>
      </c>
      <c r="AS59" s="868">
        <f>SUM(AS55:AS58)</f>
        <v>3705</v>
      </c>
      <c r="AT59" s="869">
        <f>SUM(AT55:AT58)</f>
        <v>12603</v>
      </c>
      <c r="AU59" s="870">
        <f t="shared" si="30"/>
        <v>8898</v>
      </c>
      <c r="AV59" s="868">
        <f t="shared" si="52"/>
        <v>104099</v>
      </c>
      <c r="AW59" s="869">
        <f t="shared" si="52"/>
        <v>95776</v>
      </c>
      <c r="AX59" s="870">
        <f t="shared" si="1"/>
        <v>-8323</v>
      </c>
      <c r="AY59" s="868">
        <f>SUM(AY55:AY58)</f>
        <v>5907</v>
      </c>
      <c r="AZ59" s="869">
        <f>SUM(AZ55:AZ58)</f>
        <v>12708</v>
      </c>
      <c r="BA59" s="870">
        <f t="shared" si="33"/>
        <v>6801</v>
      </c>
      <c r="BB59" s="868">
        <f t="shared" si="53"/>
        <v>110006</v>
      </c>
      <c r="BC59" s="869">
        <f t="shared" si="53"/>
        <v>108484</v>
      </c>
      <c r="BD59" s="870">
        <f t="shared" si="2"/>
        <v>-1522</v>
      </c>
      <c r="BE59" s="868">
        <f>SUM(BE55:BE58)</f>
        <v>18219</v>
      </c>
      <c r="BF59" s="869">
        <f>SUM(BF55:BF58)</f>
        <v>14486</v>
      </c>
      <c r="BG59" s="870">
        <f t="shared" si="36"/>
        <v>-3733</v>
      </c>
      <c r="BH59" s="868">
        <f t="shared" si="54"/>
        <v>128225</v>
      </c>
      <c r="BI59" s="869">
        <f t="shared" si="54"/>
        <v>122970</v>
      </c>
      <c r="BJ59" s="870">
        <f t="shared" si="3"/>
        <v>-5255</v>
      </c>
      <c r="BK59" s="868">
        <f>SUM(BK55:BK58)</f>
        <v>2919</v>
      </c>
      <c r="BL59" s="869">
        <f>SUM(BL55:BL58)</f>
        <v>12531</v>
      </c>
      <c r="BM59" s="870">
        <f t="shared" si="39"/>
        <v>9612</v>
      </c>
      <c r="BN59" s="868">
        <f t="shared" si="55"/>
        <v>131144</v>
      </c>
      <c r="BO59" s="869">
        <f t="shared" si="55"/>
        <v>135501</v>
      </c>
      <c r="BP59" s="870">
        <f t="shared" si="4"/>
        <v>4357</v>
      </c>
      <c r="BQ59" s="868">
        <f>SUM(BQ55:BQ58)</f>
        <v>24060</v>
      </c>
      <c r="BR59" s="869">
        <f>SUM(BR55:BR58)</f>
        <v>12834</v>
      </c>
      <c r="BS59" s="870">
        <f t="shared" si="42"/>
        <v>-11226</v>
      </c>
      <c r="BT59" s="868">
        <f t="shared" si="56"/>
        <v>155204</v>
      </c>
      <c r="BU59" s="869">
        <f t="shared" si="56"/>
        <v>148335</v>
      </c>
      <c r="BV59" s="870">
        <f t="shared" si="5"/>
        <v>-6869</v>
      </c>
      <c r="BW59" s="910" t="s">
        <v>89</v>
      </c>
    </row>
    <row r="60" spans="2:75" s="921" customFormat="1" ht="15.75" customHeight="1">
      <c r="B60" s="2550"/>
      <c r="C60" s="2552" t="s">
        <v>244</v>
      </c>
      <c r="D60" s="739" t="s">
        <v>245</v>
      </c>
      <c r="E60" s="748" t="s">
        <v>239</v>
      </c>
      <c r="F60" s="928"/>
      <c r="G60" s="929"/>
      <c r="H60" s="929"/>
      <c r="I60" s="928"/>
      <c r="J60" s="929"/>
      <c r="K60" s="929"/>
      <c r="L60" s="928"/>
      <c r="M60" s="929"/>
      <c r="N60" s="929"/>
      <c r="O60" s="928"/>
      <c r="P60" s="929"/>
      <c r="Q60" s="929"/>
      <c r="R60" s="928"/>
      <c r="S60" s="929"/>
      <c r="T60" s="929"/>
      <c r="U60" s="928"/>
      <c r="V60" s="929"/>
      <c r="W60" s="929"/>
      <c r="X60" s="928"/>
      <c r="Y60" s="929"/>
      <c r="Z60" s="929"/>
      <c r="AA60" s="928"/>
      <c r="AB60" s="929"/>
      <c r="AC60" s="929"/>
      <c r="AD60" s="928"/>
      <c r="AE60" s="929"/>
      <c r="AF60" s="929"/>
      <c r="AG60" s="928"/>
      <c r="AH60" s="929"/>
      <c r="AI60" s="929"/>
      <c r="AJ60" s="928"/>
      <c r="AK60" s="929"/>
      <c r="AL60" s="929"/>
      <c r="AM60" s="928"/>
      <c r="AN60" s="929"/>
      <c r="AO60" s="929"/>
      <c r="AP60" s="928"/>
      <c r="AQ60" s="929"/>
      <c r="AR60" s="929"/>
      <c r="AS60" s="928"/>
      <c r="AT60" s="929"/>
      <c r="AU60" s="929"/>
      <c r="AV60" s="928"/>
      <c r="AW60" s="929"/>
      <c r="AX60" s="929"/>
      <c r="AY60" s="928"/>
      <c r="AZ60" s="929"/>
      <c r="BA60" s="929"/>
      <c r="BB60" s="928"/>
      <c r="BC60" s="929"/>
      <c r="BD60" s="929"/>
      <c r="BE60" s="928"/>
      <c r="BF60" s="929"/>
      <c r="BG60" s="929"/>
      <c r="BH60" s="928"/>
      <c r="BI60" s="929"/>
      <c r="BJ60" s="929"/>
      <c r="BK60" s="928"/>
      <c r="BL60" s="929"/>
      <c r="BM60" s="929"/>
      <c r="BN60" s="928"/>
      <c r="BO60" s="929"/>
      <c r="BP60" s="929"/>
      <c r="BQ60" s="928"/>
      <c r="BR60" s="929"/>
      <c r="BS60" s="929"/>
      <c r="BT60" s="928"/>
      <c r="BU60" s="929"/>
      <c r="BV60" s="929"/>
      <c r="BW60" s="908" t="s">
        <v>89</v>
      </c>
    </row>
    <row r="61" spans="2:75" s="921" customFormat="1" ht="15.75" customHeight="1">
      <c r="B61" s="2550"/>
      <c r="C61" s="2553"/>
      <c r="D61" s="741" t="s">
        <v>246</v>
      </c>
      <c r="E61" s="743" t="s">
        <v>239</v>
      </c>
      <c r="F61" s="930"/>
      <c r="G61" s="931"/>
      <c r="H61" s="931"/>
      <c r="I61" s="930"/>
      <c r="J61" s="931"/>
      <c r="K61" s="931"/>
      <c r="L61" s="930"/>
      <c r="M61" s="931"/>
      <c r="N61" s="931"/>
      <c r="O61" s="930"/>
      <c r="P61" s="931"/>
      <c r="Q61" s="931"/>
      <c r="R61" s="930"/>
      <c r="S61" s="931"/>
      <c r="T61" s="931"/>
      <c r="U61" s="930"/>
      <c r="V61" s="931"/>
      <c r="W61" s="931"/>
      <c r="X61" s="930"/>
      <c r="Y61" s="931"/>
      <c r="Z61" s="931"/>
      <c r="AA61" s="930"/>
      <c r="AB61" s="931"/>
      <c r="AC61" s="931"/>
      <c r="AD61" s="930"/>
      <c r="AE61" s="931"/>
      <c r="AF61" s="931"/>
      <c r="AG61" s="930"/>
      <c r="AH61" s="931"/>
      <c r="AI61" s="931"/>
      <c r="AJ61" s="930"/>
      <c r="AK61" s="931"/>
      <c r="AL61" s="931"/>
      <c r="AM61" s="930"/>
      <c r="AN61" s="931"/>
      <c r="AO61" s="931"/>
      <c r="AP61" s="930"/>
      <c r="AQ61" s="931"/>
      <c r="AR61" s="931"/>
      <c r="AS61" s="930"/>
      <c r="AT61" s="931"/>
      <c r="AU61" s="931"/>
      <c r="AV61" s="930"/>
      <c r="AW61" s="931"/>
      <c r="AX61" s="931"/>
      <c r="AY61" s="930"/>
      <c r="AZ61" s="931"/>
      <c r="BA61" s="931"/>
      <c r="BB61" s="930"/>
      <c r="BC61" s="931"/>
      <c r="BD61" s="931"/>
      <c r="BE61" s="930"/>
      <c r="BF61" s="931"/>
      <c r="BG61" s="931"/>
      <c r="BH61" s="930"/>
      <c r="BI61" s="931"/>
      <c r="BJ61" s="931"/>
      <c r="BK61" s="930"/>
      <c r="BL61" s="931"/>
      <c r="BM61" s="931"/>
      <c r="BN61" s="930"/>
      <c r="BO61" s="931"/>
      <c r="BP61" s="931"/>
      <c r="BQ61" s="930"/>
      <c r="BR61" s="931"/>
      <c r="BS61" s="931"/>
      <c r="BT61" s="930"/>
      <c r="BU61" s="931"/>
      <c r="BV61" s="931"/>
      <c r="BW61" s="909" t="s">
        <v>89</v>
      </c>
    </row>
    <row r="62" spans="2:75" s="921" customFormat="1" ht="15.75" customHeight="1">
      <c r="B62" s="2550"/>
      <c r="C62" s="2553"/>
      <c r="D62" s="776" t="s">
        <v>275</v>
      </c>
      <c r="E62" s="743" t="s">
        <v>239</v>
      </c>
      <c r="F62" s="930"/>
      <c r="G62" s="931"/>
      <c r="H62" s="931"/>
      <c r="I62" s="930"/>
      <c r="J62" s="931"/>
      <c r="K62" s="931"/>
      <c r="L62" s="930"/>
      <c r="M62" s="931"/>
      <c r="N62" s="931"/>
      <c r="O62" s="930"/>
      <c r="P62" s="931"/>
      <c r="Q62" s="931"/>
      <c r="R62" s="930"/>
      <c r="S62" s="931"/>
      <c r="T62" s="931"/>
      <c r="U62" s="930"/>
      <c r="V62" s="931"/>
      <c r="W62" s="931"/>
      <c r="X62" s="930"/>
      <c r="Y62" s="931"/>
      <c r="Z62" s="931"/>
      <c r="AA62" s="930"/>
      <c r="AB62" s="931"/>
      <c r="AC62" s="931"/>
      <c r="AD62" s="930"/>
      <c r="AE62" s="931"/>
      <c r="AF62" s="931"/>
      <c r="AG62" s="930"/>
      <c r="AH62" s="931"/>
      <c r="AI62" s="931"/>
      <c r="AJ62" s="930"/>
      <c r="AK62" s="931"/>
      <c r="AL62" s="931"/>
      <c r="AM62" s="930"/>
      <c r="AN62" s="931"/>
      <c r="AO62" s="931"/>
      <c r="AP62" s="930"/>
      <c r="AQ62" s="931"/>
      <c r="AR62" s="931"/>
      <c r="AS62" s="930"/>
      <c r="AT62" s="931"/>
      <c r="AU62" s="931"/>
      <c r="AV62" s="930"/>
      <c r="AW62" s="931"/>
      <c r="AX62" s="931"/>
      <c r="AY62" s="930"/>
      <c r="AZ62" s="931"/>
      <c r="BA62" s="931"/>
      <c r="BB62" s="930"/>
      <c r="BC62" s="931"/>
      <c r="BD62" s="931"/>
      <c r="BE62" s="930"/>
      <c r="BF62" s="931"/>
      <c r="BG62" s="931"/>
      <c r="BH62" s="930"/>
      <c r="BI62" s="931"/>
      <c r="BJ62" s="931"/>
      <c r="BK62" s="930"/>
      <c r="BL62" s="931"/>
      <c r="BM62" s="931"/>
      <c r="BN62" s="930"/>
      <c r="BO62" s="931"/>
      <c r="BP62" s="931"/>
      <c r="BQ62" s="930"/>
      <c r="BR62" s="931"/>
      <c r="BS62" s="931"/>
      <c r="BT62" s="930"/>
      <c r="BU62" s="931"/>
      <c r="BV62" s="931"/>
      <c r="BW62" s="909" t="s">
        <v>89</v>
      </c>
    </row>
    <row r="63" spans="2:75" s="921" customFormat="1" ht="15.75" customHeight="1">
      <c r="B63" s="2550"/>
      <c r="C63" s="2553"/>
      <c r="D63" s="776" t="s">
        <v>291</v>
      </c>
      <c r="E63" s="934"/>
      <c r="F63" s="930"/>
      <c r="G63" s="931"/>
      <c r="H63" s="931"/>
      <c r="I63" s="930"/>
      <c r="J63" s="931"/>
      <c r="K63" s="931"/>
      <c r="L63" s="930"/>
      <c r="M63" s="931"/>
      <c r="N63" s="931"/>
      <c r="O63" s="930"/>
      <c r="P63" s="931"/>
      <c r="Q63" s="931"/>
      <c r="R63" s="930"/>
      <c r="S63" s="931"/>
      <c r="T63" s="931"/>
      <c r="U63" s="930"/>
      <c r="V63" s="931"/>
      <c r="W63" s="931"/>
      <c r="X63" s="930"/>
      <c r="Y63" s="931"/>
      <c r="Z63" s="931"/>
      <c r="AA63" s="930"/>
      <c r="AB63" s="931"/>
      <c r="AC63" s="931"/>
      <c r="AD63" s="930"/>
      <c r="AE63" s="931"/>
      <c r="AF63" s="931"/>
      <c r="AG63" s="930"/>
      <c r="AH63" s="931"/>
      <c r="AI63" s="931"/>
      <c r="AJ63" s="930"/>
      <c r="AK63" s="931"/>
      <c r="AL63" s="931"/>
      <c r="AM63" s="930"/>
      <c r="AN63" s="931"/>
      <c r="AO63" s="931"/>
      <c r="AP63" s="930"/>
      <c r="AQ63" s="931"/>
      <c r="AR63" s="931"/>
      <c r="AS63" s="930"/>
      <c r="AT63" s="931"/>
      <c r="AU63" s="931"/>
      <c r="AV63" s="930"/>
      <c r="AW63" s="931"/>
      <c r="AX63" s="931"/>
      <c r="AY63" s="930"/>
      <c r="AZ63" s="931"/>
      <c r="BA63" s="931"/>
      <c r="BB63" s="930"/>
      <c r="BC63" s="931"/>
      <c r="BD63" s="931"/>
      <c r="BE63" s="930"/>
      <c r="BF63" s="931"/>
      <c r="BG63" s="931"/>
      <c r="BH63" s="930"/>
      <c r="BI63" s="931"/>
      <c r="BJ63" s="931"/>
      <c r="BK63" s="930"/>
      <c r="BL63" s="931"/>
      <c r="BM63" s="931"/>
      <c r="BN63" s="930"/>
      <c r="BO63" s="931"/>
      <c r="BP63" s="931"/>
      <c r="BQ63" s="930"/>
      <c r="BR63" s="931"/>
      <c r="BS63" s="931"/>
      <c r="BT63" s="930"/>
      <c r="BU63" s="931"/>
      <c r="BV63" s="931"/>
      <c r="BW63" s="935"/>
    </row>
    <row r="64" spans="2:75" s="921" customFormat="1" ht="15.75" customHeight="1" thickBot="1">
      <c r="B64" s="2550"/>
      <c r="C64" s="2553"/>
      <c r="D64" s="749" t="s">
        <v>292</v>
      </c>
      <c r="E64" s="750" t="s">
        <v>239</v>
      </c>
      <c r="F64" s="932"/>
      <c r="G64" s="933"/>
      <c r="H64" s="933"/>
      <c r="I64" s="932"/>
      <c r="J64" s="933"/>
      <c r="K64" s="933"/>
      <c r="L64" s="932"/>
      <c r="M64" s="933"/>
      <c r="N64" s="933"/>
      <c r="O64" s="932"/>
      <c r="P64" s="933"/>
      <c r="Q64" s="933"/>
      <c r="R64" s="932"/>
      <c r="S64" s="933"/>
      <c r="T64" s="933"/>
      <c r="U64" s="932"/>
      <c r="V64" s="933"/>
      <c r="W64" s="933"/>
      <c r="X64" s="932"/>
      <c r="Y64" s="933"/>
      <c r="Z64" s="933"/>
      <c r="AA64" s="932"/>
      <c r="AB64" s="933"/>
      <c r="AC64" s="933"/>
      <c r="AD64" s="932"/>
      <c r="AE64" s="933"/>
      <c r="AF64" s="933"/>
      <c r="AG64" s="932"/>
      <c r="AH64" s="933"/>
      <c r="AI64" s="933"/>
      <c r="AJ64" s="932"/>
      <c r="AK64" s="933"/>
      <c r="AL64" s="933"/>
      <c r="AM64" s="932"/>
      <c r="AN64" s="933"/>
      <c r="AO64" s="933"/>
      <c r="AP64" s="932"/>
      <c r="AQ64" s="933"/>
      <c r="AR64" s="933"/>
      <c r="AS64" s="932"/>
      <c r="AT64" s="933"/>
      <c r="AU64" s="933"/>
      <c r="AV64" s="932"/>
      <c r="AW64" s="933"/>
      <c r="AX64" s="933"/>
      <c r="AY64" s="932"/>
      <c r="AZ64" s="933"/>
      <c r="BA64" s="933"/>
      <c r="BB64" s="932"/>
      <c r="BC64" s="933"/>
      <c r="BD64" s="933"/>
      <c r="BE64" s="932"/>
      <c r="BF64" s="933"/>
      <c r="BG64" s="933"/>
      <c r="BH64" s="932"/>
      <c r="BI64" s="933"/>
      <c r="BJ64" s="933"/>
      <c r="BK64" s="932"/>
      <c r="BL64" s="933"/>
      <c r="BM64" s="933"/>
      <c r="BN64" s="932"/>
      <c r="BO64" s="933"/>
      <c r="BP64" s="933"/>
      <c r="BQ64" s="932"/>
      <c r="BR64" s="933"/>
      <c r="BS64" s="933"/>
      <c r="BT64" s="932"/>
      <c r="BU64" s="933"/>
      <c r="BV64" s="933"/>
      <c r="BW64" s="911" t="s">
        <v>89</v>
      </c>
    </row>
    <row r="65" spans="2:75" s="921" customFormat="1" ht="15.75" customHeight="1" thickTop="1" thickBot="1">
      <c r="B65" s="2550"/>
      <c r="C65" s="2554"/>
      <c r="D65" s="746" t="s">
        <v>293</v>
      </c>
      <c r="E65" s="747" t="s">
        <v>294</v>
      </c>
      <c r="F65" s="868">
        <f>SUM(F60:F64)</f>
        <v>0</v>
      </c>
      <c r="G65" s="869">
        <f t="shared" ref="G65:BR65" si="400">SUM(G60:G64)</f>
        <v>0</v>
      </c>
      <c r="H65" s="870">
        <f t="shared" si="6"/>
        <v>0</v>
      </c>
      <c r="I65" s="868">
        <f t="shared" si="400"/>
        <v>0</v>
      </c>
      <c r="J65" s="869">
        <f t="shared" si="400"/>
        <v>0</v>
      </c>
      <c r="K65" s="870">
        <f t="shared" si="7"/>
        <v>0</v>
      </c>
      <c r="L65" s="868">
        <f t="shared" si="46"/>
        <v>0</v>
      </c>
      <c r="M65" s="869">
        <f t="shared" si="46"/>
        <v>0</v>
      </c>
      <c r="N65" s="870">
        <f t="shared" si="10"/>
        <v>0</v>
      </c>
      <c r="O65" s="868">
        <f t="shared" si="400"/>
        <v>0</v>
      </c>
      <c r="P65" s="869">
        <f t="shared" si="400"/>
        <v>0</v>
      </c>
      <c r="Q65" s="870">
        <f t="shared" si="11"/>
        <v>0</v>
      </c>
      <c r="R65" s="868">
        <f t="shared" si="47"/>
        <v>0</v>
      </c>
      <c r="S65" s="869">
        <f t="shared" si="47"/>
        <v>0</v>
      </c>
      <c r="T65" s="870">
        <f t="shared" si="14"/>
        <v>0</v>
      </c>
      <c r="U65" s="868">
        <f t="shared" si="400"/>
        <v>0</v>
      </c>
      <c r="V65" s="869">
        <f t="shared" si="400"/>
        <v>0</v>
      </c>
      <c r="W65" s="870">
        <f t="shared" si="15"/>
        <v>0</v>
      </c>
      <c r="X65" s="868">
        <f t="shared" si="48"/>
        <v>0</v>
      </c>
      <c r="Y65" s="869">
        <f t="shared" si="48"/>
        <v>0</v>
      </c>
      <c r="Z65" s="870">
        <f t="shared" si="18"/>
        <v>0</v>
      </c>
      <c r="AA65" s="868">
        <f t="shared" si="400"/>
        <v>0</v>
      </c>
      <c r="AB65" s="869">
        <f t="shared" si="400"/>
        <v>0</v>
      </c>
      <c r="AC65" s="870">
        <f t="shared" si="19"/>
        <v>0</v>
      </c>
      <c r="AD65" s="868">
        <f t="shared" si="49"/>
        <v>0</v>
      </c>
      <c r="AE65" s="869">
        <f t="shared" si="49"/>
        <v>0</v>
      </c>
      <c r="AF65" s="870">
        <f t="shared" si="22"/>
        <v>0</v>
      </c>
      <c r="AG65" s="868">
        <f t="shared" si="400"/>
        <v>0</v>
      </c>
      <c r="AH65" s="869">
        <f t="shared" si="400"/>
        <v>0</v>
      </c>
      <c r="AI65" s="870">
        <f t="shared" si="23"/>
        <v>0</v>
      </c>
      <c r="AJ65" s="868">
        <f t="shared" si="50"/>
        <v>0</v>
      </c>
      <c r="AK65" s="869">
        <f t="shared" si="50"/>
        <v>0</v>
      </c>
      <c r="AL65" s="870">
        <f t="shared" si="26"/>
        <v>0</v>
      </c>
      <c r="AM65" s="868">
        <f t="shared" si="400"/>
        <v>0</v>
      </c>
      <c r="AN65" s="869">
        <f t="shared" si="400"/>
        <v>0</v>
      </c>
      <c r="AO65" s="870">
        <f t="shared" si="27"/>
        <v>0</v>
      </c>
      <c r="AP65" s="868">
        <f t="shared" si="51"/>
        <v>0</v>
      </c>
      <c r="AQ65" s="869">
        <f t="shared" si="51"/>
        <v>0</v>
      </c>
      <c r="AR65" s="870">
        <f t="shared" si="0"/>
        <v>0</v>
      </c>
      <c r="AS65" s="868">
        <f t="shared" si="400"/>
        <v>0</v>
      </c>
      <c r="AT65" s="869">
        <f t="shared" si="400"/>
        <v>0</v>
      </c>
      <c r="AU65" s="870">
        <f t="shared" si="30"/>
        <v>0</v>
      </c>
      <c r="AV65" s="868">
        <f t="shared" si="52"/>
        <v>0</v>
      </c>
      <c r="AW65" s="869">
        <f t="shared" si="52"/>
        <v>0</v>
      </c>
      <c r="AX65" s="870">
        <f t="shared" si="1"/>
        <v>0</v>
      </c>
      <c r="AY65" s="868">
        <f t="shared" si="400"/>
        <v>0</v>
      </c>
      <c r="AZ65" s="869">
        <f t="shared" si="400"/>
        <v>0</v>
      </c>
      <c r="BA65" s="870">
        <f t="shared" si="33"/>
        <v>0</v>
      </c>
      <c r="BB65" s="868">
        <f t="shared" si="53"/>
        <v>0</v>
      </c>
      <c r="BC65" s="869">
        <f t="shared" si="53"/>
        <v>0</v>
      </c>
      <c r="BD65" s="870">
        <f t="shared" si="2"/>
        <v>0</v>
      </c>
      <c r="BE65" s="868">
        <f t="shared" si="400"/>
        <v>0</v>
      </c>
      <c r="BF65" s="869">
        <f t="shared" si="400"/>
        <v>0</v>
      </c>
      <c r="BG65" s="870">
        <f t="shared" si="36"/>
        <v>0</v>
      </c>
      <c r="BH65" s="868">
        <f t="shared" si="54"/>
        <v>0</v>
      </c>
      <c r="BI65" s="869">
        <f t="shared" si="54"/>
        <v>0</v>
      </c>
      <c r="BJ65" s="870">
        <f t="shared" si="3"/>
        <v>0</v>
      </c>
      <c r="BK65" s="868">
        <f t="shared" si="400"/>
        <v>0</v>
      </c>
      <c r="BL65" s="869">
        <f t="shared" si="400"/>
        <v>0</v>
      </c>
      <c r="BM65" s="870">
        <f t="shared" si="39"/>
        <v>0</v>
      </c>
      <c r="BN65" s="868">
        <f t="shared" si="55"/>
        <v>0</v>
      </c>
      <c r="BO65" s="869">
        <f t="shared" si="55"/>
        <v>0</v>
      </c>
      <c r="BP65" s="870">
        <f t="shared" si="4"/>
        <v>0</v>
      </c>
      <c r="BQ65" s="868">
        <f t="shared" si="400"/>
        <v>0</v>
      </c>
      <c r="BR65" s="869">
        <f t="shared" si="400"/>
        <v>0</v>
      </c>
      <c r="BS65" s="870">
        <f t="shared" si="42"/>
        <v>0</v>
      </c>
      <c r="BT65" s="868">
        <f t="shared" si="56"/>
        <v>0</v>
      </c>
      <c r="BU65" s="869">
        <f t="shared" si="56"/>
        <v>0</v>
      </c>
      <c r="BV65" s="870">
        <f t="shared" si="5"/>
        <v>0</v>
      </c>
      <c r="BW65" s="910" t="s">
        <v>89</v>
      </c>
    </row>
    <row r="66" spans="2:75" ht="15.75" customHeight="1" thickBot="1">
      <c r="B66" s="2550"/>
      <c r="C66" s="2555" t="s">
        <v>295</v>
      </c>
      <c r="D66" s="2556"/>
      <c r="E66" s="751"/>
      <c r="F66" s="873">
        <f>SUM(F59,F65)</f>
        <v>16748</v>
      </c>
      <c r="G66" s="874">
        <f>SUM(G59,G65)</f>
        <v>14347</v>
      </c>
      <c r="H66" s="875">
        <f t="shared" si="6"/>
        <v>-2401</v>
      </c>
      <c r="I66" s="873">
        <f t="shared" ref="I66:BR66" si="401">SUM(I59,I65)</f>
        <v>6032</v>
      </c>
      <c r="J66" s="874">
        <f t="shared" si="401"/>
        <v>9675</v>
      </c>
      <c r="K66" s="875">
        <f t="shared" si="7"/>
        <v>3643</v>
      </c>
      <c r="L66" s="873">
        <f t="shared" si="46"/>
        <v>22780</v>
      </c>
      <c r="M66" s="874">
        <f t="shared" si="46"/>
        <v>24022</v>
      </c>
      <c r="N66" s="875">
        <f t="shared" si="10"/>
        <v>1242</v>
      </c>
      <c r="O66" s="873">
        <f t="shared" si="401"/>
        <v>17456</v>
      </c>
      <c r="P66" s="874">
        <f t="shared" si="401"/>
        <v>10039</v>
      </c>
      <c r="Q66" s="875">
        <f t="shared" si="11"/>
        <v>-7417</v>
      </c>
      <c r="R66" s="873">
        <f t="shared" si="47"/>
        <v>40236</v>
      </c>
      <c r="S66" s="874">
        <f t="shared" si="47"/>
        <v>34061</v>
      </c>
      <c r="T66" s="875">
        <f t="shared" si="14"/>
        <v>-6175</v>
      </c>
      <c r="U66" s="873">
        <f t="shared" si="401"/>
        <v>9926</v>
      </c>
      <c r="V66" s="874">
        <f t="shared" si="401"/>
        <v>3421</v>
      </c>
      <c r="W66" s="875">
        <f t="shared" si="15"/>
        <v>-6505</v>
      </c>
      <c r="X66" s="873">
        <f t="shared" si="48"/>
        <v>50162</v>
      </c>
      <c r="Y66" s="874">
        <f t="shared" si="48"/>
        <v>37482</v>
      </c>
      <c r="Z66" s="875">
        <f t="shared" si="18"/>
        <v>-12680</v>
      </c>
      <c r="AA66" s="873">
        <f t="shared" si="401"/>
        <v>6410</v>
      </c>
      <c r="AB66" s="874">
        <f t="shared" si="401"/>
        <v>5667</v>
      </c>
      <c r="AC66" s="875">
        <f t="shared" si="19"/>
        <v>-743</v>
      </c>
      <c r="AD66" s="873">
        <f t="shared" si="49"/>
        <v>56572</v>
      </c>
      <c r="AE66" s="874">
        <f t="shared" si="49"/>
        <v>43149</v>
      </c>
      <c r="AF66" s="875">
        <f t="shared" si="22"/>
        <v>-13423</v>
      </c>
      <c r="AG66" s="873">
        <f t="shared" si="401"/>
        <v>16388</v>
      </c>
      <c r="AH66" s="874">
        <f t="shared" si="401"/>
        <v>16884</v>
      </c>
      <c r="AI66" s="875">
        <f t="shared" si="23"/>
        <v>496</v>
      </c>
      <c r="AJ66" s="873">
        <f t="shared" si="50"/>
        <v>72960</v>
      </c>
      <c r="AK66" s="874">
        <f t="shared" si="50"/>
        <v>60033</v>
      </c>
      <c r="AL66" s="875">
        <f t="shared" si="26"/>
        <v>-12927</v>
      </c>
      <c r="AM66" s="873">
        <f t="shared" si="401"/>
        <v>27434</v>
      </c>
      <c r="AN66" s="874">
        <f t="shared" si="401"/>
        <v>23140</v>
      </c>
      <c r="AO66" s="875">
        <f t="shared" si="27"/>
        <v>-4294</v>
      </c>
      <c r="AP66" s="873">
        <f t="shared" si="51"/>
        <v>100394</v>
      </c>
      <c r="AQ66" s="874">
        <f t="shared" si="51"/>
        <v>83173</v>
      </c>
      <c r="AR66" s="875">
        <f t="shared" si="0"/>
        <v>-17221</v>
      </c>
      <c r="AS66" s="873">
        <f t="shared" si="401"/>
        <v>3705</v>
      </c>
      <c r="AT66" s="874">
        <f t="shared" si="401"/>
        <v>12603</v>
      </c>
      <c r="AU66" s="875">
        <f t="shared" si="30"/>
        <v>8898</v>
      </c>
      <c r="AV66" s="873">
        <f t="shared" si="52"/>
        <v>104099</v>
      </c>
      <c r="AW66" s="874">
        <f t="shared" si="52"/>
        <v>95776</v>
      </c>
      <c r="AX66" s="875">
        <f t="shared" si="1"/>
        <v>-8323</v>
      </c>
      <c r="AY66" s="873">
        <f t="shared" si="401"/>
        <v>5907</v>
      </c>
      <c r="AZ66" s="874">
        <f t="shared" si="401"/>
        <v>12708</v>
      </c>
      <c r="BA66" s="875">
        <f t="shared" si="33"/>
        <v>6801</v>
      </c>
      <c r="BB66" s="873">
        <f t="shared" si="53"/>
        <v>110006</v>
      </c>
      <c r="BC66" s="874">
        <f t="shared" si="53"/>
        <v>108484</v>
      </c>
      <c r="BD66" s="875">
        <f t="shared" si="2"/>
        <v>-1522</v>
      </c>
      <c r="BE66" s="873">
        <f t="shared" si="401"/>
        <v>18219</v>
      </c>
      <c r="BF66" s="874">
        <f t="shared" si="401"/>
        <v>14486</v>
      </c>
      <c r="BG66" s="875">
        <f t="shared" si="36"/>
        <v>-3733</v>
      </c>
      <c r="BH66" s="873">
        <f t="shared" si="54"/>
        <v>128225</v>
      </c>
      <c r="BI66" s="874">
        <f t="shared" si="54"/>
        <v>122970</v>
      </c>
      <c r="BJ66" s="875">
        <f t="shared" si="3"/>
        <v>-5255</v>
      </c>
      <c r="BK66" s="873">
        <f t="shared" si="401"/>
        <v>2919</v>
      </c>
      <c r="BL66" s="874">
        <f t="shared" si="401"/>
        <v>12531</v>
      </c>
      <c r="BM66" s="875">
        <f t="shared" si="39"/>
        <v>9612</v>
      </c>
      <c r="BN66" s="873">
        <f t="shared" si="55"/>
        <v>131144</v>
      </c>
      <c r="BO66" s="874">
        <f t="shared" si="55"/>
        <v>135501</v>
      </c>
      <c r="BP66" s="875">
        <f t="shared" si="4"/>
        <v>4357</v>
      </c>
      <c r="BQ66" s="873">
        <f t="shared" si="401"/>
        <v>24060</v>
      </c>
      <c r="BR66" s="874">
        <f t="shared" si="401"/>
        <v>12834</v>
      </c>
      <c r="BS66" s="875">
        <f t="shared" si="42"/>
        <v>-11226</v>
      </c>
      <c r="BT66" s="873">
        <f t="shared" si="56"/>
        <v>155204</v>
      </c>
      <c r="BU66" s="874">
        <f t="shared" si="56"/>
        <v>148335</v>
      </c>
      <c r="BV66" s="875">
        <f t="shared" si="5"/>
        <v>-6869</v>
      </c>
      <c r="BW66" s="912" t="s">
        <v>89</v>
      </c>
    </row>
    <row r="67" spans="2:75" ht="15.75" customHeight="1" thickTop="1" thickBot="1">
      <c r="B67" s="2551"/>
      <c r="C67" s="2557" t="s">
        <v>296</v>
      </c>
      <c r="D67" s="2558"/>
      <c r="E67" s="752"/>
      <c r="F67" s="876">
        <f>F51-F66</f>
        <v>980</v>
      </c>
      <c r="G67" s="877">
        <f>G51-G66</f>
        <v>2287</v>
      </c>
      <c r="H67" s="878">
        <f t="shared" si="6"/>
        <v>1307</v>
      </c>
      <c r="I67" s="876">
        <f>I51-I66</f>
        <v>-3245</v>
      </c>
      <c r="J67" s="877">
        <f>J51-J66</f>
        <v>-2924</v>
      </c>
      <c r="K67" s="878">
        <f t="shared" si="7"/>
        <v>321</v>
      </c>
      <c r="L67" s="876">
        <f t="shared" si="46"/>
        <v>-2265</v>
      </c>
      <c r="M67" s="877">
        <f t="shared" si="46"/>
        <v>-637</v>
      </c>
      <c r="N67" s="878">
        <f t="shared" si="10"/>
        <v>1628</v>
      </c>
      <c r="O67" s="876">
        <f>O51-O66</f>
        <v>574</v>
      </c>
      <c r="P67" s="877">
        <f>P51-P66</f>
        <v>1911</v>
      </c>
      <c r="Q67" s="878">
        <f t="shared" si="11"/>
        <v>1337</v>
      </c>
      <c r="R67" s="876">
        <f t="shared" si="47"/>
        <v>-1691</v>
      </c>
      <c r="S67" s="877">
        <f t="shared" si="47"/>
        <v>1274</v>
      </c>
      <c r="T67" s="878">
        <f t="shared" si="14"/>
        <v>2965</v>
      </c>
      <c r="U67" s="876">
        <f>U51-U66</f>
        <v>726</v>
      </c>
      <c r="V67" s="877">
        <f>V51-V66</f>
        <v>448</v>
      </c>
      <c r="W67" s="878">
        <f t="shared" si="15"/>
        <v>-278</v>
      </c>
      <c r="X67" s="876">
        <f t="shared" si="48"/>
        <v>-965</v>
      </c>
      <c r="Y67" s="877">
        <f t="shared" si="48"/>
        <v>1722</v>
      </c>
      <c r="Z67" s="878">
        <f t="shared" si="18"/>
        <v>2687</v>
      </c>
      <c r="AA67" s="876">
        <f>AA51-AA66</f>
        <v>-3632</v>
      </c>
      <c r="AB67" s="877">
        <f>AB51-AB66</f>
        <v>-2007</v>
      </c>
      <c r="AC67" s="878">
        <f t="shared" si="19"/>
        <v>1625</v>
      </c>
      <c r="AD67" s="876">
        <f t="shared" si="49"/>
        <v>-4597</v>
      </c>
      <c r="AE67" s="877">
        <f t="shared" si="49"/>
        <v>-285</v>
      </c>
      <c r="AF67" s="878">
        <f t="shared" si="22"/>
        <v>4312</v>
      </c>
      <c r="AG67" s="876">
        <f>AG51-AG66</f>
        <v>1144</v>
      </c>
      <c r="AH67" s="877">
        <f>AH51-AH66</f>
        <v>335</v>
      </c>
      <c r="AI67" s="878">
        <f t="shared" si="23"/>
        <v>-809</v>
      </c>
      <c r="AJ67" s="876">
        <f t="shared" si="50"/>
        <v>-3453</v>
      </c>
      <c r="AK67" s="877">
        <f t="shared" si="50"/>
        <v>50</v>
      </c>
      <c r="AL67" s="878">
        <f t="shared" si="26"/>
        <v>3503</v>
      </c>
      <c r="AM67" s="876">
        <f>AM51-AM66</f>
        <v>-735</v>
      </c>
      <c r="AN67" s="877">
        <f>AN51-AN66</f>
        <v>-13028</v>
      </c>
      <c r="AO67" s="878">
        <f t="shared" si="27"/>
        <v>-12293</v>
      </c>
      <c r="AP67" s="876">
        <f t="shared" si="51"/>
        <v>-4188</v>
      </c>
      <c r="AQ67" s="877">
        <f t="shared" si="51"/>
        <v>-12978</v>
      </c>
      <c r="AR67" s="878">
        <f t="shared" si="0"/>
        <v>-8790</v>
      </c>
      <c r="AS67" s="876">
        <f>AS51-AS66</f>
        <v>-574</v>
      </c>
      <c r="AT67" s="877">
        <f>AT51-AT66</f>
        <v>-12603</v>
      </c>
      <c r="AU67" s="878">
        <f t="shared" si="30"/>
        <v>-12029</v>
      </c>
      <c r="AV67" s="876">
        <f t="shared" si="52"/>
        <v>-4762</v>
      </c>
      <c r="AW67" s="877">
        <f t="shared" si="52"/>
        <v>-25581</v>
      </c>
      <c r="AX67" s="878">
        <f t="shared" si="1"/>
        <v>-20819</v>
      </c>
      <c r="AY67" s="876">
        <f>AY51-AY66</f>
        <v>-1925</v>
      </c>
      <c r="AZ67" s="877">
        <f>AZ51-AZ66</f>
        <v>-12522</v>
      </c>
      <c r="BA67" s="878">
        <f t="shared" si="33"/>
        <v>-10597</v>
      </c>
      <c r="BB67" s="876">
        <f t="shared" si="53"/>
        <v>-6687</v>
      </c>
      <c r="BC67" s="877">
        <f t="shared" si="53"/>
        <v>-38103</v>
      </c>
      <c r="BD67" s="878">
        <f t="shared" si="2"/>
        <v>-31416</v>
      </c>
      <c r="BE67" s="876">
        <f>BE51-BE66</f>
        <v>-1385</v>
      </c>
      <c r="BF67" s="877">
        <f>BF51-BF66</f>
        <v>-12509</v>
      </c>
      <c r="BG67" s="878">
        <f t="shared" si="36"/>
        <v>-11124</v>
      </c>
      <c r="BH67" s="876">
        <f t="shared" si="54"/>
        <v>-8072</v>
      </c>
      <c r="BI67" s="877">
        <f t="shared" si="54"/>
        <v>-50612</v>
      </c>
      <c r="BJ67" s="878">
        <f t="shared" si="3"/>
        <v>-42540</v>
      </c>
      <c r="BK67" s="876">
        <f>BK51-BK66</f>
        <v>-253</v>
      </c>
      <c r="BL67" s="877">
        <f>BL51-BL66</f>
        <v>-12531</v>
      </c>
      <c r="BM67" s="878">
        <f t="shared" si="39"/>
        <v>-12278</v>
      </c>
      <c r="BN67" s="876">
        <f t="shared" si="55"/>
        <v>-8325</v>
      </c>
      <c r="BO67" s="877">
        <f t="shared" si="55"/>
        <v>-63143</v>
      </c>
      <c r="BP67" s="878">
        <f t="shared" si="4"/>
        <v>-54818</v>
      </c>
      <c r="BQ67" s="876">
        <f>BQ51-BQ66</f>
        <v>1368</v>
      </c>
      <c r="BR67" s="877">
        <f>BR51-BR66</f>
        <v>-12825</v>
      </c>
      <c r="BS67" s="878">
        <f t="shared" si="42"/>
        <v>-14193</v>
      </c>
      <c r="BT67" s="876">
        <f t="shared" si="56"/>
        <v>-6957</v>
      </c>
      <c r="BU67" s="877">
        <f t="shared" si="56"/>
        <v>-75968</v>
      </c>
      <c r="BV67" s="878">
        <f t="shared" si="5"/>
        <v>-69011</v>
      </c>
      <c r="BW67" s="913" t="s">
        <v>89</v>
      </c>
    </row>
    <row r="68" spans="2:75" ht="15.75" customHeight="1" thickTop="1" thickBot="1">
      <c r="B68" s="2494" t="s">
        <v>247</v>
      </c>
      <c r="C68" s="2496" t="s">
        <v>248</v>
      </c>
      <c r="D68" s="2497"/>
      <c r="E68" s="2498"/>
      <c r="F68" s="879">
        <f>SUM(F53,F67)</f>
        <v>7456</v>
      </c>
      <c r="G68" s="880">
        <f>SUM(G53,G67)</f>
        <v>12276</v>
      </c>
      <c r="H68" s="881">
        <f t="shared" si="6"/>
        <v>4820</v>
      </c>
      <c r="I68" s="879">
        <f>SUM(I53,I67)</f>
        <v>-2577</v>
      </c>
      <c r="J68" s="880">
        <f>SUM(J53,J67)</f>
        <v>-107</v>
      </c>
      <c r="K68" s="881">
        <f t="shared" si="7"/>
        <v>2470</v>
      </c>
      <c r="L68" s="879">
        <f t="shared" si="46"/>
        <v>4879</v>
      </c>
      <c r="M68" s="880">
        <f t="shared" si="46"/>
        <v>12169</v>
      </c>
      <c r="N68" s="881">
        <f t="shared" si="10"/>
        <v>7290</v>
      </c>
      <c r="O68" s="879">
        <f>SUM(O53,O67)</f>
        <v>10177</v>
      </c>
      <c r="P68" s="880">
        <f>SUM(P53,P67)</f>
        <v>11653</v>
      </c>
      <c r="Q68" s="881">
        <f t="shared" si="11"/>
        <v>1476</v>
      </c>
      <c r="R68" s="879">
        <f t="shared" si="47"/>
        <v>15056</v>
      </c>
      <c r="S68" s="880">
        <f t="shared" si="47"/>
        <v>23822</v>
      </c>
      <c r="T68" s="881">
        <f t="shared" si="14"/>
        <v>8766</v>
      </c>
      <c r="U68" s="879">
        <f>SUM(U53,U67)</f>
        <v>4174</v>
      </c>
      <c r="V68" s="880">
        <f>SUM(V53,V67)</f>
        <v>690</v>
      </c>
      <c r="W68" s="881">
        <f t="shared" si="15"/>
        <v>-3484</v>
      </c>
      <c r="X68" s="879">
        <f t="shared" si="48"/>
        <v>19230</v>
      </c>
      <c r="Y68" s="880">
        <f t="shared" si="48"/>
        <v>24512</v>
      </c>
      <c r="Z68" s="881">
        <f t="shared" si="18"/>
        <v>5282</v>
      </c>
      <c r="AA68" s="879">
        <f>SUM(AA53,AA67)</f>
        <v>-2740</v>
      </c>
      <c r="AB68" s="880">
        <f>SUM(AB53,AB67)</f>
        <v>-665</v>
      </c>
      <c r="AC68" s="881">
        <f t="shared" si="19"/>
        <v>2075</v>
      </c>
      <c r="AD68" s="879">
        <f t="shared" si="49"/>
        <v>16490</v>
      </c>
      <c r="AE68" s="880">
        <f t="shared" si="49"/>
        <v>23847</v>
      </c>
      <c r="AF68" s="881">
        <f t="shared" si="22"/>
        <v>7357</v>
      </c>
      <c r="AG68" s="879">
        <f>SUM(AG53,AG67)</f>
        <v>12712</v>
      </c>
      <c r="AH68" s="880">
        <f>SUM(AH53,AH67)</f>
        <v>23444</v>
      </c>
      <c r="AI68" s="881">
        <f t="shared" si="23"/>
        <v>10732</v>
      </c>
      <c r="AJ68" s="879">
        <f t="shared" si="50"/>
        <v>29202</v>
      </c>
      <c r="AK68" s="880">
        <f t="shared" si="50"/>
        <v>47291</v>
      </c>
      <c r="AL68" s="881">
        <f t="shared" si="26"/>
        <v>18089</v>
      </c>
      <c r="AM68" s="879">
        <f>SUM(AM53,AM67)</f>
        <v>17687</v>
      </c>
      <c r="AN68" s="880">
        <f>SUM(AN53,AN67)</f>
        <v>36065</v>
      </c>
      <c r="AO68" s="881">
        <f t="shared" si="27"/>
        <v>18378</v>
      </c>
      <c r="AP68" s="879">
        <f t="shared" si="51"/>
        <v>46889</v>
      </c>
      <c r="AQ68" s="880">
        <f t="shared" si="51"/>
        <v>83356</v>
      </c>
      <c r="AR68" s="881">
        <f t="shared" si="0"/>
        <v>36467</v>
      </c>
      <c r="AS68" s="879">
        <f>SUM(AS53,AS67)</f>
        <v>465</v>
      </c>
      <c r="AT68" s="880">
        <f>SUM(AT53,AT67)</f>
        <v>-4433</v>
      </c>
      <c r="AU68" s="881">
        <f t="shared" si="30"/>
        <v>-4898</v>
      </c>
      <c r="AV68" s="879">
        <f t="shared" si="52"/>
        <v>47354</v>
      </c>
      <c r="AW68" s="880">
        <f t="shared" si="52"/>
        <v>78923</v>
      </c>
      <c r="AX68" s="881">
        <f t="shared" si="1"/>
        <v>31569</v>
      </c>
      <c r="AY68" s="879">
        <f>SUM(AY53,AY67)</f>
        <v>-507</v>
      </c>
      <c r="AZ68" s="880">
        <f>SUM(AZ53,AZ67)</f>
        <v>-4016</v>
      </c>
      <c r="BA68" s="881">
        <f t="shared" si="33"/>
        <v>-3509</v>
      </c>
      <c r="BB68" s="879">
        <f t="shared" si="53"/>
        <v>46847</v>
      </c>
      <c r="BC68" s="880">
        <f t="shared" si="53"/>
        <v>74907</v>
      </c>
      <c r="BD68" s="881">
        <f t="shared" si="2"/>
        <v>28060</v>
      </c>
      <c r="BE68" s="879">
        <f>SUM(BE53,BE67)</f>
        <v>9091</v>
      </c>
      <c r="BF68" s="880">
        <f>SUM(BF53,BF67)</f>
        <v>23480</v>
      </c>
      <c r="BG68" s="881">
        <f t="shared" si="36"/>
        <v>14389</v>
      </c>
      <c r="BH68" s="879">
        <f t="shared" si="54"/>
        <v>55938</v>
      </c>
      <c r="BI68" s="880">
        <f t="shared" si="54"/>
        <v>98387</v>
      </c>
      <c r="BJ68" s="881">
        <f t="shared" si="3"/>
        <v>42449</v>
      </c>
      <c r="BK68" s="879">
        <f>SUM(BK53,BK67)</f>
        <v>1039</v>
      </c>
      <c r="BL68" s="880">
        <f>SUM(BL53,BL67)</f>
        <v>-10003</v>
      </c>
      <c r="BM68" s="881">
        <f t="shared" si="39"/>
        <v>-11042</v>
      </c>
      <c r="BN68" s="879">
        <f t="shared" si="55"/>
        <v>56977</v>
      </c>
      <c r="BO68" s="880">
        <f t="shared" si="55"/>
        <v>88384</v>
      </c>
      <c r="BP68" s="881">
        <f t="shared" si="4"/>
        <v>31407</v>
      </c>
      <c r="BQ68" s="879">
        <f>SUM(BQ53,BQ67)</f>
        <v>21774</v>
      </c>
      <c r="BR68" s="880">
        <f>SUM(BR53,BR67)</f>
        <v>23897</v>
      </c>
      <c r="BS68" s="881">
        <f t="shared" si="42"/>
        <v>2123</v>
      </c>
      <c r="BT68" s="879">
        <f t="shared" si="56"/>
        <v>78751</v>
      </c>
      <c r="BU68" s="880">
        <f t="shared" si="56"/>
        <v>112281</v>
      </c>
      <c r="BV68" s="881">
        <f t="shared" si="5"/>
        <v>33530</v>
      </c>
      <c r="BW68" s="914" t="s">
        <v>89</v>
      </c>
    </row>
    <row r="69" spans="2:75" ht="15.75" customHeight="1" thickTop="1" thickBot="1">
      <c r="B69" s="2495"/>
      <c r="C69" s="2499" t="s">
        <v>249</v>
      </c>
      <c r="D69" s="2500"/>
      <c r="E69" s="2501"/>
      <c r="F69" s="882">
        <f t="shared" ref="F69:BQ69" si="402">F68/F49</f>
        <v>0.18541267749235321</v>
      </c>
      <c r="G69" s="883">
        <f t="shared" si="402"/>
        <v>0.30386138613861385</v>
      </c>
      <c r="H69" s="884">
        <f t="shared" si="6"/>
        <v>0.11844870864626064</v>
      </c>
      <c r="I69" s="882">
        <f t="shared" si="402"/>
        <v>-0.74587554269175105</v>
      </c>
      <c r="J69" s="883">
        <f t="shared" si="402"/>
        <v>-1.036118911590975E-2</v>
      </c>
      <c r="K69" s="884">
        <f t="shared" si="7"/>
        <v>0.73551435357584127</v>
      </c>
      <c r="L69" s="882">
        <f t="shared" si="402"/>
        <v>0.11172941284235596</v>
      </c>
      <c r="M69" s="883">
        <f t="shared" si="402"/>
        <v>0.23989197074536242</v>
      </c>
      <c r="N69" s="884">
        <f t="shared" si="10"/>
        <v>0.12816255790300646</v>
      </c>
      <c r="O69" s="882">
        <f t="shared" si="402"/>
        <v>0.18338919522831298</v>
      </c>
      <c r="P69" s="883">
        <f t="shared" si="402"/>
        <v>0.18625727255290583</v>
      </c>
      <c r="Q69" s="884">
        <f t="shared" si="11"/>
        <v>2.8680773245928493E-3</v>
      </c>
      <c r="R69" s="882">
        <f t="shared" si="402"/>
        <v>0.15183235513604001</v>
      </c>
      <c r="S69" s="883">
        <f t="shared" si="402"/>
        <v>0.2102726606703092</v>
      </c>
      <c r="T69" s="884">
        <f t="shared" si="14"/>
        <v>5.8440305534269182E-2</v>
      </c>
      <c r="U69" s="882">
        <f t="shared" si="402"/>
        <v>0.22726777741478821</v>
      </c>
      <c r="V69" s="883">
        <f t="shared" si="402"/>
        <v>0.16393442622950818</v>
      </c>
      <c r="W69" s="884">
        <f t="shared" si="15"/>
        <v>-6.3333351185280023E-2</v>
      </c>
      <c r="X69" s="882">
        <f t="shared" si="402"/>
        <v>0.16362058403103941</v>
      </c>
      <c r="Y69" s="883">
        <f t="shared" si="402"/>
        <v>0.20861276595744682</v>
      </c>
      <c r="Z69" s="884">
        <f t="shared" si="18"/>
        <v>4.4992181926407415E-2</v>
      </c>
      <c r="AA69" s="882">
        <f t="shared" si="402"/>
        <v>-0.60646303674192126</v>
      </c>
      <c r="AB69" s="883">
        <f t="shared" si="402"/>
        <v>-0.10993552653331129</v>
      </c>
      <c r="AC69" s="884">
        <f t="shared" si="19"/>
        <v>0.49652751020860997</v>
      </c>
      <c r="AD69" s="882">
        <f t="shared" si="402"/>
        <v>0.13511299018402897</v>
      </c>
      <c r="AE69" s="883">
        <f t="shared" si="402"/>
        <v>0.19301653594929946</v>
      </c>
      <c r="AF69" s="884">
        <f t="shared" si="22"/>
        <v>5.7903545765270487E-2</v>
      </c>
      <c r="AG69" s="882">
        <f t="shared" si="402"/>
        <v>0.14830716102387009</v>
      </c>
      <c r="AH69" s="883">
        <f t="shared" si="402"/>
        <v>0.2089557559984313</v>
      </c>
      <c r="AI69" s="884">
        <f t="shared" si="23"/>
        <v>6.064859497456121E-2</v>
      </c>
      <c r="AJ69" s="882">
        <f t="shared" si="402"/>
        <v>0.14055641124374277</v>
      </c>
      <c r="AK69" s="883">
        <f t="shared" si="402"/>
        <v>0.20060234575494709</v>
      </c>
      <c r="AL69" s="884">
        <f t="shared" si="26"/>
        <v>6.0045934511204324E-2</v>
      </c>
      <c r="AM69" s="882">
        <f t="shared" si="402"/>
        <v>0.20642849639943511</v>
      </c>
      <c r="AN69" s="883">
        <f t="shared" si="402"/>
        <v>0.37997555681985795</v>
      </c>
      <c r="AO69" s="884">
        <f t="shared" si="27"/>
        <v>0.17354706042042284</v>
      </c>
      <c r="AP69" s="882">
        <f t="shared" si="402"/>
        <v>0.15979021336486721</v>
      </c>
      <c r="AQ69" s="883">
        <f t="shared" si="402"/>
        <v>0.25209052226009271</v>
      </c>
      <c r="AR69" s="884">
        <f t="shared" si="0"/>
        <v>9.2300308895225502E-2</v>
      </c>
      <c r="AS69" s="882">
        <f t="shared" si="402"/>
        <v>8.1151832460732987E-2</v>
      </c>
      <c r="AT69" s="883">
        <f t="shared" si="402"/>
        <v>-0.54259485924112605</v>
      </c>
      <c r="AU69" s="884">
        <f t="shared" si="30"/>
        <v>-0.62374669170185904</v>
      </c>
      <c r="AV69" s="882">
        <f t="shared" si="402"/>
        <v>0.15828405828104997</v>
      </c>
      <c r="AW69" s="883">
        <f t="shared" si="402"/>
        <v>0.23292870444973718</v>
      </c>
      <c r="AX69" s="884">
        <f t="shared" si="1"/>
        <v>7.4644646168687212E-2</v>
      </c>
      <c r="AY69" s="882">
        <f t="shared" si="402"/>
        <v>-6.0357142857142859E-2</v>
      </c>
      <c r="AZ69" s="883">
        <f t="shared" si="402"/>
        <v>-0.33212041018855443</v>
      </c>
      <c r="BA69" s="884">
        <f t="shared" si="33"/>
        <v>-0.27176326733141154</v>
      </c>
      <c r="BB69" s="882">
        <f t="shared" si="402"/>
        <v>0.15231279932113237</v>
      </c>
      <c r="BC69" s="883">
        <f t="shared" si="402"/>
        <v>0.21345829973127856</v>
      </c>
      <c r="BD69" s="884">
        <f t="shared" si="2"/>
        <v>6.1145500410146186E-2</v>
      </c>
      <c r="BE69" s="882">
        <f t="shared" si="402"/>
        <v>0.11980759093305218</v>
      </c>
      <c r="BF69" s="883">
        <f t="shared" si="402"/>
        <v>0.50335498531524003</v>
      </c>
      <c r="BG69" s="884">
        <f t="shared" si="36"/>
        <v>0.38354739438218788</v>
      </c>
      <c r="BH69" s="882">
        <f t="shared" si="402"/>
        <v>0.14588043843933124</v>
      </c>
      <c r="BI69" s="883">
        <f t="shared" si="402"/>
        <v>0.24747213055376691</v>
      </c>
      <c r="BJ69" s="884">
        <f t="shared" si="3"/>
        <v>0.10159169211443567</v>
      </c>
      <c r="BK69" s="882">
        <f t="shared" si="402"/>
        <v>0.11547010446765948</v>
      </c>
      <c r="BL69" s="883">
        <f t="shared" si="402"/>
        <v>-3.9568829113924049</v>
      </c>
      <c r="BM69" s="884">
        <f t="shared" si="39"/>
        <v>-4.072353015860064</v>
      </c>
      <c r="BN69" s="882">
        <f t="shared" si="402"/>
        <v>0.14518319577830496</v>
      </c>
      <c r="BO69" s="883">
        <f t="shared" si="402"/>
        <v>0.22090698232424219</v>
      </c>
      <c r="BP69" s="884">
        <f t="shared" si="4"/>
        <v>7.5723786545937227E-2</v>
      </c>
      <c r="BQ69" s="882">
        <f t="shared" si="402"/>
        <v>0.35649497364026328</v>
      </c>
      <c r="BR69" s="883">
        <f t="shared" ref="BR69:BU69" si="403">BR68/BR49</f>
        <v>0.40484862859369442</v>
      </c>
      <c r="BS69" s="884">
        <f t="shared" si="42"/>
        <v>4.8353654953431136E-2</v>
      </c>
      <c r="BT69" s="882">
        <f t="shared" si="403"/>
        <v>0.17364126060851945</v>
      </c>
      <c r="BU69" s="883">
        <f t="shared" si="403"/>
        <v>0.24455538058428786</v>
      </c>
      <c r="BV69" s="884">
        <f t="shared" si="5"/>
        <v>7.0914119975768408E-2</v>
      </c>
      <c r="BW69" s="915" t="s">
        <v>153</v>
      </c>
    </row>
    <row r="70" spans="2:75" ht="15.75" customHeight="1">
      <c r="B70" s="2502" t="s">
        <v>250</v>
      </c>
      <c r="C70" s="1631" t="s">
        <v>251</v>
      </c>
      <c r="D70" s="1632"/>
      <c r="E70" s="753" t="s">
        <v>252</v>
      </c>
      <c r="F70" s="885">
        <f>F49</f>
        <v>40213</v>
      </c>
      <c r="G70" s="886">
        <f>G49</f>
        <v>40400</v>
      </c>
      <c r="H70" s="887">
        <f t="shared" si="6"/>
        <v>187</v>
      </c>
      <c r="I70" s="885">
        <f>I49</f>
        <v>3455</v>
      </c>
      <c r="J70" s="886">
        <f>J49</f>
        <v>10327</v>
      </c>
      <c r="K70" s="887">
        <f t="shared" si="7"/>
        <v>6872</v>
      </c>
      <c r="L70" s="885">
        <f t="shared" si="46"/>
        <v>43668</v>
      </c>
      <c r="M70" s="886">
        <f t="shared" si="46"/>
        <v>50727</v>
      </c>
      <c r="N70" s="887">
        <f t="shared" si="10"/>
        <v>7059</v>
      </c>
      <c r="O70" s="885">
        <f>O49</f>
        <v>55494</v>
      </c>
      <c r="P70" s="886">
        <f>P49</f>
        <v>62564</v>
      </c>
      <c r="Q70" s="887">
        <f t="shared" si="11"/>
        <v>7070</v>
      </c>
      <c r="R70" s="885">
        <f t="shared" si="47"/>
        <v>99162</v>
      </c>
      <c r="S70" s="886">
        <f t="shared" si="47"/>
        <v>113291</v>
      </c>
      <c r="T70" s="887">
        <f t="shared" si="14"/>
        <v>14129</v>
      </c>
      <c r="U70" s="885">
        <f>U49</f>
        <v>18366</v>
      </c>
      <c r="V70" s="886">
        <f>V49</f>
        <v>4209</v>
      </c>
      <c r="W70" s="887">
        <f t="shared" si="15"/>
        <v>-14157</v>
      </c>
      <c r="X70" s="885">
        <f t="shared" si="48"/>
        <v>117528</v>
      </c>
      <c r="Y70" s="886">
        <f t="shared" si="48"/>
        <v>117500</v>
      </c>
      <c r="Z70" s="887">
        <f t="shared" si="18"/>
        <v>-28</v>
      </c>
      <c r="AA70" s="885">
        <f>AA49</f>
        <v>4518</v>
      </c>
      <c r="AB70" s="886">
        <f>AB49</f>
        <v>6049</v>
      </c>
      <c r="AC70" s="887">
        <f t="shared" si="19"/>
        <v>1531</v>
      </c>
      <c r="AD70" s="885">
        <f t="shared" si="49"/>
        <v>122046</v>
      </c>
      <c r="AE70" s="886">
        <f t="shared" si="49"/>
        <v>123549</v>
      </c>
      <c r="AF70" s="887">
        <f t="shared" si="22"/>
        <v>1503</v>
      </c>
      <c r="AG70" s="885">
        <f>AG49</f>
        <v>85714</v>
      </c>
      <c r="AH70" s="886">
        <f>AH49</f>
        <v>112196</v>
      </c>
      <c r="AI70" s="887">
        <f t="shared" si="23"/>
        <v>26482</v>
      </c>
      <c r="AJ70" s="885">
        <f t="shared" si="50"/>
        <v>207760</v>
      </c>
      <c r="AK70" s="886">
        <f t="shared" si="50"/>
        <v>235745</v>
      </c>
      <c r="AL70" s="887">
        <f t="shared" si="26"/>
        <v>27985</v>
      </c>
      <c r="AM70" s="885">
        <f>AM49</f>
        <v>85681</v>
      </c>
      <c r="AN70" s="886">
        <f>AN49</f>
        <v>94914</v>
      </c>
      <c r="AO70" s="887">
        <f t="shared" si="27"/>
        <v>9233</v>
      </c>
      <c r="AP70" s="885">
        <f t="shared" si="51"/>
        <v>293441</v>
      </c>
      <c r="AQ70" s="886">
        <f t="shared" si="51"/>
        <v>330659</v>
      </c>
      <c r="AR70" s="887">
        <f t="shared" si="0"/>
        <v>37218</v>
      </c>
      <c r="AS70" s="885">
        <f>AS49</f>
        <v>5730</v>
      </c>
      <c r="AT70" s="886">
        <f>AT49</f>
        <v>8170</v>
      </c>
      <c r="AU70" s="887">
        <f t="shared" si="30"/>
        <v>2440</v>
      </c>
      <c r="AV70" s="885">
        <f t="shared" si="52"/>
        <v>299171</v>
      </c>
      <c r="AW70" s="886">
        <f t="shared" si="52"/>
        <v>338829</v>
      </c>
      <c r="AX70" s="887">
        <f t="shared" si="1"/>
        <v>39658</v>
      </c>
      <c r="AY70" s="885">
        <f>AY49</f>
        <v>8400</v>
      </c>
      <c r="AZ70" s="886">
        <f>AZ49</f>
        <v>12092</v>
      </c>
      <c r="BA70" s="887">
        <f t="shared" si="33"/>
        <v>3692</v>
      </c>
      <c r="BB70" s="885">
        <f t="shared" si="53"/>
        <v>307571</v>
      </c>
      <c r="BC70" s="886">
        <f t="shared" si="53"/>
        <v>350921</v>
      </c>
      <c r="BD70" s="887">
        <f t="shared" si="2"/>
        <v>43350</v>
      </c>
      <c r="BE70" s="885">
        <f>BE49</f>
        <v>75880</v>
      </c>
      <c r="BF70" s="886">
        <f>BF49</f>
        <v>46647</v>
      </c>
      <c r="BG70" s="887">
        <f t="shared" si="36"/>
        <v>-29233</v>
      </c>
      <c r="BH70" s="885">
        <f t="shared" si="54"/>
        <v>383451</v>
      </c>
      <c r="BI70" s="886">
        <f t="shared" si="54"/>
        <v>397568</v>
      </c>
      <c r="BJ70" s="887">
        <f t="shared" si="3"/>
        <v>14117</v>
      </c>
      <c r="BK70" s="885">
        <f>BK49</f>
        <v>8998</v>
      </c>
      <c r="BL70" s="886">
        <f>BL49</f>
        <v>2528</v>
      </c>
      <c r="BM70" s="887">
        <f t="shared" si="39"/>
        <v>-6470</v>
      </c>
      <c r="BN70" s="885">
        <f t="shared" si="55"/>
        <v>392449</v>
      </c>
      <c r="BO70" s="886">
        <f t="shared" si="55"/>
        <v>400096</v>
      </c>
      <c r="BP70" s="887">
        <f t="shared" si="4"/>
        <v>7647</v>
      </c>
      <c r="BQ70" s="885">
        <f>BQ49</f>
        <v>61078</v>
      </c>
      <c r="BR70" s="886">
        <f>BR49</f>
        <v>59027</v>
      </c>
      <c r="BS70" s="887">
        <f t="shared" si="42"/>
        <v>-2051</v>
      </c>
      <c r="BT70" s="885">
        <f t="shared" si="56"/>
        <v>453527</v>
      </c>
      <c r="BU70" s="886">
        <f t="shared" si="56"/>
        <v>459123</v>
      </c>
      <c r="BV70" s="887">
        <f t="shared" si="5"/>
        <v>5596</v>
      </c>
      <c r="BW70" s="908" t="s">
        <v>89</v>
      </c>
    </row>
    <row r="71" spans="2:75" ht="15.75" customHeight="1" thickBot="1">
      <c r="B71" s="2503"/>
      <c r="C71" s="1633" t="s">
        <v>253</v>
      </c>
      <c r="D71" s="754"/>
      <c r="E71" s="755" t="s">
        <v>254</v>
      </c>
      <c r="F71" s="888">
        <f>SUM(F50:F50)</f>
        <v>16009</v>
      </c>
      <c r="G71" s="889">
        <f>SUM(G50:G50)</f>
        <v>13777</v>
      </c>
      <c r="H71" s="890">
        <f t="shared" si="6"/>
        <v>-2232</v>
      </c>
      <c r="I71" s="888">
        <f>SUM(I50:I50)</f>
        <v>0</v>
      </c>
      <c r="J71" s="889">
        <f>SUM(J50:J50)</f>
        <v>759</v>
      </c>
      <c r="K71" s="890">
        <f t="shared" si="7"/>
        <v>759</v>
      </c>
      <c r="L71" s="888">
        <f t="shared" si="46"/>
        <v>16009</v>
      </c>
      <c r="M71" s="889">
        <f t="shared" si="46"/>
        <v>14536</v>
      </c>
      <c r="N71" s="890">
        <f t="shared" si="10"/>
        <v>-1473</v>
      </c>
      <c r="O71" s="888">
        <f>SUM(O50:O50)</f>
        <v>27861</v>
      </c>
      <c r="P71" s="889">
        <f>SUM(P50:P50)</f>
        <v>40872</v>
      </c>
      <c r="Q71" s="890">
        <f t="shared" si="11"/>
        <v>13011</v>
      </c>
      <c r="R71" s="888">
        <f t="shared" si="47"/>
        <v>43870</v>
      </c>
      <c r="S71" s="889">
        <f t="shared" si="47"/>
        <v>55408</v>
      </c>
      <c r="T71" s="890">
        <f t="shared" si="14"/>
        <v>11538</v>
      </c>
      <c r="U71" s="888">
        <f>SUM(U50:U50)</f>
        <v>4266</v>
      </c>
      <c r="V71" s="889">
        <f>SUM(V50:V50)</f>
        <v>98</v>
      </c>
      <c r="W71" s="890">
        <f t="shared" si="15"/>
        <v>-4168</v>
      </c>
      <c r="X71" s="888">
        <f t="shared" si="48"/>
        <v>48136</v>
      </c>
      <c r="Y71" s="889">
        <f t="shared" si="48"/>
        <v>55506</v>
      </c>
      <c r="Z71" s="890">
        <f t="shared" si="18"/>
        <v>7370</v>
      </c>
      <c r="AA71" s="888">
        <f>SUM(AA50:AA50)</f>
        <v>848</v>
      </c>
      <c r="AB71" s="889">
        <f>SUM(AB50:AB50)</f>
        <v>1047</v>
      </c>
      <c r="AC71" s="890">
        <f t="shared" si="19"/>
        <v>199</v>
      </c>
      <c r="AD71" s="888">
        <f t="shared" si="49"/>
        <v>48984</v>
      </c>
      <c r="AE71" s="889">
        <f t="shared" si="49"/>
        <v>56553</v>
      </c>
      <c r="AF71" s="890">
        <f t="shared" si="22"/>
        <v>7569</v>
      </c>
      <c r="AG71" s="888">
        <f>SUM(AG50:AG50)</f>
        <v>56614</v>
      </c>
      <c r="AH71" s="889">
        <f>SUM(AH50:AH50)</f>
        <v>71868</v>
      </c>
      <c r="AI71" s="890">
        <f t="shared" si="23"/>
        <v>15254</v>
      </c>
      <c r="AJ71" s="888">
        <f t="shared" si="50"/>
        <v>105598</v>
      </c>
      <c r="AK71" s="889">
        <f t="shared" si="50"/>
        <v>128421</v>
      </c>
      <c r="AL71" s="890">
        <f t="shared" si="26"/>
        <v>22823</v>
      </c>
      <c r="AM71" s="888">
        <f>SUM(AM50:AM50)</f>
        <v>40560</v>
      </c>
      <c r="AN71" s="889">
        <f>SUM(AN50:AN50)</f>
        <v>35709</v>
      </c>
      <c r="AO71" s="890">
        <f t="shared" si="27"/>
        <v>-4851</v>
      </c>
      <c r="AP71" s="888">
        <f t="shared" si="51"/>
        <v>146158</v>
      </c>
      <c r="AQ71" s="889">
        <f t="shared" si="51"/>
        <v>164130</v>
      </c>
      <c r="AR71" s="890">
        <f t="shared" si="0"/>
        <v>17972</v>
      </c>
      <c r="AS71" s="888">
        <f>SUM(AS50:AS50)</f>
        <v>1560</v>
      </c>
      <c r="AT71" s="889">
        <f>SUM(AT50:AT50)</f>
        <v>0</v>
      </c>
      <c r="AU71" s="890">
        <f t="shared" si="30"/>
        <v>-1560</v>
      </c>
      <c r="AV71" s="888">
        <f t="shared" si="52"/>
        <v>147718</v>
      </c>
      <c r="AW71" s="889">
        <f t="shared" si="52"/>
        <v>164130</v>
      </c>
      <c r="AX71" s="890">
        <f t="shared" si="1"/>
        <v>16412</v>
      </c>
      <c r="AY71" s="888">
        <f>SUM(AY50:AY50)</f>
        <v>3000</v>
      </c>
      <c r="AZ71" s="889">
        <f>SUM(AZ50:AZ50)</f>
        <v>3400</v>
      </c>
      <c r="BA71" s="890">
        <f t="shared" si="33"/>
        <v>400</v>
      </c>
      <c r="BB71" s="888">
        <f t="shared" si="53"/>
        <v>150718</v>
      </c>
      <c r="BC71" s="889">
        <f t="shared" si="53"/>
        <v>167530</v>
      </c>
      <c r="BD71" s="890">
        <f t="shared" si="2"/>
        <v>16812</v>
      </c>
      <c r="BE71" s="888">
        <f>SUM(BE50:BE50)</f>
        <v>48570</v>
      </c>
      <c r="BF71" s="889">
        <f>SUM(BF50:BF50)</f>
        <v>8681</v>
      </c>
      <c r="BG71" s="890">
        <f t="shared" si="36"/>
        <v>-39889</v>
      </c>
      <c r="BH71" s="888">
        <f t="shared" si="54"/>
        <v>199288</v>
      </c>
      <c r="BI71" s="889">
        <f t="shared" si="54"/>
        <v>176211</v>
      </c>
      <c r="BJ71" s="890">
        <f t="shared" si="3"/>
        <v>-23077</v>
      </c>
      <c r="BK71" s="888">
        <f>SUM(BK50:BK50)</f>
        <v>5040</v>
      </c>
      <c r="BL71" s="889">
        <f>SUM(BL50:BL50)</f>
        <v>0</v>
      </c>
      <c r="BM71" s="890">
        <f t="shared" si="39"/>
        <v>-5040</v>
      </c>
      <c r="BN71" s="888">
        <f t="shared" si="55"/>
        <v>204328</v>
      </c>
      <c r="BO71" s="889">
        <f t="shared" si="55"/>
        <v>176211</v>
      </c>
      <c r="BP71" s="890">
        <f t="shared" si="4"/>
        <v>-28117</v>
      </c>
      <c r="BQ71" s="888">
        <f>SUM(BQ50:BQ50)</f>
        <v>15244</v>
      </c>
      <c r="BR71" s="889">
        <f>SUM(BR50:BR50)</f>
        <v>22296</v>
      </c>
      <c r="BS71" s="890">
        <f t="shared" si="42"/>
        <v>7052</v>
      </c>
      <c r="BT71" s="888">
        <f t="shared" si="56"/>
        <v>219572</v>
      </c>
      <c r="BU71" s="889">
        <f t="shared" si="56"/>
        <v>198507</v>
      </c>
      <c r="BV71" s="890">
        <f t="shared" si="5"/>
        <v>-21065</v>
      </c>
      <c r="BW71" s="911" t="s">
        <v>89</v>
      </c>
    </row>
    <row r="72" spans="2:75" ht="15.75" customHeight="1" thickTop="1" thickBot="1">
      <c r="B72" s="2503"/>
      <c r="C72" s="2505" t="s">
        <v>255</v>
      </c>
      <c r="D72" s="2505"/>
      <c r="E72" s="2506"/>
      <c r="F72" s="891">
        <f t="shared" ref="F72:BR72" si="404">F70-F71</f>
        <v>24204</v>
      </c>
      <c r="G72" s="892">
        <f t="shared" si="404"/>
        <v>26623</v>
      </c>
      <c r="H72" s="893">
        <f t="shared" ref="H72:H88" si="405">G72-F72</f>
        <v>2419</v>
      </c>
      <c r="I72" s="891">
        <f t="shared" si="404"/>
        <v>3455</v>
      </c>
      <c r="J72" s="892">
        <f t="shared" si="404"/>
        <v>9568</v>
      </c>
      <c r="K72" s="893">
        <f t="shared" ref="K72:K88" si="406">J72-I72</f>
        <v>6113</v>
      </c>
      <c r="L72" s="891">
        <f t="shared" si="46"/>
        <v>27659</v>
      </c>
      <c r="M72" s="892">
        <f t="shared" si="46"/>
        <v>36191</v>
      </c>
      <c r="N72" s="893">
        <f t="shared" si="10"/>
        <v>8532</v>
      </c>
      <c r="O72" s="891">
        <f t="shared" si="404"/>
        <v>27633</v>
      </c>
      <c r="P72" s="892">
        <f t="shared" si="404"/>
        <v>21692</v>
      </c>
      <c r="Q72" s="893">
        <f t="shared" ref="Q72:Q88" si="407">P72-O72</f>
        <v>-5941</v>
      </c>
      <c r="R72" s="891">
        <f t="shared" si="47"/>
        <v>55292</v>
      </c>
      <c r="S72" s="892">
        <f t="shared" si="47"/>
        <v>57883</v>
      </c>
      <c r="T72" s="893">
        <f t="shared" si="14"/>
        <v>2591</v>
      </c>
      <c r="U72" s="891">
        <f t="shared" si="404"/>
        <v>14100</v>
      </c>
      <c r="V72" s="892">
        <f t="shared" si="404"/>
        <v>4111</v>
      </c>
      <c r="W72" s="893">
        <f t="shared" ref="W72:W88" si="408">V72-U72</f>
        <v>-9989</v>
      </c>
      <c r="X72" s="891">
        <f t="shared" si="48"/>
        <v>69392</v>
      </c>
      <c r="Y72" s="892">
        <f t="shared" si="48"/>
        <v>61994</v>
      </c>
      <c r="Z72" s="893">
        <f t="shared" si="18"/>
        <v>-7398</v>
      </c>
      <c r="AA72" s="891">
        <f t="shared" si="404"/>
        <v>3670</v>
      </c>
      <c r="AB72" s="892">
        <f t="shared" si="404"/>
        <v>5002</v>
      </c>
      <c r="AC72" s="893">
        <f t="shared" ref="AC72:AC88" si="409">AB72-AA72</f>
        <v>1332</v>
      </c>
      <c r="AD72" s="891">
        <f t="shared" si="49"/>
        <v>73062</v>
      </c>
      <c r="AE72" s="892">
        <f t="shared" si="49"/>
        <v>66996</v>
      </c>
      <c r="AF72" s="893">
        <f t="shared" si="22"/>
        <v>-6066</v>
      </c>
      <c r="AG72" s="891">
        <f t="shared" si="404"/>
        <v>29100</v>
      </c>
      <c r="AH72" s="892">
        <f t="shared" si="404"/>
        <v>40328</v>
      </c>
      <c r="AI72" s="893">
        <f t="shared" ref="AI72:AI88" si="410">AH72-AG72</f>
        <v>11228</v>
      </c>
      <c r="AJ72" s="891">
        <f t="shared" si="50"/>
        <v>102162</v>
      </c>
      <c r="AK72" s="892">
        <f t="shared" si="50"/>
        <v>107324</v>
      </c>
      <c r="AL72" s="893">
        <f t="shared" si="26"/>
        <v>5162</v>
      </c>
      <c r="AM72" s="891">
        <f t="shared" si="404"/>
        <v>45121</v>
      </c>
      <c r="AN72" s="892">
        <f t="shared" si="404"/>
        <v>59205</v>
      </c>
      <c r="AO72" s="893">
        <f t="shared" ref="AO72:AO88" si="411">AN72-AM72</f>
        <v>14084</v>
      </c>
      <c r="AP72" s="891">
        <f t="shared" si="51"/>
        <v>147283</v>
      </c>
      <c r="AQ72" s="892">
        <f t="shared" si="51"/>
        <v>166529</v>
      </c>
      <c r="AR72" s="893">
        <f t="shared" ref="AR72:AR88" si="412">AQ72-AP72</f>
        <v>19246</v>
      </c>
      <c r="AS72" s="891">
        <f t="shared" si="404"/>
        <v>4170</v>
      </c>
      <c r="AT72" s="892">
        <f t="shared" si="404"/>
        <v>8170</v>
      </c>
      <c r="AU72" s="893">
        <f t="shared" ref="AU72:AU88" si="413">AT72-AS72</f>
        <v>4000</v>
      </c>
      <c r="AV72" s="891">
        <f t="shared" si="52"/>
        <v>151453</v>
      </c>
      <c r="AW72" s="892">
        <f t="shared" si="52"/>
        <v>174699</v>
      </c>
      <c r="AX72" s="893">
        <f t="shared" ref="AX72:AX88" si="414">AW72-AV72</f>
        <v>23246</v>
      </c>
      <c r="AY72" s="891">
        <f t="shared" si="404"/>
        <v>5400</v>
      </c>
      <c r="AZ72" s="892">
        <f t="shared" si="404"/>
        <v>8692</v>
      </c>
      <c r="BA72" s="893">
        <f t="shared" ref="BA72:BA88" si="415">AZ72-AY72</f>
        <v>3292</v>
      </c>
      <c r="BB72" s="891">
        <f t="shared" si="53"/>
        <v>156853</v>
      </c>
      <c r="BC72" s="892">
        <f t="shared" si="53"/>
        <v>183391</v>
      </c>
      <c r="BD72" s="893">
        <f t="shared" ref="BD72:BD88" si="416">BC72-BB72</f>
        <v>26538</v>
      </c>
      <c r="BE72" s="891">
        <f t="shared" si="404"/>
        <v>27310</v>
      </c>
      <c r="BF72" s="892">
        <f t="shared" si="404"/>
        <v>37966</v>
      </c>
      <c r="BG72" s="893">
        <f t="shared" ref="BG72:BG88" si="417">BF72-BE72</f>
        <v>10656</v>
      </c>
      <c r="BH72" s="891">
        <f t="shared" si="54"/>
        <v>184163</v>
      </c>
      <c r="BI72" s="892">
        <f t="shared" si="54"/>
        <v>221357</v>
      </c>
      <c r="BJ72" s="893">
        <f t="shared" ref="BJ72:BJ88" si="418">BI72-BH72</f>
        <v>37194</v>
      </c>
      <c r="BK72" s="891">
        <f t="shared" si="404"/>
        <v>3958</v>
      </c>
      <c r="BL72" s="892">
        <f t="shared" si="404"/>
        <v>2528</v>
      </c>
      <c r="BM72" s="893">
        <f t="shared" ref="BM72:BM88" si="419">BL72-BK72</f>
        <v>-1430</v>
      </c>
      <c r="BN72" s="891">
        <f t="shared" si="55"/>
        <v>188121</v>
      </c>
      <c r="BO72" s="892">
        <f t="shared" si="55"/>
        <v>223885</v>
      </c>
      <c r="BP72" s="893">
        <f t="shared" ref="BP72:BP88" si="420">BO72-BN72</f>
        <v>35764</v>
      </c>
      <c r="BQ72" s="891">
        <f t="shared" si="404"/>
        <v>45834</v>
      </c>
      <c r="BR72" s="892">
        <f t="shared" si="404"/>
        <v>36731</v>
      </c>
      <c r="BS72" s="893">
        <f t="shared" ref="BS72:BS88" si="421">BR72-BQ72</f>
        <v>-9103</v>
      </c>
      <c r="BT72" s="891">
        <f t="shared" si="56"/>
        <v>233955</v>
      </c>
      <c r="BU72" s="892">
        <f t="shared" si="56"/>
        <v>260616</v>
      </c>
      <c r="BV72" s="893">
        <f t="shared" ref="BV72:BV88" si="422">BU72-BT72</f>
        <v>26661</v>
      </c>
      <c r="BW72" s="916" t="s">
        <v>89</v>
      </c>
    </row>
    <row r="73" spans="2:75" ht="15.75" customHeight="1">
      <c r="B73" s="2503"/>
      <c r="C73" s="2507" t="s">
        <v>256</v>
      </c>
      <c r="D73" s="2508"/>
      <c r="E73" s="756" t="s">
        <v>257</v>
      </c>
      <c r="F73" s="894">
        <f>F52</f>
        <v>2813.968253968254</v>
      </c>
      <c r="G73" s="895">
        <f>G52</f>
        <v>2640.3174603174602</v>
      </c>
      <c r="H73" s="896">
        <f t="shared" si="405"/>
        <v>-173.65079365079373</v>
      </c>
      <c r="I73" s="894">
        <f>I52</f>
        <v>442.38095238095235</v>
      </c>
      <c r="J73" s="895">
        <f>J52</f>
        <v>1071.5873015873017</v>
      </c>
      <c r="K73" s="896">
        <f t="shared" si="406"/>
        <v>629.20634920634939</v>
      </c>
      <c r="L73" s="894">
        <f t="shared" si="46"/>
        <v>3256.3492063492063</v>
      </c>
      <c r="M73" s="895">
        <f t="shared" si="46"/>
        <v>3711.9047619047619</v>
      </c>
      <c r="N73" s="896">
        <f t="shared" ref="N73:N88" si="423">M73-L73</f>
        <v>455.55555555555566</v>
      </c>
      <c r="O73" s="894">
        <f>O52</f>
        <v>2861.9047619047619</v>
      </c>
      <c r="P73" s="895">
        <f>P52</f>
        <v>1896.8253968253966</v>
      </c>
      <c r="Q73" s="896">
        <f t="shared" si="407"/>
        <v>-965.07936507936529</v>
      </c>
      <c r="R73" s="894">
        <f t="shared" si="47"/>
        <v>6118.2539682539682</v>
      </c>
      <c r="S73" s="895">
        <f t="shared" si="47"/>
        <v>5608.730158730159</v>
      </c>
      <c r="T73" s="896">
        <f t="shared" ref="T73:T88" si="424">S73-R73</f>
        <v>-509.52380952380918</v>
      </c>
      <c r="U73" s="894">
        <f>U52</f>
        <v>1690.7936507936508</v>
      </c>
      <c r="V73" s="895">
        <f>V52</f>
        <v>614.1269841269841</v>
      </c>
      <c r="W73" s="896">
        <f t="shared" si="408"/>
        <v>-1076.6666666666667</v>
      </c>
      <c r="X73" s="894">
        <f t="shared" si="48"/>
        <v>7809.0476190476193</v>
      </c>
      <c r="Y73" s="895">
        <f t="shared" si="48"/>
        <v>6222.8571428571431</v>
      </c>
      <c r="Z73" s="896">
        <f t="shared" ref="Z73:Z88" si="425">Y73-X73</f>
        <v>-1586.1904761904761</v>
      </c>
      <c r="AA73" s="894">
        <f>AA52</f>
        <v>440.95238095238091</v>
      </c>
      <c r="AB73" s="895">
        <f>AB52</f>
        <v>580.95238095238096</v>
      </c>
      <c r="AC73" s="896">
        <f t="shared" si="409"/>
        <v>140.00000000000006</v>
      </c>
      <c r="AD73" s="894">
        <f t="shared" si="49"/>
        <v>8250</v>
      </c>
      <c r="AE73" s="895">
        <f t="shared" si="49"/>
        <v>6803.8095238095239</v>
      </c>
      <c r="AF73" s="896">
        <f t="shared" ref="AF73:AF88" si="426">AE73-AD73</f>
        <v>-1446.1904761904761</v>
      </c>
      <c r="AG73" s="894">
        <f>AG52</f>
        <v>2782.8571428571431</v>
      </c>
      <c r="AH73" s="895">
        <f>AH52</f>
        <v>2733.1746031746034</v>
      </c>
      <c r="AI73" s="896">
        <f t="shared" si="410"/>
        <v>-49.682539682539755</v>
      </c>
      <c r="AJ73" s="894">
        <f t="shared" si="50"/>
        <v>11032.857142857143</v>
      </c>
      <c r="AK73" s="895">
        <f t="shared" si="50"/>
        <v>9536.9841269841272</v>
      </c>
      <c r="AL73" s="896">
        <f t="shared" ref="AL73:AL88" si="427">AK73-AJ73</f>
        <v>-1495.8730158730159</v>
      </c>
      <c r="AM73" s="894">
        <f>AM52</f>
        <v>4237.936507936508</v>
      </c>
      <c r="AN73" s="895">
        <f>AN52</f>
        <v>1605.0793650793651</v>
      </c>
      <c r="AO73" s="896">
        <f t="shared" si="411"/>
        <v>-2632.8571428571431</v>
      </c>
      <c r="AP73" s="894">
        <f t="shared" si="51"/>
        <v>15270.79365079365</v>
      </c>
      <c r="AQ73" s="895">
        <f t="shared" si="51"/>
        <v>11142.063492063493</v>
      </c>
      <c r="AR73" s="896">
        <f t="shared" si="412"/>
        <v>-4128.7301587301572</v>
      </c>
      <c r="AS73" s="894">
        <f>AS52</f>
        <v>496.98412698412699</v>
      </c>
      <c r="AT73" s="895">
        <f>AT52</f>
        <v>0</v>
      </c>
      <c r="AU73" s="896">
        <f t="shared" si="413"/>
        <v>-496.98412698412699</v>
      </c>
      <c r="AV73" s="894">
        <f t="shared" si="52"/>
        <v>15767.777777777777</v>
      </c>
      <c r="AW73" s="895">
        <f t="shared" si="52"/>
        <v>11142.063492063493</v>
      </c>
      <c r="AX73" s="896">
        <f t="shared" si="414"/>
        <v>-4625.7142857142844</v>
      </c>
      <c r="AY73" s="894">
        <f>AY52</f>
        <v>632.06349206349205</v>
      </c>
      <c r="AZ73" s="895">
        <f>AZ52</f>
        <v>29.523809523809526</v>
      </c>
      <c r="BA73" s="896">
        <f t="shared" si="415"/>
        <v>-602.53968253968253</v>
      </c>
      <c r="BB73" s="894">
        <f t="shared" si="53"/>
        <v>16399.841269841269</v>
      </c>
      <c r="BC73" s="895">
        <f t="shared" si="53"/>
        <v>11171.587301587302</v>
      </c>
      <c r="BD73" s="896">
        <f t="shared" si="416"/>
        <v>-5228.2539682539664</v>
      </c>
      <c r="BE73" s="894">
        <f>BE52</f>
        <v>2672.063492063492</v>
      </c>
      <c r="BF73" s="895">
        <f>BF52</f>
        <v>313.8095238095238</v>
      </c>
      <c r="BG73" s="896">
        <f t="shared" si="417"/>
        <v>-2358.2539682539682</v>
      </c>
      <c r="BH73" s="894">
        <f t="shared" si="54"/>
        <v>19071.90476190476</v>
      </c>
      <c r="BI73" s="895">
        <f t="shared" si="54"/>
        <v>11485.396825396825</v>
      </c>
      <c r="BJ73" s="896">
        <f t="shared" si="418"/>
        <v>-7586.5079365079346</v>
      </c>
      <c r="BK73" s="894">
        <f>BK52</f>
        <v>423.17460317460313</v>
      </c>
      <c r="BL73" s="895">
        <f>BL52</f>
        <v>0</v>
      </c>
      <c r="BM73" s="896">
        <f t="shared" si="419"/>
        <v>-423.17460317460313</v>
      </c>
      <c r="BN73" s="894">
        <f t="shared" si="55"/>
        <v>19495.079365079364</v>
      </c>
      <c r="BO73" s="895">
        <f t="shared" si="55"/>
        <v>11485.396825396825</v>
      </c>
      <c r="BP73" s="896">
        <f t="shared" si="420"/>
        <v>-8009.6825396825388</v>
      </c>
      <c r="BQ73" s="894">
        <f>BQ52</f>
        <v>4036.1904761904757</v>
      </c>
      <c r="BR73" s="895">
        <f>BR52</f>
        <v>1.4285714285714286</v>
      </c>
      <c r="BS73" s="896">
        <f t="shared" si="421"/>
        <v>-4034.7619047619041</v>
      </c>
      <c r="BT73" s="894">
        <f t="shared" si="56"/>
        <v>23531.269841269841</v>
      </c>
      <c r="BU73" s="895">
        <f t="shared" si="56"/>
        <v>11486.825396825396</v>
      </c>
      <c r="BV73" s="896">
        <f t="shared" si="422"/>
        <v>-12044.444444444445</v>
      </c>
      <c r="BW73" s="917" t="s">
        <v>90</v>
      </c>
    </row>
    <row r="74" spans="2:75" ht="15.75" customHeight="1">
      <c r="B74" s="2503"/>
      <c r="C74" s="2509" t="s">
        <v>258</v>
      </c>
      <c r="D74" s="2510"/>
      <c r="E74" s="757" t="s">
        <v>259</v>
      </c>
      <c r="F74" s="815">
        <f>SW800_JIG_MTBJC!F58</f>
        <v>648</v>
      </c>
      <c r="G74" s="816">
        <f>SW800_JIG_MTBJC!G58</f>
        <v>574</v>
      </c>
      <c r="H74" s="817">
        <f t="shared" si="405"/>
        <v>-74</v>
      </c>
      <c r="I74" s="815">
        <f>SW800_JIG_MTBJC!H58</f>
        <v>550</v>
      </c>
      <c r="J74" s="816">
        <f>SW800_JIG_MTBJC!I58</f>
        <v>580.5</v>
      </c>
      <c r="K74" s="817">
        <f t="shared" si="406"/>
        <v>30.5</v>
      </c>
      <c r="L74" s="815">
        <f t="shared" si="46"/>
        <v>1198</v>
      </c>
      <c r="M74" s="816">
        <f t="shared" si="46"/>
        <v>1154.5</v>
      </c>
      <c r="N74" s="817">
        <f t="shared" si="423"/>
        <v>-43.5</v>
      </c>
      <c r="O74" s="815">
        <f>SW800_JIG_MTBJC!J58</f>
        <v>718</v>
      </c>
      <c r="P74" s="816">
        <f>SW800_JIG_MTBJC!K58</f>
        <v>712.75</v>
      </c>
      <c r="Q74" s="817">
        <f t="shared" si="407"/>
        <v>-5.25</v>
      </c>
      <c r="R74" s="815">
        <f t="shared" si="47"/>
        <v>1916</v>
      </c>
      <c r="S74" s="816">
        <f t="shared" si="47"/>
        <v>1867.25</v>
      </c>
      <c r="T74" s="817">
        <f t="shared" si="424"/>
        <v>-48.75</v>
      </c>
      <c r="U74" s="815">
        <f>SW800_JIG_MTBJC!L58</f>
        <v>734</v>
      </c>
      <c r="V74" s="816">
        <f>SW800_JIG_MTBJC!M58</f>
        <v>885.35</v>
      </c>
      <c r="W74" s="817">
        <f t="shared" si="408"/>
        <v>151.35000000000002</v>
      </c>
      <c r="X74" s="815">
        <f t="shared" si="48"/>
        <v>2650</v>
      </c>
      <c r="Y74" s="816">
        <f t="shared" si="48"/>
        <v>2752.6</v>
      </c>
      <c r="Z74" s="817">
        <f t="shared" si="425"/>
        <v>102.59999999999991</v>
      </c>
      <c r="AA74" s="815">
        <f>SW800_JIG_MTBJC!N58</f>
        <v>626</v>
      </c>
      <c r="AB74" s="816">
        <f>SW800_JIG_MTBJC!O58</f>
        <v>509.5</v>
      </c>
      <c r="AC74" s="817">
        <f t="shared" si="409"/>
        <v>-116.5</v>
      </c>
      <c r="AD74" s="815">
        <f t="shared" si="49"/>
        <v>3276</v>
      </c>
      <c r="AE74" s="816">
        <f t="shared" si="49"/>
        <v>3262.1</v>
      </c>
      <c r="AF74" s="817">
        <f t="shared" si="426"/>
        <v>-13.900000000000091</v>
      </c>
      <c r="AG74" s="815">
        <f>SW800_JIG_MTBJC!P58</f>
        <v>607</v>
      </c>
      <c r="AH74" s="816">
        <f>SW800_JIG_MTBJC!Q58</f>
        <v>426.25</v>
      </c>
      <c r="AI74" s="817">
        <f t="shared" si="410"/>
        <v>-180.75</v>
      </c>
      <c r="AJ74" s="815">
        <f t="shared" si="50"/>
        <v>3883</v>
      </c>
      <c r="AK74" s="816">
        <f t="shared" si="50"/>
        <v>3688.35</v>
      </c>
      <c r="AL74" s="817">
        <f t="shared" si="427"/>
        <v>-194.65000000000009</v>
      </c>
      <c r="AM74" s="815">
        <f>SW800_JIG_MTBJC!R58</f>
        <v>885</v>
      </c>
      <c r="AN74" s="816">
        <f>SW800_JIG_MTBJC!S58</f>
        <v>20.5</v>
      </c>
      <c r="AO74" s="817">
        <f t="shared" si="411"/>
        <v>-864.5</v>
      </c>
      <c r="AP74" s="815">
        <f t="shared" si="51"/>
        <v>4768</v>
      </c>
      <c r="AQ74" s="816">
        <f t="shared" si="51"/>
        <v>3708.85</v>
      </c>
      <c r="AR74" s="817">
        <f t="shared" si="412"/>
        <v>-1059.1500000000001</v>
      </c>
      <c r="AS74" s="815">
        <f>SW800_JIG_MTBJC!T58</f>
        <v>542</v>
      </c>
      <c r="AT74" s="816">
        <f>SW800_JIG_MTBJC!U58</f>
        <v>0</v>
      </c>
      <c r="AU74" s="817">
        <f t="shared" si="413"/>
        <v>-542</v>
      </c>
      <c r="AV74" s="815">
        <f t="shared" si="52"/>
        <v>5310</v>
      </c>
      <c r="AW74" s="816">
        <f t="shared" si="52"/>
        <v>3708.85</v>
      </c>
      <c r="AX74" s="817">
        <f t="shared" si="414"/>
        <v>-1601.15</v>
      </c>
      <c r="AY74" s="815">
        <f>SW800_JIG_MTBJC!V58</f>
        <v>562</v>
      </c>
      <c r="AZ74" s="816">
        <f>SW800_JIG_MTBJC!W58</f>
        <v>0</v>
      </c>
      <c r="BA74" s="817">
        <f t="shared" si="415"/>
        <v>-562</v>
      </c>
      <c r="BB74" s="815">
        <f t="shared" si="53"/>
        <v>5872</v>
      </c>
      <c r="BC74" s="816">
        <f t="shared" si="53"/>
        <v>3708.85</v>
      </c>
      <c r="BD74" s="817">
        <f t="shared" si="416"/>
        <v>-2163.15</v>
      </c>
      <c r="BE74" s="815">
        <f>SW800_JIG_MTBJC!X58</f>
        <v>450</v>
      </c>
      <c r="BF74" s="816">
        <f>SW800_JIG_MTBJC!Y58</f>
        <v>0</v>
      </c>
      <c r="BG74" s="817">
        <f t="shared" si="417"/>
        <v>-450</v>
      </c>
      <c r="BH74" s="815">
        <f t="shared" si="54"/>
        <v>6322</v>
      </c>
      <c r="BI74" s="816">
        <f t="shared" si="54"/>
        <v>3708.85</v>
      </c>
      <c r="BJ74" s="817">
        <f t="shared" si="418"/>
        <v>-2613.15</v>
      </c>
      <c r="BK74" s="815">
        <f>SW800_JIG_MTBJC!Z58</f>
        <v>385</v>
      </c>
      <c r="BL74" s="816">
        <f>SW800_JIG_MTBJC!AA58</f>
        <v>0</v>
      </c>
      <c r="BM74" s="817">
        <f t="shared" si="419"/>
        <v>-385</v>
      </c>
      <c r="BN74" s="815">
        <f t="shared" si="55"/>
        <v>6707</v>
      </c>
      <c r="BO74" s="816">
        <f t="shared" si="55"/>
        <v>3708.85</v>
      </c>
      <c r="BP74" s="817">
        <f t="shared" si="420"/>
        <v>-2998.15</v>
      </c>
      <c r="BQ74" s="815">
        <f>SW800_JIG_MTBJC!AB58</f>
        <v>619</v>
      </c>
      <c r="BR74" s="816">
        <f>SW800_JIG_MTBJC!AC58</f>
        <v>0</v>
      </c>
      <c r="BS74" s="817">
        <f t="shared" si="421"/>
        <v>-619</v>
      </c>
      <c r="BT74" s="815">
        <f t="shared" si="56"/>
        <v>7326</v>
      </c>
      <c r="BU74" s="816">
        <f t="shared" si="56"/>
        <v>3708.85</v>
      </c>
      <c r="BV74" s="817">
        <f t="shared" si="422"/>
        <v>-3617.15</v>
      </c>
      <c r="BW74" s="918" t="s">
        <v>90</v>
      </c>
    </row>
    <row r="75" spans="2:75" ht="15.75" customHeight="1" thickBot="1">
      <c r="B75" s="2503"/>
      <c r="C75" s="2511" t="s">
        <v>260</v>
      </c>
      <c r="D75" s="2512"/>
      <c r="E75" s="758" t="s">
        <v>261</v>
      </c>
      <c r="F75" s="824">
        <f>SW800_JIG_MTBJC!F59</f>
        <v>-176</v>
      </c>
      <c r="G75" s="825">
        <f>SW800_JIG_MTBJC!G59</f>
        <v>-352</v>
      </c>
      <c r="H75" s="826">
        <f t="shared" si="405"/>
        <v>-176</v>
      </c>
      <c r="I75" s="824">
        <f>SW800_JIG_MTBJC!H59</f>
        <v>-160</v>
      </c>
      <c r="J75" s="825">
        <f>SW800_JIG_MTBJC!I59</f>
        <v>-256</v>
      </c>
      <c r="K75" s="826">
        <f t="shared" si="406"/>
        <v>-96</v>
      </c>
      <c r="L75" s="824">
        <f t="shared" si="46"/>
        <v>-336</v>
      </c>
      <c r="M75" s="825">
        <f t="shared" si="46"/>
        <v>-608</v>
      </c>
      <c r="N75" s="826">
        <f t="shared" si="423"/>
        <v>-272</v>
      </c>
      <c r="O75" s="824">
        <f>SW800_JIG_MTBJC!J59</f>
        <v>-176</v>
      </c>
      <c r="P75" s="825">
        <f>SW800_JIG_MTBJC!K59</f>
        <v>-528</v>
      </c>
      <c r="Q75" s="826">
        <f t="shared" si="407"/>
        <v>-352</v>
      </c>
      <c r="R75" s="824">
        <f t="shared" si="47"/>
        <v>-512</v>
      </c>
      <c r="S75" s="825">
        <f t="shared" si="47"/>
        <v>-1136</v>
      </c>
      <c r="T75" s="826">
        <f t="shared" si="424"/>
        <v>-624</v>
      </c>
      <c r="U75" s="824">
        <f>SW800_JIG_MTBJC!L59</f>
        <v>-160</v>
      </c>
      <c r="V75" s="825">
        <f>SW800_JIG_MTBJC!M59</f>
        <v>-465</v>
      </c>
      <c r="W75" s="826">
        <f t="shared" si="408"/>
        <v>-305</v>
      </c>
      <c r="X75" s="824">
        <f t="shared" si="48"/>
        <v>-672</v>
      </c>
      <c r="Y75" s="825">
        <f t="shared" si="48"/>
        <v>-1601</v>
      </c>
      <c r="Z75" s="826">
        <f t="shared" si="425"/>
        <v>-929</v>
      </c>
      <c r="AA75" s="824">
        <f>SW800_JIG_MTBJC!N59</f>
        <v>-176</v>
      </c>
      <c r="AB75" s="825">
        <f>SW800_JIG_MTBJC!O59</f>
        <v>-256</v>
      </c>
      <c r="AC75" s="826">
        <f t="shared" si="409"/>
        <v>-80</v>
      </c>
      <c r="AD75" s="824">
        <f t="shared" si="49"/>
        <v>-848</v>
      </c>
      <c r="AE75" s="825">
        <f t="shared" si="49"/>
        <v>-1857</v>
      </c>
      <c r="AF75" s="826">
        <f t="shared" si="426"/>
        <v>-1009</v>
      </c>
      <c r="AG75" s="824">
        <f>SW800_JIG_MTBJC!P59</f>
        <v>-160</v>
      </c>
      <c r="AH75" s="825">
        <f>SW800_JIG_MTBJC!Q59</f>
        <v>0</v>
      </c>
      <c r="AI75" s="826">
        <f t="shared" si="410"/>
        <v>160</v>
      </c>
      <c r="AJ75" s="824">
        <f t="shared" si="50"/>
        <v>-1008</v>
      </c>
      <c r="AK75" s="825">
        <f t="shared" si="50"/>
        <v>-1857</v>
      </c>
      <c r="AL75" s="826">
        <f t="shared" si="427"/>
        <v>-849</v>
      </c>
      <c r="AM75" s="824">
        <f>SW800_JIG_MTBJC!R59</f>
        <v>-16</v>
      </c>
      <c r="AN75" s="825">
        <f>SW800_JIG_MTBJC!S59</f>
        <v>0</v>
      </c>
      <c r="AO75" s="826">
        <f t="shared" si="411"/>
        <v>16</v>
      </c>
      <c r="AP75" s="824">
        <f t="shared" si="51"/>
        <v>-1024</v>
      </c>
      <c r="AQ75" s="825">
        <f t="shared" si="51"/>
        <v>-1857</v>
      </c>
      <c r="AR75" s="826">
        <f t="shared" si="412"/>
        <v>-833</v>
      </c>
      <c r="AS75" s="824">
        <f>SW800_JIG_MTBJC!T59</f>
        <v>0</v>
      </c>
      <c r="AT75" s="825">
        <f>SW800_JIG_MTBJC!U59</f>
        <v>0</v>
      </c>
      <c r="AU75" s="826">
        <f t="shared" si="413"/>
        <v>0</v>
      </c>
      <c r="AV75" s="824">
        <f t="shared" si="52"/>
        <v>-1024</v>
      </c>
      <c r="AW75" s="825">
        <f t="shared" si="52"/>
        <v>-1857</v>
      </c>
      <c r="AX75" s="826">
        <f t="shared" si="414"/>
        <v>-833</v>
      </c>
      <c r="AY75" s="824">
        <f>SW800_JIG_MTBJC!V59</f>
        <v>-16</v>
      </c>
      <c r="AZ75" s="825">
        <f>SW800_JIG_MTBJC!W59</f>
        <v>0</v>
      </c>
      <c r="BA75" s="826">
        <f t="shared" si="415"/>
        <v>16</v>
      </c>
      <c r="BB75" s="824">
        <f t="shared" si="53"/>
        <v>-1040</v>
      </c>
      <c r="BC75" s="825">
        <f t="shared" si="53"/>
        <v>-1857</v>
      </c>
      <c r="BD75" s="826">
        <f t="shared" si="416"/>
        <v>-817</v>
      </c>
      <c r="BE75" s="824">
        <f>SW800_JIG_MTBJC!X59</f>
        <v>0</v>
      </c>
      <c r="BF75" s="825">
        <f>SW800_JIG_MTBJC!Y59</f>
        <v>0</v>
      </c>
      <c r="BG75" s="826">
        <f t="shared" si="417"/>
        <v>0</v>
      </c>
      <c r="BH75" s="824">
        <f t="shared" si="54"/>
        <v>-1040</v>
      </c>
      <c r="BI75" s="825">
        <f t="shared" si="54"/>
        <v>-1857</v>
      </c>
      <c r="BJ75" s="826">
        <f t="shared" si="418"/>
        <v>-817</v>
      </c>
      <c r="BK75" s="824">
        <f>SW800_JIG_MTBJC!Z59</f>
        <v>-16</v>
      </c>
      <c r="BL75" s="825">
        <f>SW800_JIG_MTBJC!AA59</f>
        <v>0</v>
      </c>
      <c r="BM75" s="826">
        <f t="shared" si="419"/>
        <v>16</v>
      </c>
      <c r="BN75" s="824">
        <f t="shared" si="55"/>
        <v>-1056</v>
      </c>
      <c r="BO75" s="825">
        <f t="shared" si="55"/>
        <v>-1857</v>
      </c>
      <c r="BP75" s="826">
        <f t="shared" si="420"/>
        <v>-801</v>
      </c>
      <c r="BQ75" s="824">
        <f>SW800_JIG_MTBJC!AB59</f>
        <v>0</v>
      </c>
      <c r="BR75" s="825">
        <f>SW800_JIG_MTBJC!AC59</f>
        <v>0</v>
      </c>
      <c r="BS75" s="826">
        <f t="shared" si="421"/>
        <v>0</v>
      </c>
      <c r="BT75" s="824">
        <f t="shared" si="56"/>
        <v>-1056</v>
      </c>
      <c r="BU75" s="825">
        <f t="shared" si="56"/>
        <v>-1857</v>
      </c>
      <c r="BV75" s="826">
        <f t="shared" si="422"/>
        <v>-801</v>
      </c>
      <c r="BW75" s="793" t="s">
        <v>90</v>
      </c>
    </row>
    <row r="76" spans="2:75" ht="15.75" customHeight="1" thickTop="1" thickBot="1">
      <c r="B76" s="2503"/>
      <c r="C76" s="2513" t="s">
        <v>262</v>
      </c>
      <c r="D76" s="2513"/>
      <c r="E76" s="2514"/>
      <c r="F76" s="897">
        <f t="shared" ref="F76:BR76" si="428">SUM(F73:F75)</f>
        <v>3285.968253968254</v>
      </c>
      <c r="G76" s="898">
        <f t="shared" si="428"/>
        <v>2862.3174603174602</v>
      </c>
      <c r="H76" s="899">
        <f t="shared" si="405"/>
        <v>-423.65079365079373</v>
      </c>
      <c r="I76" s="897">
        <f t="shared" si="428"/>
        <v>832.38095238095229</v>
      </c>
      <c r="J76" s="898">
        <f t="shared" si="428"/>
        <v>1396.0873015873017</v>
      </c>
      <c r="K76" s="899">
        <f t="shared" si="406"/>
        <v>563.70634920634939</v>
      </c>
      <c r="L76" s="897">
        <f t="shared" si="46"/>
        <v>4118.3492063492067</v>
      </c>
      <c r="M76" s="898">
        <f t="shared" si="46"/>
        <v>4258.4047619047615</v>
      </c>
      <c r="N76" s="899">
        <f t="shared" si="423"/>
        <v>140.05555555555475</v>
      </c>
      <c r="O76" s="897">
        <f t="shared" si="428"/>
        <v>3403.9047619047619</v>
      </c>
      <c r="P76" s="898">
        <f t="shared" si="428"/>
        <v>2081.5753968253966</v>
      </c>
      <c r="Q76" s="899">
        <f t="shared" si="407"/>
        <v>-1322.3293650793653</v>
      </c>
      <c r="R76" s="897">
        <f t="shared" si="47"/>
        <v>7522.2539682539682</v>
      </c>
      <c r="S76" s="898">
        <f t="shared" si="47"/>
        <v>6339.9801587301581</v>
      </c>
      <c r="T76" s="899">
        <f t="shared" si="424"/>
        <v>-1182.2738095238101</v>
      </c>
      <c r="U76" s="897">
        <f t="shared" si="428"/>
        <v>2264.7936507936511</v>
      </c>
      <c r="V76" s="898">
        <f t="shared" si="428"/>
        <v>1034.476984126984</v>
      </c>
      <c r="W76" s="899">
        <f t="shared" si="408"/>
        <v>-1230.3166666666671</v>
      </c>
      <c r="X76" s="897">
        <f t="shared" si="48"/>
        <v>9787.0476190476184</v>
      </c>
      <c r="Y76" s="898">
        <f t="shared" si="48"/>
        <v>7374.4571428571417</v>
      </c>
      <c r="Z76" s="899">
        <f t="shared" si="425"/>
        <v>-2412.5904761904767</v>
      </c>
      <c r="AA76" s="897">
        <f t="shared" si="428"/>
        <v>890.95238095238096</v>
      </c>
      <c r="AB76" s="898">
        <f t="shared" si="428"/>
        <v>834.45238095238096</v>
      </c>
      <c r="AC76" s="899">
        <f t="shared" si="409"/>
        <v>-56.5</v>
      </c>
      <c r="AD76" s="897">
        <f t="shared" si="49"/>
        <v>10678</v>
      </c>
      <c r="AE76" s="898">
        <f t="shared" si="49"/>
        <v>8208.9095238095233</v>
      </c>
      <c r="AF76" s="899">
        <f t="shared" si="426"/>
        <v>-2469.0904761904767</v>
      </c>
      <c r="AG76" s="897">
        <f t="shared" si="428"/>
        <v>3229.8571428571431</v>
      </c>
      <c r="AH76" s="898">
        <f t="shared" si="428"/>
        <v>3159.4246031746034</v>
      </c>
      <c r="AI76" s="899">
        <f t="shared" si="410"/>
        <v>-70.432539682539755</v>
      </c>
      <c r="AJ76" s="897">
        <f t="shared" si="50"/>
        <v>13907.857142857143</v>
      </c>
      <c r="AK76" s="898">
        <f t="shared" si="50"/>
        <v>11368.334126984126</v>
      </c>
      <c r="AL76" s="899">
        <f t="shared" si="427"/>
        <v>-2539.5230158730174</v>
      </c>
      <c r="AM76" s="897">
        <f t="shared" si="428"/>
        <v>5106.936507936508</v>
      </c>
      <c r="AN76" s="898">
        <f t="shared" si="428"/>
        <v>1625.5793650793651</v>
      </c>
      <c r="AO76" s="899">
        <f t="shared" si="411"/>
        <v>-3481.3571428571431</v>
      </c>
      <c r="AP76" s="897">
        <f t="shared" si="51"/>
        <v>19014.79365079365</v>
      </c>
      <c r="AQ76" s="898">
        <f t="shared" si="51"/>
        <v>12993.913492063492</v>
      </c>
      <c r="AR76" s="899">
        <f t="shared" si="412"/>
        <v>-6020.8801587301587</v>
      </c>
      <c r="AS76" s="897">
        <f t="shared" si="428"/>
        <v>1038.984126984127</v>
      </c>
      <c r="AT76" s="898">
        <f t="shared" si="428"/>
        <v>0</v>
      </c>
      <c r="AU76" s="899">
        <f t="shared" si="413"/>
        <v>-1038.984126984127</v>
      </c>
      <c r="AV76" s="897">
        <f t="shared" si="52"/>
        <v>20053.777777777777</v>
      </c>
      <c r="AW76" s="898">
        <f t="shared" si="52"/>
        <v>12993.913492063492</v>
      </c>
      <c r="AX76" s="899">
        <f t="shared" si="414"/>
        <v>-7059.8642857142859</v>
      </c>
      <c r="AY76" s="897">
        <f t="shared" si="428"/>
        <v>1178.063492063492</v>
      </c>
      <c r="AZ76" s="898">
        <f t="shared" si="428"/>
        <v>29.523809523809526</v>
      </c>
      <c r="BA76" s="899">
        <f t="shared" si="415"/>
        <v>-1148.5396825396824</v>
      </c>
      <c r="BB76" s="897">
        <f t="shared" si="53"/>
        <v>21231.841269841269</v>
      </c>
      <c r="BC76" s="898">
        <f t="shared" si="53"/>
        <v>13023.437301587301</v>
      </c>
      <c r="BD76" s="899">
        <f t="shared" si="416"/>
        <v>-8208.4039682539678</v>
      </c>
      <c r="BE76" s="897">
        <f t="shared" si="428"/>
        <v>3122.063492063492</v>
      </c>
      <c r="BF76" s="898">
        <f t="shared" si="428"/>
        <v>313.8095238095238</v>
      </c>
      <c r="BG76" s="899">
        <f t="shared" si="417"/>
        <v>-2808.2539682539682</v>
      </c>
      <c r="BH76" s="897">
        <f t="shared" si="54"/>
        <v>24353.90476190476</v>
      </c>
      <c r="BI76" s="898">
        <f t="shared" si="54"/>
        <v>13337.246825396824</v>
      </c>
      <c r="BJ76" s="899">
        <f t="shared" si="418"/>
        <v>-11016.657936507936</v>
      </c>
      <c r="BK76" s="897">
        <f t="shared" si="428"/>
        <v>792.17460317460313</v>
      </c>
      <c r="BL76" s="898">
        <f t="shared" si="428"/>
        <v>0</v>
      </c>
      <c r="BM76" s="899">
        <f t="shared" si="419"/>
        <v>-792.17460317460313</v>
      </c>
      <c r="BN76" s="897">
        <f t="shared" si="55"/>
        <v>25146.079365079364</v>
      </c>
      <c r="BO76" s="898">
        <f t="shared" si="55"/>
        <v>13337.246825396824</v>
      </c>
      <c r="BP76" s="899">
        <f t="shared" si="420"/>
        <v>-11808.83253968254</v>
      </c>
      <c r="BQ76" s="897">
        <f t="shared" si="428"/>
        <v>4655.1904761904752</v>
      </c>
      <c r="BR76" s="898">
        <f t="shared" si="428"/>
        <v>1.4285714285714286</v>
      </c>
      <c r="BS76" s="899">
        <f t="shared" si="421"/>
        <v>-4653.7619047619037</v>
      </c>
      <c r="BT76" s="897">
        <f t="shared" si="56"/>
        <v>29801.269841269837</v>
      </c>
      <c r="BU76" s="898">
        <f t="shared" si="56"/>
        <v>13338.675396825394</v>
      </c>
      <c r="BV76" s="899">
        <f t="shared" si="422"/>
        <v>-16462.594444444443</v>
      </c>
      <c r="BW76" s="907" t="s">
        <v>90</v>
      </c>
    </row>
    <row r="77" spans="2:75" ht="15.75" customHeight="1" thickTop="1" thickBot="1">
      <c r="B77" s="2504"/>
      <c r="C77" s="2515" t="s">
        <v>263</v>
      </c>
      <c r="D77" s="2515"/>
      <c r="E77" s="2516"/>
      <c r="F77" s="900">
        <f t="shared" ref="F77:BR77" si="429">F72/(F76/160)</f>
        <v>1178.5384704563899</v>
      </c>
      <c r="G77" s="901">
        <f t="shared" si="429"/>
        <v>1488.1927176336192</v>
      </c>
      <c r="H77" s="902">
        <f t="shared" si="405"/>
        <v>309.65424717722931</v>
      </c>
      <c r="I77" s="900">
        <f t="shared" si="429"/>
        <v>664.11899313501158</v>
      </c>
      <c r="J77" s="901">
        <f t="shared" si="429"/>
        <v>1096.5503362572267</v>
      </c>
      <c r="K77" s="902">
        <f t="shared" si="406"/>
        <v>432.43134312221514</v>
      </c>
      <c r="L77" s="900">
        <f t="shared" si="429"/>
        <v>1074.566477553034</v>
      </c>
      <c r="M77" s="901">
        <f t="shared" si="429"/>
        <v>1359.7955863194916</v>
      </c>
      <c r="N77" s="902">
        <f t="shared" si="423"/>
        <v>285.22910876645756</v>
      </c>
      <c r="O77" s="900">
        <f t="shared" si="429"/>
        <v>1298.8847542038554</v>
      </c>
      <c r="P77" s="901">
        <f t="shared" si="429"/>
        <v>1667.352527942626</v>
      </c>
      <c r="Q77" s="902">
        <f t="shared" si="407"/>
        <v>368.46777373877057</v>
      </c>
      <c r="R77" s="900">
        <f t="shared" si="429"/>
        <v>1176.0730277567936</v>
      </c>
      <c r="S77" s="901">
        <f t="shared" si="429"/>
        <v>1460.7742876367224</v>
      </c>
      <c r="T77" s="902">
        <f t="shared" si="424"/>
        <v>284.70125987992878</v>
      </c>
      <c r="U77" s="900">
        <f t="shared" si="429"/>
        <v>996.1172397359162</v>
      </c>
      <c r="V77" s="901">
        <f t="shared" si="429"/>
        <v>635.83821592231652</v>
      </c>
      <c r="W77" s="902">
        <f t="shared" si="408"/>
        <v>-360.27902381359968</v>
      </c>
      <c r="X77" s="900">
        <f t="shared" si="429"/>
        <v>1134.4299560157253</v>
      </c>
      <c r="Y77" s="901">
        <f t="shared" si="429"/>
        <v>1345.0535826365913</v>
      </c>
      <c r="Z77" s="902">
        <f t="shared" si="425"/>
        <v>210.62362662086593</v>
      </c>
      <c r="AA77" s="900">
        <f t="shared" si="429"/>
        <v>659.07001603420622</v>
      </c>
      <c r="AB77" s="901">
        <f t="shared" si="429"/>
        <v>959.09607099038431</v>
      </c>
      <c r="AC77" s="902">
        <f t="shared" si="409"/>
        <v>300.02605495617809</v>
      </c>
      <c r="AD77" s="900">
        <f t="shared" si="429"/>
        <v>1094.7668102640944</v>
      </c>
      <c r="AE77" s="901">
        <f t="shared" si="429"/>
        <v>1305.8202150856998</v>
      </c>
      <c r="AF77" s="902">
        <f t="shared" si="426"/>
        <v>211.05340482160545</v>
      </c>
      <c r="AG77" s="900">
        <f t="shared" si="429"/>
        <v>1441.5498252908133</v>
      </c>
      <c r="AH77" s="901">
        <f t="shared" si="429"/>
        <v>2042.2959274028949</v>
      </c>
      <c r="AI77" s="902">
        <f t="shared" si="410"/>
        <v>600.74610211208164</v>
      </c>
      <c r="AJ77" s="900">
        <f t="shared" si="429"/>
        <v>1175.3011144779416</v>
      </c>
      <c r="AK77" s="901">
        <f t="shared" si="429"/>
        <v>1510.4974755483784</v>
      </c>
      <c r="AL77" s="902">
        <f t="shared" si="427"/>
        <v>335.19636107043675</v>
      </c>
      <c r="AM77" s="900">
        <f t="shared" si="429"/>
        <v>1413.6380957117149</v>
      </c>
      <c r="AN77" s="901">
        <f t="shared" si="429"/>
        <v>5827.3377501550112</v>
      </c>
      <c r="AO77" s="902">
        <f t="shared" si="411"/>
        <v>4413.6996544432968</v>
      </c>
      <c r="AP77" s="900">
        <f t="shared" si="429"/>
        <v>1239.3129493159879</v>
      </c>
      <c r="AQ77" s="901">
        <f t="shared" si="429"/>
        <v>2050.547744239962</v>
      </c>
      <c r="AR77" s="902">
        <f t="shared" si="412"/>
        <v>811.23479492397405</v>
      </c>
      <c r="AS77" s="900">
        <f t="shared" si="429"/>
        <v>642.16572965045225</v>
      </c>
      <c r="AT77" s="901" t="e">
        <f t="shared" si="429"/>
        <v>#DIV/0!</v>
      </c>
      <c r="AU77" s="902" t="e">
        <f t="shared" si="413"/>
        <v>#DIV/0!</v>
      </c>
      <c r="AV77" s="900">
        <f t="shared" si="429"/>
        <v>1208.3748143879791</v>
      </c>
      <c r="AW77" s="901">
        <f t="shared" si="429"/>
        <v>2151.1486910446656</v>
      </c>
      <c r="AX77" s="902">
        <f t="shared" si="414"/>
        <v>942.77387665668653</v>
      </c>
      <c r="AY77" s="900">
        <f t="shared" si="429"/>
        <v>733.4069902180064</v>
      </c>
      <c r="AZ77" s="901">
        <f t="shared" si="429"/>
        <v>47105.032258064515</v>
      </c>
      <c r="BA77" s="902">
        <f t="shared" si="415"/>
        <v>46371.62526784651</v>
      </c>
      <c r="BB77" s="900">
        <f t="shared" si="429"/>
        <v>1182.0208940450327</v>
      </c>
      <c r="BC77" s="901">
        <f t="shared" si="429"/>
        <v>2253.058030726168</v>
      </c>
      <c r="BD77" s="902">
        <f t="shared" si="416"/>
        <v>1071.0371366811353</v>
      </c>
      <c r="BE77" s="900">
        <f t="shared" si="429"/>
        <v>1399.5871676241802</v>
      </c>
      <c r="BF77" s="901">
        <f t="shared" si="429"/>
        <v>19357.474962063734</v>
      </c>
      <c r="BG77" s="902">
        <f t="shared" si="417"/>
        <v>17957.887794439554</v>
      </c>
      <c r="BH77" s="900">
        <f t="shared" si="429"/>
        <v>1209.9119335512835</v>
      </c>
      <c r="BI77" s="901">
        <f t="shared" si="429"/>
        <v>2655.5045777932683</v>
      </c>
      <c r="BJ77" s="902">
        <f t="shared" si="418"/>
        <v>1445.5926442419848</v>
      </c>
      <c r="BK77" s="900">
        <f t="shared" si="429"/>
        <v>799.41972068046573</v>
      </c>
      <c r="BL77" s="901" t="e">
        <f t="shared" si="429"/>
        <v>#DIV/0!</v>
      </c>
      <c r="BM77" s="902" t="e">
        <f t="shared" si="419"/>
        <v>#DIV/0!</v>
      </c>
      <c r="BN77" s="900">
        <f t="shared" si="429"/>
        <v>1196.9802354874976</v>
      </c>
      <c r="BO77" s="901">
        <f t="shared" si="429"/>
        <v>2685.831676428782</v>
      </c>
      <c r="BP77" s="902">
        <f t="shared" si="420"/>
        <v>1488.8514409412844</v>
      </c>
      <c r="BQ77" s="900">
        <f t="shared" si="429"/>
        <v>1575.3254431817022</v>
      </c>
      <c r="BR77" s="901">
        <f t="shared" si="429"/>
        <v>4113872</v>
      </c>
      <c r="BS77" s="902">
        <f t="shared" si="421"/>
        <v>4112296.6745568183</v>
      </c>
      <c r="BT77" s="900">
        <f t="shared" ref="BT77:BU77" si="430">BT72/(BT76/160)</f>
        <v>1256.0807039222791</v>
      </c>
      <c r="BU77" s="901">
        <f t="shared" si="430"/>
        <v>3126.139497324019</v>
      </c>
      <c r="BV77" s="902">
        <f t="shared" si="422"/>
        <v>1870.0587934017399</v>
      </c>
      <c r="BW77" s="919" t="s">
        <v>89</v>
      </c>
    </row>
    <row r="78" spans="2:75" ht="15.75" hidden="1" customHeight="1" outlineLevel="1" thickTop="1">
      <c r="B78" s="2460" t="s">
        <v>277</v>
      </c>
      <c r="C78" s="2463" t="s">
        <v>278</v>
      </c>
      <c r="D78" s="810" t="s">
        <v>279</v>
      </c>
      <c r="E78" s="811" t="s">
        <v>280</v>
      </c>
      <c r="F78" s="812">
        <f>SW800_JIG_MTBJC!F57</f>
        <v>2814</v>
      </c>
      <c r="G78" s="813">
        <f>SW800_JIG_MTBJC!G57</f>
        <v>2099.9</v>
      </c>
      <c r="H78" s="814">
        <f>G78-F78</f>
        <v>-714.09999999999991</v>
      </c>
      <c r="I78" s="812">
        <f>SW800_JIG_MTBJC!H57</f>
        <v>442</v>
      </c>
      <c r="J78" s="813">
        <f>SW800_JIG_MTBJC!I57</f>
        <v>1347</v>
      </c>
      <c r="K78" s="814">
        <f>J78-I78</f>
        <v>905</v>
      </c>
      <c r="L78" s="815">
        <f t="shared" ref="L78:M84" si="431">SUM(F78,I78)</f>
        <v>3256</v>
      </c>
      <c r="M78" s="816">
        <f t="shared" si="431"/>
        <v>3446.9</v>
      </c>
      <c r="N78" s="817">
        <f t="shared" si="423"/>
        <v>190.90000000000009</v>
      </c>
      <c r="O78" s="812">
        <f>SW800_JIG_MTBJC!J57</f>
        <v>2862</v>
      </c>
      <c r="P78" s="813">
        <f>SW800_JIG_MTBJC!K57</f>
        <v>1740.6</v>
      </c>
      <c r="Q78" s="814">
        <f>P78-O78</f>
        <v>-1121.4000000000001</v>
      </c>
      <c r="R78" s="815">
        <f>SUM(L78,O78)</f>
        <v>6118</v>
      </c>
      <c r="S78" s="816">
        <f t="shared" ref="S78:S84" si="432">SUM(M78,P78)</f>
        <v>5187.5</v>
      </c>
      <c r="T78" s="817">
        <f t="shared" si="424"/>
        <v>-930.5</v>
      </c>
      <c r="U78" s="812">
        <f>SW800_JIG_MTBJC!L57</f>
        <v>1691</v>
      </c>
      <c r="V78" s="813">
        <f>SW800_JIG_MTBJC!M57</f>
        <v>1750.85</v>
      </c>
      <c r="W78" s="814">
        <f>V78-U78</f>
        <v>59.849999999999909</v>
      </c>
      <c r="X78" s="815">
        <f t="shared" ref="X78:Y84" si="433">SUM(R78,U78)</f>
        <v>7809</v>
      </c>
      <c r="Y78" s="816">
        <f t="shared" si="433"/>
        <v>6938.35</v>
      </c>
      <c r="Z78" s="817">
        <f t="shared" si="425"/>
        <v>-870.64999999999964</v>
      </c>
      <c r="AA78" s="812">
        <f>SW800_JIG_MTBJC!N57</f>
        <v>441</v>
      </c>
      <c r="AB78" s="813">
        <f>SW800_JIG_MTBJC!O57</f>
        <v>1509</v>
      </c>
      <c r="AC78" s="814">
        <f>AB78-AA78</f>
        <v>1068</v>
      </c>
      <c r="AD78" s="815">
        <f t="shared" ref="AD78:AE84" si="434">SUM(X78,AA78)</f>
        <v>8250</v>
      </c>
      <c r="AE78" s="816">
        <f t="shared" si="434"/>
        <v>8447.35</v>
      </c>
      <c r="AF78" s="817">
        <f t="shared" si="426"/>
        <v>197.35000000000036</v>
      </c>
      <c r="AG78" s="812">
        <f>SW800_JIG_MTBJC!P57</f>
        <v>2783</v>
      </c>
      <c r="AH78" s="813">
        <f>SW800_JIG_MTBJC!Q57</f>
        <v>1826.25</v>
      </c>
      <c r="AI78" s="814">
        <f>AH78-AG78</f>
        <v>-956.75</v>
      </c>
      <c r="AJ78" s="815">
        <f t="shared" ref="AJ78:AK84" si="435">SUM(AD78,AG78)</f>
        <v>11033</v>
      </c>
      <c r="AK78" s="816">
        <f t="shared" si="435"/>
        <v>10273.6</v>
      </c>
      <c r="AL78" s="817">
        <f t="shared" si="427"/>
        <v>-759.39999999999964</v>
      </c>
      <c r="AM78" s="812">
        <f>SW800_JIG_MTBJC!R57</f>
        <v>4238</v>
      </c>
      <c r="AN78" s="813">
        <f>SW800_JIG_MTBJC!S57</f>
        <v>45.5</v>
      </c>
      <c r="AO78" s="814">
        <f>AN78-AM78</f>
        <v>-4192.5</v>
      </c>
      <c r="AP78" s="815">
        <f t="shared" ref="AP78:AQ84" si="436">SUM(AJ78,AM78)</f>
        <v>15271</v>
      </c>
      <c r="AQ78" s="816">
        <f t="shared" si="436"/>
        <v>10319.1</v>
      </c>
      <c r="AR78" s="817">
        <f t="shared" si="412"/>
        <v>-4951.8999999999996</v>
      </c>
      <c r="AS78" s="812">
        <f>SW800_JIG_MTBJC!T57</f>
        <v>497</v>
      </c>
      <c r="AT78" s="813">
        <f>SW800_JIG_MTBJC!U57</f>
        <v>0</v>
      </c>
      <c r="AU78" s="814">
        <f>AT78-AS78</f>
        <v>-497</v>
      </c>
      <c r="AV78" s="815">
        <f t="shared" ref="AV78:AW84" si="437">SUM(AP78,AS78)</f>
        <v>15768</v>
      </c>
      <c r="AW78" s="816">
        <f t="shared" si="437"/>
        <v>10319.1</v>
      </c>
      <c r="AX78" s="817">
        <f t="shared" si="414"/>
        <v>-5448.9</v>
      </c>
      <c r="AY78" s="812">
        <f>SW800_JIG_MTBJC!V57</f>
        <v>632</v>
      </c>
      <c r="AZ78" s="813">
        <f>SW800_JIG_MTBJC!W57</f>
        <v>0</v>
      </c>
      <c r="BA78" s="814">
        <f>AZ78-AY78</f>
        <v>-632</v>
      </c>
      <c r="BB78" s="815">
        <f t="shared" ref="BB78:BC84" si="438">SUM(AV78,AY78)</f>
        <v>16400</v>
      </c>
      <c r="BC78" s="816">
        <f t="shared" si="438"/>
        <v>10319.1</v>
      </c>
      <c r="BD78" s="817">
        <f t="shared" si="416"/>
        <v>-6080.9</v>
      </c>
      <c r="BE78" s="812">
        <f>SW800_JIG_MTBJC!X57</f>
        <v>2672</v>
      </c>
      <c r="BF78" s="813">
        <f>SW800_JIG_MTBJC!Y57</f>
        <v>0</v>
      </c>
      <c r="BG78" s="814">
        <f>BF78-BE78</f>
        <v>-2672</v>
      </c>
      <c r="BH78" s="815">
        <f t="shared" ref="BH78:BI84" si="439">SUM(BB78,BE78)</f>
        <v>19072</v>
      </c>
      <c r="BI78" s="816">
        <f t="shared" si="439"/>
        <v>10319.1</v>
      </c>
      <c r="BJ78" s="817">
        <f t="shared" si="418"/>
        <v>-8752.9</v>
      </c>
      <c r="BK78" s="812">
        <f>SW800_JIG_MTBJC!Z57</f>
        <v>423</v>
      </c>
      <c r="BL78" s="813">
        <f>SW800_JIG_MTBJC!AA57</f>
        <v>0</v>
      </c>
      <c r="BM78" s="814">
        <f>BL78-BK78</f>
        <v>-423</v>
      </c>
      <c r="BN78" s="815">
        <f t="shared" ref="BN78:BO84" si="440">SUM(BH78,BK78)</f>
        <v>19495</v>
      </c>
      <c r="BO78" s="816">
        <f t="shared" si="440"/>
        <v>10319.1</v>
      </c>
      <c r="BP78" s="817">
        <f t="shared" si="420"/>
        <v>-9175.9</v>
      </c>
      <c r="BQ78" s="812">
        <f>SW800_JIG_MTBJC!AB57</f>
        <v>4036</v>
      </c>
      <c r="BR78" s="813">
        <f>SW800_JIG_MTBJC!AC57</f>
        <v>0</v>
      </c>
      <c r="BS78" s="814">
        <f>BR78-BQ78</f>
        <v>-4036</v>
      </c>
      <c r="BT78" s="815">
        <f t="shared" ref="BT78:BU84" si="441">SUM(BN78,BQ78)</f>
        <v>23531</v>
      </c>
      <c r="BU78" s="816">
        <f t="shared" si="441"/>
        <v>10319.1</v>
      </c>
      <c r="BV78" s="817">
        <f t="shared" si="422"/>
        <v>-13211.9</v>
      </c>
      <c r="BW78" s="818" t="s">
        <v>90</v>
      </c>
    </row>
    <row r="79" spans="2:75" ht="15.75" hidden="1" customHeight="1" outlineLevel="1" thickBot="1">
      <c r="B79" s="2461"/>
      <c r="C79" s="2464"/>
      <c r="D79" s="819" t="s">
        <v>281</v>
      </c>
      <c r="E79" s="820" t="s">
        <v>282</v>
      </c>
      <c r="F79" s="821">
        <f>SW800_JIG_MTBJC!F58</f>
        <v>648</v>
      </c>
      <c r="G79" s="822">
        <f>SW800_JIG_MTBJC!G58</f>
        <v>574</v>
      </c>
      <c r="H79" s="823">
        <f>G79-F79</f>
        <v>-74</v>
      </c>
      <c r="I79" s="821">
        <f>SW800_JIG_MTBJC!H58</f>
        <v>550</v>
      </c>
      <c r="J79" s="822">
        <f>SW800_JIG_MTBJC!I58</f>
        <v>580.5</v>
      </c>
      <c r="K79" s="823">
        <f>J79-I79</f>
        <v>30.5</v>
      </c>
      <c r="L79" s="824">
        <f t="shared" si="431"/>
        <v>1198</v>
      </c>
      <c r="M79" s="825">
        <f t="shared" si="431"/>
        <v>1154.5</v>
      </c>
      <c r="N79" s="826">
        <f t="shared" si="423"/>
        <v>-43.5</v>
      </c>
      <c r="O79" s="821">
        <f>SW800_JIG_MTBJC!J58</f>
        <v>718</v>
      </c>
      <c r="P79" s="822">
        <f>SW800_JIG_MTBJC!K58</f>
        <v>712.75</v>
      </c>
      <c r="Q79" s="823">
        <f>P79-O79</f>
        <v>-5.25</v>
      </c>
      <c r="R79" s="824">
        <f t="shared" ref="R79:R84" si="442">SUM(L79,O79)</f>
        <v>1916</v>
      </c>
      <c r="S79" s="825">
        <f t="shared" si="432"/>
        <v>1867.25</v>
      </c>
      <c r="T79" s="826">
        <f t="shared" si="424"/>
        <v>-48.75</v>
      </c>
      <c r="U79" s="821">
        <f>SW800_JIG_MTBJC!L58</f>
        <v>734</v>
      </c>
      <c r="V79" s="822">
        <f>SW800_JIG_MTBJC!M58</f>
        <v>885.35</v>
      </c>
      <c r="W79" s="823">
        <f>V79-U79</f>
        <v>151.35000000000002</v>
      </c>
      <c r="X79" s="824">
        <f t="shared" si="433"/>
        <v>2650</v>
      </c>
      <c r="Y79" s="825">
        <f t="shared" si="433"/>
        <v>2752.6</v>
      </c>
      <c r="Z79" s="826">
        <f t="shared" si="425"/>
        <v>102.59999999999991</v>
      </c>
      <c r="AA79" s="821">
        <f>SW800_JIG_MTBJC!N58</f>
        <v>626</v>
      </c>
      <c r="AB79" s="822">
        <f>SW800_JIG_MTBJC!O58</f>
        <v>509.5</v>
      </c>
      <c r="AC79" s="823">
        <f>AB79-AA79</f>
        <v>-116.5</v>
      </c>
      <c r="AD79" s="824">
        <f t="shared" si="434"/>
        <v>3276</v>
      </c>
      <c r="AE79" s="825">
        <f t="shared" si="434"/>
        <v>3262.1</v>
      </c>
      <c r="AF79" s="826">
        <f t="shared" si="426"/>
        <v>-13.900000000000091</v>
      </c>
      <c r="AG79" s="821">
        <f>SW800_JIG_MTBJC!P58</f>
        <v>607</v>
      </c>
      <c r="AH79" s="822">
        <f>SW800_JIG_MTBJC!Q58</f>
        <v>426.25</v>
      </c>
      <c r="AI79" s="823">
        <f>AH79-AG79</f>
        <v>-180.75</v>
      </c>
      <c r="AJ79" s="824">
        <f t="shared" si="435"/>
        <v>3883</v>
      </c>
      <c r="AK79" s="825">
        <f t="shared" si="435"/>
        <v>3688.35</v>
      </c>
      <c r="AL79" s="826">
        <f t="shared" si="427"/>
        <v>-194.65000000000009</v>
      </c>
      <c r="AM79" s="821">
        <f>SW800_JIG_MTBJC!R58</f>
        <v>885</v>
      </c>
      <c r="AN79" s="822">
        <f>SW800_JIG_MTBJC!S58</f>
        <v>20.5</v>
      </c>
      <c r="AO79" s="823">
        <f>AN79-AM79</f>
        <v>-864.5</v>
      </c>
      <c r="AP79" s="824">
        <f t="shared" si="436"/>
        <v>4768</v>
      </c>
      <c r="AQ79" s="825">
        <f t="shared" si="436"/>
        <v>3708.85</v>
      </c>
      <c r="AR79" s="826">
        <f t="shared" si="412"/>
        <v>-1059.1500000000001</v>
      </c>
      <c r="AS79" s="821">
        <f>SW800_JIG_MTBJC!T58</f>
        <v>542</v>
      </c>
      <c r="AT79" s="822">
        <f>SW800_JIG_MTBJC!U58</f>
        <v>0</v>
      </c>
      <c r="AU79" s="823">
        <f>AT79-AS79</f>
        <v>-542</v>
      </c>
      <c r="AV79" s="824">
        <f t="shared" si="437"/>
        <v>5310</v>
      </c>
      <c r="AW79" s="825">
        <f t="shared" si="437"/>
        <v>3708.85</v>
      </c>
      <c r="AX79" s="826">
        <f t="shared" si="414"/>
        <v>-1601.15</v>
      </c>
      <c r="AY79" s="821">
        <f>SW800_JIG_MTBJC!V58</f>
        <v>562</v>
      </c>
      <c r="AZ79" s="822">
        <f>SW800_JIG_MTBJC!W58</f>
        <v>0</v>
      </c>
      <c r="BA79" s="823">
        <f>AZ79-AY79</f>
        <v>-562</v>
      </c>
      <c r="BB79" s="824">
        <f t="shared" si="438"/>
        <v>5872</v>
      </c>
      <c r="BC79" s="825">
        <f t="shared" si="438"/>
        <v>3708.85</v>
      </c>
      <c r="BD79" s="826">
        <f t="shared" si="416"/>
        <v>-2163.15</v>
      </c>
      <c r="BE79" s="821">
        <f>SW800_JIG_MTBJC!X58</f>
        <v>450</v>
      </c>
      <c r="BF79" s="822">
        <f>SW800_JIG_MTBJC!Y58</f>
        <v>0</v>
      </c>
      <c r="BG79" s="823">
        <f>BF79-BE79</f>
        <v>-450</v>
      </c>
      <c r="BH79" s="824">
        <f t="shared" si="439"/>
        <v>6322</v>
      </c>
      <c r="BI79" s="825">
        <f t="shared" si="439"/>
        <v>3708.85</v>
      </c>
      <c r="BJ79" s="826">
        <f t="shared" si="418"/>
        <v>-2613.15</v>
      </c>
      <c r="BK79" s="821">
        <f>SW800_JIG_MTBJC!Z58</f>
        <v>385</v>
      </c>
      <c r="BL79" s="822">
        <f>SW800_JIG_MTBJC!AA58</f>
        <v>0</v>
      </c>
      <c r="BM79" s="823">
        <f>BL79-BK79</f>
        <v>-385</v>
      </c>
      <c r="BN79" s="824">
        <f t="shared" si="440"/>
        <v>6707</v>
      </c>
      <c r="BO79" s="825">
        <f t="shared" si="440"/>
        <v>3708.85</v>
      </c>
      <c r="BP79" s="826">
        <f t="shared" si="420"/>
        <v>-2998.15</v>
      </c>
      <c r="BQ79" s="821">
        <f>SW800_JIG_MTBJC!AB58</f>
        <v>619</v>
      </c>
      <c r="BR79" s="822">
        <f>SW800_JIG_MTBJC!AC58</f>
        <v>0</v>
      </c>
      <c r="BS79" s="823">
        <f>BR79-BQ79</f>
        <v>-619</v>
      </c>
      <c r="BT79" s="824">
        <f t="shared" si="441"/>
        <v>7326</v>
      </c>
      <c r="BU79" s="825">
        <f t="shared" si="441"/>
        <v>3708.85</v>
      </c>
      <c r="BV79" s="826">
        <f t="shared" si="422"/>
        <v>-3617.15</v>
      </c>
      <c r="BW79" s="793" t="s">
        <v>90</v>
      </c>
    </row>
    <row r="80" spans="2:75" ht="15.75" hidden="1" customHeight="1" outlineLevel="1" thickTop="1">
      <c r="B80" s="2461"/>
      <c r="C80" s="2465"/>
      <c r="D80" s="2533" t="s">
        <v>283</v>
      </c>
      <c r="E80" s="2534"/>
      <c r="F80" s="827">
        <f>SUM(F78:F79)</f>
        <v>3462</v>
      </c>
      <c r="G80" s="828">
        <f t="shared" ref="G80:K80" si="443">SUM(G78:G79)</f>
        <v>2673.9</v>
      </c>
      <c r="H80" s="829">
        <f t="shared" si="443"/>
        <v>-788.09999999999991</v>
      </c>
      <c r="I80" s="827">
        <f t="shared" si="443"/>
        <v>992</v>
      </c>
      <c r="J80" s="828">
        <f t="shared" si="443"/>
        <v>1927.5</v>
      </c>
      <c r="K80" s="829">
        <f t="shared" si="443"/>
        <v>935.5</v>
      </c>
      <c r="L80" s="827">
        <f t="shared" si="431"/>
        <v>4454</v>
      </c>
      <c r="M80" s="828">
        <f t="shared" si="431"/>
        <v>4601.3999999999996</v>
      </c>
      <c r="N80" s="829">
        <f t="shared" si="423"/>
        <v>147.39999999999964</v>
      </c>
      <c r="O80" s="827">
        <f t="shared" ref="O80:BS80" si="444">SUM(O78:O79)</f>
        <v>3580</v>
      </c>
      <c r="P80" s="828">
        <f t="shared" si="444"/>
        <v>2453.35</v>
      </c>
      <c r="Q80" s="829">
        <f t="shared" si="444"/>
        <v>-1126.6500000000001</v>
      </c>
      <c r="R80" s="827">
        <f>SUM(L80,O80)</f>
        <v>8034</v>
      </c>
      <c r="S80" s="828">
        <f t="shared" si="432"/>
        <v>7054.75</v>
      </c>
      <c r="T80" s="829">
        <f t="shared" si="424"/>
        <v>-979.25</v>
      </c>
      <c r="U80" s="827">
        <f t="shared" si="444"/>
        <v>2425</v>
      </c>
      <c r="V80" s="828">
        <f t="shared" si="444"/>
        <v>2636.2</v>
      </c>
      <c r="W80" s="829">
        <f t="shared" si="444"/>
        <v>211.19999999999993</v>
      </c>
      <c r="X80" s="827">
        <f t="shared" si="433"/>
        <v>10459</v>
      </c>
      <c r="Y80" s="828">
        <f t="shared" si="433"/>
        <v>9690.9500000000007</v>
      </c>
      <c r="Z80" s="829">
        <f t="shared" si="425"/>
        <v>-768.04999999999927</v>
      </c>
      <c r="AA80" s="827">
        <f t="shared" si="444"/>
        <v>1067</v>
      </c>
      <c r="AB80" s="828">
        <f t="shared" si="444"/>
        <v>2018.5</v>
      </c>
      <c r="AC80" s="829">
        <f t="shared" si="444"/>
        <v>951.5</v>
      </c>
      <c r="AD80" s="827">
        <f t="shared" si="434"/>
        <v>11526</v>
      </c>
      <c r="AE80" s="828">
        <f t="shared" si="434"/>
        <v>11709.45</v>
      </c>
      <c r="AF80" s="829">
        <f t="shared" si="426"/>
        <v>183.45000000000073</v>
      </c>
      <c r="AG80" s="827">
        <f t="shared" si="444"/>
        <v>3390</v>
      </c>
      <c r="AH80" s="828">
        <f t="shared" si="444"/>
        <v>2252.5</v>
      </c>
      <c r="AI80" s="829">
        <f t="shared" si="444"/>
        <v>-1137.5</v>
      </c>
      <c r="AJ80" s="827">
        <f t="shared" si="435"/>
        <v>14916</v>
      </c>
      <c r="AK80" s="828">
        <f t="shared" si="435"/>
        <v>13961.95</v>
      </c>
      <c r="AL80" s="829">
        <f t="shared" si="427"/>
        <v>-954.04999999999927</v>
      </c>
      <c r="AM80" s="827">
        <f t="shared" si="444"/>
        <v>5123</v>
      </c>
      <c r="AN80" s="828">
        <f t="shared" si="444"/>
        <v>66</v>
      </c>
      <c r="AO80" s="829">
        <f t="shared" si="444"/>
        <v>-5057</v>
      </c>
      <c r="AP80" s="827">
        <f t="shared" si="436"/>
        <v>20039</v>
      </c>
      <c r="AQ80" s="828">
        <f t="shared" si="436"/>
        <v>14027.95</v>
      </c>
      <c r="AR80" s="829">
        <f t="shared" si="412"/>
        <v>-6011.0499999999993</v>
      </c>
      <c r="AS80" s="827">
        <f t="shared" si="444"/>
        <v>1039</v>
      </c>
      <c r="AT80" s="828">
        <f t="shared" si="444"/>
        <v>0</v>
      </c>
      <c r="AU80" s="829">
        <f t="shared" si="444"/>
        <v>-1039</v>
      </c>
      <c r="AV80" s="827">
        <f t="shared" si="437"/>
        <v>21078</v>
      </c>
      <c r="AW80" s="828">
        <f t="shared" si="437"/>
        <v>14027.95</v>
      </c>
      <c r="AX80" s="829">
        <f t="shared" si="414"/>
        <v>-7050.0499999999993</v>
      </c>
      <c r="AY80" s="827">
        <f t="shared" si="444"/>
        <v>1194</v>
      </c>
      <c r="AZ80" s="828">
        <f t="shared" si="444"/>
        <v>0</v>
      </c>
      <c r="BA80" s="829">
        <f t="shared" si="444"/>
        <v>-1194</v>
      </c>
      <c r="BB80" s="827">
        <f t="shared" si="438"/>
        <v>22272</v>
      </c>
      <c r="BC80" s="828">
        <f t="shared" si="438"/>
        <v>14027.95</v>
      </c>
      <c r="BD80" s="829">
        <f t="shared" si="416"/>
        <v>-8244.0499999999993</v>
      </c>
      <c r="BE80" s="827">
        <f t="shared" si="444"/>
        <v>3122</v>
      </c>
      <c r="BF80" s="828">
        <f t="shared" si="444"/>
        <v>0</v>
      </c>
      <c r="BG80" s="829">
        <f t="shared" si="444"/>
        <v>-3122</v>
      </c>
      <c r="BH80" s="827">
        <f t="shared" si="439"/>
        <v>25394</v>
      </c>
      <c r="BI80" s="828">
        <f t="shared" si="439"/>
        <v>14027.95</v>
      </c>
      <c r="BJ80" s="829">
        <f t="shared" si="418"/>
        <v>-11366.05</v>
      </c>
      <c r="BK80" s="827">
        <f t="shared" si="444"/>
        <v>808</v>
      </c>
      <c r="BL80" s="828">
        <f t="shared" si="444"/>
        <v>0</v>
      </c>
      <c r="BM80" s="829">
        <f t="shared" si="444"/>
        <v>-808</v>
      </c>
      <c r="BN80" s="827">
        <f t="shared" si="440"/>
        <v>26202</v>
      </c>
      <c r="BO80" s="828">
        <f t="shared" si="440"/>
        <v>14027.95</v>
      </c>
      <c r="BP80" s="829">
        <f t="shared" si="420"/>
        <v>-12174.05</v>
      </c>
      <c r="BQ80" s="827">
        <f t="shared" si="444"/>
        <v>4655</v>
      </c>
      <c r="BR80" s="828">
        <f t="shared" si="444"/>
        <v>0</v>
      </c>
      <c r="BS80" s="829">
        <f t="shared" si="444"/>
        <v>-4655</v>
      </c>
      <c r="BT80" s="827">
        <f t="shared" si="441"/>
        <v>30857</v>
      </c>
      <c r="BU80" s="828">
        <f t="shared" si="441"/>
        <v>14027.95</v>
      </c>
      <c r="BV80" s="829">
        <f t="shared" si="422"/>
        <v>-16829.05</v>
      </c>
      <c r="BW80" s="830" t="s">
        <v>90</v>
      </c>
    </row>
    <row r="81" spans="2:75" ht="15.75" customHeight="1" collapsed="1">
      <c r="B81" s="2461"/>
      <c r="C81" s="2517" t="s">
        <v>284</v>
      </c>
      <c r="D81" s="831" t="s">
        <v>285</v>
      </c>
      <c r="E81" s="832" t="s">
        <v>286</v>
      </c>
      <c r="F81" s="833">
        <f>F78</f>
        <v>2814</v>
      </c>
      <c r="G81" s="834">
        <f>G78</f>
        <v>2099.9</v>
      </c>
      <c r="H81" s="835">
        <f>G81-F81</f>
        <v>-714.09999999999991</v>
      </c>
      <c r="I81" s="833">
        <f>I78</f>
        <v>442</v>
      </c>
      <c r="J81" s="834">
        <f>J78</f>
        <v>1347</v>
      </c>
      <c r="K81" s="835">
        <f>J81-I81</f>
        <v>905</v>
      </c>
      <c r="L81" s="833">
        <f t="shared" si="431"/>
        <v>3256</v>
      </c>
      <c r="M81" s="834">
        <f t="shared" si="431"/>
        <v>3446.9</v>
      </c>
      <c r="N81" s="835">
        <f t="shared" si="423"/>
        <v>190.90000000000009</v>
      </c>
      <c r="O81" s="833">
        <f>O78</f>
        <v>2862</v>
      </c>
      <c r="P81" s="834">
        <f>P78</f>
        <v>1740.6</v>
      </c>
      <c r="Q81" s="835">
        <f>P81-O81</f>
        <v>-1121.4000000000001</v>
      </c>
      <c r="R81" s="833">
        <f t="shared" si="442"/>
        <v>6118</v>
      </c>
      <c r="S81" s="834">
        <f t="shared" si="432"/>
        <v>5187.5</v>
      </c>
      <c r="T81" s="835">
        <f t="shared" si="424"/>
        <v>-930.5</v>
      </c>
      <c r="U81" s="833">
        <f>U78</f>
        <v>1691</v>
      </c>
      <c r="V81" s="834">
        <f>V78</f>
        <v>1750.85</v>
      </c>
      <c r="W81" s="835">
        <f>V81-U81</f>
        <v>59.849999999999909</v>
      </c>
      <c r="X81" s="833">
        <f t="shared" si="433"/>
        <v>7809</v>
      </c>
      <c r="Y81" s="834">
        <f t="shared" si="433"/>
        <v>6938.35</v>
      </c>
      <c r="Z81" s="835">
        <f t="shared" si="425"/>
        <v>-870.64999999999964</v>
      </c>
      <c r="AA81" s="833">
        <f>AA78</f>
        <v>441</v>
      </c>
      <c r="AB81" s="834">
        <f>AB78</f>
        <v>1509</v>
      </c>
      <c r="AC81" s="835">
        <f>AB81-AA81</f>
        <v>1068</v>
      </c>
      <c r="AD81" s="833">
        <f t="shared" si="434"/>
        <v>8250</v>
      </c>
      <c r="AE81" s="834">
        <f t="shared" si="434"/>
        <v>8447.35</v>
      </c>
      <c r="AF81" s="835">
        <f t="shared" si="426"/>
        <v>197.35000000000036</v>
      </c>
      <c r="AG81" s="833">
        <f>AG78</f>
        <v>2783</v>
      </c>
      <c r="AH81" s="834">
        <f>AH78</f>
        <v>1826.25</v>
      </c>
      <c r="AI81" s="835">
        <f>AH81-AG81</f>
        <v>-956.75</v>
      </c>
      <c r="AJ81" s="833">
        <f t="shared" si="435"/>
        <v>11033</v>
      </c>
      <c r="AK81" s="834">
        <f t="shared" si="435"/>
        <v>10273.6</v>
      </c>
      <c r="AL81" s="835">
        <f t="shared" si="427"/>
        <v>-759.39999999999964</v>
      </c>
      <c r="AM81" s="833">
        <f>AM78</f>
        <v>4238</v>
      </c>
      <c r="AN81" s="834">
        <f>AN78</f>
        <v>45.5</v>
      </c>
      <c r="AO81" s="835">
        <f>AN81-AM81</f>
        <v>-4192.5</v>
      </c>
      <c r="AP81" s="833">
        <f t="shared" si="436"/>
        <v>15271</v>
      </c>
      <c r="AQ81" s="834">
        <f t="shared" si="436"/>
        <v>10319.1</v>
      </c>
      <c r="AR81" s="835">
        <f t="shared" si="412"/>
        <v>-4951.8999999999996</v>
      </c>
      <c r="AS81" s="833">
        <f>AS78</f>
        <v>497</v>
      </c>
      <c r="AT81" s="834">
        <f>AT78</f>
        <v>0</v>
      </c>
      <c r="AU81" s="835">
        <f>AT81-AS81</f>
        <v>-497</v>
      </c>
      <c r="AV81" s="833">
        <f t="shared" si="437"/>
        <v>15768</v>
      </c>
      <c r="AW81" s="834">
        <f t="shared" si="437"/>
        <v>10319.1</v>
      </c>
      <c r="AX81" s="835">
        <f t="shared" si="414"/>
        <v>-5448.9</v>
      </c>
      <c r="AY81" s="833">
        <f>AY78</f>
        <v>632</v>
      </c>
      <c r="AZ81" s="834">
        <f>AZ78</f>
        <v>0</v>
      </c>
      <c r="BA81" s="835">
        <f>AZ81-AY81</f>
        <v>-632</v>
      </c>
      <c r="BB81" s="833">
        <f t="shared" si="438"/>
        <v>16400</v>
      </c>
      <c r="BC81" s="834">
        <f t="shared" si="438"/>
        <v>10319.1</v>
      </c>
      <c r="BD81" s="835">
        <f t="shared" si="416"/>
        <v>-6080.9</v>
      </c>
      <c r="BE81" s="833">
        <f>BE78</f>
        <v>2672</v>
      </c>
      <c r="BF81" s="834">
        <f>BF78</f>
        <v>0</v>
      </c>
      <c r="BG81" s="835">
        <f>BF81-BE81</f>
        <v>-2672</v>
      </c>
      <c r="BH81" s="833">
        <f t="shared" si="439"/>
        <v>19072</v>
      </c>
      <c r="BI81" s="834">
        <f t="shared" si="439"/>
        <v>10319.1</v>
      </c>
      <c r="BJ81" s="835">
        <f t="shared" si="418"/>
        <v>-8752.9</v>
      </c>
      <c r="BK81" s="833">
        <f>BK78</f>
        <v>423</v>
      </c>
      <c r="BL81" s="834">
        <f>BL78</f>
        <v>0</v>
      </c>
      <c r="BM81" s="835">
        <f>BL81-BK81</f>
        <v>-423</v>
      </c>
      <c r="BN81" s="833">
        <f t="shared" si="440"/>
        <v>19495</v>
      </c>
      <c r="BO81" s="834">
        <f t="shared" si="440"/>
        <v>10319.1</v>
      </c>
      <c r="BP81" s="835">
        <f t="shared" si="420"/>
        <v>-9175.9</v>
      </c>
      <c r="BQ81" s="833">
        <f>BQ78</f>
        <v>4036</v>
      </c>
      <c r="BR81" s="834">
        <f>BR78</f>
        <v>0</v>
      </c>
      <c r="BS81" s="835">
        <f>BR81-BQ81</f>
        <v>-4036</v>
      </c>
      <c r="BT81" s="833">
        <f t="shared" si="441"/>
        <v>23531</v>
      </c>
      <c r="BU81" s="834">
        <f t="shared" si="441"/>
        <v>10319.1</v>
      </c>
      <c r="BV81" s="835">
        <f t="shared" si="422"/>
        <v>-13211.9</v>
      </c>
      <c r="BW81" s="836" t="s">
        <v>90</v>
      </c>
    </row>
    <row r="82" spans="2:75" ht="15.75" customHeight="1">
      <c r="B82" s="2461"/>
      <c r="C82" s="2518"/>
      <c r="D82" s="837" t="s">
        <v>287</v>
      </c>
      <c r="E82" s="838"/>
      <c r="F82" s="839">
        <f>F58/6000*1000</f>
        <v>818</v>
      </c>
      <c r="G82" s="840">
        <f>G58/6000*1000</f>
        <v>508.49999999999994</v>
      </c>
      <c r="H82" s="841">
        <f t="shared" ref="H82:H84" si="445">G82-F82</f>
        <v>-309.50000000000006</v>
      </c>
      <c r="I82" s="839">
        <f>I58/6000*1000</f>
        <v>-980</v>
      </c>
      <c r="J82" s="840">
        <f>J58/6000*1000</f>
        <v>-275.5</v>
      </c>
      <c r="K82" s="841">
        <f t="shared" ref="K82:K84" si="446">J82-I82</f>
        <v>704.5</v>
      </c>
      <c r="L82" s="839">
        <f t="shared" si="431"/>
        <v>-162</v>
      </c>
      <c r="M82" s="840">
        <f t="shared" si="431"/>
        <v>232.99999999999994</v>
      </c>
      <c r="N82" s="841">
        <f t="shared" si="423"/>
        <v>394.99999999999994</v>
      </c>
      <c r="O82" s="839">
        <f>O58/6000*1000</f>
        <v>936</v>
      </c>
      <c r="P82" s="840">
        <f>P58/6000*1000</f>
        <v>30.666666666666664</v>
      </c>
      <c r="Q82" s="841">
        <f t="shared" ref="Q82:Q84" si="447">P82-O82</f>
        <v>-905.33333333333337</v>
      </c>
      <c r="R82" s="839">
        <f t="shared" si="442"/>
        <v>774</v>
      </c>
      <c r="S82" s="840">
        <f t="shared" si="432"/>
        <v>263.66666666666663</v>
      </c>
      <c r="T82" s="841">
        <f t="shared" si="424"/>
        <v>-510.33333333333337</v>
      </c>
      <c r="U82" s="839">
        <f>U58/6000*1000</f>
        <v>-331</v>
      </c>
      <c r="V82" s="840">
        <f>V58/6000*1000</f>
        <v>-1136.6666666666667</v>
      </c>
      <c r="W82" s="841">
        <f t="shared" ref="W82:W84" si="448">V82-U82</f>
        <v>-805.66666666666674</v>
      </c>
      <c r="X82" s="839">
        <f t="shared" si="433"/>
        <v>443</v>
      </c>
      <c r="Y82" s="840">
        <f t="shared" si="433"/>
        <v>-873.00000000000011</v>
      </c>
      <c r="Z82" s="841">
        <f t="shared" si="425"/>
        <v>-1316</v>
      </c>
      <c r="AA82" s="839">
        <f>AA58/6000*1000</f>
        <v>-905</v>
      </c>
      <c r="AB82" s="840">
        <f>AB58/6000*1000</f>
        <v>-918.66666666666663</v>
      </c>
      <c r="AC82" s="841">
        <f t="shared" ref="AC82:AC84" si="449">AB82-AA82</f>
        <v>-13.666666666666629</v>
      </c>
      <c r="AD82" s="839">
        <f t="shared" si="434"/>
        <v>-462</v>
      </c>
      <c r="AE82" s="840">
        <f t="shared" si="434"/>
        <v>-1791.6666666666667</v>
      </c>
      <c r="AF82" s="841">
        <f t="shared" si="426"/>
        <v>-1329.6666666666667</v>
      </c>
      <c r="AG82" s="839">
        <f>AG58/6000*1000</f>
        <v>746</v>
      </c>
      <c r="AH82" s="840">
        <f>AH58/6000*1000</f>
        <v>828.66666666666663</v>
      </c>
      <c r="AI82" s="841">
        <f t="shared" ref="AI82:AI84" si="450">AH82-AG82</f>
        <v>82.666666666666629</v>
      </c>
      <c r="AJ82" s="839">
        <f t="shared" si="435"/>
        <v>284</v>
      </c>
      <c r="AK82" s="840">
        <f t="shared" si="435"/>
        <v>-963.00000000000011</v>
      </c>
      <c r="AL82" s="841">
        <f t="shared" si="427"/>
        <v>-1247</v>
      </c>
      <c r="AM82" s="839">
        <f>AM58/6000*1000</f>
        <v>2479</v>
      </c>
      <c r="AN82" s="840">
        <f>AN58/6000*1000</f>
        <v>1763.3333333333335</v>
      </c>
      <c r="AO82" s="841">
        <f t="shared" ref="AO82:AO84" si="451">AN82-AM82</f>
        <v>-715.66666666666652</v>
      </c>
      <c r="AP82" s="839">
        <f t="shared" si="436"/>
        <v>2763</v>
      </c>
      <c r="AQ82" s="840">
        <f t="shared" si="436"/>
        <v>800.33333333333337</v>
      </c>
      <c r="AR82" s="841">
        <f t="shared" si="412"/>
        <v>-1962.6666666666665</v>
      </c>
      <c r="AS82" s="839">
        <f>AS58/6000*1000</f>
        <v>-1483</v>
      </c>
      <c r="AT82" s="840">
        <f>AT58/6000*1000</f>
        <v>0</v>
      </c>
      <c r="AU82" s="841">
        <f t="shared" ref="AU82:AU84" si="452">AT82-AS82</f>
        <v>1483</v>
      </c>
      <c r="AV82" s="839">
        <f t="shared" si="437"/>
        <v>1280</v>
      </c>
      <c r="AW82" s="840">
        <f t="shared" si="437"/>
        <v>800.33333333333337</v>
      </c>
      <c r="AX82" s="841">
        <f t="shared" si="414"/>
        <v>-479.66666666666663</v>
      </c>
      <c r="AY82" s="839">
        <f>AY58/6000*1000</f>
        <v>-1104</v>
      </c>
      <c r="AZ82" s="840">
        <f>AZ58/6000*1000</f>
        <v>29.5</v>
      </c>
      <c r="BA82" s="841">
        <f t="shared" ref="BA82:BA84" si="453">AZ82-AY82</f>
        <v>1133.5</v>
      </c>
      <c r="BB82" s="839">
        <f t="shared" si="438"/>
        <v>176</v>
      </c>
      <c r="BC82" s="840">
        <f t="shared" si="438"/>
        <v>829.83333333333337</v>
      </c>
      <c r="BD82" s="841">
        <f t="shared" si="416"/>
        <v>653.83333333333337</v>
      </c>
      <c r="BE82" s="839">
        <f>BE58/6000*1000</f>
        <v>936</v>
      </c>
      <c r="BF82" s="840">
        <f>BF58/6000*1000</f>
        <v>313.83333333333337</v>
      </c>
      <c r="BG82" s="841">
        <f t="shared" ref="BG82:BG84" si="454">BF82-BE82</f>
        <v>-622.16666666666663</v>
      </c>
      <c r="BH82" s="839">
        <f t="shared" si="439"/>
        <v>1112</v>
      </c>
      <c r="BI82" s="840">
        <f t="shared" si="439"/>
        <v>1143.6666666666667</v>
      </c>
      <c r="BJ82" s="841">
        <f t="shared" si="418"/>
        <v>31.666666666666742</v>
      </c>
      <c r="BK82" s="839">
        <f>BK58/6000*1000</f>
        <v>-1602</v>
      </c>
      <c r="BL82" s="840">
        <f>BL58/6000*1000</f>
        <v>0</v>
      </c>
      <c r="BM82" s="841">
        <f t="shared" ref="BM82:BM84" si="455">BL82-BK82</f>
        <v>1602</v>
      </c>
      <c r="BN82" s="839">
        <f t="shared" si="440"/>
        <v>-490</v>
      </c>
      <c r="BO82" s="840">
        <f t="shared" si="440"/>
        <v>1143.6666666666667</v>
      </c>
      <c r="BP82" s="841">
        <f t="shared" si="420"/>
        <v>1633.6666666666667</v>
      </c>
      <c r="BQ82" s="839">
        <f>BQ58/6000*1000</f>
        <v>1910</v>
      </c>
      <c r="BR82" s="840">
        <f>BR58/6000*1000</f>
        <v>39</v>
      </c>
      <c r="BS82" s="841">
        <f t="shared" ref="BS82:BS84" si="456">BR82-BQ82</f>
        <v>-1871</v>
      </c>
      <c r="BT82" s="839">
        <f t="shared" si="441"/>
        <v>1420</v>
      </c>
      <c r="BU82" s="840">
        <f t="shared" si="441"/>
        <v>1182.6666666666667</v>
      </c>
      <c r="BV82" s="841">
        <f t="shared" si="422"/>
        <v>-237.33333333333326</v>
      </c>
      <c r="BW82" s="842" t="s">
        <v>90</v>
      </c>
    </row>
    <row r="83" spans="2:75" ht="15.75" customHeight="1" thickBot="1">
      <c r="B83" s="2461"/>
      <c r="C83" s="2518"/>
      <c r="D83" s="843" t="s">
        <v>288</v>
      </c>
      <c r="E83" s="1633"/>
      <c r="F83" s="844">
        <f>F84-F82-F81</f>
        <v>-818.03174603174602</v>
      </c>
      <c r="G83" s="845">
        <f>G84-G82-G81</f>
        <v>31.917460317460154</v>
      </c>
      <c r="H83" s="846">
        <f t="shared" si="445"/>
        <v>849.94920634920618</v>
      </c>
      <c r="I83" s="844">
        <f>I84-I82-I81</f>
        <v>980.38095238095229</v>
      </c>
      <c r="J83" s="845">
        <f>J84-J82-J81</f>
        <v>8.7301587301681138E-2</v>
      </c>
      <c r="K83" s="846">
        <f t="shared" si="446"/>
        <v>-980.29365079365061</v>
      </c>
      <c r="L83" s="844">
        <f t="shared" si="431"/>
        <v>162.34920634920627</v>
      </c>
      <c r="M83" s="845">
        <f t="shared" si="431"/>
        <v>32.004761904761835</v>
      </c>
      <c r="N83" s="846">
        <f t="shared" si="423"/>
        <v>-130.34444444444443</v>
      </c>
      <c r="O83" s="844">
        <f>O84-O82-O81</f>
        <v>-936.09523809523807</v>
      </c>
      <c r="P83" s="845">
        <f>P84-P82-P81</f>
        <v>125.55873015872999</v>
      </c>
      <c r="Q83" s="846">
        <f t="shared" si="447"/>
        <v>1061.6539682539681</v>
      </c>
      <c r="R83" s="844">
        <f t="shared" si="442"/>
        <v>-773.7460317460318</v>
      </c>
      <c r="S83" s="845">
        <f t="shared" si="432"/>
        <v>157.56349206349182</v>
      </c>
      <c r="T83" s="846">
        <f t="shared" si="424"/>
        <v>931.30952380952363</v>
      </c>
      <c r="U83" s="844">
        <f>U84-U82-U81</f>
        <v>330.79365079365084</v>
      </c>
      <c r="V83" s="845">
        <f>V84-V82-V81</f>
        <v>-5.6349206349068481E-2</v>
      </c>
      <c r="W83" s="846">
        <f t="shared" si="448"/>
        <v>-330.84999999999991</v>
      </c>
      <c r="X83" s="844">
        <f t="shared" si="433"/>
        <v>-442.95238095238096</v>
      </c>
      <c r="Y83" s="845">
        <f t="shared" si="433"/>
        <v>157.50714285714275</v>
      </c>
      <c r="Z83" s="846">
        <f t="shared" si="425"/>
        <v>600.45952380952372</v>
      </c>
      <c r="AA83" s="844">
        <f>AA84-AA82-AA81</f>
        <v>904.95238095238096</v>
      </c>
      <c r="AB83" s="845">
        <f>AB84-AB82-AB81</f>
        <v>-9.3809523809522943</v>
      </c>
      <c r="AC83" s="846">
        <f t="shared" si="449"/>
        <v>-914.33333333333326</v>
      </c>
      <c r="AD83" s="844">
        <f t="shared" si="434"/>
        <v>462</v>
      </c>
      <c r="AE83" s="845">
        <f t="shared" si="434"/>
        <v>148.12619047619046</v>
      </c>
      <c r="AF83" s="846">
        <f t="shared" si="426"/>
        <v>-313.87380952380954</v>
      </c>
      <c r="AG83" s="844">
        <f>AG84-AG82-AG81</f>
        <v>-746.14285714285688</v>
      </c>
      <c r="AH83" s="845">
        <f>AH84-AH82-AH81</f>
        <v>78.257936507936847</v>
      </c>
      <c r="AI83" s="846">
        <f t="shared" si="450"/>
        <v>824.40079365079373</v>
      </c>
      <c r="AJ83" s="844">
        <f t="shared" si="435"/>
        <v>-284.14285714285688</v>
      </c>
      <c r="AK83" s="845">
        <f t="shared" si="435"/>
        <v>226.38412698412731</v>
      </c>
      <c r="AL83" s="846">
        <f t="shared" si="427"/>
        <v>510.52698412698419</v>
      </c>
      <c r="AM83" s="844">
        <f>AM84-AM82-AM81</f>
        <v>-2479.063492063492</v>
      </c>
      <c r="AN83" s="845">
        <f>AN84-AN82-AN81</f>
        <v>-203.75396825396842</v>
      </c>
      <c r="AO83" s="846">
        <f t="shared" si="451"/>
        <v>2275.3095238095239</v>
      </c>
      <c r="AP83" s="844">
        <f t="shared" si="436"/>
        <v>-2763.2063492063489</v>
      </c>
      <c r="AQ83" s="845">
        <f t="shared" si="436"/>
        <v>22.630158730158882</v>
      </c>
      <c r="AR83" s="846">
        <f t="shared" si="412"/>
        <v>2785.8365079365076</v>
      </c>
      <c r="AS83" s="844">
        <f>AS84-AS82-AS81</f>
        <v>1482.984126984127</v>
      </c>
      <c r="AT83" s="845">
        <f>AT84-AT82-AT81</f>
        <v>0</v>
      </c>
      <c r="AU83" s="846">
        <f t="shared" si="452"/>
        <v>-1482.984126984127</v>
      </c>
      <c r="AV83" s="844">
        <f t="shared" si="437"/>
        <v>-1280.2222222222219</v>
      </c>
      <c r="AW83" s="845">
        <f t="shared" si="437"/>
        <v>22.630158730158882</v>
      </c>
      <c r="AX83" s="846">
        <f t="shared" si="414"/>
        <v>1302.8523809523808</v>
      </c>
      <c r="AY83" s="844">
        <f>AY84-AY82-AY81</f>
        <v>1104.063492063492</v>
      </c>
      <c r="AZ83" s="845">
        <f>AZ84-AZ82-AZ81</f>
        <v>2.3809523809525501E-2</v>
      </c>
      <c r="BA83" s="846">
        <f t="shared" si="453"/>
        <v>-1104.0396825396824</v>
      </c>
      <c r="BB83" s="844">
        <f t="shared" si="438"/>
        <v>-176.1587301587299</v>
      </c>
      <c r="BC83" s="845">
        <f t="shared" si="438"/>
        <v>22.653968253968408</v>
      </c>
      <c r="BD83" s="846">
        <f t="shared" si="416"/>
        <v>198.8126984126983</v>
      </c>
      <c r="BE83" s="844">
        <f>BE84-BE82-BE81</f>
        <v>-935.93650793650795</v>
      </c>
      <c r="BF83" s="845">
        <f>BF84-BF82-BF81</f>
        <v>-2.3809523809575239E-2</v>
      </c>
      <c r="BG83" s="846">
        <f t="shared" si="454"/>
        <v>935.91269841269832</v>
      </c>
      <c r="BH83" s="844">
        <f t="shared" si="439"/>
        <v>-1112.0952380952378</v>
      </c>
      <c r="BI83" s="845">
        <f t="shared" si="439"/>
        <v>22.630158730158833</v>
      </c>
      <c r="BJ83" s="846">
        <f t="shared" si="418"/>
        <v>1134.7253968253967</v>
      </c>
      <c r="BK83" s="844">
        <f>BK84-BK82-BK81</f>
        <v>1602.1746031746031</v>
      </c>
      <c r="BL83" s="845">
        <f>BL84-BL82-BL81</f>
        <v>0</v>
      </c>
      <c r="BM83" s="846">
        <f t="shared" si="455"/>
        <v>-1602.1746031746031</v>
      </c>
      <c r="BN83" s="844">
        <f t="shared" si="440"/>
        <v>490.07936507936529</v>
      </c>
      <c r="BO83" s="845">
        <f t="shared" si="440"/>
        <v>22.630158730158833</v>
      </c>
      <c r="BP83" s="846">
        <f t="shared" si="420"/>
        <v>-467.44920634920646</v>
      </c>
      <c r="BQ83" s="844">
        <f>BQ84-BQ82-BQ81</f>
        <v>-1909.8095238095243</v>
      </c>
      <c r="BR83" s="845">
        <f>BR84-BR82-BR81</f>
        <v>-37.571428571428569</v>
      </c>
      <c r="BS83" s="846">
        <f t="shared" si="456"/>
        <v>1872.2380952380956</v>
      </c>
      <c r="BT83" s="844">
        <f t="shared" si="441"/>
        <v>-1419.730158730159</v>
      </c>
      <c r="BU83" s="845">
        <f t="shared" si="441"/>
        <v>-14.941269841269737</v>
      </c>
      <c r="BV83" s="846">
        <f t="shared" si="422"/>
        <v>1404.7888888888892</v>
      </c>
      <c r="BW83" s="847" t="s">
        <v>90</v>
      </c>
    </row>
    <row r="84" spans="2:75" ht="15.75" customHeight="1" thickTop="1" thickBot="1">
      <c r="B84" s="2462"/>
      <c r="C84" s="2519"/>
      <c r="D84" s="2520" t="s">
        <v>289</v>
      </c>
      <c r="E84" s="2521"/>
      <c r="F84" s="833">
        <f>F52</f>
        <v>2813.968253968254</v>
      </c>
      <c r="G84" s="834">
        <f>G52</f>
        <v>2640.3174603174602</v>
      </c>
      <c r="H84" s="835">
        <f t="shared" si="445"/>
        <v>-173.65079365079373</v>
      </c>
      <c r="I84" s="833">
        <f>I52</f>
        <v>442.38095238095235</v>
      </c>
      <c r="J84" s="834">
        <f>J52</f>
        <v>1071.5873015873017</v>
      </c>
      <c r="K84" s="835">
        <f t="shared" si="446"/>
        <v>629.20634920634939</v>
      </c>
      <c r="L84" s="833">
        <f t="shared" si="431"/>
        <v>3256.3492063492063</v>
      </c>
      <c r="M84" s="834">
        <f t="shared" si="431"/>
        <v>3711.9047619047619</v>
      </c>
      <c r="N84" s="835">
        <f t="shared" si="423"/>
        <v>455.55555555555566</v>
      </c>
      <c r="O84" s="833">
        <f>O52</f>
        <v>2861.9047619047619</v>
      </c>
      <c r="P84" s="834">
        <f>P52</f>
        <v>1896.8253968253966</v>
      </c>
      <c r="Q84" s="835">
        <f t="shared" si="447"/>
        <v>-965.07936507936529</v>
      </c>
      <c r="R84" s="833">
        <f t="shared" si="442"/>
        <v>6118.2539682539682</v>
      </c>
      <c r="S84" s="834">
        <f t="shared" si="432"/>
        <v>5608.730158730159</v>
      </c>
      <c r="T84" s="835">
        <f t="shared" si="424"/>
        <v>-509.52380952380918</v>
      </c>
      <c r="U84" s="833">
        <f>U52</f>
        <v>1690.7936507936508</v>
      </c>
      <c r="V84" s="834">
        <f>V52</f>
        <v>614.1269841269841</v>
      </c>
      <c r="W84" s="835">
        <f t="shared" si="448"/>
        <v>-1076.6666666666667</v>
      </c>
      <c r="X84" s="833">
        <f t="shared" si="433"/>
        <v>7809.0476190476193</v>
      </c>
      <c r="Y84" s="834">
        <f t="shared" si="433"/>
        <v>6222.8571428571431</v>
      </c>
      <c r="Z84" s="835">
        <f t="shared" si="425"/>
        <v>-1586.1904761904761</v>
      </c>
      <c r="AA84" s="833">
        <f>AA52</f>
        <v>440.95238095238091</v>
      </c>
      <c r="AB84" s="834">
        <f>AB52</f>
        <v>580.95238095238096</v>
      </c>
      <c r="AC84" s="835">
        <f t="shared" si="449"/>
        <v>140.00000000000006</v>
      </c>
      <c r="AD84" s="833">
        <f t="shared" si="434"/>
        <v>8250</v>
      </c>
      <c r="AE84" s="834">
        <f t="shared" si="434"/>
        <v>6803.8095238095239</v>
      </c>
      <c r="AF84" s="835">
        <f t="shared" si="426"/>
        <v>-1446.1904761904761</v>
      </c>
      <c r="AG84" s="833">
        <f>AG52</f>
        <v>2782.8571428571431</v>
      </c>
      <c r="AH84" s="834">
        <f>AH52</f>
        <v>2733.1746031746034</v>
      </c>
      <c r="AI84" s="835">
        <f t="shared" si="450"/>
        <v>-49.682539682539755</v>
      </c>
      <c r="AJ84" s="833">
        <f t="shared" si="435"/>
        <v>11032.857142857143</v>
      </c>
      <c r="AK84" s="834">
        <f t="shared" si="435"/>
        <v>9536.9841269841272</v>
      </c>
      <c r="AL84" s="835">
        <f t="shared" si="427"/>
        <v>-1495.8730158730159</v>
      </c>
      <c r="AM84" s="833">
        <f>AM52</f>
        <v>4237.936507936508</v>
      </c>
      <c r="AN84" s="834">
        <f>AN52</f>
        <v>1605.0793650793651</v>
      </c>
      <c r="AO84" s="835">
        <f t="shared" si="451"/>
        <v>-2632.8571428571431</v>
      </c>
      <c r="AP84" s="833">
        <f t="shared" si="436"/>
        <v>15270.79365079365</v>
      </c>
      <c r="AQ84" s="834">
        <f t="shared" si="436"/>
        <v>11142.063492063493</v>
      </c>
      <c r="AR84" s="835">
        <f t="shared" si="412"/>
        <v>-4128.7301587301572</v>
      </c>
      <c r="AS84" s="833">
        <f>AS52</f>
        <v>496.98412698412699</v>
      </c>
      <c r="AT84" s="834">
        <f>AT52</f>
        <v>0</v>
      </c>
      <c r="AU84" s="835">
        <f t="shared" si="452"/>
        <v>-496.98412698412699</v>
      </c>
      <c r="AV84" s="833">
        <f t="shared" si="437"/>
        <v>15767.777777777777</v>
      </c>
      <c r="AW84" s="834">
        <f t="shared" si="437"/>
        <v>11142.063492063493</v>
      </c>
      <c r="AX84" s="835">
        <f t="shared" si="414"/>
        <v>-4625.7142857142844</v>
      </c>
      <c r="AY84" s="833">
        <f>AY52</f>
        <v>632.06349206349205</v>
      </c>
      <c r="AZ84" s="834">
        <f>AZ52</f>
        <v>29.523809523809526</v>
      </c>
      <c r="BA84" s="835">
        <f t="shared" si="453"/>
        <v>-602.53968253968253</v>
      </c>
      <c r="BB84" s="833">
        <f t="shared" si="438"/>
        <v>16399.841269841269</v>
      </c>
      <c r="BC84" s="834">
        <f t="shared" si="438"/>
        <v>11171.587301587302</v>
      </c>
      <c r="BD84" s="835">
        <f t="shared" si="416"/>
        <v>-5228.2539682539664</v>
      </c>
      <c r="BE84" s="833">
        <f>BE52</f>
        <v>2672.063492063492</v>
      </c>
      <c r="BF84" s="834">
        <f>BF52</f>
        <v>313.8095238095238</v>
      </c>
      <c r="BG84" s="835">
        <f t="shared" si="454"/>
        <v>-2358.2539682539682</v>
      </c>
      <c r="BH84" s="833">
        <f t="shared" si="439"/>
        <v>19071.90476190476</v>
      </c>
      <c r="BI84" s="834">
        <f t="shared" si="439"/>
        <v>11485.396825396825</v>
      </c>
      <c r="BJ84" s="835">
        <f t="shared" si="418"/>
        <v>-7586.5079365079346</v>
      </c>
      <c r="BK84" s="833">
        <f>BK52</f>
        <v>423.17460317460313</v>
      </c>
      <c r="BL84" s="834">
        <f>BL52</f>
        <v>0</v>
      </c>
      <c r="BM84" s="835">
        <f t="shared" si="455"/>
        <v>-423.17460317460313</v>
      </c>
      <c r="BN84" s="833">
        <f t="shared" si="440"/>
        <v>19495.079365079364</v>
      </c>
      <c r="BO84" s="834">
        <f t="shared" si="440"/>
        <v>11485.396825396825</v>
      </c>
      <c r="BP84" s="835">
        <f t="shared" si="420"/>
        <v>-8009.6825396825388</v>
      </c>
      <c r="BQ84" s="833">
        <f>BQ52</f>
        <v>4036.1904761904757</v>
      </c>
      <c r="BR84" s="834">
        <f>BR52</f>
        <v>1.4285714285714286</v>
      </c>
      <c r="BS84" s="835">
        <f t="shared" si="456"/>
        <v>-4034.7619047619041</v>
      </c>
      <c r="BT84" s="833">
        <f t="shared" si="441"/>
        <v>23531.269841269841</v>
      </c>
      <c r="BU84" s="834">
        <f t="shared" si="441"/>
        <v>11486.825396825396</v>
      </c>
      <c r="BV84" s="835">
        <f t="shared" si="422"/>
        <v>-12044.444444444445</v>
      </c>
      <c r="BW84" s="836" t="s">
        <v>90</v>
      </c>
    </row>
    <row r="85" spans="2:75" ht="15.75" customHeight="1">
      <c r="B85" s="2487" t="s">
        <v>264</v>
      </c>
      <c r="C85" s="759" t="s">
        <v>265</v>
      </c>
      <c r="D85" s="1632"/>
      <c r="E85" s="753"/>
      <c r="F85" s="760">
        <v>20</v>
      </c>
      <c r="G85" s="761">
        <v>20</v>
      </c>
      <c r="H85" s="762">
        <f t="shared" si="405"/>
        <v>0</v>
      </c>
      <c r="I85" s="760">
        <v>20</v>
      </c>
      <c r="J85" s="761">
        <v>20</v>
      </c>
      <c r="K85" s="762">
        <f t="shared" si="406"/>
        <v>0</v>
      </c>
      <c r="L85" s="760">
        <f>SUM(F85,I85)</f>
        <v>40</v>
      </c>
      <c r="M85" s="761">
        <f>SUM(G85,J85)</f>
        <v>40</v>
      </c>
      <c r="N85" s="762">
        <f t="shared" si="423"/>
        <v>0</v>
      </c>
      <c r="O85" s="760">
        <v>20</v>
      </c>
      <c r="P85" s="761">
        <v>20</v>
      </c>
      <c r="Q85" s="762">
        <f t="shared" si="407"/>
        <v>0</v>
      </c>
      <c r="R85" s="760">
        <f>SUM(L85,O85)</f>
        <v>60</v>
      </c>
      <c r="S85" s="761">
        <f>SUM(M85,P85)</f>
        <v>60</v>
      </c>
      <c r="T85" s="762">
        <f t="shared" si="424"/>
        <v>0</v>
      </c>
      <c r="U85" s="760">
        <v>23</v>
      </c>
      <c r="V85" s="761">
        <v>23</v>
      </c>
      <c r="W85" s="762">
        <f t="shared" si="408"/>
        <v>0</v>
      </c>
      <c r="X85" s="760">
        <f>SUM(R85,U85)</f>
        <v>83</v>
      </c>
      <c r="Y85" s="761">
        <f>SUM(S85,V85)</f>
        <v>83</v>
      </c>
      <c r="Z85" s="762">
        <f t="shared" si="425"/>
        <v>0</v>
      </c>
      <c r="AA85" s="760">
        <v>17</v>
      </c>
      <c r="AB85" s="761">
        <v>17</v>
      </c>
      <c r="AC85" s="762">
        <f t="shared" si="409"/>
        <v>0</v>
      </c>
      <c r="AD85" s="760">
        <f>SUM(X85,AA85)</f>
        <v>100</v>
      </c>
      <c r="AE85" s="761">
        <f>SUM(Y85,AB85)</f>
        <v>100</v>
      </c>
      <c r="AF85" s="762">
        <f t="shared" si="426"/>
        <v>0</v>
      </c>
      <c r="AG85" s="760">
        <v>21</v>
      </c>
      <c r="AH85" s="761">
        <v>21</v>
      </c>
      <c r="AI85" s="762">
        <f t="shared" si="410"/>
        <v>0</v>
      </c>
      <c r="AJ85" s="760">
        <f>SUM(AD85,AG85)</f>
        <v>121</v>
      </c>
      <c r="AK85" s="761">
        <f>SUM(AE85,AH85)</f>
        <v>121</v>
      </c>
      <c r="AL85" s="762">
        <f t="shared" si="427"/>
        <v>0</v>
      </c>
      <c r="AM85" s="760">
        <v>21</v>
      </c>
      <c r="AN85" s="761">
        <v>21</v>
      </c>
      <c r="AO85" s="762">
        <f t="shared" si="411"/>
        <v>0</v>
      </c>
      <c r="AP85" s="760">
        <f>SUM(AJ85,AM85)</f>
        <v>142</v>
      </c>
      <c r="AQ85" s="761">
        <f>SUM(AK85,AN85)</f>
        <v>142</v>
      </c>
      <c r="AR85" s="762">
        <f t="shared" si="412"/>
        <v>0</v>
      </c>
      <c r="AS85" s="760">
        <v>21</v>
      </c>
      <c r="AT85" s="761">
        <v>21</v>
      </c>
      <c r="AU85" s="762">
        <f t="shared" si="413"/>
        <v>0</v>
      </c>
      <c r="AV85" s="760">
        <f>SUM(AP85,AS85)</f>
        <v>163</v>
      </c>
      <c r="AW85" s="761">
        <f>SUM(AQ85,AT85)</f>
        <v>163</v>
      </c>
      <c r="AX85" s="762">
        <f t="shared" si="414"/>
        <v>0</v>
      </c>
      <c r="AY85" s="760">
        <v>19</v>
      </c>
      <c r="AZ85" s="761">
        <v>19</v>
      </c>
      <c r="BA85" s="762">
        <f t="shared" si="415"/>
        <v>0</v>
      </c>
      <c r="BB85" s="760">
        <f>SUM(AV85,AY85)</f>
        <v>182</v>
      </c>
      <c r="BC85" s="761">
        <f>SUM(AW85,AZ85)</f>
        <v>182</v>
      </c>
      <c r="BD85" s="762">
        <f t="shared" si="416"/>
        <v>0</v>
      </c>
      <c r="BE85" s="760">
        <v>20</v>
      </c>
      <c r="BF85" s="761">
        <v>20</v>
      </c>
      <c r="BG85" s="762">
        <f t="shared" si="417"/>
        <v>0</v>
      </c>
      <c r="BH85" s="760">
        <f>SUM(BB85,BE85)</f>
        <v>202</v>
      </c>
      <c r="BI85" s="761">
        <f>SUM(BC85,BF85)</f>
        <v>202</v>
      </c>
      <c r="BJ85" s="762">
        <f t="shared" si="418"/>
        <v>0</v>
      </c>
      <c r="BK85" s="760">
        <v>20</v>
      </c>
      <c r="BL85" s="761">
        <v>20</v>
      </c>
      <c r="BM85" s="762">
        <f t="shared" si="419"/>
        <v>0</v>
      </c>
      <c r="BN85" s="760">
        <f>SUM(BH85,BK85)</f>
        <v>222</v>
      </c>
      <c r="BO85" s="761">
        <f>SUM(BI85,BL85)</f>
        <v>222</v>
      </c>
      <c r="BP85" s="762">
        <f t="shared" si="420"/>
        <v>0</v>
      </c>
      <c r="BQ85" s="760">
        <v>22</v>
      </c>
      <c r="BR85" s="761">
        <v>22</v>
      </c>
      <c r="BS85" s="762">
        <f t="shared" si="421"/>
        <v>0</v>
      </c>
      <c r="BT85" s="760">
        <f>SUM(BN85,BQ85)</f>
        <v>244</v>
      </c>
      <c r="BU85" s="761">
        <f>SUM(BO85,BR85)</f>
        <v>244</v>
      </c>
      <c r="BV85" s="762">
        <f t="shared" si="422"/>
        <v>0</v>
      </c>
      <c r="BW85" s="920" t="s">
        <v>266</v>
      </c>
    </row>
    <row r="86" spans="2:75" ht="15.75" customHeight="1">
      <c r="B86" s="2488"/>
      <c r="C86" s="2490" t="s">
        <v>267</v>
      </c>
      <c r="D86" s="2491"/>
      <c r="E86" s="763" t="s">
        <v>268</v>
      </c>
      <c r="F86" s="764">
        <f>SUM(F7:F9)</f>
        <v>14</v>
      </c>
      <c r="G86" s="765">
        <f>SUM(G7:G9)</f>
        <v>13</v>
      </c>
      <c r="H86" s="766">
        <f t="shared" si="405"/>
        <v>-1</v>
      </c>
      <c r="I86" s="764">
        <f>SUM(I7:I9)</f>
        <v>14</v>
      </c>
      <c r="J86" s="765">
        <f>SUM(J7:J9)</f>
        <v>13</v>
      </c>
      <c r="K86" s="766">
        <f t="shared" si="406"/>
        <v>-1</v>
      </c>
      <c r="L86" s="764">
        <f t="shared" ref="L86:M86" si="457">SUM(L7:L9)</f>
        <v>14</v>
      </c>
      <c r="M86" s="765">
        <f t="shared" si="457"/>
        <v>13</v>
      </c>
      <c r="N86" s="766">
        <f t="shared" si="423"/>
        <v>-1</v>
      </c>
      <c r="O86" s="764">
        <f>SUM(O7:O9)</f>
        <v>14</v>
      </c>
      <c r="P86" s="765">
        <f>SUM(P7:P9)</f>
        <v>12</v>
      </c>
      <c r="Q86" s="766">
        <f t="shared" si="407"/>
        <v>-2</v>
      </c>
      <c r="R86" s="764">
        <f t="shared" ref="R86:S86" si="458">SUM(R7:R9)</f>
        <v>14</v>
      </c>
      <c r="S86" s="765">
        <f t="shared" si="458"/>
        <v>12.666666666666666</v>
      </c>
      <c r="T86" s="766">
        <f t="shared" si="424"/>
        <v>-1.3333333333333339</v>
      </c>
      <c r="U86" s="764">
        <f>SUM(U7:U9)</f>
        <v>14</v>
      </c>
      <c r="V86" s="765">
        <f>SUM(V7:V9)</f>
        <v>12</v>
      </c>
      <c r="W86" s="766">
        <f t="shared" si="408"/>
        <v>-2</v>
      </c>
      <c r="X86" s="764">
        <f t="shared" ref="X86:Y86" si="459">SUM(X7:X9)</f>
        <v>14</v>
      </c>
      <c r="Y86" s="765">
        <f t="shared" si="459"/>
        <v>12.5</v>
      </c>
      <c r="Z86" s="766">
        <f t="shared" si="425"/>
        <v>-1.5</v>
      </c>
      <c r="AA86" s="764">
        <f>SUM(AA7:AA9)</f>
        <v>14</v>
      </c>
      <c r="AB86" s="765">
        <f>SUM(AB7:AB9)</f>
        <v>12</v>
      </c>
      <c r="AC86" s="766">
        <f t="shared" si="409"/>
        <v>-2</v>
      </c>
      <c r="AD86" s="764">
        <f t="shared" ref="AD86:AE86" si="460">SUM(AD7:AD9)</f>
        <v>14</v>
      </c>
      <c r="AE86" s="765">
        <f t="shared" si="460"/>
        <v>12.4</v>
      </c>
      <c r="AF86" s="766">
        <f t="shared" si="426"/>
        <v>-1.5999999999999996</v>
      </c>
      <c r="AG86" s="764">
        <f>SUM(AG7:AG9)</f>
        <v>14</v>
      </c>
      <c r="AH86" s="765">
        <f>SUM(AH7:AH9)</f>
        <v>0</v>
      </c>
      <c r="AI86" s="766">
        <f t="shared" si="410"/>
        <v>-14</v>
      </c>
      <c r="AJ86" s="764">
        <f t="shared" ref="AJ86:AK86" si="461">SUM(AJ7:AJ9)</f>
        <v>14</v>
      </c>
      <c r="AK86" s="765">
        <f t="shared" si="461"/>
        <v>10.333333333333334</v>
      </c>
      <c r="AL86" s="766">
        <f t="shared" si="427"/>
        <v>-3.6666666666666661</v>
      </c>
      <c r="AM86" s="764">
        <f>SUM(AM7:AM9)</f>
        <v>14</v>
      </c>
      <c r="AN86" s="765">
        <f>SUM(AN7:AN9)</f>
        <v>0</v>
      </c>
      <c r="AO86" s="766">
        <f t="shared" si="411"/>
        <v>-14</v>
      </c>
      <c r="AP86" s="764">
        <f t="shared" ref="AP86:AQ86" si="462">SUM(AP7:AP9)</f>
        <v>14</v>
      </c>
      <c r="AQ86" s="765">
        <f t="shared" si="462"/>
        <v>8.8571428571428559</v>
      </c>
      <c r="AR86" s="766">
        <f t="shared" si="412"/>
        <v>-5.1428571428571441</v>
      </c>
      <c r="AS86" s="764">
        <f>SUM(AS7:AS9)</f>
        <v>14</v>
      </c>
      <c r="AT86" s="765">
        <f>SUM(AT7:AT9)</f>
        <v>0</v>
      </c>
      <c r="AU86" s="766">
        <f t="shared" si="413"/>
        <v>-14</v>
      </c>
      <c r="AV86" s="764">
        <f t="shared" ref="AV86:AW86" si="463">SUM(AV7:AV9)</f>
        <v>14</v>
      </c>
      <c r="AW86" s="765">
        <f t="shared" si="463"/>
        <v>7.75</v>
      </c>
      <c r="AX86" s="766">
        <f t="shared" si="414"/>
        <v>-6.25</v>
      </c>
      <c r="AY86" s="764">
        <f>SUM(AY7:AY9)</f>
        <v>14</v>
      </c>
      <c r="AZ86" s="765">
        <f>SUM(AZ7:AZ9)</f>
        <v>0</v>
      </c>
      <c r="BA86" s="766">
        <f t="shared" si="415"/>
        <v>-14</v>
      </c>
      <c r="BB86" s="764">
        <f t="shared" ref="BB86:BC86" si="464">SUM(BB7:BB9)</f>
        <v>14</v>
      </c>
      <c r="BC86" s="765">
        <f t="shared" si="464"/>
        <v>6.8888888888888884</v>
      </c>
      <c r="BD86" s="766">
        <f t="shared" si="416"/>
        <v>-7.1111111111111116</v>
      </c>
      <c r="BE86" s="764">
        <f>SUM(BE7:BE9)</f>
        <v>14</v>
      </c>
      <c r="BF86" s="765">
        <f>SUM(BF7:BF9)</f>
        <v>0</v>
      </c>
      <c r="BG86" s="766">
        <f t="shared" si="417"/>
        <v>-14</v>
      </c>
      <c r="BH86" s="764">
        <f t="shared" ref="BH86:BI86" si="465">SUM(BH7:BH9)</f>
        <v>14</v>
      </c>
      <c r="BI86" s="765">
        <f t="shared" si="465"/>
        <v>6.2</v>
      </c>
      <c r="BJ86" s="766">
        <f t="shared" si="418"/>
        <v>-7.8</v>
      </c>
      <c r="BK86" s="764">
        <f>SUM(BK7:BK9)</f>
        <v>14</v>
      </c>
      <c r="BL86" s="765">
        <f>SUM(BL7:BL9)</f>
        <v>0</v>
      </c>
      <c r="BM86" s="766">
        <f t="shared" si="419"/>
        <v>-14</v>
      </c>
      <c r="BN86" s="764">
        <f t="shared" ref="BN86:BO86" si="466">SUM(BN7:BN9)</f>
        <v>14</v>
      </c>
      <c r="BO86" s="765">
        <f t="shared" si="466"/>
        <v>5.6363636363636358</v>
      </c>
      <c r="BP86" s="766">
        <f t="shared" si="420"/>
        <v>-8.3636363636363633</v>
      </c>
      <c r="BQ86" s="764">
        <f>SUM(BQ7:BQ9)</f>
        <v>14</v>
      </c>
      <c r="BR86" s="765">
        <f>SUM(BR7:BR9)</f>
        <v>0</v>
      </c>
      <c r="BS86" s="766">
        <f t="shared" si="421"/>
        <v>-14</v>
      </c>
      <c r="BT86" s="764">
        <f t="shared" ref="BT86:BU86" si="467">SUM(BT7:BT9)</f>
        <v>14</v>
      </c>
      <c r="BU86" s="765">
        <f t="shared" si="467"/>
        <v>5.166666666666667</v>
      </c>
      <c r="BV86" s="766">
        <f t="shared" si="422"/>
        <v>-8.8333333333333321</v>
      </c>
      <c r="BW86" s="767" t="s">
        <v>208</v>
      </c>
    </row>
    <row r="87" spans="2:75" ht="15.75" customHeight="1">
      <c r="B87" s="2488"/>
      <c r="C87" s="2490" t="s">
        <v>269</v>
      </c>
      <c r="D87" s="2491"/>
      <c r="E87" s="768"/>
      <c r="F87" s="769">
        <f>SW800_JIG_MTBJC!F60</f>
        <v>180</v>
      </c>
      <c r="G87" s="770">
        <f>SW800_JIG_MTBJC!G60</f>
        <v>263</v>
      </c>
      <c r="H87" s="771">
        <f t="shared" si="405"/>
        <v>83</v>
      </c>
      <c r="I87" s="769">
        <f>SW800_JIG_MTBJC!H60</f>
        <v>180</v>
      </c>
      <c r="J87" s="770">
        <f>SW800_JIG_MTBJC!I60</f>
        <v>129</v>
      </c>
      <c r="K87" s="771">
        <f t="shared" si="406"/>
        <v>-51</v>
      </c>
      <c r="L87" s="769">
        <f>SUM(F87,I87)</f>
        <v>360</v>
      </c>
      <c r="M87" s="770">
        <f t="shared" ref="M87" si="468">SUM(G87,J87)</f>
        <v>392</v>
      </c>
      <c r="N87" s="771">
        <f t="shared" si="423"/>
        <v>32</v>
      </c>
      <c r="O87" s="769">
        <f>SW800_JIG_MTBJC!J60</f>
        <v>180</v>
      </c>
      <c r="P87" s="770">
        <f>SW800_JIG_MTBJC!K60</f>
        <v>45</v>
      </c>
      <c r="Q87" s="771">
        <f t="shared" si="407"/>
        <v>-135</v>
      </c>
      <c r="R87" s="769">
        <f>SUM(L87,O87)</f>
        <v>540</v>
      </c>
      <c r="S87" s="770">
        <f t="shared" ref="S87" si="469">SUM(M87,P87)</f>
        <v>437</v>
      </c>
      <c r="T87" s="771">
        <f t="shared" si="424"/>
        <v>-103</v>
      </c>
      <c r="U87" s="769">
        <f>SW800_JIG_MTBJC!L60</f>
        <v>180</v>
      </c>
      <c r="V87" s="770">
        <f>SW800_JIG_MTBJC!M60</f>
        <v>80</v>
      </c>
      <c r="W87" s="771">
        <f t="shared" si="408"/>
        <v>-100</v>
      </c>
      <c r="X87" s="769">
        <f>SUM(R87,U87)</f>
        <v>720</v>
      </c>
      <c r="Y87" s="770">
        <f t="shared" ref="Y87" si="470">SUM(S87,V87)</f>
        <v>517</v>
      </c>
      <c r="Z87" s="771">
        <f t="shared" si="425"/>
        <v>-203</v>
      </c>
      <c r="AA87" s="769">
        <f>SW800_JIG_MTBJC!N60</f>
        <v>180</v>
      </c>
      <c r="AB87" s="770">
        <f>SW800_JIG_MTBJC!O60</f>
        <v>200</v>
      </c>
      <c r="AC87" s="771">
        <f t="shared" si="409"/>
        <v>20</v>
      </c>
      <c r="AD87" s="769">
        <f>SUM(X87,AA87)</f>
        <v>900</v>
      </c>
      <c r="AE87" s="770">
        <f t="shared" ref="AE87" si="471">SUM(Y87,AB87)</f>
        <v>717</v>
      </c>
      <c r="AF87" s="771">
        <f t="shared" si="426"/>
        <v>-183</v>
      </c>
      <c r="AG87" s="769">
        <f>SW800_JIG_MTBJC!P60</f>
        <v>180</v>
      </c>
      <c r="AH87" s="770">
        <f>SW800_JIG_MTBJC!Q60</f>
        <v>0</v>
      </c>
      <c r="AI87" s="771">
        <f t="shared" si="410"/>
        <v>-180</v>
      </c>
      <c r="AJ87" s="769">
        <f>SUM(AD87,AG87)</f>
        <v>1080</v>
      </c>
      <c r="AK87" s="770">
        <f t="shared" ref="AK87" si="472">SUM(AE87,AH87)</f>
        <v>717</v>
      </c>
      <c r="AL87" s="771">
        <f t="shared" si="427"/>
        <v>-363</v>
      </c>
      <c r="AM87" s="769">
        <f>SW800_JIG_MTBJC!R60</f>
        <v>180</v>
      </c>
      <c r="AN87" s="770">
        <f>SW800_JIG_MTBJC!S60</f>
        <v>0</v>
      </c>
      <c r="AO87" s="771">
        <f t="shared" si="411"/>
        <v>-180</v>
      </c>
      <c r="AP87" s="769">
        <f>SUM(AJ87,AM87)</f>
        <v>1260</v>
      </c>
      <c r="AQ87" s="770">
        <f t="shared" ref="AQ87" si="473">SUM(AK87,AN87)</f>
        <v>717</v>
      </c>
      <c r="AR87" s="771">
        <f t="shared" si="412"/>
        <v>-543</v>
      </c>
      <c r="AS87" s="769">
        <f>SW800_JIG_MTBJC!T60</f>
        <v>170</v>
      </c>
      <c r="AT87" s="770">
        <f>SW800_JIG_MTBJC!U60</f>
        <v>0</v>
      </c>
      <c r="AU87" s="771">
        <f t="shared" si="413"/>
        <v>-170</v>
      </c>
      <c r="AV87" s="769">
        <f>SUM(AP87,AS87)</f>
        <v>1430</v>
      </c>
      <c r="AW87" s="770">
        <f t="shared" ref="AW87" si="474">SUM(AQ87,AT87)</f>
        <v>717</v>
      </c>
      <c r="AX87" s="771">
        <f t="shared" si="414"/>
        <v>-713</v>
      </c>
      <c r="AY87" s="769">
        <f>SW800_JIG_MTBJC!V60</f>
        <v>170</v>
      </c>
      <c r="AZ87" s="770">
        <f>SW800_JIG_MTBJC!W60</f>
        <v>0</v>
      </c>
      <c r="BA87" s="771">
        <f t="shared" si="415"/>
        <v>-170</v>
      </c>
      <c r="BB87" s="769">
        <f>SUM(AV87,AY87)</f>
        <v>1600</v>
      </c>
      <c r="BC87" s="770">
        <f t="shared" ref="BC87" si="475">SUM(AW87,AZ87)</f>
        <v>717</v>
      </c>
      <c r="BD87" s="771">
        <f t="shared" si="416"/>
        <v>-883</v>
      </c>
      <c r="BE87" s="769">
        <f>SW800_JIG_MTBJC!X60</f>
        <v>170</v>
      </c>
      <c r="BF87" s="770">
        <f>SW800_JIG_MTBJC!Y60</f>
        <v>0</v>
      </c>
      <c r="BG87" s="771">
        <f t="shared" si="417"/>
        <v>-170</v>
      </c>
      <c r="BH87" s="769">
        <f>SUM(BB87,BE87)</f>
        <v>1770</v>
      </c>
      <c r="BI87" s="770">
        <f t="shared" ref="BI87" si="476">SUM(BC87,BF87)</f>
        <v>717</v>
      </c>
      <c r="BJ87" s="771">
        <f t="shared" si="418"/>
        <v>-1053</v>
      </c>
      <c r="BK87" s="769">
        <f>SW800_JIG_MTBJC!Z60</f>
        <v>170</v>
      </c>
      <c r="BL87" s="770">
        <f>SW800_JIG_MTBJC!AA60</f>
        <v>0</v>
      </c>
      <c r="BM87" s="771">
        <f t="shared" si="419"/>
        <v>-170</v>
      </c>
      <c r="BN87" s="769">
        <f>SUM(BH87,BK87)</f>
        <v>1940</v>
      </c>
      <c r="BO87" s="770">
        <f t="shared" ref="BO87" si="477">SUM(BI87,BL87)</f>
        <v>717</v>
      </c>
      <c r="BP87" s="771">
        <f t="shared" si="420"/>
        <v>-1223</v>
      </c>
      <c r="BQ87" s="769">
        <f>SW800_JIG_MTBJC!AB60</f>
        <v>169</v>
      </c>
      <c r="BR87" s="770">
        <f>SW800_JIG_MTBJC!AC60</f>
        <v>0</v>
      </c>
      <c r="BS87" s="771">
        <f t="shared" si="421"/>
        <v>-169</v>
      </c>
      <c r="BT87" s="769">
        <f>SUM(BN87,BQ87)</f>
        <v>2109</v>
      </c>
      <c r="BU87" s="770">
        <f t="shared" ref="BU87" si="478">SUM(BO87,BR87)</f>
        <v>717</v>
      </c>
      <c r="BV87" s="771">
        <f t="shared" si="422"/>
        <v>-1392</v>
      </c>
      <c r="BW87" s="772" t="s">
        <v>270</v>
      </c>
    </row>
    <row r="88" spans="2:75" ht="15.75" customHeight="1" thickBot="1">
      <c r="B88" s="2489"/>
      <c r="C88" s="2492" t="s">
        <v>271</v>
      </c>
      <c r="D88" s="2493"/>
      <c r="E88" s="773" t="s">
        <v>272</v>
      </c>
      <c r="F88" s="903">
        <f>F87/F86/F85</f>
        <v>0.6428571428571429</v>
      </c>
      <c r="G88" s="904">
        <f t="shared" ref="G88:BR88" si="479">G87/G86/G85</f>
        <v>1.0115384615384615</v>
      </c>
      <c r="H88" s="905">
        <f t="shared" si="405"/>
        <v>0.36868131868131859</v>
      </c>
      <c r="I88" s="903">
        <f t="shared" ref="I88" si="480">I87/I86/I85</f>
        <v>0.6428571428571429</v>
      </c>
      <c r="J88" s="904">
        <f t="shared" si="479"/>
        <v>0.49615384615384617</v>
      </c>
      <c r="K88" s="905">
        <f t="shared" si="406"/>
        <v>-0.14670329670329674</v>
      </c>
      <c r="L88" s="903">
        <f t="shared" ref="L88" si="481">L87/L86/L85</f>
        <v>0.6428571428571429</v>
      </c>
      <c r="M88" s="904">
        <f t="shared" si="479"/>
        <v>0.75384615384615383</v>
      </c>
      <c r="N88" s="905">
        <f t="shared" si="423"/>
        <v>0.11098901098901093</v>
      </c>
      <c r="O88" s="903">
        <f t="shared" ref="O88" si="482">O87/O86/O85</f>
        <v>0.6428571428571429</v>
      </c>
      <c r="P88" s="904">
        <f t="shared" si="479"/>
        <v>0.1875</v>
      </c>
      <c r="Q88" s="905">
        <f t="shared" si="407"/>
        <v>-0.4553571428571429</v>
      </c>
      <c r="R88" s="903">
        <f t="shared" ref="R88" si="483">R87/R86/R85</f>
        <v>0.64285714285714279</v>
      </c>
      <c r="S88" s="904">
        <f t="shared" si="479"/>
        <v>0.57499999999999996</v>
      </c>
      <c r="T88" s="905">
        <f t="shared" si="424"/>
        <v>-6.7857142857142838E-2</v>
      </c>
      <c r="U88" s="903">
        <f t="shared" ref="U88" si="484">U87/U86/U85</f>
        <v>0.55900621118012428</v>
      </c>
      <c r="V88" s="904">
        <f t="shared" si="479"/>
        <v>0.28985507246376813</v>
      </c>
      <c r="W88" s="905">
        <f t="shared" si="408"/>
        <v>-0.26915113871635615</v>
      </c>
      <c r="X88" s="903">
        <f t="shared" ref="X88" si="485">X87/X86/X85</f>
        <v>0.61962134251290879</v>
      </c>
      <c r="Y88" s="904">
        <f t="shared" si="479"/>
        <v>0.49831325301204821</v>
      </c>
      <c r="Z88" s="905">
        <f t="shared" si="425"/>
        <v>-0.12130808950086058</v>
      </c>
      <c r="AA88" s="903">
        <f t="shared" ref="AA88" si="486">AA87/AA86/AA85</f>
        <v>0.75630252100840334</v>
      </c>
      <c r="AB88" s="904">
        <f t="shared" si="479"/>
        <v>0.98039215686274517</v>
      </c>
      <c r="AC88" s="905">
        <f t="shared" si="409"/>
        <v>0.22408963585434183</v>
      </c>
      <c r="AD88" s="903">
        <f t="shared" ref="AD88" si="487">AD87/AD86/AD85</f>
        <v>0.6428571428571429</v>
      </c>
      <c r="AE88" s="904">
        <f t="shared" si="479"/>
        <v>0.57822580645161292</v>
      </c>
      <c r="AF88" s="905">
        <f t="shared" si="426"/>
        <v>-6.4631336405529982E-2</v>
      </c>
      <c r="AG88" s="903">
        <f t="shared" ref="AG88" si="488">AG87/AG86/AG85</f>
        <v>0.61224489795918369</v>
      </c>
      <c r="AH88" s="904" t="e">
        <f t="shared" si="479"/>
        <v>#DIV/0!</v>
      </c>
      <c r="AI88" s="905" t="e">
        <f t="shared" si="410"/>
        <v>#DIV/0!</v>
      </c>
      <c r="AJ88" s="903">
        <f t="shared" ref="AJ88" si="489">AJ87/AJ86/AJ85</f>
        <v>0.63754427390791024</v>
      </c>
      <c r="AK88" s="904">
        <f t="shared" si="479"/>
        <v>0.57344708077845896</v>
      </c>
      <c r="AL88" s="905">
        <f t="shared" si="427"/>
        <v>-6.409719312945128E-2</v>
      </c>
      <c r="AM88" s="903">
        <f t="shared" ref="AM88" si="490">AM87/AM86/AM85</f>
        <v>0.61224489795918369</v>
      </c>
      <c r="AN88" s="904" t="e">
        <f t="shared" si="479"/>
        <v>#DIV/0!</v>
      </c>
      <c r="AO88" s="905" t="e">
        <f t="shared" si="411"/>
        <v>#DIV/0!</v>
      </c>
      <c r="AP88" s="903">
        <f t="shared" ref="AP88" si="491">AP87/AP86/AP85</f>
        <v>0.63380281690140849</v>
      </c>
      <c r="AQ88" s="904">
        <f t="shared" si="479"/>
        <v>0.5700817810086326</v>
      </c>
      <c r="AR88" s="905">
        <f t="shared" si="412"/>
        <v>-6.372103589277589E-2</v>
      </c>
      <c r="AS88" s="903">
        <f t="shared" ref="AS88" si="492">AS87/AS86/AS85</f>
        <v>0.57823129251700678</v>
      </c>
      <c r="AT88" s="904" t="e">
        <f t="shared" si="479"/>
        <v>#DIV/0!</v>
      </c>
      <c r="AU88" s="905" t="e">
        <f t="shared" si="413"/>
        <v>#DIV/0!</v>
      </c>
      <c r="AV88" s="903">
        <f t="shared" ref="AV88" si="493">AV87/AV86/AV85</f>
        <v>0.62664329535495178</v>
      </c>
      <c r="AW88" s="904">
        <f t="shared" si="479"/>
        <v>0.56758361369483479</v>
      </c>
      <c r="AX88" s="905">
        <f t="shared" si="414"/>
        <v>-5.9059681660116992E-2</v>
      </c>
      <c r="AY88" s="903">
        <f t="shared" ref="AY88" si="494">AY87/AY86/AY85</f>
        <v>0.63909774436090228</v>
      </c>
      <c r="AZ88" s="904" t="e">
        <f t="shared" si="479"/>
        <v>#DIV/0!</v>
      </c>
      <c r="BA88" s="905" t="e">
        <f t="shared" si="415"/>
        <v>#DIV/0!</v>
      </c>
      <c r="BB88" s="903">
        <f t="shared" ref="BB88" si="495">BB87/BB86/BB85</f>
        <v>0.62794348508634223</v>
      </c>
      <c r="BC88" s="904">
        <f t="shared" si="479"/>
        <v>0.57187167671038641</v>
      </c>
      <c r="BD88" s="905">
        <f t="shared" si="416"/>
        <v>-5.6071808375955823E-2</v>
      </c>
      <c r="BE88" s="903">
        <f t="shared" ref="BE88" si="496">BE87/BE86/BE85</f>
        <v>0.6071428571428571</v>
      </c>
      <c r="BF88" s="904" t="e">
        <f t="shared" si="479"/>
        <v>#DIV/0!</v>
      </c>
      <c r="BG88" s="905" t="e">
        <f t="shared" si="417"/>
        <v>#DIV/0!</v>
      </c>
      <c r="BH88" s="903">
        <f t="shared" ref="BH88" si="497">BH87/BH86/BH85</f>
        <v>0.6258840169731259</v>
      </c>
      <c r="BI88" s="904">
        <f t="shared" si="479"/>
        <v>0.57250079846694346</v>
      </c>
      <c r="BJ88" s="905">
        <f t="shared" si="418"/>
        <v>-5.3383218506182439E-2</v>
      </c>
      <c r="BK88" s="903">
        <f t="shared" ref="BK88" si="498">BK87/BK86/BK85</f>
        <v>0.6071428571428571</v>
      </c>
      <c r="BL88" s="904" t="e">
        <f t="shared" si="479"/>
        <v>#DIV/0!</v>
      </c>
      <c r="BM88" s="905" t="e">
        <f t="shared" si="419"/>
        <v>#DIV/0!</v>
      </c>
      <c r="BN88" s="903">
        <f t="shared" ref="BN88" si="499">BN87/BN86/BN85</f>
        <v>0.62419562419562424</v>
      </c>
      <c r="BO88" s="904">
        <f t="shared" si="479"/>
        <v>0.57301656495204889</v>
      </c>
      <c r="BP88" s="905">
        <f t="shared" si="420"/>
        <v>-5.1179059243575353E-2</v>
      </c>
      <c r="BQ88" s="903">
        <f t="shared" ref="BQ88" si="500">BQ87/BQ86/BQ85</f>
        <v>0.54870129870129869</v>
      </c>
      <c r="BR88" s="904" t="e">
        <f t="shared" si="479"/>
        <v>#DIV/0!</v>
      </c>
      <c r="BS88" s="905" t="e">
        <f t="shared" si="421"/>
        <v>#DIV/0!</v>
      </c>
      <c r="BT88" s="903">
        <f t="shared" ref="BT88:BU88" si="501">BT87/BT86/BT85</f>
        <v>0.61738875878220134</v>
      </c>
      <c r="BU88" s="904">
        <f t="shared" si="501"/>
        <v>0.56874669487043883</v>
      </c>
      <c r="BV88" s="905">
        <f t="shared" si="422"/>
        <v>-4.8642063911762512E-2</v>
      </c>
      <c r="BW88" s="774" t="s">
        <v>270</v>
      </c>
    </row>
  </sheetData>
  <mergeCells count="84">
    <mergeCell ref="BK4:BP4"/>
    <mergeCell ref="B4:E5"/>
    <mergeCell ref="F4:H4"/>
    <mergeCell ref="I4:N4"/>
    <mergeCell ref="O4:T4"/>
    <mergeCell ref="U4:Z4"/>
    <mergeCell ref="AA4:AF4"/>
    <mergeCell ref="AD5:AF5"/>
    <mergeCell ref="AV5:AX5"/>
    <mergeCell ref="AJ5:AL5"/>
    <mergeCell ref="AM5:AO5"/>
    <mergeCell ref="AP5:AR5"/>
    <mergeCell ref="AS5:AU5"/>
    <mergeCell ref="BQ4:BV4"/>
    <mergeCell ref="BW4:BW6"/>
    <mergeCell ref="F5:H5"/>
    <mergeCell ref="I5:K5"/>
    <mergeCell ref="L5:N5"/>
    <mergeCell ref="O5:Q5"/>
    <mergeCell ref="R5:T5"/>
    <mergeCell ref="U5:W5"/>
    <mergeCell ref="X5:Z5"/>
    <mergeCell ref="AA5:AC5"/>
    <mergeCell ref="AG4:AL4"/>
    <mergeCell ref="AM4:AR4"/>
    <mergeCell ref="AS4:AX4"/>
    <mergeCell ref="AY4:BD4"/>
    <mergeCell ref="BE4:BJ4"/>
    <mergeCell ref="AG5:AI5"/>
    <mergeCell ref="BQ5:BS5"/>
    <mergeCell ref="BT5:BV5"/>
    <mergeCell ref="B6:E6"/>
    <mergeCell ref="B7:B12"/>
    <mergeCell ref="C7:D7"/>
    <mergeCell ref="C8:D8"/>
    <mergeCell ref="C9:D9"/>
    <mergeCell ref="C10:D10"/>
    <mergeCell ref="C11:D11"/>
    <mergeCell ref="C12:E12"/>
    <mergeCell ref="AY5:BA5"/>
    <mergeCell ref="BB5:BD5"/>
    <mergeCell ref="BE5:BG5"/>
    <mergeCell ref="BH5:BJ5"/>
    <mergeCell ref="BK5:BM5"/>
    <mergeCell ref="BN5:BP5"/>
    <mergeCell ref="B13:B54"/>
    <mergeCell ref="C13:C24"/>
    <mergeCell ref="D13:D18"/>
    <mergeCell ref="D19:D24"/>
    <mergeCell ref="C25:C48"/>
    <mergeCell ref="D25:D30"/>
    <mergeCell ref="D31:D36"/>
    <mergeCell ref="D37:D42"/>
    <mergeCell ref="D43:D48"/>
    <mergeCell ref="C49:E49"/>
    <mergeCell ref="C50:E50"/>
    <mergeCell ref="C51:E51"/>
    <mergeCell ref="C52:E52"/>
    <mergeCell ref="C53:E53"/>
    <mergeCell ref="C54:E54"/>
    <mergeCell ref="B55:B67"/>
    <mergeCell ref="C55:C59"/>
    <mergeCell ref="C60:C65"/>
    <mergeCell ref="C66:D66"/>
    <mergeCell ref="C67:D67"/>
    <mergeCell ref="B68:B69"/>
    <mergeCell ref="C68:E68"/>
    <mergeCell ref="C69:E69"/>
    <mergeCell ref="B70:B77"/>
    <mergeCell ref="C72:E72"/>
    <mergeCell ref="C73:D73"/>
    <mergeCell ref="C74:D74"/>
    <mergeCell ref="C75:D75"/>
    <mergeCell ref="C76:E76"/>
    <mergeCell ref="C77:E77"/>
    <mergeCell ref="D80:E80"/>
    <mergeCell ref="C81:C84"/>
    <mergeCell ref="D84:E84"/>
    <mergeCell ref="B85:B88"/>
    <mergeCell ref="C86:D86"/>
    <mergeCell ref="C87:D87"/>
    <mergeCell ref="C88:D88"/>
    <mergeCell ref="B78:B84"/>
    <mergeCell ref="C78:C80"/>
  </mergeCells>
  <phoneticPr fontId="4"/>
  <pageMargins left="0.7" right="0.7" top="0.75" bottom="0.75" header="0.3" footer="0.3"/>
  <pageSetup paperSize="9" orientation="portrait" copies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W88"/>
  <sheetViews>
    <sheetView workbookViewId="0"/>
  </sheetViews>
  <sheetFormatPr defaultColWidth="9" defaultRowHeight="15.75" customHeight="1" outlineLevelRow="1"/>
  <cols>
    <col min="1" max="1" width="0.75" style="780" customWidth="1"/>
    <col min="2" max="2" width="3.875" style="780" customWidth="1"/>
    <col min="3" max="3" width="5" style="780" customWidth="1"/>
    <col min="4" max="4" width="18" style="780" customWidth="1"/>
    <col min="5" max="5" width="18.125" style="780" customWidth="1"/>
    <col min="6" max="74" width="9.375" style="780" customWidth="1"/>
    <col min="75" max="75" width="6.25" style="906" customWidth="1"/>
    <col min="76" max="16384" width="9" style="780"/>
  </cols>
  <sheetData>
    <row r="1" spans="2:75" ht="22.5" customHeight="1">
      <c r="B1" s="947" t="s">
        <v>437</v>
      </c>
    </row>
    <row r="2" spans="2:75" ht="15.75" customHeight="1">
      <c r="B2" s="780" t="s">
        <v>274</v>
      </c>
    </row>
    <row r="3" spans="2:75" ht="15.75" customHeight="1" thickBot="1">
      <c r="B3" s="775" t="s">
        <v>273</v>
      </c>
      <c r="F3" s="922"/>
      <c r="G3" s="921"/>
      <c r="H3" s="921"/>
      <c r="I3" s="921"/>
      <c r="J3" s="921"/>
      <c r="K3" s="921"/>
      <c r="L3" s="848"/>
      <c r="M3" s="848" t="s">
        <v>290</v>
      </c>
      <c r="N3" s="849">
        <v>2</v>
      </c>
      <c r="O3" s="921"/>
      <c r="P3" s="921"/>
      <c r="Q3" s="921"/>
      <c r="R3" s="848"/>
      <c r="S3" s="848" t="s">
        <v>290</v>
      </c>
      <c r="T3" s="849">
        <v>3</v>
      </c>
      <c r="U3" s="921"/>
      <c r="V3" s="921"/>
      <c r="W3" s="921"/>
      <c r="X3" s="848"/>
      <c r="Y3" s="848" t="s">
        <v>290</v>
      </c>
      <c r="Z3" s="849">
        <v>4</v>
      </c>
      <c r="AA3" s="921"/>
      <c r="AB3" s="921"/>
      <c r="AC3" s="921"/>
      <c r="AD3" s="848"/>
      <c r="AE3" s="848" t="s">
        <v>290</v>
      </c>
      <c r="AF3" s="849">
        <v>5</v>
      </c>
      <c r="AG3" s="921"/>
      <c r="AH3" s="921"/>
      <c r="AI3" s="921"/>
      <c r="AJ3" s="848"/>
      <c r="AK3" s="848" t="s">
        <v>290</v>
      </c>
      <c r="AL3" s="849">
        <v>6</v>
      </c>
      <c r="AO3" s="921"/>
      <c r="AP3" s="848"/>
      <c r="AQ3" s="848" t="s">
        <v>290</v>
      </c>
      <c r="AR3" s="849">
        <v>7</v>
      </c>
      <c r="AU3" s="921"/>
      <c r="AV3" s="848"/>
      <c r="AW3" s="848" t="s">
        <v>290</v>
      </c>
      <c r="AX3" s="849">
        <v>8</v>
      </c>
      <c r="BA3" s="921"/>
      <c r="BB3" s="848"/>
      <c r="BC3" s="848" t="s">
        <v>290</v>
      </c>
      <c r="BD3" s="849">
        <v>9</v>
      </c>
      <c r="BG3" s="921"/>
      <c r="BH3" s="848"/>
      <c r="BI3" s="848" t="s">
        <v>290</v>
      </c>
      <c r="BJ3" s="849">
        <v>10</v>
      </c>
      <c r="BM3" s="921"/>
      <c r="BN3" s="848"/>
      <c r="BO3" s="848" t="s">
        <v>290</v>
      </c>
      <c r="BP3" s="849">
        <v>11</v>
      </c>
      <c r="BS3" s="921"/>
      <c r="BT3" s="848"/>
      <c r="BU3" s="848" t="s">
        <v>290</v>
      </c>
      <c r="BV3" s="849">
        <v>12</v>
      </c>
    </row>
    <row r="4" spans="2:75" ht="15.75" customHeight="1" thickBot="1">
      <c r="B4" s="2562" t="s">
        <v>434</v>
      </c>
      <c r="C4" s="2563"/>
      <c r="D4" s="2563"/>
      <c r="E4" s="2564"/>
      <c r="F4" s="2568" t="str">
        <f>"4月度 "&amp;IF(W300_JIG_MTB!B2=2,"【確定】","【未確定】")</f>
        <v>4月度 【確定】</v>
      </c>
      <c r="G4" s="2569"/>
      <c r="H4" s="2570"/>
      <c r="I4" s="2568" t="str">
        <f>"5月度 "&amp;IF(W300_JIG_MTB!C2=2,"【確定】","【未確定】")</f>
        <v>5月度 【確定】</v>
      </c>
      <c r="J4" s="2569"/>
      <c r="K4" s="2569"/>
      <c r="L4" s="2569"/>
      <c r="M4" s="2569"/>
      <c r="N4" s="2570"/>
      <c r="O4" s="2568" t="str">
        <f>"6月度 "&amp;IF(W300_JIG_MTB!I2=2,"【確定】","【未確定】")</f>
        <v>6月度 【未確定】</v>
      </c>
      <c r="P4" s="2569"/>
      <c r="Q4" s="2569"/>
      <c r="R4" s="2569"/>
      <c r="S4" s="2569"/>
      <c r="T4" s="2570"/>
      <c r="U4" s="2568" t="str">
        <f>"7月度 "&amp;IF(W300_JIG_MTB!P1=2,"【確定】","【未確定】")</f>
        <v>7月度 【未確定】</v>
      </c>
      <c r="V4" s="2569"/>
      <c r="W4" s="2569"/>
      <c r="X4" s="2569"/>
      <c r="Y4" s="2569"/>
      <c r="Z4" s="2570"/>
      <c r="AA4" s="2568" t="str">
        <f>"8月度 "&amp;IF(W300_JIG_MTB!U2=2,"【確定】","【未確定】")</f>
        <v>8月度 【未確定】</v>
      </c>
      <c r="AB4" s="2569"/>
      <c r="AC4" s="2569"/>
      <c r="AD4" s="2569"/>
      <c r="AE4" s="2569"/>
      <c r="AF4" s="2570"/>
      <c r="AG4" s="2568" t="str">
        <f>"9月度 "&amp;IF(W300_JIG_MTB!AA2=2,"【確定】","【未確定】")</f>
        <v>9月度 【未確定】</v>
      </c>
      <c r="AH4" s="2569"/>
      <c r="AI4" s="2569"/>
      <c r="AJ4" s="2569"/>
      <c r="AK4" s="2569"/>
      <c r="AL4" s="2570"/>
      <c r="AM4" s="2568" t="str">
        <f>"10月度 "&amp;IF(W300_JIG_MTB!AG2=2,"【確定】","【未確定】")</f>
        <v>10月度 【未確定】</v>
      </c>
      <c r="AN4" s="2569"/>
      <c r="AO4" s="2569"/>
      <c r="AP4" s="2569"/>
      <c r="AQ4" s="2569"/>
      <c r="AR4" s="2570"/>
      <c r="AS4" s="2568" t="str">
        <f>"11月度 "&amp;IF(W300_JIG_MTB!AM2=2,"【確定】","【未確定】")</f>
        <v>11月度 【未確定】</v>
      </c>
      <c r="AT4" s="2569"/>
      <c r="AU4" s="2569"/>
      <c r="AV4" s="2569"/>
      <c r="AW4" s="2569"/>
      <c r="AX4" s="2570"/>
      <c r="AY4" s="2568" t="str">
        <f>"12月度 "&amp;IF(W300_JIG_MTB!AS2=2,"【確定】","【未確定】")</f>
        <v>12月度 【未確定】</v>
      </c>
      <c r="AZ4" s="2569"/>
      <c r="BA4" s="2569"/>
      <c r="BB4" s="2569"/>
      <c r="BC4" s="2569"/>
      <c r="BD4" s="2570"/>
      <c r="BE4" s="2568" t="str">
        <f>"1月度 "&amp;IF(W300_JIG_MTB!AY2=2,"【確定】","【未確定】")</f>
        <v>1月度 【未確定】</v>
      </c>
      <c r="BF4" s="2569"/>
      <c r="BG4" s="2569"/>
      <c r="BH4" s="2569"/>
      <c r="BI4" s="2569"/>
      <c r="BJ4" s="2570"/>
      <c r="BK4" s="2568" t="str">
        <f>"2月度 "&amp;IF(W300_JIG_MTB!BE2=2,"【確定】","【未確定】")</f>
        <v>2月度 【未確定】</v>
      </c>
      <c r="BL4" s="2569"/>
      <c r="BM4" s="2569"/>
      <c r="BN4" s="2569"/>
      <c r="BO4" s="2569"/>
      <c r="BP4" s="2570"/>
      <c r="BQ4" s="2568" t="str">
        <f>"3月度 "&amp;IF(W300_JIG_MTB!BK2=2,"【確定】","【未確定】")</f>
        <v>3月度 【未確定】</v>
      </c>
      <c r="BR4" s="2569"/>
      <c r="BS4" s="2569"/>
      <c r="BT4" s="2569"/>
      <c r="BU4" s="2569"/>
      <c r="BV4" s="2570"/>
      <c r="BW4" s="2559" t="s">
        <v>204</v>
      </c>
    </row>
    <row r="5" spans="2:75" s="923" customFormat="1" ht="15.75" customHeight="1" thickBot="1">
      <c r="B5" s="2565"/>
      <c r="C5" s="2566"/>
      <c r="D5" s="2566"/>
      <c r="E5" s="2567"/>
      <c r="F5" s="2469" t="s">
        <v>161</v>
      </c>
      <c r="G5" s="2470"/>
      <c r="H5" s="2471"/>
      <c r="I5" s="2469" t="s">
        <v>161</v>
      </c>
      <c r="J5" s="2470"/>
      <c r="K5" s="2471"/>
      <c r="L5" s="2466" t="s">
        <v>162</v>
      </c>
      <c r="M5" s="2467"/>
      <c r="N5" s="2468"/>
      <c r="O5" s="2469" t="s">
        <v>161</v>
      </c>
      <c r="P5" s="2470"/>
      <c r="Q5" s="2471"/>
      <c r="R5" s="2466" t="s">
        <v>162</v>
      </c>
      <c r="S5" s="2467"/>
      <c r="T5" s="2468"/>
      <c r="U5" s="2469" t="s">
        <v>161</v>
      </c>
      <c r="V5" s="2470"/>
      <c r="W5" s="2471"/>
      <c r="X5" s="2466" t="s">
        <v>162</v>
      </c>
      <c r="Y5" s="2467"/>
      <c r="Z5" s="2468"/>
      <c r="AA5" s="2469" t="s">
        <v>161</v>
      </c>
      <c r="AB5" s="2470"/>
      <c r="AC5" s="2471"/>
      <c r="AD5" s="2466" t="s">
        <v>162</v>
      </c>
      <c r="AE5" s="2467"/>
      <c r="AF5" s="2468"/>
      <c r="AG5" s="2469" t="s">
        <v>161</v>
      </c>
      <c r="AH5" s="2470"/>
      <c r="AI5" s="2471"/>
      <c r="AJ5" s="2466" t="s">
        <v>162</v>
      </c>
      <c r="AK5" s="2467"/>
      <c r="AL5" s="2468"/>
      <c r="AM5" s="2469" t="s">
        <v>161</v>
      </c>
      <c r="AN5" s="2470"/>
      <c r="AO5" s="2471"/>
      <c r="AP5" s="2466" t="s">
        <v>162</v>
      </c>
      <c r="AQ5" s="2467"/>
      <c r="AR5" s="2468"/>
      <c r="AS5" s="2469" t="s">
        <v>161</v>
      </c>
      <c r="AT5" s="2470"/>
      <c r="AU5" s="2471"/>
      <c r="AV5" s="2466" t="s">
        <v>162</v>
      </c>
      <c r="AW5" s="2467"/>
      <c r="AX5" s="2468"/>
      <c r="AY5" s="2469" t="s">
        <v>161</v>
      </c>
      <c r="AZ5" s="2470"/>
      <c r="BA5" s="2471"/>
      <c r="BB5" s="2466" t="s">
        <v>162</v>
      </c>
      <c r="BC5" s="2467"/>
      <c r="BD5" s="2468"/>
      <c r="BE5" s="2469" t="s">
        <v>161</v>
      </c>
      <c r="BF5" s="2470"/>
      <c r="BG5" s="2471"/>
      <c r="BH5" s="2466" t="s">
        <v>162</v>
      </c>
      <c r="BI5" s="2467"/>
      <c r="BJ5" s="2468"/>
      <c r="BK5" s="2469" t="s">
        <v>161</v>
      </c>
      <c r="BL5" s="2470"/>
      <c r="BM5" s="2471"/>
      <c r="BN5" s="2466" t="s">
        <v>162</v>
      </c>
      <c r="BO5" s="2467"/>
      <c r="BP5" s="2468"/>
      <c r="BQ5" s="2469" t="s">
        <v>161</v>
      </c>
      <c r="BR5" s="2470"/>
      <c r="BS5" s="2471"/>
      <c r="BT5" s="2466" t="s">
        <v>162</v>
      </c>
      <c r="BU5" s="2467"/>
      <c r="BV5" s="2468"/>
      <c r="BW5" s="2560"/>
    </row>
    <row r="6" spans="2:75" s="923" customFormat="1" ht="15.75" customHeight="1" thickBot="1">
      <c r="B6" s="2536" t="s">
        <v>205</v>
      </c>
      <c r="C6" s="2537"/>
      <c r="D6" s="2537"/>
      <c r="E6" s="2538"/>
      <c r="F6" s="924" t="s">
        <v>0</v>
      </c>
      <c r="G6" s="925" t="s">
        <v>1</v>
      </c>
      <c r="H6" s="926" t="s">
        <v>68</v>
      </c>
      <c r="I6" s="924" t="s">
        <v>0</v>
      </c>
      <c r="J6" s="925" t="s">
        <v>1</v>
      </c>
      <c r="K6" s="926" t="s">
        <v>68</v>
      </c>
      <c r="L6" s="850" t="s">
        <v>0</v>
      </c>
      <c r="M6" s="851" t="s">
        <v>1</v>
      </c>
      <c r="N6" s="852" t="s">
        <v>68</v>
      </c>
      <c r="O6" s="924" t="s">
        <v>0</v>
      </c>
      <c r="P6" s="925" t="s">
        <v>1</v>
      </c>
      <c r="Q6" s="926" t="s">
        <v>68</v>
      </c>
      <c r="R6" s="850" t="s">
        <v>0</v>
      </c>
      <c r="S6" s="851" t="s">
        <v>1</v>
      </c>
      <c r="T6" s="852" t="s">
        <v>68</v>
      </c>
      <c r="U6" s="924" t="s">
        <v>0</v>
      </c>
      <c r="V6" s="925" t="s">
        <v>1</v>
      </c>
      <c r="W6" s="926" t="s">
        <v>68</v>
      </c>
      <c r="X6" s="850" t="s">
        <v>0</v>
      </c>
      <c r="Y6" s="851" t="s">
        <v>1</v>
      </c>
      <c r="Z6" s="852" t="s">
        <v>68</v>
      </c>
      <c r="AA6" s="924" t="s">
        <v>0</v>
      </c>
      <c r="AB6" s="925" t="s">
        <v>1</v>
      </c>
      <c r="AC6" s="926" t="s">
        <v>68</v>
      </c>
      <c r="AD6" s="850" t="s">
        <v>0</v>
      </c>
      <c r="AE6" s="851" t="s">
        <v>1</v>
      </c>
      <c r="AF6" s="852" t="s">
        <v>68</v>
      </c>
      <c r="AG6" s="924" t="s">
        <v>0</v>
      </c>
      <c r="AH6" s="925" t="s">
        <v>1</v>
      </c>
      <c r="AI6" s="926" t="s">
        <v>68</v>
      </c>
      <c r="AJ6" s="850" t="s">
        <v>0</v>
      </c>
      <c r="AK6" s="851" t="s">
        <v>1</v>
      </c>
      <c r="AL6" s="852" t="s">
        <v>68</v>
      </c>
      <c r="AM6" s="924" t="s">
        <v>0</v>
      </c>
      <c r="AN6" s="925" t="s">
        <v>1</v>
      </c>
      <c r="AO6" s="926" t="s">
        <v>68</v>
      </c>
      <c r="AP6" s="850" t="s">
        <v>0</v>
      </c>
      <c r="AQ6" s="851" t="s">
        <v>1</v>
      </c>
      <c r="AR6" s="852" t="s">
        <v>68</v>
      </c>
      <c r="AS6" s="924" t="s">
        <v>0</v>
      </c>
      <c r="AT6" s="925" t="s">
        <v>1</v>
      </c>
      <c r="AU6" s="926" t="s">
        <v>68</v>
      </c>
      <c r="AV6" s="850" t="s">
        <v>0</v>
      </c>
      <c r="AW6" s="851" t="s">
        <v>1</v>
      </c>
      <c r="AX6" s="852" t="s">
        <v>68</v>
      </c>
      <c r="AY6" s="924" t="s">
        <v>0</v>
      </c>
      <c r="AZ6" s="925" t="s">
        <v>1</v>
      </c>
      <c r="BA6" s="926" t="s">
        <v>68</v>
      </c>
      <c r="BB6" s="850" t="s">
        <v>0</v>
      </c>
      <c r="BC6" s="851" t="s">
        <v>1</v>
      </c>
      <c r="BD6" s="852" t="s">
        <v>68</v>
      </c>
      <c r="BE6" s="924" t="s">
        <v>0</v>
      </c>
      <c r="BF6" s="925" t="s">
        <v>1</v>
      </c>
      <c r="BG6" s="926" t="s">
        <v>68</v>
      </c>
      <c r="BH6" s="850" t="s">
        <v>0</v>
      </c>
      <c r="BI6" s="851" t="s">
        <v>1</v>
      </c>
      <c r="BJ6" s="852" t="s">
        <v>68</v>
      </c>
      <c r="BK6" s="924" t="s">
        <v>0</v>
      </c>
      <c r="BL6" s="925" t="s">
        <v>1</v>
      </c>
      <c r="BM6" s="926" t="s">
        <v>68</v>
      </c>
      <c r="BN6" s="850" t="s">
        <v>0</v>
      </c>
      <c r="BO6" s="851" t="s">
        <v>1</v>
      </c>
      <c r="BP6" s="852" t="s">
        <v>68</v>
      </c>
      <c r="BQ6" s="924" t="s">
        <v>0</v>
      </c>
      <c r="BR6" s="927" t="s">
        <v>1</v>
      </c>
      <c r="BS6" s="926" t="s">
        <v>68</v>
      </c>
      <c r="BT6" s="850" t="s">
        <v>0</v>
      </c>
      <c r="BU6" s="851" t="s">
        <v>1</v>
      </c>
      <c r="BV6" s="852" t="s">
        <v>68</v>
      </c>
      <c r="BW6" s="2561"/>
    </row>
    <row r="7" spans="2:75" ht="15.75" customHeight="1">
      <c r="B7" s="2482" t="s">
        <v>206</v>
      </c>
      <c r="C7" s="2485" t="s">
        <v>207</v>
      </c>
      <c r="D7" s="2486"/>
      <c r="E7" s="730"/>
      <c r="F7" s="853">
        <f>SW800_JIG_MTBJC!F61</f>
        <v>14</v>
      </c>
      <c r="G7" s="854">
        <f>SW800_JIG_MTBJC!G61</f>
        <v>14</v>
      </c>
      <c r="H7" s="855">
        <f>G7-F7</f>
        <v>0</v>
      </c>
      <c r="I7" s="853">
        <f>SW800_JIG_MTBJC!H61</f>
        <v>14</v>
      </c>
      <c r="J7" s="854">
        <f>SW800_JIG_MTBJC!I61</f>
        <v>14</v>
      </c>
      <c r="K7" s="855">
        <f>J7-I7</f>
        <v>0</v>
      </c>
      <c r="L7" s="853">
        <f>SUM(F7,I7)/N$3</f>
        <v>14</v>
      </c>
      <c r="M7" s="854">
        <f>SUM(G7,J7)/N$3</f>
        <v>14</v>
      </c>
      <c r="N7" s="855">
        <f>M7-L7</f>
        <v>0</v>
      </c>
      <c r="O7" s="853">
        <f>SW800_JIG_MTBJC!J61</f>
        <v>14</v>
      </c>
      <c r="P7" s="854">
        <f>SW800_JIG_MTBJC!K61</f>
        <v>14</v>
      </c>
      <c r="Q7" s="855">
        <f>P7-O7</f>
        <v>0</v>
      </c>
      <c r="R7" s="853">
        <f>SUM(F7,I7,O7)/T$3</f>
        <v>14</v>
      </c>
      <c r="S7" s="854">
        <f>SUM(G7,J7,P7)/T$3</f>
        <v>14</v>
      </c>
      <c r="T7" s="855">
        <f>S7-R7</f>
        <v>0</v>
      </c>
      <c r="U7" s="853">
        <f>SW800_JIG_MTBJC!L61</f>
        <v>14</v>
      </c>
      <c r="V7" s="854">
        <f>SW800_JIG_MTBJC!M61</f>
        <v>13</v>
      </c>
      <c r="W7" s="855">
        <f>V7-U7</f>
        <v>-1</v>
      </c>
      <c r="X7" s="853">
        <f>SUM(F7,I7,O7,U7)/Z$3</f>
        <v>14</v>
      </c>
      <c r="Y7" s="854">
        <f>SUM(G7,J7,P7,V7)/Z$3</f>
        <v>13.75</v>
      </c>
      <c r="Z7" s="855">
        <f>Y7-X7</f>
        <v>-0.25</v>
      </c>
      <c r="AA7" s="853">
        <f>SW800_JIG_MTBJC!N61</f>
        <v>14</v>
      </c>
      <c r="AB7" s="854">
        <f>SW800_JIG_MTBJC!O61</f>
        <v>13</v>
      </c>
      <c r="AC7" s="855">
        <f>AB7-AA7</f>
        <v>-1</v>
      </c>
      <c r="AD7" s="853">
        <f>SUM(F7,I7,O7,U7,AA7)/AF$3</f>
        <v>14</v>
      </c>
      <c r="AE7" s="854">
        <f>SUM(G7,J7,P7,V7,AB7)/AF$3</f>
        <v>13.6</v>
      </c>
      <c r="AF7" s="855">
        <f>AE7-AD7</f>
        <v>-0.40000000000000036</v>
      </c>
      <c r="AG7" s="853">
        <f>SW800_JIG_MTBJC!P61</f>
        <v>14</v>
      </c>
      <c r="AH7" s="854">
        <f>SW800_JIG_MTBJC!Q61</f>
        <v>0</v>
      </c>
      <c r="AI7" s="855">
        <f>AH7-AG7</f>
        <v>-14</v>
      </c>
      <c r="AJ7" s="853">
        <f>SUM(F7,I7,O7,U7,AA7,AG7)/AL$3</f>
        <v>14</v>
      </c>
      <c r="AK7" s="854">
        <f>SUM(G7,J7,P7,V7,AB7,AH7)/AL$3</f>
        <v>11.333333333333334</v>
      </c>
      <c r="AL7" s="855">
        <f>AK7-AJ7</f>
        <v>-2.6666666666666661</v>
      </c>
      <c r="AM7" s="853">
        <f>SW800_JIG_MTBJC!R61</f>
        <v>15</v>
      </c>
      <c r="AN7" s="854">
        <f>SW800_JIG_MTBJC!S61</f>
        <v>0</v>
      </c>
      <c r="AO7" s="855">
        <f>AN7-AM7</f>
        <v>-15</v>
      </c>
      <c r="AP7" s="853">
        <f>SUM(F7,I7,O7,U7,AA7,AG7,AM7)/AR$3</f>
        <v>14.142857142857142</v>
      </c>
      <c r="AQ7" s="854">
        <f>SUM(G7,J7,P7,V7,AB7,AH7,AN7)/AR$3</f>
        <v>9.7142857142857135</v>
      </c>
      <c r="AR7" s="855">
        <f t="shared" ref="AR7:AR71" si="0">AQ7-AP7</f>
        <v>-4.4285714285714288</v>
      </c>
      <c r="AS7" s="853">
        <f>SW800_JIG_MTBJC!T61</f>
        <v>15</v>
      </c>
      <c r="AT7" s="854">
        <f>SW800_JIG_MTBJC!U61</f>
        <v>0</v>
      </c>
      <c r="AU7" s="855">
        <f>AT7-AS7</f>
        <v>-15</v>
      </c>
      <c r="AV7" s="853">
        <f>SUM(F7,I7,O7,U7,AA7,AG7,AM7,AS7)/AX$3</f>
        <v>14.25</v>
      </c>
      <c r="AW7" s="854">
        <f>SUM(G7,J7,P7,V7,AB7,AH7,AN7,AT7)/AX$3</f>
        <v>8.5</v>
      </c>
      <c r="AX7" s="855">
        <f t="shared" ref="AX7:AX71" si="1">AW7-AV7</f>
        <v>-5.75</v>
      </c>
      <c r="AY7" s="853">
        <f>SW800_JIG_MTBJC!V61</f>
        <v>15</v>
      </c>
      <c r="AZ7" s="854">
        <f>SW800_JIG_MTBJC!W61</f>
        <v>0</v>
      </c>
      <c r="BA7" s="855">
        <f>AZ7-AY7</f>
        <v>-15</v>
      </c>
      <c r="BB7" s="853">
        <f>SUM(F7,I7,O7,U7,AA7,AG7,AM7,AS7,AY7)/BD$3</f>
        <v>14.333333333333334</v>
      </c>
      <c r="BC7" s="854">
        <f>SUM(G7,J7,P7,V7,AB7,AH7,AN7,AT7,AZ7)/BD$3</f>
        <v>7.5555555555555554</v>
      </c>
      <c r="BD7" s="855">
        <f t="shared" ref="BD7:BD71" si="2">BC7-BB7</f>
        <v>-6.7777777777777786</v>
      </c>
      <c r="BE7" s="853">
        <f>SW800_JIG_MTBJC!X61</f>
        <v>15</v>
      </c>
      <c r="BF7" s="854">
        <f>SW800_JIG_MTBJC!Y61</f>
        <v>0</v>
      </c>
      <c r="BG7" s="855">
        <f>BF7-BE7</f>
        <v>-15</v>
      </c>
      <c r="BH7" s="853">
        <f>SUM(F7,I7,O7,U7,AA7,AG7,AM7,AS7,AY7,BE7)/BJ$3</f>
        <v>14.4</v>
      </c>
      <c r="BI7" s="854">
        <f>SUM(G7,J7,P7,V7,AB7,AH7,AN7,AT7,AZ7,BF7)/BJ$3</f>
        <v>6.8</v>
      </c>
      <c r="BJ7" s="855">
        <f t="shared" ref="BJ7:BJ71" si="3">BI7-BH7</f>
        <v>-7.6000000000000005</v>
      </c>
      <c r="BK7" s="853">
        <f>SW800_JIG_MTBJC!Z61</f>
        <v>15</v>
      </c>
      <c r="BL7" s="854">
        <f>SW800_JIG_MTBJC!AA61</f>
        <v>0</v>
      </c>
      <c r="BM7" s="855">
        <f>BL7-BK7</f>
        <v>-15</v>
      </c>
      <c r="BN7" s="853">
        <f>SUM(F7,I7,O7,U7,AA7,AG7,AM7,AS7,AY7,BE7,BK7)/BP$3</f>
        <v>14.454545454545455</v>
      </c>
      <c r="BO7" s="854">
        <f>SUM(G7,J7,P7,V7,AB7,AH7,AN7,AT7,AZ7,BF7,BL7)/BP$3</f>
        <v>6.1818181818181817</v>
      </c>
      <c r="BP7" s="855">
        <f t="shared" ref="BP7:BP71" si="4">BO7-BN7</f>
        <v>-8.2727272727272734</v>
      </c>
      <c r="BQ7" s="853">
        <f>SW800_JIG_MTBJC!AB61</f>
        <v>15</v>
      </c>
      <c r="BR7" s="854">
        <f>SW800_JIG_MTBJC!AC61</f>
        <v>0</v>
      </c>
      <c r="BS7" s="855">
        <f>BR7-BQ7</f>
        <v>-15</v>
      </c>
      <c r="BT7" s="853">
        <f>SUM(F7,I7,O7,U7,AA7,AG7,AM7,AS7,AY7,BE7,BK7,BQ7)/BV$3</f>
        <v>14.5</v>
      </c>
      <c r="BU7" s="854">
        <f>SUM(G7,J7,P7,V7,AB7,AH7,AN7,AT7,AZ7,BF7,BL7,BR7)/BV$3</f>
        <v>5.666666666666667</v>
      </c>
      <c r="BV7" s="855">
        <f t="shared" ref="BV7:BV71" si="5">BU7-BT7</f>
        <v>-8.8333333333333321</v>
      </c>
      <c r="BW7" s="784" t="s">
        <v>208</v>
      </c>
    </row>
    <row r="8" spans="2:75" ht="15.75" customHeight="1">
      <c r="B8" s="2483"/>
      <c r="C8" s="2526" t="s">
        <v>209</v>
      </c>
      <c r="D8" s="2527"/>
      <c r="E8" s="731"/>
      <c r="F8" s="856">
        <f>SW800_JIG_MTBJC!F62</f>
        <v>1</v>
      </c>
      <c r="G8" s="857">
        <f>SW800_JIG_MTBJC!G62</f>
        <v>1</v>
      </c>
      <c r="H8" s="858">
        <f t="shared" ref="H8:H71" si="6">G8-F8</f>
        <v>0</v>
      </c>
      <c r="I8" s="856">
        <f>SW800_JIG_MTBJC!H62</f>
        <v>1</v>
      </c>
      <c r="J8" s="857">
        <f>SW800_JIG_MTBJC!I62</f>
        <v>1</v>
      </c>
      <c r="K8" s="858">
        <f t="shared" ref="K8:K71" si="7">J8-I8</f>
        <v>0</v>
      </c>
      <c r="L8" s="856">
        <f t="shared" ref="L8:L12" si="8">SUM(F8,I8)/N$3</f>
        <v>1</v>
      </c>
      <c r="M8" s="857">
        <f t="shared" ref="M8:M12" si="9">SUM(G8,J8)/N$3</f>
        <v>1</v>
      </c>
      <c r="N8" s="858">
        <f t="shared" ref="N8:N72" si="10">M8-L8</f>
        <v>0</v>
      </c>
      <c r="O8" s="856">
        <f>SW800_JIG_MTBJC!J62</f>
        <v>1</v>
      </c>
      <c r="P8" s="857">
        <f>SW800_JIG_MTBJC!K62</f>
        <v>1</v>
      </c>
      <c r="Q8" s="858">
        <f t="shared" ref="Q8:Q71" si="11">P8-O8</f>
        <v>0</v>
      </c>
      <c r="R8" s="856">
        <f t="shared" ref="R8:R12" si="12">SUM(F8,I8,O8)/T$3</f>
        <v>1</v>
      </c>
      <c r="S8" s="857">
        <f t="shared" ref="S8:S12" si="13">SUM(G8,J8,P8)/T$3</f>
        <v>1</v>
      </c>
      <c r="T8" s="858">
        <f t="shared" ref="T8:T72" si="14">S8-R8</f>
        <v>0</v>
      </c>
      <c r="U8" s="856">
        <f>SW800_JIG_MTBJC!L62</f>
        <v>1</v>
      </c>
      <c r="V8" s="857">
        <f>SW800_JIG_MTBJC!M62</f>
        <v>1</v>
      </c>
      <c r="W8" s="858">
        <f t="shared" ref="W8:W71" si="15">V8-U8</f>
        <v>0</v>
      </c>
      <c r="X8" s="856">
        <f t="shared" ref="X8:X12" si="16">SUM(F8,I8,O8,U8)/Z$3</f>
        <v>1</v>
      </c>
      <c r="Y8" s="857">
        <f t="shared" ref="Y8:Y12" si="17">SUM(G8,J8,P8,V8)/Z$3</f>
        <v>1</v>
      </c>
      <c r="Z8" s="858">
        <f t="shared" ref="Z8:Z72" si="18">Y8-X8</f>
        <v>0</v>
      </c>
      <c r="AA8" s="856">
        <f>SW800_JIG_MTBJC!N62</f>
        <v>1</v>
      </c>
      <c r="AB8" s="857">
        <f>SW800_JIG_MTBJC!O62</f>
        <v>1</v>
      </c>
      <c r="AC8" s="858">
        <f t="shared" ref="AC8:AC71" si="19">AB8-AA8</f>
        <v>0</v>
      </c>
      <c r="AD8" s="856">
        <f t="shared" ref="AD8:AD12" si="20">SUM(F8,I8,O8,U8,AA8)/AF$3</f>
        <v>1</v>
      </c>
      <c r="AE8" s="857">
        <f t="shared" ref="AE8:AE12" si="21">SUM(G8,J8,P8,V8,AB8)/AF$3</f>
        <v>1</v>
      </c>
      <c r="AF8" s="858">
        <f t="shared" ref="AF8:AF72" si="22">AE8-AD8</f>
        <v>0</v>
      </c>
      <c r="AG8" s="856">
        <f>SW800_JIG_MTBJC!P62</f>
        <v>1</v>
      </c>
      <c r="AH8" s="857">
        <f>SW800_JIG_MTBJC!Q62</f>
        <v>0</v>
      </c>
      <c r="AI8" s="858">
        <f t="shared" ref="AI8:AI71" si="23">AH8-AG8</f>
        <v>-1</v>
      </c>
      <c r="AJ8" s="856">
        <f t="shared" ref="AJ8:AJ12" si="24">SUM(F8,I8,O8,U8,AA8,AG8)/AL$3</f>
        <v>1</v>
      </c>
      <c r="AK8" s="857">
        <f t="shared" ref="AK8:AK12" si="25">SUM(G8,J8,P8,V8,AB8,AH8)/AL$3</f>
        <v>0.83333333333333337</v>
      </c>
      <c r="AL8" s="858">
        <f t="shared" ref="AL8:AL72" si="26">AK8-AJ8</f>
        <v>-0.16666666666666663</v>
      </c>
      <c r="AM8" s="856">
        <f>SW800_JIG_MTBJC!R62</f>
        <v>0</v>
      </c>
      <c r="AN8" s="857">
        <f>SW800_JIG_MTBJC!S62</f>
        <v>0</v>
      </c>
      <c r="AO8" s="858">
        <f t="shared" ref="AO8:AO71" si="27">AN8-AM8</f>
        <v>0</v>
      </c>
      <c r="AP8" s="856">
        <f t="shared" ref="AP8:AP12" si="28">SUM(F8,I8,O8,U8,AA8,AG8,AM8)/AR$3</f>
        <v>0.8571428571428571</v>
      </c>
      <c r="AQ8" s="857">
        <f t="shared" ref="AQ8:AQ12" si="29">SUM(G8,J8,P8,V8,AB8,AH8,AN8)/AR$3</f>
        <v>0.7142857142857143</v>
      </c>
      <c r="AR8" s="858">
        <f t="shared" si="0"/>
        <v>-0.14285714285714279</v>
      </c>
      <c r="AS8" s="856">
        <f>SW800_JIG_MTBJC!T62</f>
        <v>0</v>
      </c>
      <c r="AT8" s="857">
        <f>SW800_JIG_MTBJC!U62</f>
        <v>0</v>
      </c>
      <c r="AU8" s="858">
        <f t="shared" ref="AU8:AU71" si="30">AT8-AS8</f>
        <v>0</v>
      </c>
      <c r="AV8" s="856">
        <f t="shared" ref="AV8:AV12" si="31">SUM(F8,I8,O8,U8,AA8,AG8,AM8,AS8)/AX$3</f>
        <v>0.75</v>
      </c>
      <c r="AW8" s="857">
        <f t="shared" ref="AW8:AW12" si="32">SUM(G8,J8,P8,V8,AB8,AH8,AN8,AT8)/AX$3</f>
        <v>0.625</v>
      </c>
      <c r="AX8" s="858">
        <f t="shared" si="1"/>
        <v>-0.125</v>
      </c>
      <c r="AY8" s="856">
        <f>SW800_JIG_MTBJC!V62</f>
        <v>0</v>
      </c>
      <c r="AZ8" s="857">
        <f>SW800_JIG_MTBJC!W62</f>
        <v>0</v>
      </c>
      <c r="BA8" s="858">
        <f t="shared" ref="BA8:BA71" si="33">AZ8-AY8</f>
        <v>0</v>
      </c>
      <c r="BB8" s="856">
        <f t="shared" ref="BB8:BB12" si="34">SUM(F8,I8,O8,U8,AA8,AG8,AM8,AS8,AY8)/BD$3</f>
        <v>0.66666666666666663</v>
      </c>
      <c r="BC8" s="857">
        <f t="shared" ref="BC8:BC12" si="35">SUM(G8,J8,P8,V8,AB8,AH8,AN8,AT8,AZ8)/BD$3</f>
        <v>0.55555555555555558</v>
      </c>
      <c r="BD8" s="858">
        <f t="shared" si="2"/>
        <v>-0.11111111111111105</v>
      </c>
      <c r="BE8" s="856">
        <f>SW800_JIG_MTBJC!X62</f>
        <v>0</v>
      </c>
      <c r="BF8" s="857">
        <f>SW800_JIG_MTBJC!Y62</f>
        <v>0</v>
      </c>
      <c r="BG8" s="858">
        <f t="shared" ref="BG8:BG71" si="36">BF8-BE8</f>
        <v>0</v>
      </c>
      <c r="BH8" s="856">
        <f t="shared" ref="BH8:BH12" si="37">SUM(F8,I8,O8,U8,AA8,AG8,AM8,AS8,AY8,BE8)/BJ$3</f>
        <v>0.6</v>
      </c>
      <c r="BI8" s="857">
        <f t="shared" ref="BI8:BI12" si="38">SUM(G8,J8,P8,V8,AB8,AH8,AN8,AT8,AZ8,BF8)/BJ$3</f>
        <v>0.5</v>
      </c>
      <c r="BJ8" s="858">
        <f t="shared" si="3"/>
        <v>-9.9999999999999978E-2</v>
      </c>
      <c r="BK8" s="856">
        <f>SW800_JIG_MTBJC!Z62</f>
        <v>0</v>
      </c>
      <c r="BL8" s="857">
        <f>SW800_JIG_MTBJC!AA62</f>
        <v>0</v>
      </c>
      <c r="BM8" s="858">
        <f t="shared" ref="BM8:BM71" si="39">BL8-BK8</f>
        <v>0</v>
      </c>
      <c r="BN8" s="856">
        <f t="shared" ref="BN8:BN12" si="40">SUM(F8,I8,O8,U8,AA8,AG8,AM8,AS8,AY8,BE8,BK8)/BP$3</f>
        <v>0.54545454545454541</v>
      </c>
      <c r="BO8" s="857">
        <f t="shared" ref="BO8:BO12" si="41">SUM(G8,J8,P8,V8,AB8,AH8,AN8,AT8,AZ8,BF8,BL8)/BP$3</f>
        <v>0.45454545454545453</v>
      </c>
      <c r="BP8" s="858">
        <f t="shared" si="4"/>
        <v>-9.0909090909090884E-2</v>
      </c>
      <c r="BQ8" s="856">
        <f>SW800_JIG_MTBJC!AB62</f>
        <v>0</v>
      </c>
      <c r="BR8" s="857">
        <f>SW800_JIG_MTBJC!AC62</f>
        <v>0</v>
      </c>
      <c r="BS8" s="858">
        <f t="shared" ref="BS8:BS71" si="42">BR8-BQ8</f>
        <v>0</v>
      </c>
      <c r="BT8" s="856">
        <f t="shared" ref="BT8:BT12" si="43">SUM(F8,I8,O8,U8,AA8,AG8,AM8,AS8,AY8,BE8,BK8,BQ8)/BV$3</f>
        <v>0.5</v>
      </c>
      <c r="BU8" s="857">
        <f t="shared" ref="BU8:BU12" si="44">SUM(G8,J8,P8,V8,AB8,AH8,AN8,AT8,AZ8,BF8,BL8,BR8)/BV$3</f>
        <v>0.41666666666666669</v>
      </c>
      <c r="BV8" s="858">
        <f t="shared" si="5"/>
        <v>-8.3333333333333315E-2</v>
      </c>
      <c r="BW8" s="789" t="s">
        <v>208</v>
      </c>
    </row>
    <row r="9" spans="2:75" ht="15.75" customHeight="1">
      <c r="B9" s="2483"/>
      <c r="C9" s="2526" t="s">
        <v>210</v>
      </c>
      <c r="D9" s="2527"/>
      <c r="E9" s="732"/>
      <c r="F9" s="856">
        <f>SW800_JIG_MTBJC!F63</f>
        <v>0</v>
      </c>
      <c r="G9" s="857">
        <f>SW800_JIG_MTBJC!G63</f>
        <v>0</v>
      </c>
      <c r="H9" s="858">
        <f t="shared" si="6"/>
        <v>0</v>
      </c>
      <c r="I9" s="856">
        <f>SW800_JIG_MTBJC!H63</f>
        <v>0</v>
      </c>
      <c r="J9" s="857">
        <f>SW800_JIG_MTBJC!I63</f>
        <v>0</v>
      </c>
      <c r="K9" s="858">
        <f t="shared" si="7"/>
        <v>0</v>
      </c>
      <c r="L9" s="856">
        <f t="shared" si="8"/>
        <v>0</v>
      </c>
      <c r="M9" s="857">
        <f t="shared" si="9"/>
        <v>0</v>
      </c>
      <c r="N9" s="858">
        <f t="shared" si="10"/>
        <v>0</v>
      </c>
      <c r="O9" s="856">
        <f>SW800_JIG_MTBJC!J63</f>
        <v>0</v>
      </c>
      <c r="P9" s="857">
        <f>SW800_JIG_MTBJC!K63</f>
        <v>0</v>
      </c>
      <c r="Q9" s="858">
        <f t="shared" si="11"/>
        <v>0</v>
      </c>
      <c r="R9" s="856">
        <f t="shared" si="12"/>
        <v>0</v>
      </c>
      <c r="S9" s="857">
        <f t="shared" si="13"/>
        <v>0</v>
      </c>
      <c r="T9" s="858">
        <f t="shared" si="14"/>
        <v>0</v>
      </c>
      <c r="U9" s="856">
        <f>SW800_JIG_MTBJC!L63</f>
        <v>0</v>
      </c>
      <c r="V9" s="857">
        <f>SW800_JIG_MTBJC!M63</f>
        <v>0</v>
      </c>
      <c r="W9" s="858">
        <f t="shared" si="15"/>
        <v>0</v>
      </c>
      <c r="X9" s="856">
        <f t="shared" si="16"/>
        <v>0</v>
      </c>
      <c r="Y9" s="857">
        <f t="shared" si="17"/>
        <v>0</v>
      </c>
      <c r="Z9" s="858">
        <f t="shared" si="18"/>
        <v>0</v>
      </c>
      <c r="AA9" s="856">
        <f>SW800_JIG_MTBJC!N63</f>
        <v>0</v>
      </c>
      <c r="AB9" s="857">
        <f>SW800_JIG_MTBJC!O63</f>
        <v>0</v>
      </c>
      <c r="AC9" s="858">
        <f t="shared" si="19"/>
        <v>0</v>
      </c>
      <c r="AD9" s="856">
        <f t="shared" si="20"/>
        <v>0</v>
      </c>
      <c r="AE9" s="857">
        <f t="shared" si="21"/>
        <v>0</v>
      </c>
      <c r="AF9" s="858">
        <f t="shared" si="22"/>
        <v>0</v>
      </c>
      <c r="AG9" s="856">
        <f>SW800_JIG_MTBJC!P63</f>
        <v>0</v>
      </c>
      <c r="AH9" s="857">
        <f>SW800_JIG_MTBJC!Q63</f>
        <v>0</v>
      </c>
      <c r="AI9" s="858">
        <f t="shared" si="23"/>
        <v>0</v>
      </c>
      <c r="AJ9" s="856">
        <f t="shared" si="24"/>
        <v>0</v>
      </c>
      <c r="AK9" s="857">
        <f t="shared" si="25"/>
        <v>0</v>
      </c>
      <c r="AL9" s="858">
        <f t="shared" si="26"/>
        <v>0</v>
      </c>
      <c r="AM9" s="856">
        <f>SW800_JIG_MTBJC!R63</f>
        <v>0</v>
      </c>
      <c r="AN9" s="857">
        <f>SW800_JIG_MTBJC!S63</f>
        <v>0</v>
      </c>
      <c r="AO9" s="858">
        <f t="shared" si="27"/>
        <v>0</v>
      </c>
      <c r="AP9" s="856">
        <f t="shared" si="28"/>
        <v>0</v>
      </c>
      <c r="AQ9" s="857">
        <f t="shared" si="29"/>
        <v>0</v>
      </c>
      <c r="AR9" s="858">
        <f t="shared" si="0"/>
        <v>0</v>
      </c>
      <c r="AS9" s="856">
        <f>SW800_JIG_MTBJC!T63</f>
        <v>0</v>
      </c>
      <c r="AT9" s="857">
        <f>SW800_JIG_MTBJC!U63</f>
        <v>0</v>
      </c>
      <c r="AU9" s="858">
        <f t="shared" si="30"/>
        <v>0</v>
      </c>
      <c r="AV9" s="856">
        <f t="shared" si="31"/>
        <v>0</v>
      </c>
      <c r="AW9" s="857">
        <f t="shared" si="32"/>
        <v>0</v>
      </c>
      <c r="AX9" s="858">
        <f t="shared" si="1"/>
        <v>0</v>
      </c>
      <c r="AY9" s="856">
        <f>SW800_JIG_MTBJC!V63</f>
        <v>0</v>
      </c>
      <c r="AZ9" s="857">
        <f>SW800_JIG_MTBJC!W63</f>
        <v>0</v>
      </c>
      <c r="BA9" s="858">
        <f t="shared" si="33"/>
        <v>0</v>
      </c>
      <c r="BB9" s="856">
        <f t="shared" si="34"/>
        <v>0</v>
      </c>
      <c r="BC9" s="857">
        <f t="shared" si="35"/>
        <v>0</v>
      </c>
      <c r="BD9" s="858">
        <f t="shared" si="2"/>
        <v>0</v>
      </c>
      <c r="BE9" s="856">
        <f>SW800_JIG_MTBJC!X63</f>
        <v>0</v>
      </c>
      <c r="BF9" s="857">
        <f>SW800_JIG_MTBJC!Y63</f>
        <v>0</v>
      </c>
      <c r="BG9" s="858">
        <f t="shared" si="36"/>
        <v>0</v>
      </c>
      <c r="BH9" s="856">
        <f t="shared" si="37"/>
        <v>0</v>
      </c>
      <c r="BI9" s="857">
        <f t="shared" si="38"/>
        <v>0</v>
      </c>
      <c r="BJ9" s="858">
        <f t="shared" si="3"/>
        <v>0</v>
      </c>
      <c r="BK9" s="856">
        <f>SW800_JIG_MTBJC!Z63</f>
        <v>0</v>
      </c>
      <c r="BL9" s="857">
        <f>SW800_JIG_MTBJC!AA63</f>
        <v>0</v>
      </c>
      <c r="BM9" s="858">
        <f t="shared" si="39"/>
        <v>0</v>
      </c>
      <c r="BN9" s="856">
        <f t="shared" si="40"/>
        <v>0</v>
      </c>
      <c r="BO9" s="857">
        <f t="shared" si="41"/>
        <v>0</v>
      </c>
      <c r="BP9" s="858">
        <f t="shared" si="4"/>
        <v>0</v>
      </c>
      <c r="BQ9" s="856">
        <f>SW800_JIG_MTBJC!AB63</f>
        <v>0</v>
      </c>
      <c r="BR9" s="857">
        <f>SW800_JIG_MTBJC!AC63</f>
        <v>0</v>
      </c>
      <c r="BS9" s="858">
        <f t="shared" si="42"/>
        <v>0</v>
      </c>
      <c r="BT9" s="856">
        <f t="shared" si="43"/>
        <v>0</v>
      </c>
      <c r="BU9" s="857">
        <f t="shared" si="44"/>
        <v>0</v>
      </c>
      <c r="BV9" s="858">
        <f t="shared" si="5"/>
        <v>0</v>
      </c>
      <c r="BW9" s="789" t="s">
        <v>208</v>
      </c>
    </row>
    <row r="10" spans="2:75" ht="15.75" customHeight="1">
      <c r="B10" s="2483"/>
      <c r="C10" s="2526" t="s">
        <v>211</v>
      </c>
      <c r="D10" s="2527"/>
      <c r="E10" s="731"/>
      <c r="F10" s="856">
        <f>SW800_JIG_MTBJC!F64</f>
        <v>0</v>
      </c>
      <c r="G10" s="857">
        <f>SW800_JIG_MTBJC!G64</f>
        <v>0</v>
      </c>
      <c r="H10" s="858">
        <f t="shared" si="6"/>
        <v>0</v>
      </c>
      <c r="I10" s="856">
        <f>SW800_JIG_MTBJC!H64</f>
        <v>0</v>
      </c>
      <c r="J10" s="857">
        <f>SW800_JIG_MTBJC!I64</f>
        <v>0</v>
      </c>
      <c r="K10" s="858">
        <f t="shared" si="7"/>
        <v>0</v>
      </c>
      <c r="L10" s="856">
        <f t="shared" si="8"/>
        <v>0</v>
      </c>
      <c r="M10" s="857">
        <f t="shared" si="9"/>
        <v>0</v>
      </c>
      <c r="N10" s="858">
        <f t="shared" si="10"/>
        <v>0</v>
      </c>
      <c r="O10" s="856">
        <f>SW800_JIG_MTBJC!J64</f>
        <v>0</v>
      </c>
      <c r="P10" s="857">
        <f>SW800_JIG_MTBJC!K64</f>
        <v>0</v>
      </c>
      <c r="Q10" s="858">
        <f t="shared" si="11"/>
        <v>0</v>
      </c>
      <c r="R10" s="856">
        <f t="shared" si="12"/>
        <v>0</v>
      </c>
      <c r="S10" s="857">
        <f t="shared" si="13"/>
        <v>0</v>
      </c>
      <c r="T10" s="858">
        <f t="shared" si="14"/>
        <v>0</v>
      </c>
      <c r="U10" s="856">
        <f>SW800_JIG_MTBJC!L64</f>
        <v>0</v>
      </c>
      <c r="V10" s="857">
        <f>SW800_JIG_MTBJC!M64</f>
        <v>0</v>
      </c>
      <c r="W10" s="858">
        <f t="shared" si="15"/>
        <v>0</v>
      </c>
      <c r="X10" s="856">
        <f t="shared" si="16"/>
        <v>0</v>
      </c>
      <c r="Y10" s="857">
        <f t="shared" si="17"/>
        <v>0</v>
      </c>
      <c r="Z10" s="858">
        <f t="shared" si="18"/>
        <v>0</v>
      </c>
      <c r="AA10" s="856">
        <f>SW800_JIG_MTBJC!N64</f>
        <v>0</v>
      </c>
      <c r="AB10" s="857">
        <f>SW800_JIG_MTBJC!O64</f>
        <v>0</v>
      </c>
      <c r="AC10" s="858">
        <f t="shared" si="19"/>
        <v>0</v>
      </c>
      <c r="AD10" s="856">
        <f t="shared" si="20"/>
        <v>0</v>
      </c>
      <c r="AE10" s="857">
        <f t="shared" si="21"/>
        <v>0</v>
      </c>
      <c r="AF10" s="858">
        <f t="shared" si="22"/>
        <v>0</v>
      </c>
      <c r="AG10" s="856">
        <f>SW800_JIG_MTBJC!P64</f>
        <v>0</v>
      </c>
      <c r="AH10" s="857">
        <f>SW800_JIG_MTBJC!Q64</f>
        <v>0</v>
      </c>
      <c r="AI10" s="858">
        <f t="shared" si="23"/>
        <v>0</v>
      </c>
      <c r="AJ10" s="856">
        <f t="shared" si="24"/>
        <v>0</v>
      </c>
      <c r="AK10" s="857">
        <f t="shared" si="25"/>
        <v>0</v>
      </c>
      <c r="AL10" s="858">
        <f t="shared" si="26"/>
        <v>0</v>
      </c>
      <c r="AM10" s="856">
        <f>SW800_JIG_MTBJC!R64</f>
        <v>0</v>
      </c>
      <c r="AN10" s="857">
        <f>SW800_JIG_MTBJC!S64</f>
        <v>0</v>
      </c>
      <c r="AO10" s="858">
        <f t="shared" si="27"/>
        <v>0</v>
      </c>
      <c r="AP10" s="856">
        <f t="shared" si="28"/>
        <v>0</v>
      </c>
      <c r="AQ10" s="857">
        <f t="shared" si="29"/>
        <v>0</v>
      </c>
      <c r="AR10" s="858">
        <f t="shared" si="0"/>
        <v>0</v>
      </c>
      <c r="AS10" s="856">
        <f>SW800_JIG_MTBJC!T64</f>
        <v>0</v>
      </c>
      <c r="AT10" s="857">
        <f>SW800_JIG_MTBJC!U64</f>
        <v>0</v>
      </c>
      <c r="AU10" s="858">
        <f t="shared" si="30"/>
        <v>0</v>
      </c>
      <c r="AV10" s="856">
        <f t="shared" si="31"/>
        <v>0</v>
      </c>
      <c r="AW10" s="857">
        <f t="shared" si="32"/>
        <v>0</v>
      </c>
      <c r="AX10" s="858">
        <f t="shared" si="1"/>
        <v>0</v>
      </c>
      <c r="AY10" s="856">
        <f>SW800_JIG_MTBJC!V64</f>
        <v>0</v>
      </c>
      <c r="AZ10" s="857">
        <f>SW800_JIG_MTBJC!W64</f>
        <v>0</v>
      </c>
      <c r="BA10" s="858">
        <f t="shared" si="33"/>
        <v>0</v>
      </c>
      <c r="BB10" s="856">
        <f t="shared" si="34"/>
        <v>0</v>
      </c>
      <c r="BC10" s="857">
        <f t="shared" si="35"/>
        <v>0</v>
      </c>
      <c r="BD10" s="858">
        <f t="shared" si="2"/>
        <v>0</v>
      </c>
      <c r="BE10" s="856">
        <f>SW800_JIG_MTBJC!X64</f>
        <v>0</v>
      </c>
      <c r="BF10" s="857">
        <f>SW800_JIG_MTBJC!Y64</f>
        <v>0</v>
      </c>
      <c r="BG10" s="858">
        <f t="shared" si="36"/>
        <v>0</v>
      </c>
      <c r="BH10" s="856">
        <f t="shared" si="37"/>
        <v>0</v>
      </c>
      <c r="BI10" s="857">
        <f t="shared" si="38"/>
        <v>0</v>
      </c>
      <c r="BJ10" s="858">
        <f t="shared" si="3"/>
        <v>0</v>
      </c>
      <c r="BK10" s="856">
        <f>SW800_JIG_MTBJC!Z64</f>
        <v>0</v>
      </c>
      <c r="BL10" s="857">
        <f>SW800_JIG_MTBJC!AA64</f>
        <v>0</v>
      </c>
      <c r="BM10" s="858">
        <f t="shared" si="39"/>
        <v>0</v>
      </c>
      <c r="BN10" s="856">
        <f t="shared" si="40"/>
        <v>0</v>
      </c>
      <c r="BO10" s="857">
        <f t="shared" si="41"/>
        <v>0</v>
      </c>
      <c r="BP10" s="858">
        <f t="shared" si="4"/>
        <v>0</v>
      </c>
      <c r="BQ10" s="856">
        <f>SW800_JIG_MTBJC!AB64</f>
        <v>0</v>
      </c>
      <c r="BR10" s="857">
        <f>SW800_JIG_MTBJC!AC64</f>
        <v>0</v>
      </c>
      <c r="BS10" s="858">
        <f t="shared" si="42"/>
        <v>0</v>
      </c>
      <c r="BT10" s="856">
        <f t="shared" si="43"/>
        <v>0</v>
      </c>
      <c r="BU10" s="857">
        <f t="shared" si="44"/>
        <v>0</v>
      </c>
      <c r="BV10" s="858">
        <f t="shared" si="5"/>
        <v>0</v>
      </c>
      <c r="BW10" s="789" t="s">
        <v>208</v>
      </c>
    </row>
    <row r="11" spans="2:75" ht="15.75" customHeight="1" thickBot="1">
      <c r="B11" s="2483"/>
      <c r="C11" s="2528" t="s">
        <v>212</v>
      </c>
      <c r="D11" s="2529"/>
      <c r="E11" s="733"/>
      <c r="F11" s="859">
        <f>SW800_JIG_MTBJC!F65</f>
        <v>0</v>
      </c>
      <c r="G11" s="860">
        <f>SW800_JIG_MTBJC!G65</f>
        <v>0</v>
      </c>
      <c r="H11" s="861">
        <f t="shared" si="6"/>
        <v>0</v>
      </c>
      <c r="I11" s="859">
        <f>SW800_JIG_MTBJC!H65</f>
        <v>0</v>
      </c>
      <c r="J11" s="860">
        <f>SW800_JIG_MTBJC!I65</f>
        <v>0</v>
      </c>
      <c r="K11" s="861">
        <f t="shared" si="7"/>
        <v>0</v>
      </c>
      <c r="L11" s="859">
        <f t="shared" si="8"/>
        <v>0</v>
      </c>
      <c r="M11" s="860">
        <f t="shared" si="9"/>
        <v>0</v>
      </c>
      <c r="N11" s="861">
        <f t="shared" si="10"/>
        <v>0</v>
      </c>
      <c r="O11" s="859">
        <f>SW800_JIG_MTBJC!J65</f>
        <v>0</v>
      </c>
      <c r="P11" s="860">
        <f>SW800_JIG_MTBJC!K65</f>
        <v>0</v>
      </c>
      <c r="Q11" s="861">
        <f t="shared" si="11"/>
        <v>0</v>
      </c>
      <c r="R11" s="859">
        <f t="shared" si="12"/>
        <v>0</v>
      </c>
      <c r="S11" s="860">
        <f t="shared" si="13"/>
        <v>0</v>
      </c>
      <c r="T11" s="861">
        <f t="shared" si="14"/>
        <v>0</v>
      </c>
      <c r="U11" s="859">
        <f>SW800_JIG_MTBJC!L65</f>
        <v>0</v>
      </c>
      <c r="V11" s="860">
        <f>SW800_JIG_MTBJC!M65</f>
        <v>0</v>
      </c>
      <c r="W11" s="861">
        <f t="shared" si="15"/>
        <v>0</v>
      </c>
      <c r="X11" s="859">
        <f t="shared" si="16"/>
        <v>0</v>
      </c>
      <c r="Y11" s="860">
        <f t="shared" si="17"/>
        <v>0</v>
      </c>
      <c r="Z11" s="861">
        <f t="shared" si="18"/>
        <v>0</v>
      </c>
      <c r="AA11" s="859">
        <f>SW800_JIG_MTBJC!N65</f>
        <v>0</v>
      </c>
      <c r="AB11" s="860">
        <f>SW800_JIG_MTBJC!O65</f>
        <v>0</v>
      </c>
      <c r="AC11" s="861">
        <f t="shared" si="19"/>
        <v>0</v>
      </c>
      <c r="AD11" s="859">
        <f t="shared" si="20"/>
        <v>0</v>
      </c>
      <c r="AE11" s="860">
        <f t="shared" si="21"/>
        <v>0</v>
      </c>
      <c r="AF11" s="861">
        <f t="shared" si="22"/>
        <v>0</v>
      </c>
      <c r="AG11" s="859">
        <f>SW800_JIG_MTBJC!P65</f>
        <v>0</v>
      </c>
      <c r="AH11" s="860">
        <f>SW800_JIG_MTBJC!Q65</f>
        <v>0</v>
      </c>
      <c r="AI11" s="861">
        <f t="shared" si="23"/>
        <v>0</v>
      </c>
      <c r="AJ11" s="859">
        <f t="shared" si="24"/>
        <v>0</v>
      </c>
      <c r="AK11" s="860">
        <f t="shared" si="25"/>
        <v>0</v>
      </c>
      <c r="AL11" s="861">
        <f t="shared" si="26"/>
        <v>0</v>
      </c>
      <c r="AM11" s="859">
        <f>SW800_JIG_MTBJC!R65</f>
        <v>0</v>
      </c>
      <c r="AN11" s="860">
        <f>SW800_JIG_MTBJC!S65</f>
        <v>0</v>
      </c>
      <c r="AO11" s="861">
        <f t="shared" si="27"/>
        <v>0</v>
      </c>
      <c r="AP11" s="859">
        <f t="shared" si="28"/>
        <v>0</v>
      </c>
      <c r="AQ11" s="860">
        <f t="shared" si="29"/>
        <v>0</v>
      </c>
      <c r="AR11" s="861">
        <f t="shared" si="0"/>
        <v>0</v>
      </c>
      <c r="AS11" s="859">
        <f>SW800_JIG_MTBJC!T65</f>
        <v>0</v>
      </c>
      <c r="AT11" s="860">
        <f>SW800_JIG_MTBJC!U65</f>
        <v>0</v>
      </c>
      <c r="AU11" s="861">
        <f t="shared" si="30"/>
        <v>0</v>
      </c>
      <c r="AV11" s="859">
        <f t="shared" si="31"/>
        <v>0</v>
      </c>
      <c r="AW11" s="860">
        <f t="shared" si="32"/>
        <v>0</v>
      </c>
      <c r="AX11" s="861">
        <f t="shared" si="1"/>
        <v>0</v>
      </c>
      <c r="AY11" s="859">
        <f>SW800_JIG_MTBJC!V65</f>
        <v>0</v>
      </c>
      <c r="AZ11" s="860">
        <f>SW800_JIG_MTBJC!W65</f>
        <v>0</v>
      </c>
      <c r="BA11" s="861">
        <f t="shared" si="33"/>
        <v>0</v>
      </c>
      <c r="BB11" s="859">
        <f t="shared" si="34"/>
        <v>0</v>
      </c>
      <c r="BC11" s="860">
        <f t="shared" si="35"/>
        <v>0</v>
      </c>
      <c r="BD11" s="861">
        <f t="shared" si="2"/>
        <v>0</v>
      </c>
      <c r="BE11" s="859">
        <f>SW800_JIG_MTBJC!X65</f>
        <v>0</v>
      </c>
      <c r="BF11" s="860">
        <f>SW800_JIG_MTBJC!Y65</f>
        <v>0</v>
      </c>
      <c r="BG11" s="861">
        <f t="shared" si="36"/>
        <v>0</v>
      </c>
      <c r="BH11" s="859">
        <f t="shared" si="37"/>
        <v>0</v>
      </c>
      <c r="BI11" s="860">
        <f t="shared" si="38"/>
        <v>0</v>
      </c>
      <c r="BJ11" s="861">
        <f t="shared" si="3"/>
        <v>0</v>
      </c>
      <c r="BK11" s="859">
        <f>SW800_JIG_MTBJC!Z65</f>
        <v>0</v>
      </c>
      <c r="BL11" s="860">
        <f>SW800_JIG_MTBJC!AA65</f>
        <v>0</v>
      </c>
      <c r="BM11" s="861">
        <f t="shared" si="39"/>
        <v>0</v>
      </c>
      <c r="BN11" s="859">
        <f t="shared" si="40"/>
        <v>0</v>
      </c>
      <c r="BO11" s="860">
        <f t="shared" si="41"/>
        <v>0</v>
      </c>
      <c r="BP11" s="861">
        <f t="shared" si="4"/>
        <v>0</v>
      </c>
      <c r="BQ11" s="859">
        <f>SW800_JIG_MTBJC!AB65</f>
        <v>0</v>
      </c>
      <c r="BR11" s="860">
        <f>SW800_JIG_MTBJC!AC65</f>
        <v>0</v>
      </c>
      <c r="BS11" s="861">
        <f t="shared" si="42"/>
        <v>0</v>
      </c>
      <c r="BT11" s="859">
        <f t="shared" si="43"/>
        <v>0</v>
      </c>
      <c r="BU11" s="860">
        <f t="shared" si="44"/>
        <v>0</v>
      </c>
      <c r="BV11" s="861">
        <f t="shared" si="5"/>
        <v>0</v>
      </c>
      <c r="BW11" s="793" t="s">
        <v>208</v>
      </c>
    </row>
    <row r="12" spans="2:75" ht="15.75" customHeight="1" thickTop="1" thickBot="1">
      <c r="B12" s="2484"/>
      <c r="C12" s="2530" t="s">
        <v>213</v>
      </c>
      <c r="D12" s="2531"/>
      <c r="E12" s="2532"/>
      <c r="F12" s="862">
        <f t="shared" ref="F12:BR12" si="45">SUM(F7:F11)</f>
        <v>15</v>
      </c>
      <c r="G12" s="863">
        <f t="shared" si="45"/>
        <v>15</v>
      </c>
      <c r="H12" s="864">
        <f t="shared" si="6"/>
        <v>0</v>
      </c>
      <c r="I12" s="862">
        <f t="shared" si="45"/>
        <v>15</v>
      </c>
      <c r="J12" s="863">
        <f t="shared" si="45"/>
        <v>15</v>
      </c>
      <c r="K12" s="864">
        <f t="shared" si="7"/>
        <v>0</v>
      </c>
      <c r="L12" s="862">
        <f t="shared" si="8"/>
        <v>15</v>
      </c>
      <c r="M12" s="863">
        <f t="shared" si="9"/>
        <v>15</v>
      </c>
      <c r="N12" s="864">
        <f t="shared" si="10"/>
        <v>0</v>
      </c>
      <c r="O12" s="862">
        <f t="shared" si="45"/>
        <v>15</v>
      </c>
      <c r="P12" s="863">
        <f t="shared" si="45"/>
        <v>15</v>
      </c>
      <c r="Q12" s="864">
        <f t="shared" si="11"/>
        <v>0</v>
      </c>
      <c r="R12" s="862">
        <f t="shared" si="12"/>
        <v>15</v>
      </c>
      <c r="S12" s="863">
        <f t="shared" si="13"/>
        <v>15</v>
      </c>
      <c r="T12" s="864">
        <f t="shared" si="14"/>
        <v>0</v>
      </c>
      <c r="U12" s="862">
        <f t="shared" si="45"/>
        <v>15</v>
      </c>
      <c r="V12" s="863">
        <f t="shared" si="45"/>
        <v>14</v>
      </c>
      <c r="W12" s="864">
        <f t="shared" si="15"/>
        <v>-1</v>
      </c>
      <c r="X12" s="862">
        <f t="shared" si="16"/>
        <v>15</v>
      </c>
      <c r="Y12" s="863">
        <f t="shared" si="17"/>
        <v>14.75</v>
      </c>
      <c r="Z12" s="864">
        <f t="shared" si="18"/>
        <v>-0.25</v>
      </c>
      <c r="AA12" s="862">
        <f t="shared" si="45"/>
        <v>15</v>
      </c>
      <c r="AB12" s="863">
        <f t="shared" si="45"/>
        <v>14</v>
      </c>
      <c r="AC12" s="864">
        <f t="shared" si="19"/>
        <v>-1</v>
      </c>
      <c r="AD12" s="862">
        <f t="shared" si="20"/>
        <v>15</v>
      </c>
      <c r="AE12" s="863">
        <f t="shared" si="21"/>
        <v>14.6</v>
      </c>
      <c r="AF12" s="864">
        <f t="shared" si="22"/>
        <v>-0.40000000000000036</v>
      </c>
      <c r="AG12" s="862">
        <f t="shared" si="45"/>
        <v>15</v>
      </c>
      <c r="AH12" s="863">
        <f t="shared" si="45"/>
        <v>0</v>
      </c>
      <c r="AI12" s="864">
        <f t="shared" si="23"/>
        <v>-15</v>
      </c>
      <c r="AJ12" s="862">
        <f t="shared" si="24"/>
        <v>15</v>
      </c>
      <c r="AK12" s="863">
        <f t="shared" si="25"/>
        <v>12.166666666666666</v>
      </c>
      <c r="AL12" s="864">
        <f t="shared" si="26"/>
        <v>-2.8333333333333339</v>
      </c>
      <c r="AM12" s="862">
        <f t="shared" si="45"/>
        <v>15</v>
      </c>
      <c r="AN12" s="863">
        <f t="shared" si="45"/>
        <v>0</v>
      </c>
      <c r="AO12" s="864">
        <f t="shared" si="27"/>
        <v>-15</v>
      </c>
      <c r="AP12" s="862">
        <f t="shared" si="28"/>
        <v>15</v>
      </c>
      <c r="AQ12" s="863">
        <f t="shared" si="29"/>
        <v>10.428571428571429</v>
      </c>
      <c r="AR12" s="864">
        <f t="shared" si="0"/>
        <v>-4.5714285714285712</v>
      </c>
      <c r="AS12" s="862">
        <f t="shared" si="45"/>
        <v>15</v>
      </c>
      <c r="AT12" s="863">
        <f t="shared" si="45"/>
        <v>0</v>
      </c>
      <c r="AU12" s="864">
        <f t="shared" si="30"/>
        <v>-15</v>
      </c>
      <c r="AV12" s="862">
        <f t="shared" si="31"/>
        <v>15</v>
      </c>
      <c r="AW12" s="863">
        <f t="shared" si="32"/>
        <v>9.125</v>
      </c>
      <c r="AX12" s="864">
        <f t="shared" si="1"/>
        <v>-5.875</v>
      </c>
      <c r="AY12" s="862">
        <f t="shared" si="45"/>
        <v>15</v>
      </c>
      <c r="AZ12" s="863">
        <f t="shared" si="45"/>
        <v>0</v>
      </c>
      <c r="BA12" s="864">
        <f t="shared" si="33"/>
        <v>-15</v>
      </c>
      <c r="BB12" s="862">
        <f t="shared" si="34"/>
        <v>15</v>
      </c>
      <c r="BC12" s="863">
        <f t="shared" si="35"/>
        <v>8.1111111111111107</v>
      </c>
      <c r="BD12" s="864">
        <f t="shared" si="2"/>
        <v>-6.8888888888888893</v>
      </c>
      <c r="BE12" s="862">
        <f t="shared" si="45"/>
        <v>15</v>
      </c>
      <c r="BF12" s="863">
        <f t="shared" si="45"/>
        <v>0</v>
      </c>
      <c r="BG12" s="864">
        <f t="shared" si="36"/>
        <v>-15</v>
      </c>
      <c r="BH12" s="862">
        <f t="shared" si="37"/>
        <v>15</v>
      </c>
      <c r="BI12" s="863">
        <f t="shared" si="38"/>
        <v>7.3</v>
      </c>
      <c r="BJ12" s="864">
        <f t="shared" si="3"/>
        <v>-7.7</v>
      </c>
      <c r="BK12" s="862">
        <f t="shared" si="45"/>
        <v>15</v>
      </c>
      <c r="BL12" s="863">
        <f t="shared" si="45"/>
        <v>0</v>
      </c>
      <c r="BM12" s="864">
        <f t="shared" si="39"/>
        <v>-15</v>
      </c>
      <c r="BN12" s="862">
        <f t="shared" si="40"/>
        <v>15</v>
      </c>
      <c r="BO12" s="863">
        <f t="shared" si="41"/>
        <v>6.6363636363636367</v>
      </c>
      <c r="BP12" s="864">
        <f t="shared" si="4"/>
        <v>-8.3636363636363633</v>
      </c>
      <c r="BQ12" s="862">
        <f t="shared" si="45"/>
        <v>15</v>
      </c>
      <c r="BR12" s="863">
        <f t="shared" si="45"/>
        <v>0</v>
      </c>
      <c r="BS12" s="864">
        <f t="shared" si="42"/>
        <v>-15</v>
      </c>
      <c r="BT12" s="862">
        <f t="shared" si="43"/>
        <v>15</v>
      </c>
      <c r="BU12" s="863">
        <f t="shared" si="44"/>
        <v>6.083333333333333</v>
      </c>
      <c r="BV12" s="864">
        <f t="shared" si="5"/>
        <v>-8.9166666666666679</v>
      </c>
      <c r="BW12" s="907" t="s">
        <v>208</v>
      </c>
    </row>
    <row r="13" spans="2:75" ht="15.75" hidden="1" customHeight="1" outlineLevel="1">
      <c r="B13" s="2522" t="s">
        <v>276</v>
      </c>
      <c r="C13" s="2479" t="s">
        <v>214</v>
      </c>
      <c r="D13" s="2472" t="s">
        <v>215</v>
      </c>
      <c r="E13" s="734" t="s">
        <v>216</v>
      </c>
      <c r="F13" s="782">
        <f>SW800_JIG_MTBJC!F66</f>
        <v>3780</v>
      </c>
      <c r="G13" s="783">
        <f>SW800_JIG_MTBJC!G66</f>
        <v>3780</v>
      </c>
      <c r="H13" s="781">
        <f t="shared" si="6"/>
        <v>0</v>
      </c>
      <c r="I13" s="782">
        <f>SW800_JIG_MTBJC!H66</f>
        <v>3577</v>
      </c>
      <c r="J13" s="783">
        <f>SW800_JIG_MTBJC!I66</f>
        <v>3577</v>
      </c>
      <c r="K13" s="781">
        <f t="shared" si="7"/>
        <v>0</v>
      </c>
      <c r="L13" s="782">
        <f t="shared" ref="L13:M76" si="46">SUM(F13,I13)</f>
        <v>7357</v>
      </c>
      <c r="M13" s="783">
        <f t="shared" si="46"/>
        <v>7357</v>
      </c>
      <c r="N13" s="781">
        <f t="shared" si="10"/>
        <v>0</v>
      </c>
      <c r="O13" s="782">
        <f>SW800_JIG_MTBJC!J66</f>
        <v>2253</v>
      </c>
      <c r="P13" s="783">
        <f>SW800_JIG_MTBJC!K66</f>
        <v>2253</v>
      </c>
      <c r="Q13" s="781">
        <f t="shared" si="11"/>
        <v>0</v>
      </c>
      <c r="R13" s="782">
        <f t="shared" ref="R13:S76" si="47">SUM(L13,O13)</f>
        <v>9610</v>
      </c>
      <c r="S13" s="783">
        <f t="shared" si="47"/>
        <v>9610</v>
      </c>
      <c r="T13" s="781">
        <f t="shared" si="14"/>
        <v>0</v>
      </c>
      <c r="U13" s="782">
        <f>SW800_JIG_MTBJC!L66</f>
        <v>3474</v>
      </c>
      <c r="V13" s="783">
        <f>SW800_JIG_MTBJC!M66</f>
        <v>3474</v>
      </c>
      <c r="W13" s="781">
        <f t="shared" si="15"/>
        <v>0</v>
      </c>
      <c r="X13" s="782">
        <f t="shared" ref="X13:Y76" si="48">SUM(R13,U13)</f>
        <v>13084</v>
      </c>
      <c r="Y13" s="783">
        <f t="shared" si="48"/>
        <v>13084</v>
      </c>
      <c r="Z13" s="781">
        <f t="shared" si="18"/>
        <v>0</v>
      </c>
      <c r="AA13" s="782">
        <f>SW800_JIG_MTBJC!N66</f>
        <v>2160</v>
      </c>
      <c r="AB13" s="783">
        <f>SW800_JIG_MTBJC!O66</f>
        <v>2160</v>
      </c>
      <c r="AC13" s="781">
        <f t="shared" si="19"/>
        <v>0</v>
      </c>
      <c r="AD13" s="782">
        <f t="shared" ref="AD13:AE76" si="49">SUM(X13,AA13)</f>
        <v>15244</v>
      </c>
      <c r="AE13" s="783">
        <f t="shared" si="49"/>
        <v>15244</v>
      </c>
      <c r="AF13" s="781">
        <f t="shared" si="22"/>
        <v>0</v>
      </c>
      <c r="AG13" s="782">
        <f>SW800_JIG_MTBJC!P66</f>
        <v>3082</v>
      </c>
      <c r="AH13" s="783">
        <f>SW800_JIG_MTBJC!Q66</f>
        <v>3082</v>
      </c>
      <c r="AI13" s="781">
        <f t="shared" si="23"/>
        <v>0</v>
      </c>
      <c r="AJ13" s="782">
        <f t="shared" ref="AJ13:AK76" si="50">SUM(AD13,AG13)</f>
        <v>18326</v>
      </c>
      <c r="AK13" s="783">
        <f t="shared" si="50"/>
        <v>18326</v>
      </c>
      <c r="AL13" s="781">
        <f t="shared" si="26"/>
        <v>0</v>
      </c>
      <c r="AM13" s="782">
        <f>SW800_JIG_MTBJC!R66</f>
        <v>3069</v>
      </c>
      <c r="AN13" s="783">
        <f>SW800_JIG_MTBJC!S66</f>
        <v>3069</v>
      </c>
      <c r="AO13" s="781">
        <f t="shared" si="27"/>
        <v>0</v>
      </c>
      <c r="AP13" s="782">
        <f t="shared" ref="AP13:AQ76" si="51">SUM(AJ13,AM13)</f>
        <v>21395</v>
      </c>
      <c r="AQ13" s="783">
        <f t="shared" si="51"/>
        <v>21395</v>
      </c>
      <c r="AR13" s="781">
        <f t="shared" si="0"/>
        <v>0</v>
      </c>
      <c r="AS13" s="782">
        <f>SW800_JIG_MTBJC!T66</f>
        <v>2698</v>
      </c>
      <c r="AT13" s="783">
        <f>SW800_JIG_MTBJC!U66</f>
        <v>2698</v>
      </c>
      <c r="AU13" s="781">
        <f t="shared" si="30"/>
        <v>0</v>
      </c>
      <c r="AV13" s="782">
        <f t="shared" ref="AV13:AW76" si="52">SUM(AP13,AS13)</f>
        <v>24093</v>
      </c>
      <c r="AW13" s="783">
        <f t="shared" si="52"/>
        <v>24093</v>
      </c>
      <c r="AX13" s="781">
        <f t="shared" si="1"/>
        <v>0</v>
      </c>
      <c r="AY13" s="782">
        <f>SW800_JIG_MTBJC!V66</f>
        <v>2406</v>
      </c>
      <c r="AZ13" s="783">
        <f>SW800_JIG_MTBJC!W66</f>
        <v>2406</v>
      </c>
      <c r="BA13" s="781">
        <f t="shared" si="33"/>
        <v>0</v>
      </c>
      <c r="BB13" s="782">
        <f t="shared" ref="BB13:BC76" si="53">SUM(AV13,AY13)</f>
        <v>26499</v>
      </c>
      <c r="BC13" s="783">
        <f t="shared" si="53"/>
        <v>26499</v>
      </c>
      <c r="BD13" s="781">
        <f t="shared" si="2"/>
        <v>0</v>
      </c>
      <c r="BE13" s="782">
        <f>SW800_JIG_MTBJC!X66</f>
        <v>3069</v>
      </c>
      <c r="BF13" s="783">
        <f>SW800_JIG_MTBJC!Y66</f>
        <v>3069</v>
      </c>
      <c r="BG13" s="781">
        <f t="shared" si="36"/>
        <v>0</v>
      </c>
      <c r="BH13" s="782">
        <f t="shared" ref="BH13:BI76" si="54">SUM(BB13,BE13)</f>
        <v>29568</v>
      </c>
      <c r="BI13" s="783">
        <f t="shared" si="54"/>
        <v>29568</v>
      </c>
      <c r="BJ13" s="781">
        <f t="shared" si="3"/>
        <v>0</v>
      </c>
      <c r="BK13" s="782">
        <f>SW800_JIG_MTBJC!Z66</f>
        <v>3008</v>
      </c>
      <c r="BL13" s="783">
        <f>SW800_JIG_MTBJC!AA66</f>
        <v>3008</v>
      </c>
      <c r="BM13" s="781">
        <f t="shared" si="39"/>
        <v>0</v>
      </c>
      <c r="BN13" s="782">
        <f t="shared" ref="BN13:BO76" si="55">SUM(BH13,BK13)</f>
        <v>32576</v>
      </c>
      <c r="BO13" s="783">
        <f t="shared" si="55"/>
        <v>32576</v>
      </c>
      <c r="BP13" s="781">
        <f t="shared" si="4"/>
        <v>0</v>
      </c>
      <c r="BQ13" s="782">
        <f>SW800_JIG_MTBJC!AB66</f>
        <v>4320</v>
      </c>
      <c r="BR13" s="783">
        <f>SW800_JIG_MTBJC!AC66</f>
        <v>4320</v>
      </c>
      <c r="BS13" s="781">
        <f t="shared" si="42"/>
        <v>0</v>
      </c>
      <c r="BT13" s="782">
        <f t="shared" ref="BT13:BU76" si="56">SUM(BN13,BQ13)</f>
        <v>36896</v>
      </c>
      <c r="BU13" s="783">
        <f t="shared" si="56"/>
        <v>36896</v>
      </c>
      <c r="BV13" s="781">
        <f t="shared" si="5"/>
        <v>0</v>
      </c>
      <c r="BW13" s="784" t="s">
        <v>89</v>
      </c>
    </row>
    <row r="14" spans="2:75" ht="15.75" hidden="1" customHeight="1" outlineLevel="1">
      <c r="B14" s="2523"/>
      <c r="C14" s="2480"/>
      <c r="D14" s="2473"/>
      <c r="E14" s="735" t="s">
        <v>71</v>
      </c>
      <c r="F14" s="787">
        <f>SW800_JIG_MTBJC!F67</f>
        <v>0</v>
      </c>
      <c r="G14" s="788">
        <f>SW800_JIG_MTBJC!G67</f>
        <v>0</v>
      </c>
      <c r="H14" s="786">
        <f t="shared" si="6"/>
        <v>0</v>
      </c>
      <c r="I14" s="787">
        <f>SW800_JIG_MTBJC!H67</f>
        <v>0</v>
      </c>
      <c r="J14" s="788">
        <f>SW800_JIG_MTBJC!I67</f>
        <v>0</v>
      </c>
      <c r="K14" s="786">
        <f t="shared" si="7"/>
        <v>0</v>
      </c>
      <c r="L14" s="787">
        <f t="shared" si="46"/>
        <v>0</v>
      </c>
      <c r="M14" s="788">
        <f t="shared" si="46"/>
        <v>0</v>
      </c>
      <c r="N14" s="786">
        <f t="shared" si="10"/>
        <v>0</v>
      </c>
      <c r="O14" s="787">
        <f>SW800_JIG_MTBJC!J67</f>
        <v>0</v>
      </c>
      <c r="P14" s="788">
        <f>SW800_JIG_MTBJC!K67</f>
        <v>0</v>
      </c>
      <c r="Q14" s="786">
        <f t="shared" si="11"/>
        <v>0</v>
      </c>
      <c r="R14" s="787">
        <f t="shared" si="47"/>
        <v>0</v>
      </c>
      <c r="S14" s="788">
        <f t="shared" si="47"/>
        <v>0</v>
      </c>
      <c r="T14" s="786">
        <f t="shared" si="14"/>
        <v>0</v>
      </c>
      <c r="U14" s="787">
        <f>SW800_JIG_MTBJC!L67</f>
        <v>0</v>
      </c>
      <c r="V14" s="788">
        <f>SW800_JIG_MTBJC!M67</f>
        <v>0</v>
      </c>
      <c r="W14" s="786">
        <f t="shared" si="15"/>
        <v>0</v>
      </c>
      <c r="X14" s="787">
        <f t="shared" si="48"/>
        <v>0</v>
      </c>
      <c r="Y14" s="788">
        <f t="shared" si="48"/>
        <v>0</v>
      </c>
      <c r="Z14" s="786">
        <f t="shared" si="18"/>
        <v>0</v>
      </c>
      <c r="AA14" s="787">
        <f>SW800_JIG_MTBJC!N67</f>
        <v>0</v>
      </c>
      <c r="AB14" s="788">
        <f>SW800_JIG_MTBJC!O67</f>
        <v>0</v>
      </c>
      <c r="AC14" s="786">
        <f t="shared" si="19"/>
        <v>0</v>
      </c>
      <c r="AD14" s="787">
        <f t="shared" si="49"/>
        <v>0</v>
      </c>
      <c r="AE14" s="788">
        <f t="shared" si="49"/>
        <v>0</v>
      </c>
      <c r="AF14" s="786">
        <f t="shared" si="22"/>
        <v>0</v>
      </c>
      <c r="AG14" s="787">
        <f>SW800_JIG_MTBJC!P67</f>
        <v>0</v>
      </c>
      <c r="AH14" s="788">
        <f>SW800_JIG_MTBJC!Q67</f>
        <v>0</v>
      </c>
      <c r="AI14" s="786">
        <f t="shared" si="23"/>
        <v>0</v>
      </c>
      <c r="AJ14" s="787">
        <f t="shared" si="50"/>
        <v>0</v>
      </c>
      <c r="AK14" s="788">
        <f t="shared" si="50"/>
        <v>0</v>
      </c>
      <c r="AL14" s="786">
        <f t="shared" si="26"/>
        <v>0</v>
      </c>
      <c r="AM14" s="787">
        <f>SW800_JIG_MTBJC!R67</f>
        <v>0</v>
      </c>
      <c r="AN14" s="788">
        <f>SW800_JIG_MTBJC!S67</f>
        <v>0</v>
      </c>
      <c r="AO14" s="786">
        <f t="shared" si="27"/>
        <v>0</v>
      </c>
      <c r="AP14" s="787">
        <f t="shared" si="51"/>
        <v>0</v>
      </c>
      <c r="AQ14" s="788">
        <f t="shared" si="51"/>
        <v>0</v>
      </c>
      <c r="AR14" s="786">
        <f t="shared" si="0"/>
        <v>0</v>
      </c>
      <c r="AS14" s="787">
        <f>SW800_JIG_MTBJC!T67</f>
        <v>0</v>
      </c>
      <c r="AT14" s="788">
        <f>SW800_JIG_MTBJC!U67</f>
        <v>0</v>
      </c>
      <c r="AU14" s="786">
        <f t="shared" si="30"/>
        <v>0</v>
      </c>
      <c r="AV14" s="787">
        <f t="shared" si="52"/>
        <v>0</v>
      </c>
      <c r="AW14" s="788">
        <f t="shared" si="52"/>
        <v>0</v>
      </c>
      <c r="AX14" s="786">
        <f t="shared" si="1"/>
        <v>0</v>
      </c>
      <c r="AY14" s="787">
        <f>SW800_JIG_MTBJC!V67</f>
        <v>0</v>
      </c>
      <c r="AZ14" s="788">
        <f>SW800_JIG_MTBJC!W67</f>
        <v>0</v>
      </c>
      <c r="BA14" s="786">
        <f t="shared" si="33"/>
        <v>0</v>
      </c>
      <c r="BB14" s="787">
        <f t="shared" si="53"/>
        <v>0</v>
      </c>
      <c r="BC14" s="788">
        <f t="shared" si="53"/>
        <v>0</v>
      </c>
      <c r="BD14" s="786">
        <f t="shared" si="2"/>
        <v>0</v>
      </c>
      <c r="BE14" s="787">
        <f>SW800_JIG_MTBJC!X67</f>
        <v>0</v>
      </c>
      <c r="BF14" s="788">
        <f>SW800_JIG_MTBJC!Y67</f>
        <v>0</v>
      </c>
      <c r="BG14" s="786">
        <f t="shared" si="36"/>
        <v>0</v>
      </c>
      <c r="BH14" s="787">
        <f t="shared" si="54"/>
        <v>0</v>
      </c>
      <c r="BI14" s="788">
        <f t="shared" si="54"/>
        <v>0</v>
      </c>
      <c r="BJ14" s="786">
        <f t="shared" si="3"/>
        <v>0</v>
      </c>
      <c r="BK14" s="787">
        <f>SW800_JIG_MTBJC!Z67</f>
        <v>0</v>
      </c>
      <c r="BL14" s="788">
        <f>SW800_JIG_MTBJC!AA67</f>
        <v>0</v>
      </c>
      <c r="BM14" s="786">
        <f t="shared" si="39"/>
        <v>0</v>
      </c>
      <c r="BN14" s="787">
        <f t="shared" si="55"/>
        <v>0</v>
      </c>
      <c r="BO14" s="788">
        <f t="shared" si="55"/>
        <v>0</v>
      </c>
      <c r="BP14" s="786">
        <f t="shared" si="4"/>
        <v>0</v>
      </c>
      <c r="BQ14" s="787">
        <f>SW800_JIG_MTBJC!AB67</f>
        <v>0</v>
      </c>
      <c r="BR14" s="788">
        <f>SW800_JIG_MTBJC!AC67</f>
        <v>0</v>
      </c>
      <c r="BS14" s="786">
        <f t="shared" si="42"/>
        <v>0</v>
      </c>
      <c r="BT14" s="787">
        <f t="shared" si="56"/>
        <v>0</v>
      </c>
      <c r="BU14" s="788">
        <f t="shared" si="56"/>
        <v>0</v>
      </c>
      <c r="BV14" s="786">
        <f t="shared" si="5"/>
        <v>0</v>
      </c>
      <c r="BW14" s="789" t="s">
        <v>89</v>
      </c>
    </row>
    <row r="15" spans="2:75" ht="15.75" hidden="1" customHeight="1" outlineLevel="1">
      <c r="B15" s="2523"/>
      <c r="C15" s="2480"/>
      <c r="D15" s="2473"/>
      <c r="E15" s="735" t="s">
        <v>217</v>
      </c>
      <c r="F15" s="787">
        <f>SW800_JIG_MTBJC!F68</f>
        <v>3515</v>
      </c>
      <c r="G15" s="788">
        <f>SW800_JIG_MTBJC!G68</f>
        <v>4146</v>
      </c>
      <c r="H15" s="786">
        <f t="shared" si="6"/>
        <v>631</v>
      </c>
      <c r="I15" s="787">
        <f>SW800_JIG_MTBJC!H68</f>
        <v>3325</v>
      </c>
      <c r="J15" s="788">
        <f>SW800_JIG_MTBJC!I68</f>
        <v>2848</v>
      </c>
      <c r="K15" s="786">
        <f t="shared" si="7"/>
        <v>-477</v>
      </c>
      <c r="L15" s="787">
        <f t="shared" si="46"/>
        <v>6840</v>
      </c>
      <c r="M15" s="788">
        <f t="shared" si="46"/>
        <v>6994</v>
      </c>
      <c r="N15" s="786">
        <f t="shared" si="10"/>
        <v>154</v>
      </c>
      <c r="O15" s="787">
        <f>SW800_JIG_MTBJC!J68</f>
        <v>2098</v>
      </c>
      <c r="P15" s="788">
        <f>SW800_JIG_MTBJC!K68</f>
        <v>2975</v>
      </c>
      <c r="Q15" s="786">
        <f t="shared" si="11"/>
        <v>877</v>
      </c>
      <c r="R15" s="787">
        <f t="shared" si="47"/>
        <v>8938</v>
      </c>
      <c r="S15" s="788">
        <f t="shared" si="47"/>
        <v>9969</v>
      </c>
      <c r="T15" s="786">
        <f t="shared" si="14"/>
        <v>1031</v>
      </c>
      <c r="U15" s="787">
        <f>SW800_JIG_MTBJC!L68</f>
        <v>3232</v>
      </c>
      <c r="V15" s="788">
        <f>SW800_JIG_MTBJC!M68</f>
        <v>3384</v>
      </c>
      <c r="W15" s="786">
        <f t="shared" si="15"/>
        <v>152</v>
      </c>
      <c r="X15" s="787">
        <f t="shared" si="48"/>
        <v>12170</v>
      </c>
      <c r="Y15" s="788">
        <f t="shared" si="48"/>
        <v>13353</v>
      </c>
      <c r="Z15" s="786">
        <f t="shared" si="18"/>
        <v>1183</v>
      </c>
      <c r="AA15" s="787">
        <f>SW800_JIG_MTBJC!N68</f>
        <v>2010</v>
      </c>
      <c r="AB15" s="788">
        <f>SW800_JIG_MTBJC!O68</f>
        <v>1767</v>
      </c>
      <c r="AC15" s="786">
        <f t="shared" si="19"/>
        <v>-243</v>
      </c>
      <c r="AD15" s="787">
        <f t="shared" si="49"/>
        <v>14180</v>
      </c>
      <c r="AE15" s="788">
        <f t="shared" si="49"/>
        <v>15120</v>
      </c>
      <c r="AF15" s="786">
        <f t="shared" si="22"/>
        <v>940</v>
      </c>
      <c r="AG15" s="787">
        <f>SW800_JIG_MTBJC!P68</f>
        <v>2867</v>
      </c>
      <c r="AH15" s="788">
        <f>SW800_JIG_MTBJC!Q68</f>
        <v>2523</v>
      </c>
      <c r="AI15" s="786">
        <f t="shared" si="23"/>
        <v>-344</v>
      </c>
      <c r="AJ15" s="787">
        <f t="shared" si="50"/>
        <v>17047</v>
      </c>
      <c r="AK15" s="788">
        <f t="shared" si="50"/>
        <v>17643</v>
      </c>
      <c r="AL15" s="786">
        <f t="shared" si="26"/>
        <v>596</v>
      </c>
      <c r="AM15" s="787">
        <f>SW800_JIG_MTBJC!R68</f>
        <v>2756</v>
      </c>
      <c r="AN15" s="788">
        <f>SW800_JIG_MTBJC!S68</f>
        <v>52</v>
      </c>
      <c r="AO15" s="786">
        <f t="shared" si="27"/>
        <v>-2704</v>
      </c>
      <c r="AP15" s="787">
        <f t="shared" si="51"/>
        <v>19803</v>
      </c>
      <c r="AQ15" s="788">
        <f t="shared" si="51"/>
        <v>17695</v>
      </c>
      <c r="AR15" s="786">
        <f t="shared" si="0"/>
        <v>-2108</v>
      </c>
      <c r="AS15" s="787">
        <f>SW800_JIG_MTBJC!T68</f>
        <v>2409</v>
      </c>
      <c r="AT15" s="788">
        <f>SW800_JIG_MTBJC!U68</f>
        <v>0</v>
      </c>
      <c r="AU15" s="786">
        <f t="shared" si="30"/>
        <v>-2409</v>
      </c>
      <c r="AV15" s="787">
        <f t="shared" si="52"/>
        <v>22212</v>
      </c>
      <c r="AW15" s="788">
        <f t="shared" si="52"/>
        <v>17695</v>
      </c>
      <c r="AX15" s="786">
        <f t="shared" si="1"/>
        <v>-4517</v>
      </c>
      <c r="AY15" s="787">
        <f>SW800_JIG_MTBJC!V68</f>
        <v>2138</v>
      </c>
      <c r="AZ15" s="788">
        <f>SW800_JIG_MTBJC!W68</f>
        <v>0</v>
      </c>
      <c r="BA15" s="786">
        <f t="shared" si="33"/>
        <v>-2138</v>
      </c>
      <c r="BB15" s="787">
        <f t="shared" si="53"/>
        <v>24350</v>
      </c>
      <c r="BC15" s="788">
        <f t="shared" si="53"/>
        <v>17695</v>
      </c>
      <c r="BD15" s="786">
        <f t="shared" si="2"/>
        <v>-6655</v>
      </c>
      <c r="BE15" s="787">
        <f>SW800_JIG_MTBJC!X68</f>
        <v>2755</v>
      </c>
      <c r="BF15" s="788">
        <f>SW800_JIG_MTBJC!Y68</f>
        <v>0</v>
      </c>
      <c r="BG15" s="786">
        <f t="shared" si="36"/>
        <v>-2755</v>
      </c>
      <c r="BH15" s="787">
        <f t="shared" si="54"/>
        <v>27105</v>
      </c>
      <c r="BI15" s="788">
        <f t="shared" si="54"/>
        <v>17695</v>
      </c>
      <c r="BJ15" s="786">
        <f t="shared" si="3"/>
        <v>-9410</v>
      </c>
      <c r="BK15" s="787">
        <f>SW800_JIG_MTBJC!Z68</f>
        <v>2699</v>
      </c>
      <c r="BL15" s="788">
        <f>SW800_JIG_MTBJC!AA68</f>
        <v>0</v>
      </c>
      <c r="BM15" s="786">
        <f t="shared" si="39"/>
        <v>-2699</v>
      </c>
      <c r="BN15" s="787">
        <f t="shared" si="55"/>
        <v>29804</v>
      </c>
      <c r="BO15" s="788">
        <f t="shared" si="55"/>
        <v>17695</v>
      </c>
      <c r="BP15" s="786">
        <f t="shared" si="4"/>
        <v>-12109</v>
      </c>
      <c r="BQ15" s="787">
        <f>SW800_JIG_MTBJC!AB68</f>
        <v>3920</v>
      </c>
      <c r="BR15" s="788">
        <f>SW800_JIG_MTBJC!AC68</f>
        <v>0</v>
      </c>
      <c r="BS15" s="786">
        <f t="shared" si="42"/>
        <v>-3920</v>
      </c>
      <c r="BT15" s="787">
        <f t="shared" si="56"/>
        <v>33724</v>
      </c>
      <c r="BU15" s="788">
        <f t="shared" si="56"/>
        <v>17695</v>
      </c>
      <c r="BV15" s="786">
        <f t="shared" si="5"/>
        <v>-16029</v>
      </c>
      <c r="BW15" s="789" t="s">
        <v>89</v>
      </c>
    </row>
    <row r="16" spans="2:75" ht="15.75" hidden="1" customHeight="1" outlineLevel="1" thickBot="1">
      <c r="B16" s="2523"/>
      <c r="C16" s="2480"/>
      <c r="D16" s="2473"/>
      <c r="E16" s="736" t="s">
        <v>218</v>
      </c>
      <c r="F16" s="790">
        <f>F15/6300*1000</f>
        <v>557.93650793650795</v>
      </c>
      <c r="G16" s="791">
        <f t="shared" ref="G16:BR16" si="57">G15/6300*1000</f>
        <v>658.09523809523807</v>
      </c>
      <c r="H16" s="792">
        <f t="shared" si="6"/>
        <v>100.15873015873012</v>
      </c>
      <c r="I16" s="790">
        <f t="shared" si="57"/>
        <v>527.77777777777783</v>
      </c>
      <c r="J16" s="791">
        <f t="shared" si="57"/>
        <v>452.06349206349205</v>
      </c>
      <c r="K16" s="792">
        <f t="shared" si="7"/>
        <v>-75.714285714285779</v>
      </c>
      <c r="L16" s="790">
        <f t="shared" si="46"/>
        <v>1085.7142857142858</v>
      </c>
      <c r="M16" s="791">
        <f t="shared" si="46"/>
        <v>1110.1587301587301</v>
      </c>
      <c r="N16" s="792">
        <f t="shared" si="10"/>
        <v>24.444444444444343</v>
      </c>
      <c r="O16" s="790">
        <f t="shared" si="57"/>
        <v>333.01587301587307</v>
      </c>
      <c r="P16" s="791">
        <f t="shared" si="57"/>
        <v>472.22222222222223</v>
      </c>
      <c r="Q16" s="792">
        <f t="shared" si="11"/>
        <v>139.20634920634916</v>
      </c>
      <c r="R16" s="790">
        <f t="shared" si="47"/>
        <v>1418.7301587301588</v>
      </c>
      <c r="S16" s="791">
        <f t="shared" si="47"/>
        <v>1582.3809523809523</v>
      </c>
      <c r="T16" s="792">
        <f t="shared" si="14"/>
        <v>163.6507936507935</v>
      </c>
      <c r="U16" s="790">
        <f t="shared" si="57"/>
        <v>513.01587301587301</v>
      </c>
      <c r="V16" s="791">
        <f t="shared" si="57"/>
        <v>537.14285714285711</v>
      </c>
      <c r="W16" s="792">
        <f t="shared" si="15"/>
        <v>24.126984126984098</v>
      </c>
      <c r="X16" s="790">
        <f t="shared" si="48"/>
        <v>1931.7460317460318</v>
      </c>
      <c r="Y16" s="791">
        <f t="shared" si="48"/>
        <v>2119.5238095238092</v>
      </c>
      <c r="Z16" s="792">
        <f t="shared" si="18"/>
        <v>187.77777777777737</v>
      </c>
      <c r="AA16" s="790">
        <f t="shared" si="57"/>
        <v>319.04761904761904</v>
      </c>
      <c r="AB16" s="791">
        <f t="shared" si="57"/>
        <v>280.47619047619048</v>
      </c>
      <c r="AC16" s="792">
        <f t="shared" si="19"/>
        <v>-38.571428571428555</v>
      </c>
      <c r="AD16" s="790">
        <f t="shared" si="49"/>
        <v>2250.7936507936511</v>
      </c>
      <c r="AE16" s="791">
        <f t="shared" si="49"/>
        <v>2399.9999999999995</v>
      </c>
      <c r="AF16" s="792">
        <f t="shared" si="22"/>
        <v>149.20634920634848</v>
      </c>
      <c r="AG16" s="790">
        <f t="shared" si="57"/>
        <v>455.07936507936506</v>
      </c>
      <c r="AH16" s="791">
        <f t="shared" si="57"/>
        <v>400.47619047619048</v>
      </c>
      <c r="AI16" s="792">
        <f t="shared" si="23"/>
        <v>-54.60317460317458</v>
      </c>
      <c r="AJ16" s="790">
        <f t="shared" si="50"/>
        <v>2705.8730158730159</v>
      </c>
      <c r="AK16" s="791">
        <f t="shared" si="50"/>
        <v>2800.4761904761899</v>
      </c>
      <c r="AL16" s="792">
        <f t="shared" si="26"/>
        <v>94.603174603174011</v>
      </c>
      <c r="AM16" s="790">
        <f t="shared" si="57"/>
        <v>437.46031746031741</v>
      </c>
      <c r="AN16" s="791">
        <f t="shared" si="57"/>
        <v>8.2539682539682548</v>
      </c>
      <c r="AO16" s="792">
        <f t="shared" si="27"/>
        <v>-429.20634920634916</v>
      </c>
      <c r="AP16" s="790">
        <f t="shared" si="51"/>
        <v>3143.3333333333335</v>
      </c>
      <c r="AQ16" s="791">
        <f t="shared" si="51"/>
        <v>2808.7301587301581</v>
      </c>
      <c r="AR16" s="792">
        <f t="shared" si="0"/>
        <v>-334.60317460317538</v>
      </c>
      <c r="AS16" s="790">
        <f t="shared" si="57"/>
        <v>382.38095238095235</v>
      </c>
      <c r="AT16" s="791">
        <f t="shared" si="57"/>
        <v>0</v>
      </c>
      <c r="AU16" s="792">
        <f t="shared" si="30"/>
        <v>-382.38095238095235</v>
      </c>
      <c r="AV16" s="790">
        <f t="shared" si="52"/>
        <v>3525.7142857142858</v>
      </c>
      <c r="AW16" s="791">
        <f t="shared" si="52"/>
        <v>2808.7301587301581</v>
      </c>
      <c r="AX16" s="792">
        <f t="shared" si="1"/>
        <v>-716.98412698412767</v>
      </c>
      <c r="AY16" s="790">
        <f t="shared" si="57"/>
        <v>339.3650793650794</v>
      </c>
      <c r="AZ16" s="791">
        <f t="shared" si="57"/>
        <v>0</v>
      </c>
      <c r="BA16" s="792">
        <f t="shared" si="33"/>
        <v>-339.3650793650794</v>
      </c>
      <c r="BB16" s="790">
        <f t="shared" si="53"/>
        <v>3865.0793650793653</v>
      </c>
      <c r="BC16" s="791">
        <f t="shared" si="53"/>
        <v>2808.7301587301581</v>
      </c>
      <c r="BD16" s="792">
        <f t="shared" si="2"/>
        <v>-1056.3492063492072</v>
      </c>
      <c r="BE16" s="790">
        <f t="shared" si="57"/>
        <v>437.30158730158729</v>
      </c>
      <c r="BF16" s="791">
        <f t="shared" si="57"/>
        <v>0</v>
      </c>
      <c r="BG16" s="792">
        <f t="shared" si="36"/>
        <v>-437.30158730158729</v>
      </c>
      <c r="BH16" s="790">
        <f t="shared" si="54"/>
        <v>4302.3809523809523</v>
      </c>
      <c r="BI16" s="791">
        <f t="shared" si="54"/>
        <v>2808.7301587301581</v>
      </c>
      <c r="BJ16" s="792">
        <f t="shared" si="3"/>
        <v>-1493.6507936507942</v>
      </c>
      <c r="BK16" s="790">
        <f t="shared" si="57"/>
        <v>428.41269841269843</v>
      </c>
      <c r="BL16" s="791">
        <f t="shared" si="57"/>
        <v>0</v>
      </c>
      <c r="BM16" s="792">
        <f t="shared" si="39"/>
        <v>-428.41269841269843</v>
      </c>
      <c r="BN16" s="790">
        <f t="shared" si="55"/>
        <v>4730.7936507936511</v>
      </c>
      <c r="BO16" s="791">
        <f t="shared" si="55"/>
        <v>2808.7301587301581</v>
      </c>
      <c r="BP16" s="792">
        <f t="shared" si="4"/>
        <v>-1922.063492063493</v>
      </c>
      <c r="BQ16" s="790">
        <f t="shared" si="57"/>
        <v>622.22222222222229</v>
      </c>
      <c r="BR16" s="791">
        <f t="shared" si="57"/>
        <v>0</v>
      </c>
      <c r="BS16" s="792">
        <f t="shared" si="42"/>
        <v>-622.22222222222229</v>
      </c>
      <c r="BT16" s="790">
        <f t="shared" si="56"/>
        <v>5353.0158730158737</v>
      </c>
      <c r="BU16" s="791">
        <f t="shared" si="56"/>
        <v>2808.7301587301581</v>
      </c>
      <c r="BV16" s="792">
        <f t="shared" si="5"/>
        <v>-2544.2857142857156</v>
      </c>
      <c r="BW16" s="793" t="s">
        <v>90</v>
      </c>
    </row>
    <row r="17" spans="2:75" ht="15.75" hidden="1" customHeight="1" outlineLevel="1" thickTop="1">
      <c r="B17" s="2523"/>
      <c r="C17" s="2480"/>
      <c r="D17" s="2473"/>
      <c r="E17" s="737" t="s">
        <v>219</v>
      </c>
      <c r="F17" s="794">
        <f>F13-F14-F15</f>
        <v>265</v>
      </c>
      <c r="G17" s="795">
        <f t="shared" ref="G17:BR17" si="58">G13-G14-G15</f>
        <v>-366</v>
      </c>
      <c r="H17" s="796">
        <f t="shared" si="6"/>
        <v>-631</v>
      </c>
      <c r="I17" s="794">
        <f t="shared" si="58"/>
        <v>252</v>
      </c>
      <c r="J17" s="795">
        <f t="shared" si="58"/>
        <v>729</v>
      </c>
      <c r="K17" s="796">
        <f t="shared" si="7"/>
        <v>477</v>
      </c>
      <c r="L17" s="794">
        <f t="shared" si="46"/>
        <v>517</v>
      </c>
      <c r="M17" s="795">
        <f t="shared" si="46"/>
        <v>363</v>
      </c>
      <c r="N17" s="796">
        <f t="shared" si="10"/>
        <v>-154</v>
      </c>
      <c r="O17" s="794">
        <f t="shared" si="58"/>
        <v>155</v>
      </c>
      <c r="P17" s="795">
        <f t="shared" si="58"/>
        <v>-722</v>
      </c>
      <c r="Q17" s="796">
        <f t="shared" si="11"/>
        <v>-877</v>
      </c>
      <c r="R17" s="794">
        <f t="shared" si="47"/>
        <v>672</v>
      </c>
      <c r="S17" s="795">
        <f t="shared" si="47"/>
        <v>-359</v>
      </c>
      <c r="T17" s="796">
        <f t="shared" si="14"/>
        <v>-1031</v>
      </c>
      <c r="U17" s="794">
        <f t="shared" si="58"/>
        <v>242</v>
      </c>
      <c r="V17" s="795">
        <f t="shared" si="58"/>
        <v>90</v>
      </c>
      <c r="W17" s="796">
        <f t="shared" si="15"/>
        <v>-152</v>
      </c>
      <c r="X17" s="794">
        <f t="shared" si="48"/>
        <v>914</v>
      </c>
      <c r="Y17" s="795">
        <f t="shared" si="48"/>
        <v>-269</v>
      </c>
      <c r="Z17" s="796">
        <f t="shared" si="18"/>
        <v>-1183</v>
      </c>
      <c r="AA17" s="794">
        <f t="shared" si="58"/>
        <v>150</v>
      </c>
      <c r="AB17" s="795">
        <f t="shared" si="58"/>
        <v>393</v>
      </c>
      <c r="AC17" s="796">
        <f t="shared" si="19"/>
        <v>243</v>
      </c>
      <c r="AD17" s="794">
        <f t="shared" si="49"/>
        <v>1064</v>
      </c>
      <c r="AE17" s="795">
        <f t="shared" si="49"/>
        <v>124</v>
      </c>
      <c r="AF17" s="796">
        <f t="shared" si="22"/>
        <v>-940</v>
      </c>
      <c r="AG17" s="794">
        <f t="shared" si="58"/>
        <v>215</v>
      </c>
      <c r="AH17" s="795">
        <f t="shared" si="58"/>
        <v>559</v>
      </c>
      <c r="AI17" s="796">
        <f t="shared" si="23"/>
        <v>344</v>
      </c>
      <c r="AJ17" s="794">
        <f t="shared" si="50"/>
        <v>1279</v>
      </c>
      <c r="AK17" s="795">
        <f t="shared" si="50"/>
        <v>683</v>
      </c>
      <c r="AL17" s="796">
        <f t="shared" si="26"/>
        <v>-596</v>
      </c>
      <c r="AM17" s="794">
        <f t="shared" si="58"/>
        <v>313</v>
      </c>
      <c r="AN17" s="795">
        <f t="shared" si="58"/>
        <v>3017</v>
      </c>
      <c r="AO17" s="796">
        <f t="shared" si="27"/>
        <v>2704</v>
      </c>
      <c r="AP17" s="794">
        <f t="shared" si="51"/>
        <v>1592</v>
      </c>
      <c r="AQ17" s="795">
        <f t="shared" si="51"/>
        <v>3700</v>
      </c>
      <c r="AR17" s="796">
        <f t="shared" si="0"/>
        <v>2108</v>
      </c>
      <c r="AS17" s="794">
        <f t="shared" si="58"/>
        <v>289</v>
      </c>
      <c r="AT17" s="795">
        <f t="shared" si="58"/>
        <v>2698</v>
      </c>
      <c r="AU17" s="796">
        <f t="shared" si="30"/>
        <v>2409</v>
      </c>
      <c r="AV17" s="794">
        <f t="shared" si="52"/>
        <v>1881</v>
      </c>
      <c r="AW17" s="795">
        <f t="shared" si="52"/>
        <v>6398</v>
      </c>
      <c r="AX17" s="796">
        <f t="shared" si="1"/>
        <v>4517</v>
      </c>
      <c r="AY17" s="794">
        <f t="shared" si="58"/>
        <v>268</v>
      </c>
      <c r="AZ17" s="795">
        <f t="shared" si="58"/>
        <v>2406</v>
      </c>
      <c r="BA17" s="796">
        <f t="shared" si="33"/>
        <v>2138</v>
      </c>
      <c r="BB17" s="794">
        <f t="shared" si="53"/>
        <v>2149</v>
      </c>
      <c r="BC17" s="795">
        <f t="shared" si="53"/>
        <v>8804</v>
      </c>
      <c r="BD17" s="796">
        <f t="shared" si="2"/>
        <v>6655</v>
      </c>
      <c r="BE17" s="794">
        <f t="shared" si="58"/>
        <v>314</v>
      </c>
      <c r="BF17" s="795">
        <f t="shared" si="58"/>
        <v>3069</v>
      </c>
      <c r="BG17" s="796">
        <f t="shared" si="36"/>
        <v>2755</v>
      </c>
      <c r="BH17" s="794">
        <f t="shared" si="54"/>
        <v>2463</v>
      </c>
      <c r="BI17" s="795">
        <f t="shared" si="54"/>
        <v>11873</v>
      </c>
      <c r="BJ17" s="796">
        <f t="shared" si="3"/>
        <v>9410</v>
      </c>
      <c r="BK17" s="794">
        <f t="shared" si="58"/>
        <v>309</v>
      </c>
      <c r="BL17" s="795">
        <f t="shared" si="58"/>
        <v>3008</v>
      </c>
      <c r="BM17" s="796">
        <f t="shared" si="39"/>
        <v>2699</v>
      </c>
      <c r="BN17" s="794">
        <f t="shared" si="55"/>
        <v>2772</v>
      </c>
      <c r="BO17" s="795">
        <f t="shared" si="55"/>
        <v>14881</v>
      </c>
      <c r="BP17" s="796">
        <f t="shared" si="4"/>
        <v>12109</v>
      </c>
      <c r="BQ17" s="794">
        <f t="shared" si="58"/>
        <v>400</v>
      </c>
      <c r="BR17" s="795">
        <f t="shared" si="58"/>
        <v>4320</v>
      </c>
      <c r="BS17" s="796">
        <f t="shared" si="42"/>
        <v>3920</v>
      </c>
      <c r="BT17" s="794">
        <f t="shared" si="56"/>
        <v>3172</v>
      </c>
      <c r="BU17" s="795">
        <f t="shared" si="56"/>
        <v>19201</v>
      </c>
      <c r="BV17" s="796">
        <f t="shared" si="5"/>
        <v>16029</v>
      </c>
      <c r="BW17" s="797" t="s">
        <v>89</v>
      </c>
    </row>
    <row r="18" spans="2:75" ht="15.75" hidden="1" customHeight="1" outlineLevel="1" thickBot="1">
      <c r="B18" s="2523"/>
      <c r="C18" s="2480"/>
      <c r="D18" s="2474"/>
      <c r="E18" s="738" t="s">
        <v>220</v>
      </c>
      <c r="F18" s="798">
        <f>F17/F13</f>
        <v>7.0105820105820102E-2</v>
      </c>
      <c r="G18" s="799">
        <f t="shared" ref="G18" si="59">G17/G13</f>
        <v>-9.6825396825396828E-2</v>
      </c>
      <c r="H18" s="800">
        <f>G18-F18</f>
        <v>-0.16693121693121693</v>
      </c>
      <c r="I18" s="798">
        <f t="shared" ref="I18:BR18" si="60">I17/I13</f>
        <v>7.0450097847358117E-2</v>
      </c>
      <c r="J18" s="799">
        <f t="shared" si="60"/>
        <v>0.20380206877271456</v>
      </c>
      <c r="K18" s="800">
        <f t="shared" si="7"/>
        <v>0.13335197092535644</v>
      </c>
      <c r="L18" s="798">
        <f t="shared" ref="L18" si="61">L17/L13</f>
        <v>7.0273209188527933E-2</v>
      </c>
      <c r="M18" s="799">
        <f t="shared" si="60"/>
        <v>4.9340763898328123E-2</v>
      </c>
      <c r="N18" s="800">
        <f t="shared" si="10"/>
        <v>-2.093244529019981E-2</v>
      </c>
      <c r="O18" s="798">
        <f t="shared" ref="O18" si="62">O17/O13</f>
        <v>6.8797159343098088E-2</v>
      </c>
      <c r="P18" s="799">
        <f t="shared" si="60"/>
        <v>-0.32046160674656016</v>
      </c>
      <c r="Q18" s="800">
        <f t="shared" si="11"/>
        <v>-0.38925876608965826</v>
      </c>
      <c r="R18" s="798">
        <f t="shared" ref="R18" si="63">R17/R13</f>
        <v>6.9927159209157125E-2</v>
      </c>
      <c r="S18" s="799">
        <f t="shared" si="60"/>
        <v>-3.7356919875130075E-2</v>
      </c>
      <c r="T18" s="800">
        <f t="shared" si="14"/>
        <v>-0.10728407908428719</v>
      </c>
      <c r="U18" s="798">
        <f t="shared" ref="U18" si="64">U17/U13</f>
        <v>6.9660333909038571E-2</v>
      </c>
      <c r="V18" s="799">
        <f t="shared" si="60"/>
        <v>2.5906735751295335E-2</v>
      </c>
      <c r="W18" s="800">
        <f t="shared" si="15"/>
        <v>-4.375359815774324E-2</v>
      </c>
      <c r="X18" s="798">
        <f t="shared" ref="X18" si="65">X17/X13</f>
        <v>6.9856313054111899E-2</v>
      </c>
      <c r="Y18" s="799">
        <f t="shared" si="60"/>
        <v>-2.0559461938245184E-2</v>
      </c>
      <c r="Z18" s="800">
        <f t="shared" si="18"/>
        <v>-9.041577499235709E-2</v>
      </c>
      <c r="AA18" s="798">
        <f t="shared" ref="AA18" si="66">AA17/AA13</f>
        <v>6.9444444444444448E-2</v>
      </c>
      <c r="AB18" s="799">
        <f t="shared" si="60"/>
        <v>0.18194444444444444</v>
      </c>
      <c r="AC18" s="800">
        <f t="shared" si="19"/>
        <v>0.11249999999999999</v>
      </c>
      <c r="AD18" s="798">
        <f t="shared" ref="AD18" si="67">AD17/AD13</f>
        <v>6.979795329309893E-2</v>
      </c>
      <c r="AE18" s="799">
        <f t="shared" si="60"/>
        <v>8.1343479401731825E-3</v>
      </c>
      <c r="AF18" s="800">
        <f t="shared" si="22"/>
        <v>-6.1663605352925747E-2</v>
      </c>
      <c r="AG18" s="798">
        <f t="shared" ref="AG18" si="68">AG17/AG13</f>
        <v>6.9759896171317323E-2</v>
      </c>
      <c r="AH18" s="799">
        <f t="shared" si="60"/>
        <v>0.18137573004542504</v>
      </c>
      <c r="AI18" s="800">
        <f t="shared" si="23"/>
        <v>0.11161583387410771</v>
      </c>
      <c r="AJ18" s="798">
        <f t="shared" ref="AJ18" si="69">AJ17/AJ13</f>
        <v>6.9791552984830293E-2</v>
      </c>
      <c r="AK18" s="799">
        <f t="shared" si="60"/>
        <v>3.7269453235839793E-2</v>
      </c>
      <c r="AL18" s="800">
        <f t="shared" si="26"/>
        <v>-3.25220997489905E-2</v>
      </c>
      <c r="AM18" s="798">
        <f t="shared" ref="AM18" si="70">AM17/AM13</f>
        <v>0.10198761811665037</v>
      </c>
      <c r="AN18" s="799">
        <f t="shared" si="60"/>
        <v>0.9830563701531444</v>
      </c>
      <c r="AO18" s="800">
        <f t="shared" si="27"/>
        <v>0.88106875203649404</v>
      </c>
      <c r="AP18" s="798">
        <f t="shared" ref="AP18" si="71">AP17/AP13</f>
        <v>7.4409908857209633E-2</v>
      </c>
      <c r="AQ18" s="799">
        <f t="shared" si="60"/>
        <v>0.17293760224351484</v>
      </c>
      <c r="AR18" s="800">
        <f t="shared" si="0"/>
        <v>9.852769338630521E-2</v>
      </c>
      <c r="AS18" s="798">
        <f t="shared" ref="AS18" si="72">AS17/AS13</f>
        <v>0.10711638250555967</v>
      </c>
      <c r="AT18" s="799">
        <f t="shared" si="60"/>
        <v>1</v>
      </c>
      <c r="AU18" s="800">
        <f t="shared" si="30"/>
        <v>0.89288361749444034</v>
      </c>
      <c r="AV18" s="798">
        <f t="shared" ref="AV18" si="73">AV17/AV13</f>
        <v>7.8072469181920054E-2</v>
      </c>
      <c r="AW18" s="799">
        <f t="shared" si="60"/>
        <v>0.26555431038060845</v>
      </c>
      <c r="AX18" s="800">
        <f t="shared" si="1"/>
        <v>0.18748184119868838</v>
      </c>
      <c r="AY18" s="798">
        <f t="shared" ref="AY18" si="74">AY17/AY13</f>
        <v>0.1113881961762261</v>
      </c>
      <c r="AZ18" s="799">
        <f t="shared" si="60"/>
        <v>1</v>
      </c>
      <c r="BA18" s="800">
        <f t="shared" si="33"/>
        <v>0.88861180382377392</v>
      </c>
      <c r="BB18" s="798">
        <f t="shared" ref="BB18" si="75">BB17/BB13</f>
        <v>8.1097399901883097E-2</v>
      </c>
      <c r="BC18" s="799">
        <f t="shared" si="60"/>
        <v>0.33223895241329859</v>
      </c>
      <c r="BD18" s="800">
        <f t="shared" si="2"/>
        <v>0.25114155251141551</v>
      </c>
      <c r="BE18" s="798">
        <f t="shared" ref="BE18" si="76">BE17/BE13</f>
        <v>0.10231345715216683</v>
      </c>
      <c r="BF18" s="799">
        <f t="shared" si="60"/>
        <v>1</v>
      </c>
      <c r="BG18" s="800">
        <f t="shared" si="36"/>
        <v>0.89768654284783311</v>
      </c>
      <c r="BH18" s="798">
        <f t="shared" ref="BH18" si="77">BH17/BH13</f>
        <v>8.3299512987012991E-2</v>
      </c>
      <c r="BI18" s="799">
        <f t="shared" si="60"/>
        <v>0.40154897186147187</v>
      </c>
      <c r="BJ18" s="800">
        <f t="shared" si="3"/>
        <v>0.31824945887445888</v>
      </c>
      <c r="BK18" s="798">
        <f t="shared" ref="BK18" si="78">BK17/BK13</f>
        <v>0.10272606382978723</v>
      </c>
      <c r="BL18" s="799">
        <f t="shared" si="60"/>
        <v>1</v>
      </c>
      <c r="BM18" s="800">
        <f t="shared" si="39"/>
        <v>0.89727393617021278</v>
      </c>
      <c r="BN18" s="798">
        <f t="shared" ref="BN18" si="79">BN17/BN13</f>
        <v>8.5093320235756387E-2</v>
      </c>
      <c r="BO18" s="799">
        <f t="shared" si="60"/>
        <v>0.45680869351669939</v>
      </c>
      <c r="BP18" s="800">
        <f t="shared" si="4"/>
        <v>0.37171537328094301</v>
      </c>
      <c r="BQ18" s="798">
        <f t="shared" ref="BQ18" si="80">BQ17/BQ13</f>
        <v>9.2592592592592587E-2</v>
      </c>
      <c r="BR18" s="799">
        <f t="shared" si="60"/>
        <v>1</v>
      </c>
      <c r="BS18" s="800">
        <f t="shared" si="42"/>
        <v>0.90740740740740744</v>
      </c>
      <c r="BT18" s="798">
        <f t="shared" ref="BT18:BU18" si="81">BT17/BT13</f>
        <v>8.597137901127494E-2</v>
      </c>
      <c r="BU18" s="799">
        <f t="shared" si="81"/>
        <v>0.5204087163920208</v>
      </c>
      <c r="BV18" s="800">
        <f t="shared" si="5"/>
        <v>0.43443733738074586</v>
      </c>
      <c r="BW18" s="809" t="s">
        <v>153</v>
      </c>
    </row>
    <row r="19" spans="2:75" ht="15.75" hidden="1" customHeight="1" outlineLevel="1">
      <c r="B19" s="2523"/>
      <c r="C19" s="2480"/>
      <c r="D19" s="2472" t="s">
        <v>221</v>
      </c>
      <c r="E19" s="734" t="s">
        <v>216</v>
      </c>
      <c r="F19" s="782">
        <f>SW800_JIG_MTBJC!F69</f>
        <v>0</v>
      </c>
      <c r="G19" s="783">
        <f>SW800_JIG_MTBJC!G69</f>
        <v>0</v>
      </c>
      <c r="H19" s="781">
        <f t="shared" si="6"/>
        <v>0</v>
      </c>
      <c r="I19" s="782">
        <f>SW800_JIG_MTBJC!H69</f>
        <v>0</v>
      </c>
      <c r="J19" s="783">
        <f>SW800_JIG_MTBJC!I69</f>
        <v>0</v>
      </c>
      <c r="K19" s="781">
        <f t="shared" si="7"/>
        <v>0</v>
      </c>
      <c r="L19" s="782">
        <f t="shared" si="46"/>
        <v>0</v>
      </c>
      <c r="M19" s="783">
        <f t="shared" si="46"/>
        <v>0</v>
      </c>
      <c r="N19" s="781">
        <f t="shared" si="10"/>
        <v>0</v>
      </c>
      <c r="O19" s="782">
        <f>SW800_JIG_MTBJC!J69</f>
        <v>0</v>
      </c>
      <c r="P19" s="783">
        <f>SW800_JIG_MTBJC!K69</f>
        <v>0</v>
      </c>
      <c r="Q19" s="781">
        <f t="shared" si="11"/>
        <v>0</v>
      </c>
      <c r="R19" s="782">
        <f t="shared" si="47"/>
        <v>0</v>
      </c>
      <c r="S19" s="783">
        <f t="shared" si="47"/>
        <v>0</v>
      </c>
      <c r="T19" s="781">
        <f t="shared" si="14"/>
        <v>0</v>
      </c>
      <c r="U19" s="782">
        <f>SW800_JIG_MTBJC!L69</f>
        <v>0</v>
      </c>
      <c r="V19" s="783">
        <f>SW800_JIG_MTBJC!M69</f>
        <v>157</v>
      </c>
      <c r="W19" s="781">
        <f t="shared" si="15"/>
        <v>157</v>
      </c>
      <c r="X19" s="782">
        <f t="shared" si="48"/>
        <v>0</v>
      </c>
      <c r="Y19" s="783">
        <f t="shared" si="48"/>
        <v>157</v>
      </c>
      <c r="Z19" s="781">
        <f t="shared" si="18"/>
        <v>157</v>
      </c>
      <c r="AA19" s="782">
        <f>SW800_JIG_MTBJC!N69</f>
        <v>0</v>
      </c>
      <c r="AB19" s="783">
        <f>SW800_JIG_MTBJC!O69</f>
        <v>8</v>
      </c>
      <c r="AC19" s="781">
        <f t="shared" si="19"/>
        <v>8</v>
      </c>
      <c r="AD19" s="782">
        <f t="shared" si="49"/>
        <v>0</v>
      </c>
      <c r="AE19" s="783">
        <f t="shared" si="49"/>
        <v>165</v>
      </c>
      <c r="AF19" s="781">
        <f t="shared" si="22"/>
        <v>165</v>
      </c>
      <c r="AG19" s="782">
        <f>SW800_JIG_MTBJC!P69</f>
        <v>0</v>
      </c>
      <c r="AH19" s="783">
        <f>SW800_JIG_MTBJC!Q69</f>
        <v>0</v>
      </c>
      <c r="AI19" s="781">
        <f t="shared" si="23"/>
        <v>0</v>
      </c>
      <c r="AJ19" s="782">
        <f t="shared" si="50"/>
        <v>0</v>
      </c>
      <c r="AK19" s="783">
        <f t="shared" si="50"/>
        <v>165</v>
      </c>
      <c r="AL19" s="781">
        <f t="shared" si="26"/>
        <v>165</v>
      </c>
      <c r="AM19" s="782">
        <f>SW800_JIG_MTBJC!R69</f>
        <v>0</v>
      </c>
      <c r="AN19" s="783">
        <f>SW800_JIG_MTBJC!S69</f>
        <v>0</v>
      </c>
      <c r="AO19" s="781">
        <f t="shared" si="27"/>
        <v>0</v>
      </c>
      <c r="AP19" s="782">
        <f t="shared" si="51"/>
        <v>0</v>
      </c>
      <c r="AQ19" s="783">
        <f t="shared" si="51"/>
        <v>165</v>
      </c>
      <c r="AR19" s="781">
        <f t="shared" si="0"/>
        <v>165</v>
      </c>
      <c r="AS19" s="782">
        <f>SW800_JIG_MTBJC!T69</f>
        <v>0</v>
      </c>
      <c r="AT19" s="783">
        <f>SW800_JIG_MTBJC!U69</f>
        <v>0</v>
      </c>
      <c r="AU19" s="781">
        <f t="shared" si="30"/>
        <v>0</v>
      </c>
      <c r="AV19" s="782">
        <f t="shared" si="52"/>
        <v>0</v>
      </c>
      <c r="AW19" s="783">
        <f t="shared" si="52"/>
        <v>165</v>
      </c>
      <c r="AX19" s="781">
        <f t="shared" si="1"/>
        <v>165</v>
      </c>
      <c r="AY19" s="782">
        <f>SW800_JIG_MTBJC!V69</f>
        <v>0</v>
      </c>
      <c r="AZ19" s="783">
        <f>SW800_JIG_MTBJC!W69</f>
        <v>0</v>
      </c>
      <c r="BA19" s="781">
        <f t="shared" si="33"/>
        <v>0</v>
      </c>
      <c r="BB19" s="782">
        <f t="shared" si="53"/>
        <v>0</v>
      </c>
      <c r="BC19" s="783">
        <f t="shared" si="53"/>
        <v>165</v>
      </c>
      <c r="BD19" s="781">
        <f t="shared" si="2"/>
        <v>165</v>
      </c>
      <c r="BE19" s="782">
        <f>SW800_JIG_MTBJC!X69</f>
        <v>0</v>
      </c>
      <c r="BF19" s="783">
        <f>SW800_JIG_MTBJC!Y69</f>
        <v>0</v>
      </c>
      <c r="BG19" s="781">
        <f t="shared" si="36"/>
        <v>0</v>
      </c>
      <c r="BH19" s="782">
        <f t="shared" si="54"/>
        <v>0</v>
      </c>
      <c r="BI19" s="783">
        <f t="shared" si="54"/>
        <v>165</v>
      </c>
      <c r="BJ19" s="781">
        <f t="shared" si="3"/>
        <v>165</v>
      </c>
      <c r="BK19" s="782">
        <f>SW800_JIG_MTBJC!Z69</f>
        <v>0</v>
      </c>
      <c r="BL19" s="783">
        <f>SW800_JIG_MTBJC!AA69</f>
        <v>0</v>
      </c>
      <c r="BM19" s="781">
        <f t="shared" si="39"/>
        <v>0</v>
      </c>
      <c r="BN19" s="782">
        <f t="shared" si="55"/>
        <v>0</v>
      </c>
      <c r="BO19" s="783">
        <f t="shared" si="55"/>
        <v>165</v>
      </c>
      <c r="BP19" s="781">
        <f t="shared" si="4"/>
        <v>165</v>
      </c>
      <c r="BQ19" s="782">
        <f>SW800_JIG_MTBJC!AB69</f>
        <v>0</v>
      </c>
      <c r="BR19" s="783">
        <f>SW800_JIG_MTBJC!AC69</f>
        <v>0</v>
      </c>
      <c r="BS19" s="781">
        <f t="shared" si="42"/>
        <v>0</v>
      </c>
      <c r="BT19" s="782">
        <f t="shared" si="56"/>
        <v>0</v>
      </c>
      <c r="BU19" s="783">
        <f t="shared" si="56"/>
        <v>165</v>
      </c>
      <c r="BV19" s="781">
        <f t="shared" si="5"/>
        <v>165</v>
      </c>
      <c r="BW19" s="784" t="s">
        <v>89</v>
      </c>
    </row>
    <row r="20" spans="2:75" ht="15.75" hidden="1" customHeight="1" outlineLevel="1">
      <c r="B20" s="2523"/>
      <c r="C20" s="2480"/>
      <c r="D20" s="2473"/>
      <c r="E20" s="735" t="s">
        <v>71</v>
      </c>
      <c r="F20" s="787">
        <f>SW800_JIG_MTBJC!F70</f>
        <v>0</v>
      </c>
      <c r="G20" s="788">
        <f>SW800_JIG_MTBJC!G70</f>
        <v>0</v>
      </c>
      <c r="H20" s="786">
        <f t="shared" si="6"/>
        <v>0</v>
      </c>
      <c r="I20" s="787">
        <f>SW800_JIG_MTBJC!H70</f>
        <v>0</v>
      </c>
      <c r="J20" s="788">
        <f>SW800_JIG_MTBJC!I70</f>
        <v>0</v>
      </c>
      <c r="K20" s="786">
        <f t="shared" si="7"/>
        <v>0</v>
      </c>
      <c r="L20" s="787">
        <f t="shared" si="46"/>
        <v>0</v>
      </c>
      <c r="M20" s="788">
        <f t="shared" si="46"/>
        <v>0</v>
      </c>
      <c r="N20" s="786">
        <f t="shared" si="10"/>
        <v>0</v>
      </c>
      <c r="O20" s="787">
        <f>SW800_JIG_MTBJC!J70</f>
        <v>0</v>
      </c>
      <c r="P20" s="788">
        <f>SW800_JIG_MTBJC!K70</f>
        <v>0</v>
      </c>
      <c r="Q20" s="786">
        <f t="shared" si="11"/>
        <v>0</v>
      </c>
      <c r="R20" s="787">
        <f t="shared" si="47"/>
        <v>0</v>
      </c>
      <c r="S20" s="788">
        <f t="shared" si="47"/>
        <v>0</v>
      </c>
      <c r="T20" s="786">
        <f t="shared" si="14"/>
        <v>0</v>
      </c>
      <c r="U20" s="787">
        <f>SW800_JIG_MTBJC!L70</f>
        <v>0</v>
      </c>
      <c r="V20" s="788">
        <f>SW800_JIG_MTBJC!M70</f>
        <v>0</v>
      </c>
      <c r="W20" s="786">
        <f t="shared" si="15"/>
        <v>0</v>
      </c>
      <c r="X20" s="787">
        <f t="shared" si="48"/>
        <v>0</v>
      </c>
      <c r="Y20" s="788">
        <f t="shared" si="48"/>
        <v>0</v>
      </c>
      <c r="Z20" s="786">
        <f t="shared" si="18"/>
        <v>0</v>
      </c>
      <c r="AA20" s="787">
        <f>SW800_JIG_MTBJC!N70</f>
        <v>0</v>
      </c>
      <c r="AB20" s="788">
        <f>SW800_JIG_MTBJC!O70</f>
        <v>0</v>
      </c>
      <c r="AC20" s="786">
        <f t="shared" si="19"/>
        <v>0</v>
      </c>
      <c r="AD20" s="787">
        <f t="shared" si="49"/>
        <v>0</v>
      </c>
      <c r="AE20" s="788">
        <f t="shared" si="49"/>
        <v>0</v>
      </c>
      <c r="AF20" s="786">
        <f t="shared" si="22"/>
        <v>0</v>
      </c>
      <c r="AG20" s="787">
        <f>SW800_JIG_MTBJC!P70</f>
        <v>0</v>
      </c>
      <c r="AH20" s="788">
        <f>SW800_JIG_MTBJC!Q70</f>
        <v>0</v>
      </c>
      <c r="AI20" s="786">
        <f t="shared" si="23"/>
        <v>0</v>
      </c>
      <c r="AJ20" s="787">
        <f t="shared" si="50"/>
        <v>0</v>
      </c>
      <c r="AK20" s="788">
        <f t="shared" si="50"/>
        <v>0</v>
      </c>
      <c r="AL20" s="786">
        <f t="shared" si="26"/>
        <v>0</v>
      </c>
      <c r="AM20" s="787">
        <f>SW800_JIG_MTBJC!R70</f>
        <v>0</v>
      </c>
      <c r="AN20" s="788">
        <f>SW800_JIG_MTBJC!S70</f>
        <v>0</v>
      </c>
      <c r="AO20" s="786">
        <f t="shared" si="27"/>
        <v>0</v>
      </c>
      <c r="AP20" s="787">
        <f t="shared" si="51"/>
        <v>0</v>
      </c>
      <c r="AQ20" s="788">
        <f t="shared" si="51"/>
        <v>0</v>
      </c>
      <c r="AR20" s="786">
        <f t="shared" si="0"/>
        <v>0</v>
      </c>
      <c r="AS20" s="787">
        <f>SW800_JIG_MTBJC!T70</f>
        <v>0</v>
      </c>
      <c r="AT20" s="788">
        <f>SW800_JIG_MTBJC!U70</f>
        <v>0</v>
      </c>
      <c r="AU20" s="786">
        <f t="shared" si="30"/>
        <v>0</v>
      </c>
      <c r="AV20" s="787">
        <f t="shared" si="52"/>
        <v>0</v>
      </c>
      <c r="AW20" s="788">
        <f t="shared" si="52"/>
        <v>0</v>
      </c>
      <c r="AX20" s="786">
        <f t="shared" si="1"/>
        <v>0</v>
      </c>
      <c r="AY20" s="787">
        <f>SW800_JIG_MTBJC!V70</f>
        <v>0</v>
      </c>
      <c r="AZ20" s="788">
        <f>SW800_JIG_MTBJC!W70</f>
        <v>0</v>
      </c>
      <c r="BA20" s="786">
        <f t="shared" si="33"/>
        <v>0</v>
      </c>
      <c r="BB20" s="787">
        <f t="shared" si="53"/>
        <v>0</v>
      </c>
      <c r="BC20" s="788">
        <f t="shared" si="53"/>
        <v>0</v>
      </c>
      <c r="BD20" s="786">
        <f t="shared" si="2"/>
        <v>0</v>
      </c>
      <c r="BE20" s="787">
        <f>SW800_JIG_MTBJC!X70</f>
        <v>0</v>
      </c>
      <c r="BF20" s="788">
        <f>SW800_JIG_MTBJC!Y70</f>
        <v>0</v>
      </c>
      <c r="BG20" s="786">
        <f t="shared" si="36"/>
        <v>0</v>
      </c>
      <c r="BH20" s="787">
        <f t="shared" si="54"/>
        <v>0</v>
      </c>
      <c r="BI20" s="788">
        <f t="shared" si="54"/>
        <v>0</v>
      </c>
      <c r="BJ20" s="786">
        <f t="shared" si="3"/>
        <v>0</v>
      </c>
      <c r="BK20" s="787">
        <f>SW800_JIG_MTBJC!Z70</f>
        <v>0</v>
      </c>
      <c r="BL20" s="788">
        <f>SW800_JIG_MTBJC!AA70</f>
        <v>0</v>
      </c>
      <c r="BM20" s="786">
        <f t="shared" si="39"/>
        <v>0</v>
      </c>
      <c r="BN20" s="787">
        <f t="shared" si="55"/>
        <v>0</v>
      </c>
      <c r="BO20" s="788">
        <f t="shared" si="55"/>
        <v>0</v>
      </c>
      <c r="BP20" s="786">
        <f t="shared" si="4"/>
        <v>0</v>
      </c>
      <c r="BQ20" s="787">
        <f>SW800_JIG_MTBJC!AB70</f>
        <v>0</v>
      </c>
      <c r="BR20" s="788">
        <f>SW800_JIG_MTBJC!AC70</f>
        <v>0</v>
      </c>
      <c r="BS20" s="786">
        <f t="shared" si="42"/>
        <v>0</v>
      </c>
      <c r="BT20" s="787">
        <f t="shared" si="56"/>
        <v>0</v>
      </c>
      <c r="BU20" s="788">
        <f t="shared" si="56"/>
        <v>0</v>
      </c>
      <c r="BV20" s="786">
        <f t="shared" si="5"/>
        <v>0</v>
      </c>
      <c r="BW20" s="789" t="s">
        <v>89</v>
      </c>
    </row>
    <row r="21" spans="2:75" ht="15.75" hidden="1" customHeight="1" outlineLevel="1">
      <c r="B21" s="2523"/>
      <c r="C21" s="2480"/>
      <c r="D21" s="2473"/>
      <c r="E21" s="735" t="s">
        <v>217</v>
      </c>
      <c r="F21" s="787">
        <f>SW800_JIG_MTBJC!F71</f>
        <v>0</v>
      </c>
      <c r="G21" s="788">
        <f>SW800_JIG_MTBJC!G71</f>
        <v>0</v>
      </c>
      <c r="H21" s="786">
        <f t="shared" si="6"/>
        <v>0</v>
      </c>
      <c r="I21" s="787">
        <f>SW800_JIG_MTBJC!H71</f>
        <v>0</v>
      </c>
      <c r="J21" s="788">
        <f>SW800_JIG_MTBJC!I71</f>
        <v>0</v>
      </c>
      <c r="K21" s="786">
        <f t="shared" si="7"/>
        <v>0</v>
      </c>
      <c r="L21" s="787">
        <f t="shared" si="46"/>
        <v>0</v>
      </c>
      <c r="M21" s="788">
        <f t="shared" si="46"/>
        <v>0</v>
      </c>
      <c r="N21" s="786">
        <f t="shared" si="10"/>
        <v>0</v>
      </c>
      <c r="O21" s="787">
        <f>SW800_JIG_MTBJC!J71</f>
        <v>0</v>
      </c>
      <c r="P21" s="788">
        <f>SW800_JIG_MTBJC!K71</f>
        <v>0</v>
      </c>
      <c r="Q21" s="786">
        <f t="shared" si="11"/>
        <v>0</v>
      </c>
      <c r="R21" s="787">
        <f t="shared" si="47"/>
        <v>0</v>
      </c>
      <c r="S21" s="788">
        <f t="shared" si="47"/>
        <v>0</v>
      </c>
      <c r="T21" s="786">
        <f t="shared" si="14"/>
        <v>0</v>
      </c>
      <c r="U21" s="787">
        <f>SW800_JIG_MTBJC!L71</f>
        <v>0</v>
      </c>
      <c r="V21" s="788">
        <f>SW800_JIG_MTBJC!M71</f>
        <v>156</v>
      </c>
      <c r="W21" s="786">
        <f t="shared" si="15"/>
        <v>156</v>
      </c>
      <c r="X21" s="787">
        <f t="shared" si="48"/>
        <v>0</v>
      </c>
      <c r="Y21" s="788">
        <f t="shared" si="48"/>
        <v>156</v>
      </c>
      <c r="Z21" s="786">
        <f t="shared" si="18"/>
        <v>156</v>
      </c>
      <c r="AA21" s="787">
        <f>SW800_JIG_MTBJC!N71</f>
        <v>0</v>
      </c>
      <c r="AB21" s="788">
        <f>SW800_JIG_MTBJC!O71</f>
        <v>8</v>
      </c>
      <c r="AC21" s="786">
        <f t="shared" si="19"/>
        <v>8</v>
      </c>
      <c r="AD21" s="787">
        <f t="shared" si="49"/>
        <v>0</v>
      </c>
      <c r="AE21" s="788">
        <f t="shared" si="49"/>
        <v>164</v>
      </c>
      <c r="AF21" s="786">
        <f t="shared" si="22"/>
        <v>164</v>
      </c>
      <c r="AG21" s="787">
        <f>SW800_JIG_MTBJC!P71</f>
        <v>0</v>
      </c>
      <c r="AH21" s="788">
        <f>SW800_JIG_MTBJC!Q71</f>
        <v>0</v>
      </c>
      <c r="AI21" s="786">
        <f t="shared" si="23"/>
        <v>0</v>
      </c>
      <c r="AJ21" s="787">
        <f t="shared" si="50"/>
        <v>0</v>
      </c>
      <c r="AK21" s="788">
        <f t="shared" si="50"/>
        <v>164</v>
      </c>
      <c r="AL21" s="786">
        <f t="shared" si="26"/>
        <v>164</v>
      </c>
      <c r="AM21" s="787">
        <f>SW800_JIG_MTBJC!R71</f>
        <v>0</v>
      </c>
      <c r="AN21" s="788">
        <f>SW800_JIG_MTBJC!S71</f>
        <v>0</v>
      </c>
      <c r="AO21" s="786">
        <f t="shared" si="27"/>
        <v>0</v>
      </c>
      <c r="AP21" s="787">
        <f t="shared" si="51"/>
        <v>0</v>
      </c>
      <c r="AQ21" s="788">
        <f t="shared" si="51"/>
        <v>164</v>
      </c>
      <c r="AR21" s="786">
        <f t="shared" si="0"/>
        <v>164</v>
      </c>
      <c r="AS21" s="787">
        <f>SW800_JIG_MTBJC!T71</f>
        <v>0</v>
      </c>
      <c r="AT21" s="788">
        <f>SW800_JIG_MTBJC!U71</f>
        <v>0</v>
      </c>
      <c r="AU21" s="786">
        <f t="shared" si="30"/>
        <v>0</v>
      </c>
      <c r="AV21" s="787">
        <f t="shared" si="52"/>
        <v>0</v>
      </c>
      <c r="AW21" s="788">
        <f t="shared" si="52"/>
        <v>164</v>
      </c>
      <c r="AX21" s="786">
        <f t="shared" si="1"/>
        <v>164</v>
      </c>
      <c r="AY21" s="787">
        <f>SW800_JIG_MTBJC!V71</f>
        <v>0</v>
      </c>
      <c r="AZ21" s="788">
        <f>SW800_JIG_MTBJC!W71</f>
        <v>0</v>
      </c>
      <c r="BA21" s="786">
        <f t="shared" si="33"/>
        <v>0</v>
      </c>
      <c r="BB21" s="787">
        <f t="shared" si="53"/>
        <v>0</v>
      </c>
      <c r="BC21" s="788">
        <f t="shared" si="53"/>
        <v>164</v>
      </c>
      <c r="BD21" s="786">
        <f t="shared" si="2"/>
        <v>164</v>
      </c>
      <c r="BE21" s="787">
        <f>SW800_JIG_MTBJC!X71</f>
        <v>0</v>
      </c>
      <c r="BF21" s="788">
        <f>SW800_JIG_MTBJC!Y71</f>
        <v>0</v>
      </c>
      <c r="BG21" s="786">
        <f t="shared" si="36"/>
        <v>0</v>
      </c>
      <c r="BH21" s="787">
        <f t="shared" si="54"/>
        <v>0</v>
      </c>
      <c r="BI21" s="788">
        <f t="shared" si="54"/>
        <v>164</v>
      </c>
      <c r="BJ21" s="786">
        <f t="shared" si="3"/>
        <v>164</v>
      </c>
      <c r="BK21" s="787">
        <f>SW800_JIG_MTBJC!Z71</f>
        <v>0</v>
      </c>
      <c r="BL21" s="788">
        <f>SW800_JIG_MTBJC!AA71</f>
        <v>0</v>
      </c>
      <c r="BM21" s="786">
        <f t="shared" si="39"/>
        <v>0</v>
      </c>
      <c r="BN21" s="787">
        <f t="shared" si="55"/>
        <v>0</v>
      </c>
      <c r="BO21" s="788">
        <f t="shared" si="55"/>
        <v>164</v>
      </c>
      <c r="BP21" s="786">
        <f t="shared" si="4"/>
        <v>164</v>
      </c>
      <c r="BQ21" s="787">
        <f>SW800_JIG_MTBJC!AB71</f>
        <v>0</v>
      </c>
      <c r="BR21" s="788">
        <f>SW800_JIG_MTBJC!AC71</f>
        <v>0</v>
      </c>
      <c r="BS21" s="786">
        <f t="shared" si="42"/>
        <v>0</v>
      </c>
      <c r="BT21" s="787">
        <f t="shared" si="56"/>
        <v>0</v>
      </c>
      <c r="BU21" s="788">
        <f t="shared" si="56"/>
        <v>164</v>
      </c>
      <c r="BV21" s="786">
        <f t="shared" si="5"/>
        <v>164</v>
      </c>
      <c r="BW21" s="789" t="s">
        <v>89</v>
      </c>
    </row>
    <row r="22" spans="2:75" ht="15.75" hidden="1" customHeight="1" outlineLevel="1" thickBot="1">
      <c r="B22" s="2523"/>
      <c r="C22" s="2480"/>
      <c r="D22" s="2473"/>
      <c r="E22" s="736" t="s">
        <v>218</v>
      </c>
      <c r="F22" s="790">
        <f>F21/6300*1000</f>
        <v>0</v>
      </c>
      <c r="G22" s="791">
        <f t="shared" ref="G22:BR22" si="82">G21/6300*1000</f>
        <v>0</v>
      </c>
      <c r="H22" s="792">
        <f t="shared" si="6"/>
        <v>0</v>
      </c>
      <c r="I22" s="790">
        <f t="shared" si="82"/>
        <v>0</v>
      </c>
      <c r="J22" s="791">
        <f t="shared" si="82"/>
        <v>0</v>
      </c>
      <c r="K22" s="792">
        <f t="shared" si="7"/>
        <v>0</v>
      </c>
      <c r="L22" s="790">
        <f t="shared" si="46"/>
        <v>0</v>
      </c>
      <c r="M22" s="791">
        <f t="shared" si="46"/>
        <v>0</v>
      </c>
      <c r="N22" s="792">
        <f t="shared" si="10"/>
        <v>0</v>
      </c>
      <c r="O22" s="790">
        <f t="shared" si="82"/>
        <v>0</v>
      </c>
      <c r="P22" s="791">
        <f t="shared" si="82"/>
        <v>0</v>
      </c>
      <c r="Q22" s="792">
        <f t="shared" si="11"/>
        <v>0</v>
      </c>
      <c r="R22" s="790">
        <f t="shared" si="47"/>
        <v>0</v>
      </c>
      <c r="S22" s="791">
        <f t="shared" si="47"/>
        <v>0</v>
      </c>
      <c r="T22" s="792">
        <f t="shared" si="14"/>
        <v>0</v>
      </c>
      <c r="U22" s="790">
        <f t="shared" si="82"/>
        <v>0</v>
      </c>
      <c r="V22" s="791">
        <f t="shared" si="82"/>
        <v>24.761904761904763</v>
      </c>
      <c r="W22" s="792">
        <f t="shared" si="15"/>
        <v>24.761904761904763</v>
      </c>
      <c r="X22" s="790">
        <f t="shared" si="48"/>
        <v>0</v>
      </c>
      <c r="Y22" s="791">
        <f t="shared" si="48"/>
        <v>24.761904761904763</v>
      </c>
      <c r="Z22" s="792">
        <f t="shared" si="18"/>
        <v>24.761904761904763</v>
      </c>
      <c r="AA22" s="790">
        <f t="shared" si="82"/>
        <v>0</v>
      </c>
      <c r="AB22" s="791">
        <f t="shared" si="82"/>
        <v>1.2698412698412698</v>
      </c>
      <c r="AC22" s="792">
        <f t="shared" si="19"/>
        <v>1.2698412698412698</v>
      </c>
      <c r="AD22" s="790">
        <f t="shared" si="49"/>
        <v>0</v>
      </c>
      <c r="AE22" s="791">
        <f t="shared" si="49"/>
        <v>26.031746031746032</v>
      </c>
      <c r="AF22" s="792">
        <f t="shared" si="22"/>
        <v>26.031746031746032</v>
      </c>
      <c r="AG22" s="790">
        <f t="shared" si="82"/>
        <v>0</v>
      </c>
      <c r="AH22" s="791">
        <f t="shared" si="82"/>
        <v>0</v>
      </c>
      <c r="AI22" s="792">
        <f t="shared" si="23"/>
        <v>0</v>
      </c>
      <c r="AJ22" s="790">
        <f t="shared" si="50"/>
        <v>0</v>
      </c>
      <c r="AK22" s="791">
        <f t="shared" si="50"/>
        <v>26.031746031746032</v>
      </c>
      <c r="AL22" s="792">
        <f t="shared" si="26"/>
        <v>26.031746031746032</v>
      </c>
      <c r="AM22" s="790">
        <f t="shared" si="82"/>
        <v>0</v>
      </c>
      <c r="AN22" s="791">
        <f t="shared" si="82"/>
        <v>0</v>
      </c>
      <c r="AO22" s="792">
        <f t="shared" si="27"/>
        <v>0</v>
      </c>
      <c r="AP22" s="790">
        <f t="shared" si="51"/>
        <v>0</v>
      </c>
      <c r="AQ22" s="791">
        <f t="shared" si="51"/>
        <v>26.031746031746032</v>
      </c>
      <c r="AR22" s="792">
        <f t="shared" si="0"/>
        <v>26.031746031746032</v>
      </c>
      <c r="AS22" s="790">
        <f t="shared" si="82"/>
        <v>0</v>
      </c>
      <c r="AT22" s="791">
        <f t="shared" si="82"/>
        <v>0</v>
      </c>
      <c r="AU22" s="792">
        <f t="shared" si="30"/>
        <v>0</v>
      </c>
      <c r="AV22" s="790">
        <f t="shared" si="52"/>
        <v>0</v>
      </c>
      <c r="AW22" s="791">
        <f t="shared" si="52"/>
        <v>26.031746031746032</v>
      </c>
      <c r="AX22" s="792">
        <f t="shared" si="1"/>
        <v>26.031746031746032</v>
      </c>
      <c r="AY22" s="790">
        <f t="shared" si="82"/>
        <v>0</v>
      </c>
      <c r="AZ22" s="791">
        <f t="shared" si="82"/>
        <v>0</v>
      </c>
      <c r="BA22" s="792">
        <f t="shared" si="33"/>
        <v>0</v>
      </c>
      <c r="BB22" s="790">
        <f t="shared" si="53"/>
        <v>0</v>
      </c>
      <c r="BC22" s="791">
        <f t="shared" si="53"/>
        <v>26.031746031746032</v>
      </c>
      <c r="BD22" s="792">
        <f t="shared" si="2"/>
        <v>26.031746031746032</v>
      </c>
      <c r="BE22" s="790">
        <f t="shared" si="82"/>
        <v>0</v>
      </c>
      <c r="BF22" s="791">
        <f t="shared" si="82"/>
        <v>0</v>
      </c>
      <c r="BG22" s="792">
        <f t="shared" si="36"/>
        <v>0</v>
      </c>
      <c r="BH22" s="790">
        <f t="shared" si="54"/>
        <v>0</v>
      </c>
      <c r="BI22" s="791">
        <f t="shared" si="54"/>
        <v>26.031746031746032</v>
      </c>
      <c r="BJ22" s="792">
        <f t="shared" si="3"/>
        <v>26.031746031746032</v>
      </c>
      <c r="BK22" s="790">
        <f t="shared" si="82"/>
        <v>0</v>
      </c>
      <c r="BL22" s="791">
        <f t="shared" si="82"/>
        <v>0</v>
      </c>
      <c r="BM22" s="792">
        <f t="shared" si="39"/>
        <v>0</v>
      </c>
      <c r="BN22" s="790">
        <f t="shared" si="55"/>
        <v>0</v>
      </c>
      <c r="BO22" s="791">
        <f t="shared" si="55"/>
        <v>26.031746031746032</v>
      </c>
      <c r="BP22" s="792">
        <f t="shared" si="4"/>
        <v>26.031746031746032</v>
      </c>
      <c r="BQ22" s="790">
        <f t="shared" si="82"/>
        <v>0</v>
      </c>
      <c r="BR22" s="791">
        <f t="shared" si="82"/>
        <v>0</v>
      </c>
      <c r="BS22" s="792">
        <f t="shared" si="42"/>
        <v>0</v>
      </c>
      <c r="BT22" s="790">
        <f t="shared" si="56"/>
        <v>0</v>
      </c>
      <c r="BU22" s="791">
        <f t="shared" si="56"/>
        <v>26.031746031746032</v>
      </c>
      <c r="BV22" s="792">
        <f t="shared" si="5"/>
        <v>26.031746031746032</v>
      </c>
      <c r="BW22" s="793" t="s">
        <v>90</v>
      </c>
    </row>
    <row r="23" spans="2:75" ht="15.75" hidden="1" customHeight="1" outlineLevel="1" thickTop="1">
      <c r="B23" s="2523"/>
      <c r="C23" s="2480"/>
      <c r="D23" s="2473"/>
      <c r="E23" s="737" t="s">
        <v>219</v>
      </c>
      <c r="F23" s="794">
        <f>F19-F20-F21</f>
        <v>0</v>
      </c>
      <c r="G23" s="795">
        <f t="shared" ref="G23:BR23" si="83">G19-G20-G21</f>
        <v>0</v>
      </c>
      <c r="H23" s="796">
        <f t="shared" si="6"/>
        <v>0</v>
      </c>
      <c r="I23" s="794">
        <f t="shared" si="83"/>
        <v>0</v>
      </c>
      <c r="J23" s="795">
        <f t="shared" si="83"/>
        <v>0</v>
      </c>
      <c r="K23" s="796">
        <f t="shared" si="7"/>
        <v>0</v>
      </c>
      <c r="L23" s="794">
        <f t="shared" si="46"/>
        <v>0</v>
      </c>
      <c r="M23" s="795">
        <f t="shared" si="46"/>
        <v>0</v>
      </c>
      <c r="N23" s="796">
        <f t="shared" si="10"/>
        <v>0</v>
      </c>
      <c r="O23" s="794">
        <f t="shared" si="83"/>
        <v>0</v>
      </c>
      <c r="P23" s="795">
        <f t="shared" si="83"/>
        <v>0</v>
      </c>
      <c r="Q23" s="796">
        <f t="shared" si="11"/>
        <v>0</v>
      </c>
      <c r="R23" s="794">
        <f t="shared" si="47"/>
        <v>0</v>
      </c>
      <c r="S23" s="795">
        <f t="shared" si="47"/>
        <v>0</v>
      </c>
      <c r="T23" s="796">
        <f t="shared" si="14"/>
        <v>0</v>
      </c>
      <c r="U23" s="794">
        <f t="shared" si="83"/>
        <v>0</v>
      </c>
      <c r="V23" s="795">
        <f t="shared" si="83"/>
        <v>1</v>
      </c>
      <c r="W23" s="796">
        <f t="shared" si="15"/>
        <v>1</v>
      </c>
      <c r="X23" s="794">
        <f t="shared" si="48"/>
        <v>0</v>
      </c>
      <c r="Y23" s="795">
        <f t="shared" si="48"/>
        <v>1</v>
      </c>
      <c r="Z23" s="796">
        <f t="shared" si="18"/>
        <v>1</v>
      </c>
      <c r="AA23" s="794">
        <f t="shared" si="83"/>
        <v>0</v>
      </c>
      <c r="AB23" s="795">
        <f t="shared" si="83"/>
        <v>0</v>
      </c>
      <c r="AC23" s="796">
        <f t="shared" si="19"/>
        <v>0</v>
      </c>
      <c r="AD23" s="794">
        <f t="shared" si="49"/>
        <v>0</v>
      </c>
      <c r="AE23" s="795">
        <f t="shared" si="49"/>
        <v>1</v>
      </c>
      <c r="AF23" s="796">
        <f t="shared" si="22"/>
        <v>1</v>
      </c>
      <c r="AG23" s="794">
        <f t="shared" si="83"/>
        <v>0</v>
      </c>
      <c r="AH23" s="795">
        <f t="shared" si="83"/>
        <v>0</v>
      </c>
      <c r="AI23" s="796">
        <f t="shared" si="23"/>
        <v>0</v>
      </c>
      <c r="AJ23" s="794">
        <f t="shared" si="50"/>
        <v>0</v>
      </c>
      <c r="AK23" s="795">
        <f t="shared" si="50"/>
        <v>1</v>
      </c>
      <c r="AL23" s="796">
        <f t="shared" si="26"/>
        <v>1</v>
      </c>
      <c r="AM23" s="794">
        <f t="shared" si="83"/>
        <v>0</v>
      </c>
      <c r="AN23" s="795">
        <f t="shared" si="83"/>
        <v>0</v>
      </c>
      <c r="AO23" s="796">
        <f t="shared" si="27"/>
        <v>0</v>
      </c>
      <c r="AP23" s="794">
        <f t="shared" si="51"/>
        <v>0</v>
      </c>
      <c r="AQ23" s="795">
        <f t="shared" si="51"/>
        <v>1</v>
      </c>
      <c r="AR23" s="796">
        <f t="shared" si="0"/>
        <v>1</v>
      </c>
      <c r="AS23" s="794">
        <f t="shared" si="83"/>
        <v>0</v>
      </c>
      <c r="AT23" s="795">
        <f t="shared" si="83"/>
        <v>0</v>
      </c>
      <c r="AU23" s="796">
        <f t="shared" si="30"/>
        <v>0</v>
      </c>
      <c r="AV23" s="794">
        <f t="shared" si="52"/>
        <v>0</v>
      </c>
      <c r="AW23" s="795">
        <f t="shared" si="52"/>
        <v>1</v>
      </c>
      <c r="AX23" s="796">
        <f t="shared" si="1"/>
        <v>1</v>
      </c>
      <c r="AY23" s="794">
        <f t="shared" si="83"/>
        <v>0</v>
      </c>
      <c r="AZ23" s="795">
        <f t="shared" si="83"/>
        <v>0</v>
      </c>
      <c r="BA23" s="796">
        <f t="shared" si="33"/>
        <v>0</v>
      </c>
      <c r="BB23" s="794">
        <f t="shared" si="53"/>
        <v>0</v>
      </c>
      <c r="BC23" s="795">
        <f t="shared" si="53"/>
        <v>1</v>
      </c>
      <c r="BD23" s="796">
        <f t="shared" si="2"/>
        <v>1</v>
      </c>
      <c r="BE23" s="794">
        <f t="shared" si="83"/>
        <v>0</v>
      </c>
      <c r="BF23" s="795">
        <f t="shared" si="83"/>
        <v>0</v>
      </c>
      <c r="BG23" s="796">
        <f t="shared" si="36"/>
        <v>0</v>
      </c>
      <c r="BH23" s="794">
        <f t="shared" si="54"/>
        <v>0</v>
      </c>
      <c r="BI23" s="795">
        <f t="shared" si="54"/>
        <v>1</v>
      </c>
      <c r="BJ23" s="796">
        <f t="shared" si="3"/>
        <v>1</v>
      </c>
      <c r="BK23" s="794">
        <f t="shared" si="83"/>
        <v>0</v>
      </c>
      <c r="BL23" s="795">
        <f t="shared" si="83"/>
        <v>0</v>
      </c>
      <c r="BM23" s="796">
        <f t="shared" si="39"/>
        <v>0</v>
      </c>
      <c r="BN23" s="794">
        <f t="shared" si="55"/>
        <v>0</v>
      </c>
      <c r="BO23" s="795">
        <f t="shared" si="55"/>
        <v>1</v>
      </c>
      <c r="BP23" s="796">
        <f t="shared" si="4"/>
        <v>1</v>
      </c>
      <c r="BQ23" s="794">
        <f t="shared" si="83"/>
        <v>0</v>
      </c>
      <c r="BR23" s="795">
        <f t="shared" si="83"/>
        <v>0</v>
      </c>
      <c r="BS23" s="796">
        <f t="shared" si="42"/>
        <v>0</v>
      </c>
      <c r="BT23" s="794">
        <f t="shared" si="56"/>
        <v>0</v>
      </c>
      <c r="BU23" s="795">
        <f t="shared" si="56"/>
        <v>1</v>
      </c>
      <c r="BV23" s="796">
        <f t="shared" si="5"/>
        <v>1</v>
      </c>
      <c r="BW23" s="797" t="s">
        <v>89</v>
      </c>
    </row>
    <row r="24" spans="2:75" ht="15.75" hidden="1" customHeight="1" outlineLevel="1" thickBot="1">
      <c r="B24" s="2523"/>
      <c r="C24" s="2525"/>
      <c r="D24" s="2474"/>
      <c r="E24" s="738" t="s">
        <v>220</v>
      </c>
      <c r="F24" s="798" t="e">
        <f>F23/F19</f>
        <v>#DIV/0!</v>
      </c>
      <c r="G24" s="799" t="e">
        <f t="shared" ref="G24" si="84">G23/G19</f>
        <v>#DIV/0!</v>
      </c>
      <c r="H24" s="800" t="e">
        <f>G24-F24</f>
        <v>#DIV/0!</v>
      </c>
      <c r="I24" s="798" t="e">
        <f t="shared" ref="I24:BR24" si="85">I23/I19</f>
        <v>#DIV/0!</v>
      </c>
      <c r="J24" s="799" t="e">
        <f t="shared" si="85"/>
        <v>#DIV/0!</v>
      </c>
      <c r="K24" s="800" t="e">
        <f t="shared" si="7"/>
        <v>#DIV/0!</v>
      </c>
      <c r="L24" s="798" t="e">
        <f t="shared" ref="L24" si="86">L23/L19</f>
        <v>#DIV/0!</v>
      </c>
      <c r="M24" s="799" t="e">
        <f t="shared" si="85"/>
        <v>#DIV/0!</v>
      </c>
      <c r="N24" s="800" t="e">
        <f t="shared" si="10"/>
        <v>#DIV/0!</v>
      </c>
      <c r="O24" s="798" t="e">
        <f t="shared" ref="O24" si="87">O23/O19</f>
        <v>#DIV/0!</v>
      </c>
      <c r="P24" s="799" t="e">
        <f t="shared" si="85"/>
        <v>#DIV/0!</v>
      </c>
      <c r="Q24" s="800" t="e">
        <f t="shared" si="11"/>
        <v>#DIV/0!</v>
      </c>
      <c r="R24" s="798" t="e">
        <f t="shared" ref="R24" si="88">R23/R19</f>
        <v>#DIV/0!</v>
      </c>
      <c r="S24" s="799" t="e">
        <f t="shared" si="85"/>
        <v>#DIV/0!</v>
      </c>
      <c r="T24" s="800" t="e">
        <f t="shared" si="14"/>
        <v>#DIV/0!</v>
      </c>
      <c r="U24" s="798" t="e">
        <f t="shared" ref="U24" si="89">U23/U19</f>
        <v>#DIV/0!</v>
      </c>
      <c r="V24" s="799">
        <f t="shared" si="85"/>
        <v>6.369426751592357E-3</v>
      </c>
      <c r="W24" s="800" t="e">
        <f t="shared" si="15"/>
        <v>#DIV/0!</v>
      </c>
      <c r="X24" s="798" t="e">
        <f t="shared" ref="X24" si="90">X23/X19</f>
        <v>#DIV/0!</v>
      </c>
      <c r="Y24" s="799">
        <f t="shared" si="85"/>
        <v>6.369426751592357E-3</v>
      </c>
      <c r="Z24" s="800" t="e">
        <f t="shared" si="18"/>
        <v>#DIV/0!</v>
      </c>
      <c r="AA24" s="798" t="e">
        <f t="shared" ref="AA24" si="91">AA23/AA19</f>
        <v>#DIV/0!</v>
      </c>
      <c r="AB24" s="799">
        <f t="shared" si="85"/>
        <v>0</v>
      </c>
      <c r="AC24" s="800" t="e">
        <f t="shared" si="19"/>
        <v>#DIV/0!</v>
      </c>
      <c r="AD24" s="798" t="e">
        <f t="shared" ref="AD24" si="92">AD23/AD19</f>
        <v>#DIV/0!</v>
      </c>
      <c r="AE24" s="799">
        <f t="shared" si="85"/>
        <v>6.0606060606060606E-3</v>
      </c>
      <c r="AF24" s="800" t="e">
        <f t="shared" si="22"/>
        <v>#DIV/0!</v>
      </c>
      <c r="AG24" s="798" t="e">
        <f t="shared" ref="AG24" si="93">AG23/AG19</f>
        <v>#DIV/0!</v>
      </c>
      <c r="AH24" s="799" t="e">
        <f t="shared" si="85"/>
        <v>#DIV/0!</v>
      </c>
      <c r="AI24" s="800" t="e">
        <f t="shared" si="23"/>
        <v>#DIV/0!</v>
      </c>
      <c r="AJ24" s="798" t="e">
        <f t="shared" ref="AJ24" si="94">AJ23/AJ19</f>
        <v>#DIV/0!</v>
      </c>
      <c r="AK24" s="799">
        <f t="shared" si="85"/>
        <v>6.0606060606060606E-3</v>
      </c>
      <c r="AL24" s="800" t="e">
        <f t="shared" si="26"/>
        <v>#DIV/0!</v>
      </c>
      <c r="AM24" s="798" t="e">
        <f t="shared" ref="AM24" si="95">AM23/AM19</f>
        <v>#DIV/0!</v>
      </c>
      <c r="AN24" s="799" t="e">
        <f t="shared" si="85"/>
        <v>#DIV/0!</v>
      </c>
      <c r="AO24" s="800" t="e">
        <f t="shared" si="27"/>
        <v>#DIV/0!</v>
      </c>
      <c r="AP24" s="798" t="e">
        <f t="shared" ref="AP24" si="96">AP23/AP19</f>
        <v>#DIV/0!</v>
      </c>
      <c r="AQ24" s="799">
        <f t="shared" si="85"/>
        <v>6.0606060606060606E-3</v>
      </c>
      <c r="AR24" s="800" t="e">
        <f t="shared" si="0"/>
        <v>#DIV/0!</v>
      </c>
      <c r="AS24" s="798" t="e">
        <f t="shared" ref="AS24" si="97">AS23/AS19</f>
        <v>#DIV/0!</v>
      </c>
      <c r="AT24" s="799" t="e">
        <f t="shared" si="85"/>
        <v>#DIV/0!</v>
      </c>
      <c r="AU24" s="800" t="e">
        <f t="shared" si="30"/>
        <v>#DIV/0!</v>
      </c>
      <c r="AV24" s="798" t="e">
        <f t="shared" ref="AV24" si="98">AV23/AV19</f>
        <v>#DIV/0!</v>
      </c>
      <c r="AW24" s="799">
        <f t="shared" si="85"/>
        <v>6.0606060606060606E-3</v>
      </c>
      <c r="AX24" s="800" t="e">
        <f t="shared" si="1"/>
        <v>#DIV/0!</v>
      </c>
      <c r="AY24" s="798" t="e">
        <f t="shared" ref="AY24" si="99">AY23/AY19</f>
        <v>#DIV/0!</v>
      </c>
      <c r="AZ24" s="799" t="e">
        <f t="shared" si="85"/>
        <v>#DIV/0!</v>
      </c>
      <c r="BA24" s="800" t="e">
        <f t="shared" si="33"/>
        <v>#DIV/0!</v>
      </c>
      <c r="BB24" s="798" t="e">
        <f t="shared" ref="BB24" si="100">BB23/BB19</f>
        <v>#DIV/0!</v>
      </c>
      <c r="BC24" s="799">
        <f t="shared" si="85"/>
        <v>6.0606060606060606E-3</v>
      </c>
      <c r="BD24" s="800" t="e">
        <f t="shared" si="2"/>
        <v>#DIV/0!</v>
      </c>
      <c r="BE24" s="798" t="e">
        <f t="shared" ref="BE24" si="101">BE23/BE19</f>
        <v>#DIV/0!</v>
      </c>
      <c r="BF24" s="799" t="e">
        <f t="shared" si="85"/>
        <v>#DIV/0!</v>
      </c>
      <c r="BG24" s="800" t="e">
        <f t="shared" si="36"/>
        <v>#DIV/0!</v>
      </c>
      <c r="BH24" s="798" t="e">
        <f t="shared" ref="BH24" si="102">BH23/BH19</f>
        <v>#DIV/0!</v>
      </c>
      <c r="BI24" s="799">
        <f t="shared" si="85"/>
        <v>6.0606060606060606E-3</v>
      </c>
      <c r="BJ24" s="800" t="e">
        <f t="shared" si="3"/>
        <v>#DIV/0!</v>
      </c>
      <c r="BK24" s="798" t="e">
        <f t="shared" ref="BK24" si="103">BK23/BK19</f>
        <v>#DIV/0!</v>
      </c>
      <c r="BL24" s="799" t="e">
        <f t="shared" si="85"/>
        <v>#DIV/0!</v>
      </c>
      <c r="BM24" s="800" t="e">
        <f t="shared" si="39"/>
        <v>#DIV/0!</v>
      </c>
      <c r="BN24" s="798" t="e">
        <f t="shared" ref="BN24" si="104">BN23/BN19</f>
        <v>#DIV/0!</v>
      </c>
      <c r="BO24" s="799">
        <f t="shared" si="85"/>
        <v>6.0606060606060606E-3</v>
      </c>
      <c r="BP24" s="800" t="e">
        <f t="shared" si="4"/>
        <v>#DIV/0!</v>
      </c>
      <c r="BQ24" s="798" t="e">
        <f t="shared" ref="BQ24" si="105">BQ23/BQ19</f>
        <v>#DIV/0!</v>
      </c>
      <c r="BR24" s="799" t="e">
        <f t="shared" si="85"/>
        <v>#DIV/0!</v>
      </c>
      <c r="BS24" s="800" t="e">
        <f t="shared" si="42"/>
        <v>#DIV/0!</v>
      </c>
      <c r="BT24" s="798" t="e">
        <f t="shared" ref="BT24:BU24" si="106">BT23/BT19</f>
        <v>#DIV/0!</v>
      </c>
      <c r="BU24" s="799">
        <f t="shared" si="106"/>
        <v>6.0606060606060606E-3</v>
      </c>
      <c r="BV24" s="800" t="e">
        <f t="shared" si="5"/>
        <v>#DIV/0!</v>
      </c>
      <c r="BW24" s="809" t="s">
        <v>153</v>
      </c>
    </row>
    <row r="25" spans="2:75" ht="15.75" hidden="1" customHeight="1" outlineLevel="1">
      <c r="B25" s="2523"/>
      <c r="C25" s="2479" t="s">
        <v>222</v>
      </c>
      <c r="D25" s="2472" t="s">
        <v>223</v>
      </c>
      <c r="E25" s="734" t="s">
        <v>216</v>
      </c>
      <c r="F25" s="782">
        <f>SW800_JIG_MTBJC!F72</f>
        <v>400</v>
      </c>
      <c r="G25" s="783">
        <f>SW800_JIG_MTBJC!G72</f>
        <v>0</v>
      </c>
      <c r="H25" s="781">
        <f t="shared" si="6"/>
        <v>-400</v>
      </c>
      <c r="I25" s="782">
        <f>SW800_JIG_MTBJC!H72</f>
        <v>4460</v>
      </c>
      <c r="J25" s="783">
        <f>SW800_JIG_MTBJC!I72</f>
        <v>4015</v>
      </c>
      <c r="K25" s="781">
        <f t="shared" si="7"/>
        <v>-445</v>
      </c>
      <c r="L25" s="782">
        <f t="shared" si="46"/>
        <v>4860</v>
      </c>
      <c r="M25" s="783">
        <f t="shared" si="46"/>
        <v>4015</v>
      </c>
      <c r="N25" s="781">
        <f t="shared" si="10"/>
        <v>-845</v>
      </c>
      <c r="O25" s="782">
        <f>SW800_JIG_MTBJC!J72</f>
        <v>5910</v>
      </c>
      <c r="P25" s="783">
        <f>SW800_JIG_MTBJC!K72</f>
        <v>3695</v>
      </c>
      <c r="Q25" s="781">
        <f t="shared" si="11"/>
        <v>-2215</v>
      </c>
      <c r="R25" s="782">
        <f t="shared" si="47"/>
        <v>10770</v>
      </c>
      <c r="S25" s="783">
        <f t="shared" si="47"/>
        <v>7710</v>
      </c>
      <c r="T25" s="781">
        <f t="shared" si="14"/>
        <v>-3060</v>
      </c>
      <c r="U25" s="782">
        <f>SW800_JIG_MTBJC!L72</f>
        <v>6240</v>
      </c>
      <c r="V25" s="783">
        <f>SW800_JIG_MTBJC!M72</f>
        <v>6254</v>
      </c>
      <c r="W25" s="781">
        <f t="shared" si="15"/>
        <v>14</v>
      </c>
      <c r="X25" s="782">
        <f t="shared" si="48"/>
        <v>17010</v>
      </c>
      <c r="Y25" s="783">
        <f t="shared" si="48"/>
        <v>13964</v>
      </c>
      <c r="Z25" s="781">
        <f t="shared" si="18"/>
        <v>-3046</v>
      </c>
      <c r="AA25" s="782">
        <f>SW800_JIG_MTBJC!N72</f>
        <v>5180</v>
      </c>
      <c r="AB25" s="783">
        <f>SW800_JIG_MTBJC!O72</f>
        <v>4778</v>
      </c>
      <c r="AC25" s="781">
        <f t="shared" si="19"/>
        <v>-402</v>
      </c>
      <c r="AD25" s="782">
        <f t="shared" si="49"/>
        <v>22190</v>
      </c>
      <c r="AE25" s="783">
        <f t="shared" si="49"/>
        <v>18742</v>
      </c>
      <c r="AF25" s="781">
        <f t="shared" si="22"/>
        <v>-3448</v>
      </c>
      <c r="AG25" s="782">
        <f>SW800_JIG_MTBJC!P72</f>
        <v>2610</v>
      </c>
      <c r="AH25" s="783">
        <f>SW800_JIG_MTBJC!Q72</f>
        <v>2384</v>
      </c>
      <c r="AI25" s="781">
        <f t="shared" si="23"/>
        <v>-226</v>
      </c>
      <c r="AJ25" s="782">
        <f t="shared" si="50"/>
        <v>24800</v>
      </c>
      <c r="AK25" s="783">
        <f t="shared" si="50"/>
        <v>21126</v>
      </c>
      <c r="AL25" s="781">
        <f t="shared" si="26"/>
        <v>-3674</v>
      </c>
      <c r="AM25" s="782">
        <f>SW800_JIG_MTBJC!R72</f>
        <v>4110</v>
      </c>
      <c r="AN25" s="783">
        <f>SW800_JIG_MTBJC!S72</f>
        <v>5558</v>
      </c>
      <c r="AO25" s="781">
        <f t="shared" si="27"/>
        <v>1448</v>
      </c>
      <c r="AP25" s="782">
        <f t="shared" si="51"/>
        <v>28910</v>
      </c>
      <c r="AQ25" s="783">
        <f t="shared" si="51"/>
        <v>26684</v>
      </c>
      <c r="AR25" s="781">
        <f t="shared" si="0"/>
        <v>-2226</v>
      </c>
      <c r="AS25" s="782">
        <f>SW800_JIG_MTBJC!T72</f>
        <v>2800</v>
      </c>
      <c r="AT25" s="783">
        <f>SW800_JIG_MTBJC!U72</f>
        <v>3030</v>
      </c>
      <c r="AU25" s="781">
        <f t="shared" si="30"/>
        <v>230</v>
      </c>
      <c r="AV25" s="782">
        <f t="shared" si="52"/>
        <v>31710</v>
      </c>
      <c r="AW25" s="783">
        <f t="shared" si="52"/>
        <v>29714</v>
      </c>
      <c r="AX25" s="781">
        <f t="shared" si="1"/>
        <v>-1996</v>
      </c>
      <c r="AY25" s="782">
        <f>SW800_JIG_MTBJC!V72</f>
        <v>3830</v>
      </c>
      <c r="AZ25" s="783">
        <f>SW800_JIG_MTBJC!W72</f>
        <v>6604</v>
      </c>
      <c r="BA25" s="781">
        <f t="shared" si="33"/>
        <v>2774</v>
      </c>
      <c r="BB25" s="782">
        <f t="shared" si="53"/>
        <v>35540</v>
      </c>
      <c r="BC25" s="783">
        <f t="shared" si="53"/>
        <v>36318</v>
      </c>
      <c r="BD25" s="781">
        <f t="shared" si="2"/>
        <v>778</v>
      </c>
      <c r="BE25" s="782">
        <f>SW800_JIG_MTBJC!X72</f>
        <v>6050</v>
      </c>
      <c r="BF25" s="783">
        <f>SW800_JIG_MTBJC!Y72</f>
        <v>7833</v>
      </c>
      <c r="BG25" s="781">
        <f t="shared" si="36"/>
        <v>1783</v>
      </c>
      <c r="BH25" s="782">
        <f t="shared" si="54"/>
        <v>41590</v>
      </c>
      <c r="BI25" s="783">
        <f t="shared" si="54"/>
        <v>44151</v>
      </c>
      <c r="BJ25" s="781">
        <f t="shared" si="3"/>
        <v>2561</v>
      </c>
      <c r="BK25" s="782">
        <f>SW800_JIG_MTBJC!Z72</f>
        <v>8280</v>
      </c>
      <c r="BL25" s="783">
        <f>SW800_JIG_MTBJC!AA72</f>
        <v>7780</v>
      </c>
      <c r="BM25" s="781">
        <f t="shared" si="39"/>
        <v>-500</v>
      </c>
      <c r="BN25" s="782">
        <f t="shared" si="55"/>
        <v>49870</v>
      </c>
      <c r="BO25" s="783">
        <f t="shared" si="55"/>
        <v>51931</v>
      </c>
      <c r="BP25" s="781">
        <f t="shared" si="4"/>
        <v>2061</v>
      </c>
      <c r="BQ25" s="782">
        <f>SW800_JIG_MTBJC!AB72</f>
        <v>2000</v>
      </c>
      <c r="BR25" s="783">
        <f>SW800_JIG_MTBJC!AC72</f>
        <v>1400</v>
      </c>
      <c r="BS25" s="781">
        <f t="shared" si="42"/>
        <v>-600</v>
      </c>
      <c r="BT25" s="782">
        <f t="shared" si="56"/>
        <v>51870</v>
      </c>
      <c r="BU25" s="783">
        <f t="shared" si="56"/>
        <v>53331</v>
      </c>
      <c r="BV25" s="781">
        <f t="shared" si="5"/>
        <v>1461</v>
      </c>
      <c r="BW25" s="784" t="s">
        <v>89</v>
      </c>
    </row>
    <row r="26" spans="2:75" ht="15.75" hidden="1" customHeight="1" outlineLevel="1">
      <c r="B26" s="2523"/>
      <c r="C26" s="2480"/>
      <c r="D26" s="2473"/>
      <c r="E26" s="735" t="s">
        <v>71</v>
      </c>
      <c r="F26" s="787">
        <f>SW800_JIG_MTBJC!F73</f>
        <v>0</v>
      </c>
      <c r="G26" s="788">
        <f>SW800_JIG_MTBJC!G73</f>
        <v>0</v>
      </c>
      <c r="H26" s="786">
        <f t="shared" si="6"/>
        <v>0</v>
      </c>
      <c r="I26" s="787">
        <f>SW800_JIG_MTBJC!H73</f>
        <v>360</v>
      </c>
      <c r="J26" s="788">
        <f>SW800_JIG_MTBJC!I73</f>
        <v>382</v>
      </c>
      <c r="K26" s="786">
        <f t="shared" si="7"/>
        <v>22</v>
      </c>
      <c r="L26" s="787">
        <f t="shared" si="46"/>
        <v>360</v>
      </c>
      <c r="M26" s="788">
        <f t="shared" si="46"/>
        <v>382</v>
      </c>
      <c r="N26" s="786">
        <f t="shared" si="10"/>
        <v>22</v>
      </c>
      <c r="O26" s="787">
        <f>SW800_JIG_MTBJC!J73</f>
        <v>1140</v>
      </c>
      <c r="P26" s="788">
        <f>SW800_JIG_MTBJC!K73</f>
        <v>8</v>
      </c>
      <c r="Q26" s="786">
        <f t="shared" si="11"/>
        <v>-1132</v>
      </c>
      <c r="R26" s="787">
        <f t="shared" si="47"/>
        <v>1500</v>
      </c>
      <c r="S26" s="788">
        <f t="shared" si="47"/>
        <v>390</v>
      </c>
      <c r="T26" s="786">
        <f t="shared" si="14"/>
        <v>-1110</v>
      </c>
      <c r="U26" s="787">
        <f>SW800_JIG_MTBJC!L73</f>
        <v>600</v>
      </c>
      <c r="V26" s="788">
        <f>SW800_JIG_MTBJC!M73</f>
        <v>19</v>
      </c>
      <c r="W26" s="786">
        <f t="shared" si="15"/>
        <v>-581</v>
      </c>
      <c r="X26" s="787">
        <f t="shared" si="48"/>
        <v>2100</v>
      </c>
      <c r="Y26" s="788">
        <f t="shared" si="48"/>
        <v>409</v>
      </c>
      <c r="Z26" s="786">
        <f t="shared" si="18"/>
        <v>-1691</v>
      </c>
      <c r="AA26" s="787">
        <f>SW800_JIG_MTBJC!N73</f>
        <v>720</v>
      </c>
      <c r="AB26" s="788">
        <f>SW800_JIG_MTBJC!O73</f>
        <v>19</v>
      </c>
      <c r="AC26" s="786">
        <f t="shared" si="19"/>
        <v>-701</v>
      </c>
      <c r="AD26" s="787">
        <f t="shared" si="49"/>
        <v>2820</v>
      </c>
      <c r="AE26" s="788">
        <f t="shared" si="49"/>
        <v>428</v>
      </c>
      <c r="AF26" s="786">
        <f t="shared" si="22"/>
        <v>-2392</v>
      </c>
      <c r="AG26" s="787">
        <f>SW800_JIG_MTBJC!P73</f>
        <v>1200</v>
      </c>
      <c r="AH26" s="788">
        <f>SW800_JIG_MTBJC!Q73</f>
        <v>9</v>
      </c>
      <c r="AI26" s="786">
        <f t="shared" si="23"/>
        <v>-1191</v>
      </c>
      <c r="AJ26" s="787">
        <f t="shared" si="50"/>
        <v>4020</v>
      </c>
      <c r="AK26" s="788">
        <f t="shared" si="50"/>
        <v>437</v>
      </c>
      <c r="AL26" s="786">
        <f t="shared" si="26"/>
        <v>-3583</v>
      </c>
      <c r="AM26" s="787">
        <f>SW800_JIG_MTBJC!R73</f>
        <v>600</v>
      </c>
      <c r="AN26" s="788">
        <f>SW800_JIG_MTBJC!S73</f>
        <v>1009</v>
      </c>
      <c r="AO26" s="786">
        <f t="shared" si="27"/>
        <v>409</v>
      </c>
      <c r="AP26" s="787">
        <f t="shared" si="51"/>
        <v>4620</v>
      </c>
      <c r="AQ26" s="788">
        <f t="shared" si="51"/>
        <v>1446</v>
      </c>
      <c r="AR26" s="786">
        <f t="shared" si="0"/>
        <v>-3174</v>
      </c>
      <c r="AS26" s="787">
        <f>SW800_JIG_MTBJC!T73</f>
        <v>240</v>
      </c>
      <c r="AT26" s="788">
        <f>SW800_JIG_MTBJC!U73</f>
        <v>798</v>
      </c>
      <c r="AU26" s="786">
        <f t="shared" si="30"/>
        <v>558</v>
      </c>
      <c r="AV26" s="787">
        <f t="shared" si="52"/>
        <v>4860</v>
      </c>
      <c r="AW26" s="788">
        <f t="shared" si="52"/>
        <v>2244</v>
      </c>
      <c r="AX26" s="786">
        <f t="shared" si="1"/>
        <v>-2616</v>
      </c>
      <c r="AY26" s="787">
        <f>SW800_JIG_MTBJC!V73</f>
        <v>360</v>
      </c>
      <c r="AZ26" s="788">
        <f>SW800_JIG_MTBJC!W73</f>
        <v>0</v>
      </c>
      <c r="BA26" s="786">
        <f t="shared" si="33"/>
        <v>-360</v>
      </c>
      <c r="BB26" s="787">
        <f t="shared" si="53"/>
        <v>5220</v>
      </c>
      <c r="BC26" s="788">
        <f t="shared" si="53"/>
        <v>2244</v>
      </c>
      <c r="BD26" s="786">
        <f t="shared" si="2"/>
        <v>-2976</v>
      </c>
      <c r="BE26" s="787">
        <f>SW800_JIG_MTBJC!X73</f>
        <v>2700</v>
      </c>
      <c r="BF26" s="788">
        <f>SW800_JIG_MTBJC!Y73</f>
        <v>2621</v>
      </c>
      <c r="BG26" s="786">
        <f t="shared" si="36"/>
        <v>-79</v>
      </c>
      <c r="BH26" s="787">
        <f t="shared" si="54"/>
        <v>7920</v>
      </c>
      <c r="BI26" s="788">
        <f t="shared" si="54"/>
        <v>4865</v>
      </c>
      <c r="BJ26" s="786">
        <f t="shared" si="3"/>
        <v>-3055</v>
      </c>
      <c r="BK26" s="787">
        <f>SW800_JIG_MTBJC!Z73</f>
        <v>3360</v>
      </c>
      <c r="BL26" s="788">
        <f>SW800_JIG_MTBJC!AA73</f>
        <v>3114</v>
      </c>
      <c r="BM26" s="786">
        <f t="shared" si="39"/>
        <v>-246</v>
      </c>
      <c r="BN26" s="787">
        <f t="shared" si="55"/>
        <v>11280</v>
      </c>
      <c r="BO26" s="788">
        <f t="shared" si="55"/>
        <v>7979</v>
      </c>
      <c r="BP26" s="786">
        <f t="shared" si="4"/>
        <v>-3301</v>
      </c>
      <c r="BQ26" s="787">
        <f>SW800_JIG_MTBJC!AB73</f>
        <v>480</v>
      </c>
      <c r="BR26" s="788">
        <f>SW800_JIG_MTBJC!AC73</f>
        <v>0</v>
      </c>
      <c r="BS26" s="786">
        <f t="shared" si="42"/>
        <v>-480</v>
      </c>
      <c r="BT26" s="787">
        <f t="shared" si="56"/>
        <v>11760</v>
      </c>
      <c r="BU26" s="788">
        <f t="shared" si="56"/>
        <v>7979</v>
      </c>
      <c r="BV26" s="786">
        <f t="shared" si="5"/>
        <v>-3781</v>
      </c>
      <c r="BW26" s="789" t="s">
        <v>89</v>
      </c>
    </row>
    <row r="27" spans="2:75" ht="15.75" hidden="1" customHeight="1" outlineLevel="1">
      <c r="B27" s="2523"/>
      <c r="C27" s="2480"/>
      <c r="D27" s="2473"/>
      <c r="E27" s="735" t="s">
        <v>217</v>
      </c>
      <c r="F27" s="787">
        <f>SW800_JIG_MTBJC!F74</f>
        <v>353</v>
      </c>
      <c r="G27" s="788">
        <f>SW800_JIG_MTBJC!G74</f>
        <v>0</v>
      </c>
      <c r="H27" s="786">
        <f t="shared" si="6"/>
        <v>-353</v>
      </c>
      <c r="I27" s="787">
        <f>SW800_JIG_MTBJC!H74</f>
        <v>3633</v>
      </c>
      <c r="J27" s="788">
        <f>SW800_JIG_MTBJC!I74</f>
        <v>2878</v>
      </c>
      <c r="K27" s="786">
        <f t="shared" si="7"/>
        <v>-755</v>
      </c>
      <c r="L27" s="787">
        <f t="shared" si="46"/>
        <v>3986</v>
      </c>
      <c r="M27" s="788">
        <f t="shared" si="46"/>
        <v>2878</v>
      </c>
      <c r="N27" s="786">
        <f t="shared" si="10"/>
        <v>-1108</v>
      </c>
      <c r="O27" s="787">
        <f>SW800_JIG_MTBJC!J74</f>
        <v>4240</v>
      </c>
      <c r="P27" s="788">
        <f>SW800_JIG_MTBJC!K74</f>
        <v>3236</v>
      </c>
      <c r="Q27" s="786">
        <f t="shared" si="11"/>
        <v>-1004</v>
      </c>
      <c r="R27" s="787">
        <f t="shared" si="47"/>
        <v>8226</v>
      </c>
      <c r="S27" s="788">
        <f t="shared" si="47"/>
        <v>6114</v>
      </c>
      <c r="T27" s="786">
        <f t="shared" si="14"/>
        <v>-2112</v>
      </c>
      <c r="U27" s="787">
        <f>SW800_JIG_MTBJC!L74</f>
        <v>5002</v>
      </c>
      <c r="V27" s="788">
        <f>SW800_JIG_MTBJC!M74</f>
        <v>4098</v>
      </c>
      <c r="W27" s="786">
        <f t="shared" si="15"/>
        <v>-904</v>
      </c>
      <c r="X27" s="787">
        <f t="shared" si="48"/>
        <v>13228</v>
      </c>
      <c r="Y27" s="788">
        <f t="shared" si="48"/>
        <v>10212</v>
      </c>
      <c r="Z27" s="786">
        <f t="shared" si="18"/>
        <v>-3016</v>
      </c>
      <c r="AA27" s="787">
        <f>SW800_JIG_MTBJC!N74</f>
        <v>3962</v>
      </c>
      <c r="AB27" s="788">
        <f>SW800_JIG_MTBJC!O74</f>
        <v>2324</v>
      </c>
      <c r="AC27" s="786">
        <f t="shared" si="19"/>
        <v>-1638</v>
      </c>
      <c r="AD27" s="787">
        <f t="shared" si="49"/>
        <v>17190</v>
      </c>
      <c r="AE27" s="788">
        <f t="shared" si="49"/>
        <v>12536</v>
      </c>
      <c r="AF27" s="786">
        <f t="shared" si="22"/>
        <v>-4654</v>
      </c>
      <c r="AG27" s="787">
        <f>SW800_JIG_MTBJC!P74</f>
        <v>1248</v>
      </c>
      <c r="AH27" s="788">
        <f>SW800_JIG_MTBJC!Q74</f>
        <v>2220</v>
      </c>
      <c r="AI27" s="786">
        <f t="shared" si="23"/>
        <v>972</v>
      </c>
      <c r="AJ27" s="787">
        <f t="shared" si="50"/>
        <v>18438</v>
      </c>
      <c r="AK27" s="788">
        <f t="shared" si="50"/>
        <v>14756</v>
      </c>
      <c r="AL27" s="786">
        <f t="shared" si="26"/>
        <v>-3682</v>
      </c>
      <c r="AM27" s="787">
        <f>SW800_JIG_MTBJC!R74</f>
        <v>3113</v>
      </c>
      <c r="AN27" s="788">
        <f>SW800_JIG_MTBJC!S74</f>
        <v>1086</v>
      </c>
      <c r="AO27" s="786">
        <f t="shared" si="27"/>
        <v>-2027</v>
      </c>
      <c r="AP27" s="787">
        <f t="shared" si="51"/>
        <v>21551</v>
      </c>
      <c r="AQ27" s="788">
        <f t="shared" si="51"/>
        <v>15842</v>
      </c>
      <c r="AR27" s="786">
        <f t="shared" si="0"/>
        <v>-5709</v>
      </c>
      <c r="AS27" s="787">
        <f>SW800_JIG_MTBJC!T74</f>
        <v>2275</v>
      </c>
      <c r="AT27" s="788">
        <f>SW800_JIG_MTBJC!U74</f>
        <v>63</v>
      </c>
      <c r="AU27" s="786">
        <f t="shared" si="30"/>
        <v>-2212</v>
      </c>
      <c r="AV27" s="787">
        <f t="shared" si="52"/>
        <v>23826</v>
      </c>
      <c r="AW27" s="788">
        <f t="shared" si="52"/>
        <v>15905</v>
      </c>
      <c r="AX27" s="786">
        <f t="shared" si="1"/>
        <v>-7921</v>
      </c>
      <c r="AY27" s="787">
        <f>SW800_JIG_MTBJC!V74</f>
        <v>3074</v>
      </c>
      <c r="AZ27" s="788">
        <f>SW800_JIG_MTBJC!W74</f>
        <v>93</v>
      </c>
      <c r="BA27" s="786">
        <f t="shared" si="33"/>
        <v>-2981</v>
      </c>
      <c r="BB27" s="787">
        <f t="shared" si="53"/>
        <v>26900</v>
      </c>
      <c r="BC27" s="788">
        <f t="shared" si="53"/>
        <v>15998</v>
      </c>
      <c r="BD27" s="786">
        <f t="shared" si="2"/>
        <v>-10902</v>
      </c>
      <c r="BE27" s="787">
        <f>SW800_JIG_MTBJC!X74</f>
        <v>2980</v>
      </c>
      <c r="BF27" s="788">
        <f>SW800_JIG_MTBJC!Y74</f>
        <v>1102</v>
      </c>
      <c r="BG27" s="786">
        <f t="shared" si="36"/>
        <v>-1878</v>
      </c>
      <c r="BH27" s="787">
        <f t="shared" si="54"/>
        <v>29880</v>
      </c>
      <c r="BI27" s="788">
        <f t="shared" si="54"/>
        <v>17100</v>
      </c>
      <c r="BJ27" s="786">
        <f t="shared" si="3"/>
        <v>-12780</v>
      </c>
      <c r="BK27" s="787">
        <f>SW800_JIG_MTBJC!Z74</f>
        <v>4372</v>
      </c>
      <c r="BL27" s="788">
        <f>SW800_JIG_MTBJC!AA74</f>
        <v>211</v>
      </c>
      <c r="BM27" s="786">
        <f t="shared" si="39"/>
        <v>-4161</v>
      </c>
      <c r="BN27" s="787">
        <f t="shared" si="55"/>
        <v>34252</v>
      </c>
      <c r="BO27" s="788">
        <f t="shared" si="55"/>
        <v>17311</v>
      </c>
      <c r="BP27" s="786">
        <f t="shared" si="4"/>
        <v>-16941</v>
      </c>
      <c r="BQ27" s="787">
        <f>SW800_JIG_MTBJC!AB74</f>
        <v>1349</v>
      </c>
      <c r="BR27" s="788">
        <f>SW800_JIG_MTBJC!AC74</f>
        <v>0</v>
      </c>
      <c r="BS27" s="786">
        <f t="shared" si="42"/>
        <v>-1349</v>
      </c>
      <c r="BT27" s="787">
        <f t="shared" si="56"/>
        <v>35601</v>
      </c>
      <c r="BU27" s="788">
        <f t="shared" si="56"/>
        <v>17311</v>
      </c>
      <c r="BV27" s="786">
        <f t="shared" si="5"/>
        <v>-18290</v>
      </c>
      <c r="BW27" s="789" t="s">
        <v>89</v>
      </c>
    </row>
    <row r="28" spans="2:75" ht="15.75" hidden="1" customHeight="1" outlineLevel="1" thickBot="1">
      <c r="B28" s="2523"/>
      <c r="C28" s="2480"/>
      <c r="D28" s="2473"/>
      <c r="E28" s="736" t="s">
        <v>218</v>
      </c>
      <c r="F28" s="790">
        <f>F27/6300*1000</f>
        <v>56.031746031746032</v>
      </c>
      <c r="G28" s="791">
        <f t="shared" ref="G28:BR28" si="107">G27/6300*1000</f>
        <v>0</v>
      </c>
      <c r="H28" s="792">
        <f t="shared" si="6"/>
        <v>-56.031746031746032</v>
      </c>
      <c r="I28" s="790">
        <f t="shared" si="107"/>
        <v>576.66666666666663</v>
      </c>
      <c r="J28" s="791">
        <f t="shared" si="107"/>
        <v>456.82539682539681</v>
      </c>
      <c r="K28" s="792">
        <f t="shared" si="7"/>
        <v>-119.84126984126982</v>
      </c>
      <c r="L28" s="790">
        <f t="shared" si="46"/>
        <v>632.69841269841265</v>
      </c>
      <c r="M28" s="791">
        <f t="shared" si="46"/>
        <v>456.82539682539681</v>
      </c>
      <c r="N28" s="792">
        <f t="shared" si="10"/>
        <v>-175.87301587301585</v>
      </c>
      <c r="O28" s="790">
        <f t="shared" si="107"/>
        <v>673.01587301587301</v>
      </c>
      <c r="P28" s="791">
        <f t="shared" si="107"/>
        <v>513.65079365079373</v>
      </c>
      <c r="Q28" s="792">
        <f t="shared" si="11"/>
        <v>-159.36507936507928</v>
      </c>
      <c r="R28" s="790">
        <f t="shared" si="47"/>
        <v>1305.7142857142858</v>
      </c>
      <c r="S28" s="791">
        <f t="shared" si="47"/>
        <v>970.4761904761906</v>
      </c>
      <c r="T28" s="792">
        <f t="shared" si="14"/>
        <v>-335.23809523809518</v>
      </c>
      <c r="U28" s="790">
        <f t="shared" si="107"/>
        <v>793.96825396825398</v>
      </c>
      <c r="V28" s="791">
        <f t="shared" si="107"/>
        <v>650.47619047619048</v>
      </c>
      <c r="W28" s="792">
        <f t="shared" si="15"/>
        <v>-143.49206349206349</v>
      </c>
      <c r="X28" s="790">
        <f t="shared" si="48"/>
        <v>2099.6825396825398</v>
      </c>
      <c r="Y28" s="791">
        <f t="shared" si="48"/>
        <v>1620.9523809523812</v>
      </c>
      <c r="Z28" s="792">
        <f t="shared" si="18"/>
        <v>-478.73015873015856</v>
      </c>
      <c r="AA28" s="790">
        <f t="shared" si="107"/>
        <v>628.88888888888891</v>
      </c>
      <c r="AB28" s="791">
        <f t="shared" si="107"/>
        <v>368.88888888888886</v>
      </c>
      <c r="AC28" s="792">
        <f t="shared" si="19"/>
        <v>-260.00000000000006</v>
      </c>
      <c r="AD28" s="790">
        <f t="shared" si="49"/>
        <v>2728.5714285714284</v>
      </c>
      <c r="AE28" s="791">
        <f t="shared" si="49"/>
        <v>1989.8412698412701</v>
      </c>
      <c r="AF28" s="792">
        <f t="shared" si="22"/>
        <v>-738.73015873015834</v>
      </c>
      <c r="AG28" s="790">
        <f t="shared" si="107"/>
        <v>198.0952380952381</v>
      </c>
      <c r="AH28" s="791">
        <f t="shared" si="107"/>
        <v>352.38095238095241</v>
      </c>
      <c r="AI28" s="792">
        <f t="shared" si="23"/>
        <v>154.28571428571431</v>
      </c>
      <c r="AJ28" s="790">
        <f t="shared" si="50"/>
        <v>2926.6666666666665</v>
      </c>
      <c r="AK28" s="791">
        <f t="shared" si="50"/>
        <v>2342.2222222222226</v>
      </c>
      <c r="AL28" s="792">
        <f t="shared" si="26"/>
        <v>-584.44444444444389</v>
      </c>
      <c r="AM28" s="790">
        <f t="shared" si="107"/>
        <v>494.12698412698415</v>
      </c>
      <c r="AN28" s="791">
        <f t="shared" si="107"/>
        <v>172.38095238095238</v>
      </c>
      <c r="AO28" s="792">
        <f t="shared" si="27"/>
        <v>-321.7460317460318</v>
      </c>
      <c r="AP28" s="790">
        <f t="shared" si="51"/>
        <v>3420.7936507936506</v>
      </c>
      <c r="AQ28" s="791">
        <f t="shared" si="51"/>
        <v>2514.6031746031749</v>
      </c>
      <c r="AR28" s="792">
        <f t="shared" si="0"/>
        <v>-906.19047619047569</v>
      </c>
      <c r="AS28" s="790">
        <f t="shared" si="107"/>
        <v>361.11111111111109</v>
      </c>
      <c r="AT28" s="791">
        <f t="shared" si="107"/>
        <v>10</v>
      </c>
      <c r="AU28" s="792">
        <f t="shared" si="30"/>
        <v>-351.11111111111109</v>
      </c>
      <c r="AV28" s="790">
        <f t="shared" si="52"/>
        <v>3781.9047619047615</v>
      </c>
      <c r="AW28" s="791">
        <f t="shared" si="52"/>
        <v>2524.6031746031749</v>
      </c>
      <c r="AX28" s="792">
        <f t="shared" si="1"/>
        <v>-1257.3015873015866</v>
      </c>
      <c r="AY28" s="790">
        <f t="shared" si="107"/>
        <v>487.93650793650795</v>
      </c>
      <c r="AZ28" s="791">
        <f t="shared" si="107"/>
        <v>14.761904761904763</v>
      </c>
      <c r="BA28" s="792">
        <f t="shared" si="33"/>
        <v>-473.17460317460319</v>
      </c>
      <c r="BB28" s="790">
        <f t="shared" si="53"/>
        <v>4269.8412698412694</v>
      </c>
      <c r="BC28" s="791">
        <f t="shared" si="53"/>
        <v>2539.3650793650795</v>
      </c>
      <c r="BD28" s="792">
        <f t="shared" si="2"/>
        <v>-1730.4761904761899</v>
      </c>
      <c r="BE28" s="790">
        <f t="shared" si="107"/>
        <v>473.01587301587301</v>
      </c>
      <c r="BF28" s="791">
        <f t="shared" si="107"/>
        <v>174.92063492063491</v>
      </c>
      <c r="BG28" s="792">
        <f t="shared" si="36"/>
        <v>-298.09523809523807</v>
      </c>
      <c r="BH28" s="790">
        <f t="shared" si="54"/>
        <v>4742.8571428571422</v>
      </c>
      <c r="BI28" s="791">
        <f t="shared" si="54"/>
        <v>2714.2857142857142</v>
      </c>
      <c r="BJ28" s="792">
        <f t="shared" si="3"/>
        <v>-2028.571428571428</v>
      </c>
      <c r="BK28" s="790">
        <f t="shared" si="107"/>
        <v>693.96825396825398</v>
      </c>
      <c r="BL28" s="791">
        <f t="shared" si="107"/>
        <v>33.492063492063487</v>
      </c>
      <c r="BM28" s="792">
        <f t="shared" si="39"/>
        <v>-660.47619047619048</v>
      </c>
      <c r="BN28" s="790">
        <f t="shared" si="55"/>
        <v>5436.8253968253957</v>
      </c>
      <c r="BO28" s="791">
        <f t="shared" si="55"/>
        <v>2747.7777777777778</v>
      </c>
      <c r="BP28" s="792">
        <f t="shared" si="4"/>
        <v>-2689.0476190476179</v>
      </c>
      <c r="BQ28" s="790">
        <f t="shared" si="107"/>
        <v>214.12698412698413</v>
      </c>
      <c r="BR28" s="791">
        <f t="shared" si="107"/>
        <v>0</v>
      </c>
      <c r="BS28" s="792">
        <f t="shared" si="42"/>
        <v>-214.12698412698413</v>
      </c>
      <c r="BT28" s="790">
        <f t="shared" si="56"/>
        <v>5650.9523809523798</v>
      </c>
      <c r="BU28" s="791">
        <f t="shared" si="56"/>
        <v>2747.7777777777778</v>
      </c>
      <c r="BV28" s="792">
        <f t="shared" si="5"/>
        <v>-2903.174603174602</v>
      </c>
      <c r="BW28" s="793" t="s">
        <v>90</v>
      </c>
    </row>
    <row r="29" spans="2:75" ht="15.75" hidden="1" customHeight="1" outlineLevel="1" thickTop="1">
      <c r="B29" s="2523"/>
      <c r="C29" s="2480"/>
      <c r="D29" s="2473"/>
      <c r="E29" s="737" t="s">
        <v>219</v>
      </c>
      <c r="F29" s="794">
        <f>F25-F26-F27</f>
        <v>47</v>
      </c>
      <c r="G29" s="795">
        <f t="shared" ref="G29:BR29" si="108">G25-G26-G27</f>
        <v>0</v>
      </c>
      <c r="H29" s="796">
        <f t="shared" si="6"/>
        <v>-47</v>
      </c>
      <c r="I29" s="794">
        <f t="shared" si="108"/>
        <v>467</v>
      </c>
      <c r="J29" s="795">
        <f t="shared" si="108"/>
        <v>755</v>
      </c>
      <c r="K29" s="796">
        <f t="shared" si="7"/>
        <v>288</v>
      </c>
      <c r="L29" s="794">
        <f t="shared" si="46"/>
        <v>514</v>
      </c>
      <c r="M29" s="795">
        <f t="shared" si="46"/>
        <v>755</v>
      </c>
      <c r="N29" s="796">
        <f t="shared" si="10"/>
        <v>241</v>
      </c>
      <c r="O29" s="794">
        <f t="shared" si="108"/>
        <v>530</v>
      </c>
      <c r="P29" s="795">
        <f t="shared" si="108"/>
        <v>451</v>
      </c>
      <c r="Q29" s="796">
        <f t="shared" si="11"/>
        <v>-79</v>
      </c>
      <c r="R29" s="794">
        <f t="shared" si="47"/>
        <v>1044</v>
      </c>
      <c r="S29" s="795">
        <f t="shared" si="47"/>
        <v>1206</v>
      </c>
      <c r="T29" s="796">
        <f t="shared" si="14"/>
        <v>162</v>
      </c>
      <c r="U29" s="794">
        <f t="shared" si="108"/>
        <v>638</v>
      </c>
      <c r="V29" s="795">
        <f t="shared" si="108"/>
        <v>2137</v>
      </c>
      <c r="W29" s="796">
        <f t="shared" si="15"/>
        <v>1499</v>
      </c>
      <c r="X29" s="794">
        <f t="shared" si="48"/>
        <v>1682</v>
      </c>
      <c r="Y29" s="795">
        <f t="shared" si="48"/>
        <v>3343</v>
      </c>
      <c r="Z29" s="796">
        <f t="shared" si="18"/>
        <v>1661</v>
      </c>
      <c r="AA29" s="794">
        <f t="shared" si="108"/>
        <v>498</v>
      </c>
      <c r="AB29" s="795">
        <f t="shared" si="108"/>
        <v>2435</v>
      </c>
      <c r="AC29" s="796">
        <f t="shared" si="19"/>
        <v>1937</v>
      </c>
      <c r="AD29" s="794">
        <f t="shared" si="49"/>
        <v>2180</v>
      </c>
      <c r="AE29" s="795">
        <f t="shared" si="49"/>
        <v>5778</v>
      </c>
      <c r="AF29" s="796">
        <f t="shared" si="22"/>
        <v>3598</v>
      </c>
      <c r="AG29" s="794">
        <f t="shared" si="108"/>
        <v>162</v>
      </c>
      <c r="AH29" s="795">
        <f t="shared" si="108"/>
        <v>155</v>
      </c>
      <c r="AI29" s="796">
        <f t="shared" si="23"/>
        <v>-7</v>
      </c>
      <c r="AJ29" s="794">
        <f t="shared" si="50"/>
        <v>2342</v>
      </c>
      <c r="AK29" s="795">
        <f t="shared" si="50"/>
        <v>5933</v>
      </c>
      <c r="AL29" s="796">
        <f t="shared" si="26"/>
        <v>3591</v>
      </c>
      <c r="AM29" s="794">
        <f t="shared" si="108"/>
        <v>397</v>
      </c>
      <c r="AN29" s="795">
        <f t="shared" si="108"/>
        <v>3463</v>
      </c>
      <c r="AO29" s="796">
        <f t="shared" si="27"/>
        <v>3066</v>
      </c>
      <c r="AP29" s="794">
        <f t="shared" si="51"/>
        <v>2739</v>
      </c>
      <c r="AQ29" s="795">
        <f t="shared" si="51"/>
        <v>9396</v>
      </c>
      <c r="AR29" s="796">
        <f t="shared" si="0"/>
        <v>6657</v>
      </c>
      <c r="AS29" s="794">
        <f t="shared" si="108"/>
        <v>285</v>
      </c>
      <c r="AT29" s="795">
        <f t="shared" si="108"/>
        <v>2169</v>
      </c>
      <c r="AU29" s="796">
        <f t="shared" si="30"/>
        <v>1884</v>
      </c>
      <c r="AV29" s="794">
        <f t="shared" si="52"/>
        <v>3024</v>
      </c>
      <c r="AW29" s="795">
        <f t="shared" si="52"/>
        <v>11565</v>
      </c>
      <c r="AX29" s="796">
        <f t="shared" si="1"/>
        <v>8541</v>
      </c>
      <c r="AY29" s="794">
        <f t="shared" si="108"/>
        <v>396</v>
      </c>
      <c r="AZ29" s="795">
        <f t="shared" si="108"/>
        <v>6511</v>
      </c>
      <c r="BA29" s="796">
        <f t="shared" si="33"/>
        <v>6115</v>
      </c>
      <c r="BB29" s="794">
        <f t="shared" si="53"/>
        <v>3420</v>
      </c>
      <c r="BC29" s="795">
        <f t="shared" si="53"/>
        <v>18076</v>
      </c>
      <c r="BD29" s="796">
        <f t="shared" si="2"/>
        <v>14656</v>
      </c>
      <c r="BE29" s="794">
        <f t="shared" si="108"/>
        <v>370</v>
      </c>
      <c r="BF29" s="795">
        <f t="shared" si="108"/>
        <v>4110</v>
      </c>
      <c r="BG29" s="796">
        <f t="shared" si="36"/>
        <v>3740</v>
      </c>
      <c r="BH29" s="794">
        <f t="shared" si="54"/>
        <v>3790</v>
      </c>
      <c r="BI29" s="795">
        <f t="shared" si="54"/>
        <v>22186</v>
      </c>
      <c r="BJ29" s="796">
        <f t="shared" si="3"/>
        <v>18396</v>
      </c>
      <c r="BK29" s="794">
        <f t="shared" si="108"/>
        <v>548</v>
      </c>
      <c r="BL29" s="795">
        <f t="shared" si="108"/>
        <v>4455</v>
      </c>
      <c r="BM29" s="796">
        <f t="shared" si="39"/>
        <v>3907</v>
      </c>
      <c r="BN29" s="794">
        <f t="shared" si="55"/>
        <v>4338</v>
      </c>
      <c r="BO29" s="795">
        <f t="shared" si="55"/>
        <v>26641</v>
      </c>
      <c r="BP29" s="796">
        <f t="shared" si="4"/>
        <v>22303</v>
      </c>
      <c r="BQ29" s="794">
        <f t="shared" si="108"/>
        <v>171</v>
      </c>
      <c r="BR29" s="795">
        <f t="shared" si="108"/>
        <v>1400</v>
      </c>
      <c r="BS29" s="796">
        <f t="shared" si="42"/>
        <v>1229</v>
      </c>
      <c r="BT29" s="794">
        <f t="shared" si="56"/>
        <v>4509</v>
      </c>
      <c r="BU29" s="795">
        <f t="shared" si="56"/>
        <v>28041</v>
      </c>
      <c r="BV29" s="796">
        <f t="shared" si="5"/>
        <v>23532</v>
      </c>
      <c r="BW29" s="797" t="s">
        <v>89</v>
      </c>
    </row>
    <row r="30" spans="2:75" ht="15.75" hidden="1" customHeight="1" outlineLevel="1" thickBot="1">
      <c r="B30" s="2523"/>
      <c r="C30" s="2480"/>
      <c r="D30" s="2474"/>
      <c r="E30" s="738" t="s">
        <v>220</v>
      </c>
      <c r="F30" s="798">
        <f>F29/F25</f>
        <v>0.11749999999999999</v>
      </c>
      <c r="G30" s="799" t="e">
        <f t="shared" ref="G30" si="109">G29/G25</f>
        <v>#DIV/0!</v>
      </c>
      <c r="H30" s="800" t="e">
        <f>G30-F30</f>
        <v>#DIV/0!</v>
      </c>
      <c r="I30" s="798">
        <f t="shared" ref="I30:BR30" si="110">I29/I25</f>
        <v>0.1047085201793722</v>
      </c>
      <c r="J30" s="799">
        <f t="shared" si="110"/>
        <v>0.18804483188044832</v>
      </c>
      <c r="K30" s="800">
        <f t="shared" si="7"/>
        <v>8.3336311701076124E-2</v>
      </c>
      <c r="L30" s="798">
        <f t="shared" ref="L30" si="111">L29/L25</f>
        <v>0.10576131687242799</v>
      </c>
      <c r="M30" s="799">
        <f t="shared" si="110"/>
        <v>0.18804483188044832</v>
      </c>
      <c r="N30" s="800">
        <f t="shared" si="10"/>
        <v>8.2283515008020336E-2</v>
      </c>
      <c r="O30" s="798">
        <f t="shared" ref="O30" si="112">O29/O25</f>
        <v>8.9678510998307953E-2</v>
      </c>
      <c r="P30" s="799">
        <f t="shared" si="110"/>
        <v>0.12205683355886333</v>
      </c>
      <c r="Q30" s="800">
        <f t="shared" si="11"/>
        <v>3.2378322560555381E-2</v>
      </c>
      <c r="R30" s="798">
        <f t="shared" ref="R30" si="113">R29/R25</f>
        <v>9.6935933147632311E-2</v>
      </c>
      <c r="S30" s="799">
        <f t="shared" si="110"/>
        <v>0.15642023346303502</v>
      </c>
      <c r="T30" s="800">
        <f t="shared" si="14"/>
        <v>5.9484300315402708E-2</v>
      </c>
      <c r="U30" s="798">
        <f t="shared" ref="U30" si="114">U29/U25</f>
        <v>0.10224358974358974</v>
      </c>
      <c r="V30" s="799">
        <f t="shared" si="110"/>
        <v>0.34170131116085706</v>
      </c>
      <c r="W30" s="800">
        <f t="shared" si="15"/>
        <v>0.23945772141726732</v>
      </c>
      <c r="X30" s="798">
        <f t="shared" ref="X30" si="115">X29/X25</f>
        <v>9.8883009994121099E-2</v>
      </c>
      <c r="Y30" s="799">
        <f t="shared" si="110"/>
        <v>0.2394013176740189</v>
      </c>
      <c r="Z30" s="800">
        <f t="shared" si="18"/>
        <v>0.14051830767989781</v>
      </c>
      <c r="AA30" s="798">
        <f t="shared" ref="AA30" si="116">AA29/AA25</f>
        <v>9.6138996138996138E-2</v>
      </c>
      <c r="AB30" s="799">
        <f t="shared" si="110"/>
        <v>0.50962745918794472</v>
      </c>
      <c r="AC30" s="800">
        <f t="shared" si="19"/>
        <v>0.4134884630489486</v>
      </c>
      <c r="AD30" s="798">
        <f t="shared" ref="AD30" si="117">AD29/AD25</f>
        <v>9.824245155475439E-2</v>
      </c>
      <c r="AE30" s="799">
        <f t="shared" si="110"/>
        <v>0.30829153772276169</v>
      </c>
      <c r="AF30" s="800">
        <f t="shared" si="22"/>
        <v>0.2100490861680073</v>
      </c>
      <c r="AG30" s="798">
        <f t="shared" ref="AG30" si="118">AG29/AG25</f>
        <v>6.2068965517241378E-2</v>
      </c>
      <c r="AH30" s="799">
        <f t="shared" si="110"/>
        <v>6.5016778523489929E-2</v>
      </c>
      <c r="AI30" s="800">
        <f t="shared" si="23"/>
        <v>2.9478130062485508E-3</v>
      </c>
      <c r="AJ30" s="798">
        <f t="shared" ref="AJ30" si="119">AJ29/AJ25</f>
        <v>9.4435483870967743E-2</v>
      </c>
      <c r="AK30" s="799">
        <f t="shared" si="110"/>
        <v>0.2808387768626337</v>
      </c>
      <c r="AL30" s="800">
        <f t="shared" si="26"/>
        <v>0.18640329299166597</v>
      </c>
      <c r="AM30" s="798">
        <f t="shared" ref="AM30" si="120">AM29/AM25</f>
        <v>9.6593673965936738E-2</v>
      </c>
      <c r="AN30" s="799">
        <f t="shared" si="110"/>
        <v>0.62306585102554879</v>
      </c>
      <c r="AO30" s="800">
        <f t="shared" si="27"/>
        <v>0.52647217705961202</v>
      </c>
      <c r="AP30" s="798">
        <f t="shared" ref="AP30" si="121">AP29/AP25</f>
        <v>9.4742303701141478E-2</v>
      </c>
      <c r="AQ30" s="799">
        <f t="shared" si="110"/>
        <v>0.35212112127117373</v>
      </c>
      <c r="AR30" s="800">
        <f t="shared" si="0"/>
        <v>0.25737881757003223</v>
      </c>
      <c r="AS30" s="798">
        <f t="shared" ref="AS30" si="122">AS29/AS25</f>
        <v>0.10178571428571428</v>
      </c>
      <c r="AT30" s="799">
        <f t="shared" si="110"/>
        <v>0.71584158415841581</v>
      </c>
      <c r="AU30" s="800">
        <f t="shared" si="30"/>
        <v>0.61405586987270155</v>
      </c>
      <c r="AV30" s="798">
        <f t="shared" ref="AV30" si="123">AV29/AV25</f>
        <v>9.5364238410596033E-2</v>
      </c>
      <c r="AW30" s="799">
        <f t="shared" si="110"/>
        <v>0.38921047317762669</v>
      </c>
      <c r="AX30" s="800">
        <f t="shared" si="1"/>
        <v>0.29384623476703065</v>
      </c>
      <c r="AY30" s="798">
        <f t="shared" ref="AY30" si="124">AY29/AY25</f>
        <v>0.10339425587467363</v>
      </c>
      <c r="AZ30" s="799">
        <f t="shared" si="110"/>
        <v>0.98591762568140517</v>
      </c>
      <c r="BA30" s="800">
        <f t="shared" si="33"/>
        <v>0.88252336980673152</v>
      </c>
      <c r="BB30" s="798">
        <f t="shared" ref="BB30" si="125">BB29/BB25</f>
        <v>9.6229600450196962E-2</v>
      </c>
      <c r="BC30" s="799">
        <f t="shared" si="110"/>
        <v>0.49771463186298803</v>
      </c>
      <c r="BD30" s="800">
        <f t="shared" si="2"/>
        <v>0.40148503141279107</v>
      </c>
      <c r="BE30" s="798">
        <f t="shared" ref="BE30" si="126">BE29/BE25</f>
        <v>6.1157024793388429E-2</v>
      </c>
      <c r="BF30" s="799">
        <f t="shared" si="110"/>
        <v>0.52470317885867479</v>
      </c>
      <c r="BG30" s="800">
        <f t="shared" si="36"/>
        <v>0.46354615406528638</v>
      </c>
      <c r="BH30" s="798">
        <f t="shared" ref="BH30" si="127">BH29/BH25</f>
        <v>9.1127674921856222E-2</v>
      </c>
      <c r="BI30" s="799">
        <f t="shared" si="110"/>
        <v>0.50250277456909243</v>
      </c>
      <c r="BJ30" s="800">
        <f t="shared" si="3"/>
        <v>0.41137509964723618</v>
      </c>
      <c r="BK30" s="798">
        <f t="shared" ref="BK30" si="128">BK29/BK25</f>
        <v>6.6183574879227047E-2</v>
      </c>
      <c r="BL30" s="799">
        <f t="shared" si="110"/>
        <v>0.57262210796915169</v>
      </c>
      <c r="BM30" s="800">
        <f t="shared" si="39"/>
        <v>0.50643853308992459</v>
      </c>
      <c r="BN30" s="798">
        <f t="shared" ref="BN30" si="129">BN29/BN25</f>
        <v>8.6986164026468818E-2</v>
      </c>
      <c r="BO30" s="799">
        <f t="shared" si="110"/>
        <v>0.51300764475939231</v>
      </c>
      <c r="BP30" s="800">
        <f t="shared" si="4"/>
        <v>0.42602148073292351</v>
      </c>
      <c r="BQ30" s="798">
        <f t="shared" ref="BQ30" si="130">BQ29/BQ25</f>
        <v>8.5500000000000007E-2</v>
      </c>
      <c r="BR30" s="799">
        <f t="shared" si="110"/>
        <v>1</v>
      </c>
      <c r="BS30" s="800">
        <f t="shared" si="42"/>
        <v>0.91449999999999998</v>
      </c>
      <c r="BT30" s="798">
        <f t="shared" ref="BT30:BU30" si="131">BT29/BT25</f>
        <v>8.6928860613071146E-2</v>
      </c>
      <c r="BU30" s="799">
        <f t="shared" si="131"/>
        <v>0.5257917533892108</v>
      </c>
      <c r="BV30" s="800">
        <f t="shared" si="5"/>
        <v>0.43886289277613966</v>
      </c>
      <c r="BW30" s="809" t="s">
        <v>153</v>
      </c>
    </row>
    <row r="31" spans="2:75" ht="15.75" hidden="1" customHeight="1" outlineLevel="1">
      <c r="B31" s="2523"/>
      <c r="C31" s="2480"/>
      <c r="D31" s="2472" t="s">
        <v>224</v>
      </c>
      <c r="E31" s="734" t="s">
        <v>216</v>
      </c>
      <c r="F31" s="782">
        <f>SW800_JIG_MTBJC!F75</f>
        <v>16207</v>
      </c>
      <c r="G31" s="783">
        <f>SW800_JIG_MTBJC!G75</f>
        <v>2165</v>
      </c>
      <c r="H31" s="781">
        <f t="shared" si="6"/>
        <v>-14042</v>
      </c>
      <c r="I31" s="782">
        <f>SW800_JIG_MTBJC!H75</f>
        <v>18680</v>
      </c>
      <c r="J31" s="783">
        <f>SW800_JIG_MTBJC!I75</f>
        <v>4780</v>
      </c>
      <c r="K31" s="781">
        <f t="shared" si="7"/>
        <v>-13900</v>
      </c>
      <c r="L31" s="782">
        <f t="shared" si="46"/>
        <v>34887</v>
      </c>
      <c r="M31" s="783">
        <f t="shared" si="46"/>
        <v>6945</v>
      </c>
      <c r="N31" s="781">
        <f t="shared" si="10"/>
        <v>-27942</v>
      </c>
      <c r="O31" s="782">
        <f>SW800_JIG_MTBJC!J75</f>
        <v>10870</v>
      </c>
      <c r="P31" s="783">
        <f>SW800_JIG_MTBJC!K75</f>
        <v>1878</v>
      </c>
      <c r="Q31" s="781">
        <f t="shared" si="11"/>
        <v>-8992</v>
      </c>
      <c r="R31" s="782">
        <f t="shared" si="47"/>
        <v>45757</v>
      </c>
      <c r="S31" s="783">
        <f t="shared" si="47"/>
        <v>8823</v>
      </c>
      <c r="T31" s="781">
        <f t="shared" si="14"/>
        <v>-36934</v>
      </c>
      <c r="U31" s="782">
        <f>SW800_JIG_MTBJC!L75</f>
        <v>15700</v>
      </c>
      <c r="V31" s="783">
        <f>SW800_JIG_MTBJC!M75</f>
        <v>5675</v>
      </c>
      <c r="W31" s="781">
        <f t="shared" si="15"/>
        <v>-10025</v>
      </c>
      <c r="X31" s="782">
        <f t="shared" si="48"/>
        <v>61457</v>
      </c>
      <c r="Y31" s="783">
        <f t="shared" si="48"/>
        <v>14498</v>
      </c>
      <c r="Z31" s="781">
        <f t="shared" si="18"/>
        <v>-46959</v>
      </c>
      <c r="AA31" s="782">
        <f>SW800_JIG_MTBJC!N75</f>
        <v>18800</v>
      </c>
      <c r="AB31" s="783">
        <f>SW800_JIG_MTBJC!O75</f>
        <v>1850</v>
      </c>
      <c r="AC31" s="781">
        <f t="shared" si="19"/>
        <v>-16950</v>
      </c>
      <c r="AD31" s="782">
        <f t="shared" si="49"/>
        <v>80257</v>
      </c>
      <c r="AE31" s="783">
        <f t="shared" si="49"/>
        <v>16348</v>
      </c>
      <c r="AF31" s="781">
        <f t="shared" si="22"/>
        <v>-63909</v>
      </c>
      <c r="AG31" s="782">
        <f>SW800_JIG_MTBJC!P75</f>
        <v>41100</v>
      </c>
      <c r="AH31" s="783">
        <f>SW800_JIG_MTBJC!Q75</f>
        <v>76293</v>
      </c>
      <c r="AI31" s="781">
        <f t="shared" si="23"/>
        <v>35193</v>
      </c>
      <c r="AJ31" s="782">
        <f t="shared" si="50"/>
        <v>121357</v>
      </c>
      <c r="AK31" s="783">
        <f t="shared" si="50"/>
        <v>92641</v>
      </c>
      <c r="AL31" s="781">
        <f t="shared" si="26"/>
        <v>-28716</v>
      </c>
      <c r="AM31" s="782">
        <f>SW800_JIG_MTBJC!R75</f>
        <v>31690</v>
      </c>
      <c r="AN31" s="783">
        <f>SW800_JIG_MTBJC!S75</f>
        <v>22593</v>
      </c>
      <c r="AO31" s="781">
        <f t="shared" si="27"/>
        <v>-9097</v>
      </c>
      <c r="AP31" s="782">
        <f t="shared" si="51"/>
        <v>153047</v>
      </c>
      <c r="AQ31" s="783">
        <f t="shared" si="51"/>
        <v>115234</v>
      </c>
      <c r="AR31" s="781">
        <f t="shared" si="0"/>
        <v>-37813</v>
      </c>
      <c r="AS31" s="782">
        <f>SW800_JIG_MTBJC!T75</f>
        <v>18890</v>
      </c>
      <c r="AT31" s="783">
        <f>SW800_JIG_MTBJC!U75</f>
        <v>7520</v>
      </c>
      <c r="AU31" s="781">
        <f t="shared" si="30"/>
        <v>-11370</v>
      </c>
      <c r="AV31" s="782">
        <f t="shared" si="52"/>
        <v>171937</v>
      </c>
      <c r="AW31" s="783">
        <f t="shared" si="52"/>
        <v>122754</v>
      </c>
      <c r="AX31" s="781">
        <f t="shared" si="1"/>
        <v>-49183</v>
      </c>
      <c r="AY31" s="782">
        <f>SW800_JIG_MTBJC!V75</f>
        <v>16200</v>
      </c>
      <c r="AZ31" s="783">
        <f>SW800_JIG_MTBJC!W75</f>
        <v>15150</v>
      </c>
      <c r="BA31" s="781">
        <f t="shared" si="33"/>
        <v>-1050</v>
      </c>
      <c r="BB31" s="782">
        <f t="shared" si="53"/>
        <v>188137</v>
      </c>
      <c r="BC31" s="783">
        <f t="shared" si="53"/>
        <v>137904</v>
      </c>
      <c r="BD31" s="781">
        <f t="shared" si="2"/>
        <v>-50233</v>
      </c>
      <c r="BE31" s="782">
        <f>SW800_JIG_MTBJC!X75</f>
        <v>24560</v>
      </c>
      <c r="BF31" s="783">
        <f>SW800_JIG_MTBJC!Y75</f>
        <v>9000</v>
      </c>
      <c r="BG31" s="781">
        <f t="shared" si="36"/>
        <v>-15560</v>
      </c>
      <c r="BH31" s="782">
        <f t="shared" si="54"/>
        <v>212697</v>
      </c>
      <c r="BI31" s="783">
        <f t="shared" si="54"/>
        <v>146904</v>
      </c>
      <c r="BJ31" s="781">
        <f t="shared" si="3"/>
        <v>-65793</v>
      </c>
      <c r="BK31" s="782">
        <f>SW800_JIG_MTBJC!Z75</f>
        <v>18800</v>
      </c>
      <c r="BL31" s="783">
        <f>SW800_JIG_MTBJC!AA75</f>
        <v>0</v>
      </c>
      <c r="BM31" s="781">
        <f t="shared" si="39"/>
        <v>-18800</v>
      </c>
      <c r="BN31" s="782">
        <f t="shared" si="55"/>
        <v>231497</v>
      </c>
      <c r="BO31" s="783">
        <f t="shared" si="55"/>
        <v>146904</v>
      </c>
      <c r="BP31" s="781">
        <f t="shared" si="4"/>
        <v>-84593</v>
      </c>
      <c r="BQ31" s="782">
        <f>SW800_JIG_MTBJC!AB75</f>
        <v>12180</v>
      </c>
      <c r="BR31" s="783">
        <f>SW800_JIG_MTBJC!AC75</f>
        <v>38400</v>
      </c>
      <c r="BS31" s="781">
        <f t="shared" si="42"/>
        <v>26220</v>
      </c>
      <c r="BT31" s="782">
        <f t="shared" si="56"/>
        <v>243677</v>
      </c>
      <c r="BU31" s="783">
        <f t="shared" si="56"/>
        <v>185304</v>
      </c>
      <c r="BV31" s="781">
        <f t="shared" si="5"/>
        <v>-58373</v>
      </c>
      <c r="BW31" s="784" t="s">
        <v>89</v>
      </c>
    </row>
    <row r="32" spans="2:75" ht="15.75" hidden="1" customHeight="1" outlineLevel="1">
      <c r="B32" s="2523"/>
      <c r="C32" s="2480"/>
      <c r="D32" s="2473"/>
      <c r="E32" s="735" t="s">
        <v>71</v>
      </c>
      <c r="F32" s="787">
        <f>SW800_JIG_MTBJC!F76</f>
        <v>10650</v>
      </c>
      <c r="G32" s="788">
        <f>SW800_JIG_MTBJC!G76</f>
        <v>1128</v>
      </c>
      <c r="H32" s="786">
        <f t="shared" si="6"/>
        <v>-9522</v>
      </c>
      <c r="I32" s="787">
        <f>SW800_JIG_MTBJC!H76</f>
        <v>11780</v>
      </c>
      <c r="J32" s="788">
        <f>SW800_JIG_MTBJC!I76</f>
        <v>1956</v>
      </c>
      <c r="K32" s="786">
        <f t="shared" si="7"/>
        <v>-9824</v>
      </c>
      <c r="L32" s="787">
        <f t="shared" si="46"/>
        <v>22430</v>
      </c>
      <c r="M32" s="788">
        <f t="shared" si="46"/>
        <v>3084</v>
      </c>
      <c r="N32" s="786">
        <f t="shared" si="10"/>
        <v>-19346</v>
      </c>
      <c r="O32" s="787">
        <f>SW800_JIG_MTBJC!J76</f>
        <v>5905</v>
      </c>
      <c r="P32" s="788">
        <f>SW800_JIG_MTBJC!K76</f>
        <v>545</v>
      </c>
      <c r="Q32" s="786">
        <f t="shared" si="11"/>
        <v>-5360</v>
      </c>
      <c r="R32" s="787">
        <f t="shared" si="47"/>
        <v>28335</v>
      </c>
      <c r="S32" s="788">
        <f t="shared" si="47"/>
        <v>3629</v>
      </c>
      <c r="T32" s="786">
        <f t="shared" si="14"/>
        <v>-24706</v>
      </c>
      <c r="U32" s="787">
        <f>SW800_JIG_MTBJC!L76</f>
        <v>9573</v>
      </c>
      <c r="V32" s="788">
        <f>SW800_JIG_MTBJC!M76</f>
        <v>2665</v>
      </c>
      <c r="W32" s="786">
        <f t="shared" si="15"/>
        <v>-6908</v>
      </c>
      <c r="X32" s="787">
        <f t="shared" si="48"/>
        <v>37908</v>
      </c>
      <c r="Y32" s="788">
        <f t="shared" si="48"/>
        <v>6294</v>
      </c>
      <c r="Z32" s="786">
        <f t="shared" si="18"/>
        <v>-31614</v>
      </c>
      <c r="AA32" s="787">
        <f>SW800_JIG_MTBJC!N76</f>
        <v>11320</v>
      </c>
      <c r="AB32" s="788">
        <f>SW800_JIG_MTBJC!O76</f>
        <v>1427</v>
      </c>
      <c r="AC32" s="786">
        <f t="shared" si="19"/>
        <v>-9893</v>
      </c>
      <c r="AD32" s="787">
        <f t="shared" si="49"/>
        <v>49228</v>
      </c>
      <c r="AE32" s="788">
        <f t="shared" si="49"/>
        <v>7721</v>
      </c>
      <c r="AF32" s="786">
        <f t="shared" si="22"/>
        <v>-41507</v>
      </c>
      <c r="AG32" s="787">
        <f>SW800_JIG_MTBJC!P76</f>
        <v>25000</v>
      </c>
      <c r="AH32" s="788">
        <f>SW800_JIG_MTBJC!Q76</f>
        <v>51247</v>
      </c>
      <c r="AI32" s="786">
        <f t="shared" si="23"/>
        <v>26247</v>
      </c>
      <c r="AJ32" s="787">
        <f t="shared" si="50"/>
        <v>74228</v>
      </c>
      <c r="AK32" s="788">
        <f t="shared" si="50"/>
        <v>58968</v>
      </c>
      <c r="AL32" s="786">
        <f t="shared" si="26"/>
        <v>-15260</v>
      </c>
      <c r="AM32" s="787">
        <f>SW800_JIG_MTBJC!R76</f>
        <v>17940</v>
      </c>
      <c r="AN32" s="788">
        <f>SW800_JIG_MTBJC!S76</f>
        <v>11058</v>
      </c>
      <c r="AO32" s="786">
        <f t="shared" si="27"/>
        <v>-6882</v>
      </c>
      <c r="AP32" s="787">
        <f t="shared" si="51"/>
        <v>92168</v>
      </c>
      <c r="AQ32" s="788">
        <f t="shared" si="51"/>
        <v>70026</v>
      </c>
      <c r="AR32" s="786">
        <f t="shared" si="0"/>
        <v>-22142</v>
      </c>
      <c r="AS32" s="787">
        <f>SW800_JIG_MTBJC!T76</f>
        <v>10680</v>
      </c>
      <c r="AT32" s="788">
        <f>SW800_JIG_MTBJC!U76</f>
        <v>2148</v>
      </c>
      <c r="AU32" s="786">
        <f t="shared" si="30"/>
        <v>-8532</v>
      </c>
      <c r="AV32" s="787">
        <f t="shared" si="52"/>
        <v>102848</v>
      </c>
      <c r="AW32" s="788">
        <f t="shared" si="52"/>
        <v>72174</v>
      </c>
      <c r="AX32" s="786">
        <f t="shared" si="1"/>
        <v>-30674</v>
      </c>
      <c r="AY32" s="787">
        <f>SW800_JIG_MTBJC!V76</f>
        <v>9425</v>
      </c>
      <c r="AZ32" s="788">
        <f>SW800_JIG_MTBJC!W76</f>
        <v>5920</v>
      </c>
      <c r="BA32" s="786">
        <f t="shared" si="33"/>
        <v>-3505</v>
      </c>
      <c r="BB32" s="787">
        <f t="shared" si="53"/>
        <v>112273</v>
      </c>
      <c r="BC32" s="788">
        <f t="shared" si="53"/>
        <v>78094</v>
      </c>
      <c r="BD32" s="786">
        <f t="shared" si="2"/>
        <v>-34179</v>
      </c>
      <c r="BE32" s="787">
        <f>SW800_JIG_MTBJC!X76</f>
        <v>13630</v>
      </c>
      <c r="BF32" s="788">
        <f>SW800_JIG_MTBJC!Y76</f>
        <v>3600</v>
      </c>
      <c r="BG32" s="786">
        <f t="shared" si="36"/>
        <v>-10030</v>
      </c>
      <c r="BH32" s="787">
        <f t="shared" si="54"/>
        <v>125903</v>
      </c>
      <c r="BI32" s="788">
        <f t="shared" si="54"/>
        <v>81694</v>
      </c>
      <c r="BJ32" s="786">
        <f t="shared" si="3"/>
        <v>-44209</v>
      </c>
      <c r="BK32" s="787">
        <f>SW800_JIG_MTBJC!Z76</f>
        <v>11485</v>
      </c>
      <c r="BL32" s="788">
        <f>SW800_JIG_MTBJC!AA76</f>
        <v>0</v>
      </c>
      <c r="BM32" s="786">
        <f t="shared" si="39"/>
        <v>-11485</v>
      </c>
      <c r="BN32" s="787">
        <f t="shared" si="55"/>
        <v>137388</v>
      </c>
      <c r="BO32" s="788">
        <f t="shared" si="55"/>
        <v>81694</v>
      </c>
      <c r="BP32" s="786">
        <f t="shared" si="4"/>
        <v>-55694</v>
      </c>
      <c r="BQ32" s="787">
        <f>SW800_JIG_MTBJC!AB76</f>
        <v>7260</v>
      </c>
      <c r="BR32" s="788">
        <f>SW800_JIG_MTBJC!AC76</f>
        <v>16340</v>
      </c>
      <c r="BS32" s="786">
        <f t="shared" si="42"/>
        <v>9080</v>
      </c>
      <c r="BT32" s="787">
        <f t="shared" si="56"/>
        <v>144648</v>
      </c>
      <c r="BU32" s="788">
        <f t="shared" si="56"/>
        <v>98034</v>
      </c>
      <c r="BV32" s="786">
        <f t="shared" si="5"/>
        <v>-46614</v>
      </c>
      <c r="BW32" s="789" t="s">
        <v>89</v>
      </c>
    </row>
    <row r="33" spans="2:75" ht="15.75" hidden="1" customHeight="1" outlineLevel="1">
      <c r="B33" s="2523"/>
      <c r="C33" s="2480"/>
      <c r="D33" s="2473"/>
      <c r="E33" s="735" t="s">
        <v>217</v>
      </c>
      <c r="F33" s="787">
        <f>SW800_JIG_MTBJC!F77</f>
        <v>2766</v>
      </c>
      <c r="G33" s="788">
        <f>SW800_JIG_MTBJC!G77</f>
        <v>1075</v>
      </c>
      <c r="H33" s="786">
        <f t="shared" si="6"/>
        <v>-1691</v>
      </c>
      <c r="I33" s="787">
        <f>SW800_JIG_MTBJC!H77</f>
        <v>4082</v>
      </c>
      <c r="J33" s="788">
        <f>SW800_JIG_MTBJC!I77</f>
        <v>2122</v>
      </c>
      <c r="K33" s="786">
        <f t="shared" si="7"/>
        <v>-1960</v>
      </c>
      <c r="L33" s="787">
        <f t="shared" si="46"/>
        <v>6848</v>
      </c>
      <c r="M33" s="788">
        <f t="shared" si="46"/>
        <v>3197</v>
      </c>
      <c r="N33" s="786">
        <f t="shared" si="10"/>
        <v>-3651</v>
      </c>
      <c r="O33" s="787">
        <f>SW800_JIG_MTBJC!J77</f>
        <v>3030</v>
      </c>
      <c r="P33" s="788">
        <f>SW800_JIG_MTBJC!K77</f>
        <v>1027</v>
      </c>
      <c r="Q33" s="786">
        <f t="shared" si="11"/>
        <v>-2003</v>
      </c>
      <c r="R33" s="787">
        <f t="shared" si="47"/>
        <v>9878</v>
      </c>
      <c r="S33" s="788">
        <f t="shared" si="47"/>
        <v>4224</v>
      </c>
      <c r="T33" s="786">
        <f t="shared" si="14"/>
        <v>-5654</v>
      </c>
      <c r="U33" s="787">
        <f>SW800_JIG_MTBJC!L77</f>
        <v>3364</v>
      </c>
      <c r="V33" s="788">
        <f>SW800_JIG_MTBJC!M77</f>
        <v>2247</v>
      </c>
      <c r="W33" s="786">
        <f t="shared" si="15"/>
        <v>-1117</v>
      </c>
      <c r="X33" s="787">
        <f t="shared" si="48"/>
        <v>13242</v>
      </c>
      <c r="Y33" s="788">
        <f t="shared" si="48"/>
        <v>6471</v>
      </c>
      <c r="Z33" s="786">
        <f t="shared" si="18"/>
        <v>-6771</v>
      </c>
      <c r="AA33" s="787">
        <f>SW800_JIG_MTBJC!N77</f>
        <v>3458</v>
      </c>
      <c r="AB33" s="788">
        <f>SW800_JIG_MTBJC!O77</f>
        <v>324</v>
      </c>
      <c r="AC33" s="786">
        <f t="shared" si="19"/>
        <v>-3134</v>
      </c>
      <c r="AD33" s="787">
        <f t="shared" si="49"/>
        <v>16700</v>
      </c>
      <c r="AE33" s="788">
        <f t="shared" si="49"/>
        <v>6795</v>
      </c>
      <c r="AF33" s="786">
        <f t="shared" si="22"/>
        <v>-9905</v>
      </c>
      <c r="AG33" s="787">
        <f>SW800_JIG_MTBJC!P77</f>
        <v>6584</v>
      </c>
      <c r="AH33" s="788">
        <f>SW800_JIG_MTBJC!Q77</f>
        <v>16713</v>
      </c>
      <c r="AI33" s="786">
        <f t="shared" si="23"/>
        <v>10129</v>
      </c>
      <c r="AJ33" s="787">
        <f t="shared" si="50"/>
        <v>23284</v>
      </c>
      <c r="AK33" s="788">
        <f t="shared" si="50"/>
        <v>23508</v>
      </c>
      <c r="AL33" s="786">
        <f t="shared" si="26"/>
        <v>224</v>
      </c>
      <c r="AM33" s="787">
        <f>SW800_JIG_MTBJC!R77</f>
        <v>9198</v>
      </c>
      <c r="AN33" s="788">
        <f>SW800_JIG_MTBJC!S77</f>
        <v>8153</v>
      </c>
      <c r="AO33" s="786">
        <f t="shared" si="27"/>
        <v>-1045</v>
      </c>
      <c r="AP33" s="787">
        <f t="shared" si="51"/>
        <v>32482</v>
      </c>
      <c r="AQ33" s="788">
        <f t="shared" si="51"/>
        <v>31661</v>
      </c>
      <c r="AR33" s="786">
        <f t="shared" si="0"/>
        <v>-821</v>
      </c>
      <c r="AS33" s="787">
        <f>SW800_JIG_MTBJC!T77</f>
        <v>5229</v>
      </c>
      <c r="AT33" s="788">
        <f>SW800_JIG_MTBJC!U77</f>
        <v>825</v>
      </c>
      <c r="AU33" s="786">
        <f t="shared" si="30"/>
        <v>-4404</v>
      </c>
      <c r="AV33" s="787">
        <f t="shared" si="52"/>
        <v>37711</v>
      </c>
      <c r="AW33" s="788">
        <f t="shared" si="52"/>
        <v>32486</v>
      </c>
      <c r="AX33" s="786">
        <f t="shared" si="1"/>
        <v>-5225</v>
      </c>
      <c r="AY33" s="787">
        <f>SW800_JIG_MTBJC!V77</f>
        <v>4536</v>
      </c>
      <c r="AZ33" s="788">
        <f>SW800_JIG_MTBJC!W77</f>
        <v>720</v>
      </c>
      <c r="BA33" s="786">
        <f t="shared" si="33"/>
        <v>-3816</v>
      </c>
      <c r="BB33" s="787">
        <f t="shared" si="53"/>
        <v>42247</v>
      </c>
      <c r="BC33" s="788">
        <f t="shared" si="53"/>
        <v>33206</v>
      </c>
      <c r="BD33" s="786">
        <f t="shared" si="2"/>
        <v>-9041</v>
      </c>
      <c r="BE33" s="787">
        <f>SW800_JIG_MTBJC!X77</f>
        <v>7157</v>
      </c>
      <c r="BF33" s="788">
        <f>SW800_JIG_MTBJC!Y77</f>
        <v>165</v>
      </c>
      <c r="BG33" s="786">
        <f t="shared" si="36"/>
        <v>-6992</v>
      </c>
      <c r="BH33" s="787">
        <f t="shared" si="54"/>
        <v>49404</v>
      </c>
      <c r="BI33" s="788">
        <f t="shared" si="54"/>
        <v>33371</v>
      </c>
      <c r="BJ33" s="786">
        <f t="shared" si="3"/>
        <v>-16033</v>
      </c>
      <c r="BK33" s="787">
        <f>SW800_JIG_MTBJC!Z77</f>
        <v>4662</v>
      </c>
      <c r="BL33" s="788">
        <f>SW800_JIG_MTBJC!AA77</f>
        <v>0</v>
      </c>
      <c r="BM33" s="786">
        <f t="shared" si="39"/>
        <v>-4662</v>
      </c>
      <c r="BN33" s="787">
        <f t="shared" si="55"/>
        <v>54066</v>
      </c>
      <c r="BO33" s="788">
        <f t="shared" si="55"/>
        <v>33371</v>
      </c>
      <c r="BP33" s="786">
        <f t="shared" si="4"/>
        <v>-20695</v>
      </c>
      <c r="BQ33" s="787">
        <f>SW800_JIG_MTBJC!AB77</f>
        <v>2930</v>
      </c>
      <c r="BR33" s="788">
        <f>SW800_JIG_MTBJC!AC77</f>
        <v>4592</v>
      </c>
      <c r="BS33" s="786">
        <f t="shared" si="42"/>
        <v>1662</v>
      </c>
      <c r="BT33" s="787">
        <f t="shared" si="56"/>
        <v>56996</v>
      </c>
      <c r="BU33" s="788">
        <f t="shared" si="56"/>
        <v>37963</v>
      </c>
      <c r="BV33" s="786">
        <f t="shared" si="5"/>
        <v>-19033</v>
      </c>
      <c r="BW33" s="789" t="s">
        <v>89</v>
      </c>
    </row>
    <row r="34" spans="2:75" ht="15.75" hidden="1" customHeight="1" outlineLevel="1" thickBot="1">
      <c r="B34" s="2523"/>
      <c r="C34" s="2480"/>
      <c r="D34" s="2473"/>
      <c r="E34" s="736" t="s">
        <v>218</v>
      </c>
      <c r="F34" s="790">
        <f>F33/6300*1000</f>
        <v>439.04761904761904</v>
      </c>
      <c r="G34" s="791">
        <f t="shared" ref="G34:BR34" si="132">G33/6300*1000</f>
        <v>170.63492063492063</v>
      </c>
      <c r="H34" s="792">
        <f t="shared" si="6"/>
        <v>-268.41269841269843</v>
      </c>
      <c r="I34" s="790">
        <f t="shared" si="132"/>
        <v>647.93650793650795</v>
      </c>
      <c r="J34" s="791">
        <f t="shared" si="132"/>
        <v>336.82539682539681</v>
      </c>
      <c r="K34" s="792">
        <f t="shared" si="7"/>
        <v>-311.11111111111114</v>
      </c>
      <c r="L34" s="790">
        <f t="shared" si="46"/>
        <v>1086.984126984127</v>
      </c>
      <c r="M34" s="791">
        <f t="shared" si="46"/>
        <v>507.46031746031747</v>
      </c>
      <c r="N34" s="792">
        <f t="shared" si="10"/>
        <v>-579.52380952380952</v>
      </c>
      <c r="O34" s="790">
        <f t="shared" si="132"/>
        <v>480.95238095238096</v>
      </c>
      <c r="P34" s="791">
        <f t="shared" si="132"/>
        <v>163.01587301587301</v>
      </c>
      <c r="Q34" s="792">
        <f t="shared" si="11"/>
        <v>-317.93650793650795</v>
      </c>
      <c r="R34" s="790">
        <f t="shared" si="47"/>
        <v>1567.936507936508</v>
      </c>
      <c r="S34" s="791">
        <f t="shared" si="47"/>
        <v>670.47619047619048</v>
      </c>
      <c r="T34" s="792">
        <f t="shared" si="14"/>
        <v>-897.46031746031747</v>
      </c>
      <c r="U34" s="790">
        <f t="shared" si="132"/>
        <v>533.96825396825398</v>
      </c>
      <c r="V34" s="791">
        <f t="shared" si="132"/>
        <v>356.66666666666669</v>
      </c>
      <c r="W34" s="792">
        <f t="shared" si="15"/>
        <v>-177.30158730158729</v>
      </c>
      <c r="X34" s="790">
        <f t="shared" si="48"/>
        <v>2101.9047619047619</v>
      </c>
      <c r="Y34" s="791">
        <f t="shared" si="48"/>
        <v>1027.1428571428571</v>
      </c>
      <c r="Z34" s="792">
        <f t="shared" si="18"/>
        <v>-1074.7619047619048</v>
      </c>
      <c r="AA34" s="790">
        <f t="shared" si="132"/>
        <v>548.88888888888891</v>
      </c>
      <c r="AB34" s="791">
        <f t="shared" si="132"/>
        <v>51.428571428571431</v>
      </c>
      <c r="AC34" s="792">
        <f t="shared" si="19"/>
        <v>-497.46031746031747</v>
      </c>
      <c r="AD34" s="790">
        <f t="shared" si="49"/>
        <v>2650.7936507936511</v>
      </c>
      <c r="AE34" s="791">
        <f t="shared" si="49"/>
        <v>1078.5714285714284</v>
      </c>
      <c r="AF34" s="792">
        <f t="shared" si="22"/>
        <v>-1572.2222222222226</v>
      </c>
      <c r="AG34" s="790">
        <f t="shared" si="132"/>
        <v>1045.0793650793651</v>
      </c>
      <c r="AH34" s="791">
        <f t="shared" si="132"/>
        <v>2652.8571428571431</v>
      </c>
      <c r="AI34" s="792">
        <f t="shared" si="23"/>
        <v>1607.7777777777781</v>
      </c>
      <c r="AJ34" s="790">
        <f t="shared" si="50"/>
        <v>3695.8730158730159</v>
      </c>
      <c r="AK34" s="791">
        <f t="shared" si="50"/>
        <v>3731.4285714285716</v>
      </c>
      <c r="AL34" s="792">
        <f t="shared" si="26"/>
        <v>35.555555555555657</v>
      </c>
      <c r="AM34" s="790">
        <f t="shared" si="132"/>
        <v>1460</v>
      </c>
      <c r="AN34" s="791">
        <f t="shared" si="132"/>
        <v>1294.1269841269843</v>
      </c>
      <c r="AO34" s="792">
        <f t="shared" si="27"/>
        <v>-165.87301587301567</v>
      </c>
      <c r="AP34" s="790">
        <f t="shared" si="51"/>
        <v>5155.8730158730159</v>
      </c>
      <c r="AQ34" s="791">
        <f t="shared" si="51"/>
        <v>5025.5555555555557</v>
      </c>
      <c r="AR34" s="792">
        <f t="shared" si="0"/>
        <v>-130.31746031746025</v>
      </c>
      <c r="AS34" s="790">
        <f t="shared" si="132"/>
        <v>830</v>
      </c>
      <c r="AT34" s="791">
        <f t="shared" si="132"/>
        <v>130.95238095238096</v>
      </c>
      <c r="AU34" s="792">
        <f t="shared" si="30"/>
        <v>-699.04761904761904</v>
      </c>
      <c r="AV34" s="790">
        <f t="shared" si="52"/>
        <v>5985.8730158730159</v>
      </c>
      <c r="AW34" s="791">
        <f t="shared" si="52"/>
        <v>5156.5079365079364</v>
      </c>
      <c r="AX34" s="792">
        <f t="shared" si="1"/>
        <v>-829.36507936507951</v>
      </c>
      <c r="AY34" s="790">
        <f t="shared" si="132"/>
        <v>720</v>
      </c>
      <c r="AZ34" s="791">
        <f t="shared" si="132"/>
        <v>114.28571428571428</v>
      </c>
      <c r="BA34" s="792">
        <f t="shared" si="33"/>
        <v>-605.71428571428578</v>
      </c>
      <c r="BB34" s="790">
        <f t="shared" si="53"/>
        <v>6705.8730158730159</v>
      </c>
      <c r="BC34" s="791">
        <f t="shared" si="53"/>
        <v>5270.7936507936511</v>
      </c>
      <c r="BD34" s="792">
        <f t="shared" si="2"/>
        <v>-1435.0793650793648</v>
      </c>
      <c r="BE34" s="790">
        <f t="shared" si="132"/>
        <v>1136.031746031746</v>
      </c>
      <c r="BF34" s="791">
        <f t="shared" si="132"/>
        <v>26.19047619047619</v>
      </c>
      <c r="BG34" s="792">
        <f t="shared" si="36"/>
        <v>-1109.8412698412699</v>
      </c>
      <c r="BH34" s="790">
        <f t="shared" si="54"/>
        <v>7841.9047619047615</v>
      </c>
      <c r="BI34" s="791">
        <f t="shared" si="54"/>
        <v>5296.9841269841272</v>
      </c>
      <c r="BJ34" s="792">
        <f t="shared" si="3"/>
        <v>-2544.9206349206343</v>
      </c>
      <c r="BK34" s="790">
        <f t="shared" si="132"/>
        <v>740</v>
      </c>
      <c r="BL34" s="791">
        <f t="shared" si="132"/>
        <v>0</v>
      </c>
      <c r="BM34" s="792">
        <f t="shared" si="39"/>
        <v>-740</v>
      </c>
      <c r="BN34" s="790">
        <f t="shared" si="55"/>
        <v>8581.9047619047615</v>
      </c>
      <c r="BO34" s="791">
        <f t="shared" si="55"/>
        <v>5296.9841269841272</v>
      </c>
      <c r="BP34" s="792">
        <f t="shared" si="4"/>
        <v>-3284.9206349206343</v>
      </c>
      <c r="BQ34" s="790">
        <f t="shared" si="132"/>
        <v>465.07936507936512</v>
      </c>
      <c r="BR34" s="791">
        <f t="shared" si="132"/>
        <v>728.88888888888891</v>
      </c>
      <c r="BS34" s="792">
        <f t="shared" si="42"/>
        <v>263.8095238095238</v>
      </c>
      <c r="BT34" s="790">
        <f t="shared" si="56"/>
        <v>9046.9841269841272</v>
      </c>
      <c r="BU34" s="791">
        <f t="shared" si="56"/>
        <v>6025.8730158730159</v>
      </c>
      <c r="BV34" s="792">
        <f t="shared" si="5"/>
        <v>-3021.1111111111113</v>
      </c>
      <c r="BW34" s="793" t="s">
        <v>90</v>
      </c>
    </row>
    <row r="35" spans="2:75" ht="15.75" hidden="1" customHeight="1" outlineLevel="1" thickTop="1">
      <c r="B35" s="2523"/>
      <c r="C35" s="2480"/>
      <c r="D35" s="2473"/>
      <c r="E35" s="737" t="s">
        <v>219</v>
      </c>
      <c r="F35" s="794">
        <f>F31-F32-F33</f>
        <v>2791</v>
      </c>
      <c r="G35" s="795">
        <f t="shared" ref="G35:BR35" si="133">G31-G32-G33</f>
        <v>-38</v>
      </c>
      <c r="H35" s="796">
        <f t="shared" si="6"/>
        <v>-2829</v>
      </c>
      <c r="I35" s="794">
        <f t="shared" si="133"/>
        <v>2818</v>
      </c>
      <c r="J35" s="795">
        <f t="shared" si="133"/>
        <v>702</v>
      </c>
      <c r="K35" s="796">
        <f t="shared" si="7"/>
        <v>-2116</v>
      </c>
      <c r="L35" s="794">
        <f t="shared" si="46"/>
        <v>5609</v>
      </c>
      <c r="M35" s="795">
        <f t="shared" si="46"/>
        <v>664</v>
      </c>
      <c r="N35" s="796">
        <f t="shared" si="10"/>
        <v>-4945</v>
      </c>
      <c r="O35" s="794">
        <f t="shared" si="133"/>
        <v>1935</v>
      </c>
      <c r="P35" s="795">
        <f t="shared" si="133"/>
        <v>306</v>
      </c>
      <c r="Q35" s="796">
        <f t="shared" si="11"/>
        <v>-1629</v>
      </c>
      <c r="R35" s="794">
        <f t="shared" si="47"/>
        <v>7544</v>
      </c>
      <c r="S35" s="795">
        <f t="shared" si="47"/>
        <v>970</v>
      </c>
      <c r="T35" s="796">
        <f t="shared" si="14"/>
        <v>-6574</v>
      </c>
      <c r="U35" s="794">
        <f t="shared" si="133"/>
        <v>2763</v>
      </c>
      <c r="V35" s="795">
        <f t="shared" si="133"/>
        <v>763</v>
      </c>
      <c r="W35" s="796">
        <f t="shared" si="15"/>
        <v>-2000</v>
      </c>
      <c r="X35" s="794">
        <f t="shared" si="48"/>
        <v>10307</v>
      </c>
      <c r="Y35" s="795">
        <f t="shared" si="48"/>
        <v>1733</v>
      </c>
      <c r="Z35" s="796">
        <f t="shared" si="18"/>
        <v>-8574</v>
      </c>
      <c r="AA35" s="794">
        <f t="shared" si="133"/>
        <v>4022</v>
      </c>
      <c r="AB35" s="795">
        <f t="shared" si="133"/>
        <v>99</v>
      </c>
      <c r="AC35" s="796">
        <f t="shared" si="19"/>
        <v>-3923</v>
      </c>
      <c r="AD35" s="794">
        <f t="shared" si="49"/>
        <v>14329</v>
      </c>
      <c r="AE35" s="795">
        <f t="shared" si="49"/>
        <v>1832</v>
      </c>
      <c r="AF35" s="796">
        <f t="shared" si="22"/>
        <v>-12497</v>
      </c>
      <c r="AG35" s="794">
        <f t="shared" si="133"/>
        <v>9516</v>
      </c>
      <c r="AH35" s="795">
        <f t="shared" si="133"/>
        <v>8333</v>
      </c>
      <c r="AI35" s="796">
        <f t="shared" si="23"/>
        <v>-1183</v>
      </c>
      <c r="AJ35" s="794">
        <f t="shared" si="50"/>
        <v>23845</v>
      </c>
      <c r="AK35" s="795">
        <f t="shared" si="50"/>
        <v>10165</v>
      </c>
      <c r="AL35" s="796">
        <f t="shared" si="26"/>
        <v>-13680</v>
      </c>
      <c r="AM35" s="794">
        <f t="shared" si="133"/>
        <v>4552</v>
      </c>
      <c r="AN35" s="795">
        <f t="shared" si="133"/>
        <v>3382</v>
      </c>
      <c r="AO35" s="796">
        <f t="shared" si="27"/>
        <v>-1170</v>
      </c>
      <c r="AP35" s="794">
        <f t="shared" si="51"/>
        <v>28397</v>
      </c>
      <c r="AQ35" s="795">
        <f t="shared" si="51"/>
        <v>13547</v>
      </c>
      <c r="AR35" s="796">
        <f t="shared" si="0"/>
        <v>-14850</v>
      </c>
      <c r="AS35" s="794">
        <f t="shared" si="133"/>
        <v>2981</v>
      </c>
      <c r="AT35" s="795">
        <f t="shared" si="133"/>
        <v>4547</v>
      </c>
      <c r="AU35" s="796">
        <f t="shared" si="30"/>
        <v>1566</v>
      </c>
      <c r="AV35" s="794">
        <f t="shared" si="52"/>
        <v>31378</v>
      </c>
      <c r="AW35" s="795">
        <f t="shared" si="52"/>
        <v>18094</v>
      </c>
      <c r="AX35" s="796">
        <f t="shared" si="1"/>
        <v>-13284</v>
      </c>
      <c r="AY35" s="794">
        <f t="shared" si="133"/>
        <v>2239</v>
      </c>
      <c r="AZ35" s="795">
        <f t="shared" si="133"/>
        <v>8510</v>
      </c>
      <c r="BA35" s="796">
        <f t="shared" si="33"/>
        <v>6271</v>
      </c>
      <c r="BB35" s="794">
        <f t="shared" si="53"/>
        <v>33617</v>
      </c>
      <c r="BC35" s="795">
        <f t="shared" si="53"/>
        <v>26604</v>
      </c>
      <c r="BD35" s="796">
        <f t="shared" si="2"/>
        <v>-7013</v>
      </c>
      <c r="BE35" s="794">
        <f t="shared" si="133"/>
        <v>3773</v>
      </c>
      <c r="BF35" s="795">
        <f t="shared" si="133"/>
        <v>5235</v>
      </c>
      <c r="BG35" s="796">
        <f t="shared" si="36"/>
        <v>1462</v>
      </c>
      <c r="BH35" s="794">
        <f t="shared" si="54"/>
        <v>37390</v>
      </c>
      <c r="BI35" s="795">
        <f t="shared" si="54"/>
        <v>31839</v>
      </c>
      <c r="BJ35" s="796">
        <f t="shared" si="3"/>
        <v>-5551</v>
      </c>
      <c r="BK35" s="794">
        <f t="shared" si="133"/>
        <v>2653</v>
      </c>
      <c r="BL35" s="795">
        <f t="shared" si="133"/>
        <v>0</v>
      </c>
      <c r="BM35" s="796">
        <f t="shared" si="39"/>
        <v>-2653</v>
      </c>
      <c r="BN35" s="794">
        <f t="shared" si="55"/>
        <v>40043</v>
      </c>
      <c r="BO35" s="795">
        <f t="shared" si="55"/>
        <v>31839</v>
      </c>
      <c r="BP35" s="796">
        <f t="shared" si="4"/>
        <v>-8204</v>
      </c>
      <c r="BQ35" s="794">
        <f t="shared" si="133"/>
        <v>1990</v>
      </c>
      <c r="BR35" s="795">
        <f t="shared" si="133"/>
        <v>17468</v>
      </c>
      <c r="BS35" s="796">
        <f t="shared" si="42"/>
        <v>15478</v>
      </c>
      <c r="BT35" s="794">
        <f t="shared" si="56"/>
        <v>42033</v>
      </c>
      <c r="BU35" s="795">
        <f t="shared" si="56"/>
        <v>49307</v>
      </c>
      <c r="BV35" s="796">
        <f t="shared" si="5"/>
        <v>7274</v>
      </c>
      <c r="BW35" s="797" t="s">
        <v>89</v>
      </c>
    </row>
    <row r="36" spans="2:75" ht="15.75" hidden="1" customHeight="1" outlineLevel="1" thickBot="1">
      <c r="B36" s="2523"/>
      <c r="C36" s="2480"/>
      <c r="D36" s="2474"/>
      <c r="E36" s="738" t="s">
        <v>220</v>
      </c>
      <c r="F36" s="798">
        <f>F35/F31</f>
        <v>0.17220953908804837</v>
      </c>
      <c r="G36" s="799">
        <f t="shared" ref="G36" si="134">G35/G31</f>
        <v>-1.7551963048498844E-2</v>
      </c>
      <c r="H36" s="800">
        <f>G36-F36</f>
        <v>-0.18976150213654722</v>
      </c>
      <c r="I36" s="798">
        <f t="shared" ref="I36:BR36" si="135">I35/I31</f>
        <v>0.15085653104925054</v>
      </c>
      <c r="J36" s="799">
        <f t="shared" si="135"/>
        <v>0.14686192468619247</v>
      </c>
      <c r="K36" s="800">
        <f t="shared" si="7"/>
        <v>-3.9946063630580675E-3</v>
      </c>
      <c r="L36" s="798">
        <f t="shared" ref="L36" si="136">L35/L31</f>
        <v>0.16077622036861869</v>
      </c>
      <c r="M36" s="799">
        <f t="shared" si="135"/>
        <v>9.5608351331893451E-2</v>
      </c>
      <c r="N36" s="800">
        <f t="shared" si="10"/>
        <v>-6.5167869036725237E-2</v>
      </c>
      <c r="O36" s="798">
        <f t="shared" ref="O36" si="137">O35/O31</f>
        <v>0.17801287948482061</v>
      </c>
      <c r="P36" s="799">
        <f t="shared" si="135"/>
        <v>0.16293929712460065</v>
      </c>
      <c r="Q36" s="800">
        <f t="shared" si="11"/>
        <v>-1.5073582360219967E-2</v>
      </c>
      <c r="R36" s="798">
        <f t="shared" ref="R36" si="138">R35/R31</f>
        <v>0.16487094870730162</v>
      </c>
      <c r="S36" s="799">
        <f t="shared" si="135"/>
        <v>0.10993992972911708</v>
      </c>
      <c r="T36" s="800">
        <f t="shared" si="14"/>
        <v>-5.4931018978184545E-2</v>
      </c>
      <c r="U36" s="798">
        <f t="shared" ref="U36" si="139">U35/U31</f>
        <v>0.17598726114649682</v>
      </c>
      <c r="V36" s="799">
        <f t="shared" si="135"/>
        <v>0.13444933920704846</v>
      </c>
      <c r="W36" s="800">
        <f t="shared" si="15"/>
        <v>-4.1537921939448358E-2</v>
      </c>
      <c r="X36" s="798">
        <f t="shared" ref="X36" si="140">X35/X31</f>
        <v>0.16771075711473063</v>
      </c>
      <c r="Y36" s="799">
        <f t="shared" si="135"/>
        <v>0.11953372879017796</v>
      </c>
      <c r="Z36" s="800">
        <f t="shared" si="18"/>
        <v>-4.8177028324552673E-2</v>
      </c>
      <c r="AA36" s="798">
        <f t="shared" ref="AA36" si="141">AA35/AA31</f>
        <v>0.21393617021276595</v>
      </c>
      <c r="AB36" s="799">
        <f t="shared" si="135"/>
        <v>5.3513513513513515E-2</v>
      </c>
      <c r="AC36" s="800">
        <f t="shared" si="19"/>
        <v>-0.16042265669925243</v>
      </c>
      <c r="AD36" s="798">
        <f t="shared" ref="AD36" si="142">AD35/AD31</f>
        <v>0.17853894364354511</v>
      </c>
      <c r="AE36" s="799">
        <f t="shared" si="135"/>
        <v>0.11206263763151456</v>
      </c>
      <c r="AF36" s="800">
        <f t="shared" si="22"/>
        <v>-6.6476306012030556E-2</v>
      </c>
      <c r="AG36" s="798">
        <f t="shared" ref="AG36" si="143">AG35/AG31</f>
        <v>0.23153284671532848</v>
      </c>
      <c r="AH36" s="799">
        <f t="shared" si="135"/>
        <v>0.10922365092472441</v>
      </c>
      <c r="AI36" s="800">
        <f t="shared" si="23"/>
        <v>-0.12230919579060406</v>
      </c>
      <c r="AJ36" s="798">
        <f t="shared" ref="AJ36" si="144">AJ35/AJ31</f>
        <v>0.19648639963084125</v>
      </c>
      <c r="AK36" s="799">
        <f t="shared" si="135"/>
        <v>0.10972463596031995</v>
      </c>
      <c r="AL36" s="800">
        <f t="shared" si="26"/>
        <v>-8.6761763670521297E-2</v>
      </c>
      <c r="AM36" s="798">
        <f t="shared" ref="AM36" si="145">AM35/AM31</f>
        <v>0.14364152729567686</v>
      </c>
      <c r="AN36" s="799">
        <f t="shared" si="135"/>
        <v>0.1496923825963794</v>
      </c>
      <c r="AO36" s="800">
        <f t="shared" si="27"/>
        <v>6.0508553007025401E-3</v>
      </c>
      <c r="AP36" s="798">
        <f t="shared" ref="AP36" si="146">AP35/AP31</f>
        <v>0.18554430991786836</v>
      </c>
      <c r="AQ36" s="799">
        <f t="shared" si="135"/>
        <v>0.11756078935036535</v>
      </c>
      <c r="AR36" s="800">
        <f t="shared" si="0"/>
        <v>-6.7983520567503009E-2</v>
      </c>
      <c r="AS36" s="798">
        <f t="shared" ref="AS36" si="147">AS35/AS31</f>
        <v>0.15780836421386976</v>
      </c>
      <c r="AT36" s="799">
        <f t="shared" si="135"/>
        <v>0.60465425531914896</v>
      </c>
      <c r="AU36" s="800">
        <f t="shared" si="30"/>
        <v>0.44684589110527917</v>
      </c>
      <c r="AV36" s="798">
        <f t="shared" ref="AV36" si="148">AV35/AV31</f>
        <v>0.18249707741789142</v>
      </c>
      <c r="AW36" s="799">
        <f t="shared" si="135"/>
        <v>0.14740049204099256</v>
      </c>
      <c r="AX36" s="800">
        <f t="shared" si="1"/>
        <v>-3.5096585376898859E-2</v>
      </c>
      <c r="AY36" s="798">
        <f t="shared" ref="AY36" si="149">AY35/AY31</f>
        <v>0.13820987654320988</v>
      </c>
      <c r="AZ36" s="799">
        <f t="shared" si="135"/>
        <v>0.5617161716171617</v>
      </c>
      <c r="BA36" s="800">
        <f t="shared" si="33"/>
        <v>0.42350629507395182</v>
      </c>
      <c r="BB36" s="798">
        <f t="shared" ref="BB36" si="150">BB35/BB31</f>
        <v>0.17868361885221939</v>
      </c>
      <c r="BC36" s="799">
        <f t="shared" si="135"/>
        <v>0.19291681169509223</v>
      </c>
      <c r="BD36" s="800">
        <f t="shared" si="2"/>
        <v>1.4233192842872833E-2</v>
      </c>
      <c r="BE36" s="798">
        <f t="shared" ref="BE36" si="151">BE35/BE31</f>
        <v>0.15362377850162867</v>
      </c>
      <c r="BF36" s="799">
        <f t="shared" si="135"/>
        <v>0.58166666666666667</v>
      </c>
      <c r="BG36" s="800">
        <f t="shared" si="36"/>
        <v>0.42804288816503799</v>
      </c>
      <c r="BH36" s="798">
        <f t="shared" ref="BH36" si="152">BH35/BH31</f>
        <v>0.17578997353042122</v>
      </c>
      <c r="BI36" s="799">
        <f t="shared" si="135"/>
        <v>0.21673337689919947</v>
      </c>
      <c r="BJ36" s="800">
        <f t="shared" si="3"/>
        <v>4.0943403368778247E-2</v>
      </c>
      <c r="BK36" s="798">
        <f t="shared" ref="BK36" si="153">BK35/BK31</f>
        <v>0.14111702127659576</v>
      </c>
      <c r="BL36" s="799" t="e">
        <f t="shared" si="135"/>
        <v>#DIV/0!</v>
      </c>
      <c r="BM36" s="800" t="e">
        <f t="shared" si="39"/>
        <v>#DIV/0!</v>
      </c>
      <c r="BN36" s="798">
        <f t="shared" ref="BN36" si="154">BN35/BN31</f>
        <v>0.17297416381205805</v>
      </c>
      <c r="BO36" s="799">
        <f t="shared" si="135"/>
        <v>0.21673337689919947</v>
      </c>
      <c r="BP36" s="800">
        <f t="shared" si="4"/>
        <v>4.3759213087141424E-2</v>
      </c>
      <c r="BQ36" s="798">
        <f t="shared" ref="BQ36" si="155">BQ35/BQ31</f>
        <v>0.16338259441707717</v>
      </c>
      <c r="BR36" s="799">
        <f t="shared" si="135"/>
        <v>0.45489583333333333</v>
      </c>
      <c r="BS36" s="800">
        <f t="shared" si="42"/>
        <v>0.29151323891625613</v>
      </c>
      <c r="BT36" s="798">
        <f t="shared" ref="BT36:BU36" si="156">BT35/BT31</f>
        <v>0.17249473688530309</v>
      </c>
      <c r="BU36" s="799">
        <f t="shared" si="156"/>
        <v>0.26608707853041491</v>
      </c>
      <c r="BV36" s="800">
        <f t="shared" si="5"/>
        <v>9.3592341645111821E-2</v>
      </c>
      <c r="BW36" s="809" t="s">
        <v>153</v>
      </c>
    </row>
    <row r="37" spans="2:75" ht="15.75" hidden="1" customHeight="1" outlineLevel="1">
      <c r="B37" s="2523"/>
      <c r="C37" s="2480"/>
      <c r="D37" s="2472" t="s">
        <v>225</v>
      </c>
      <c r="E37" s="734" t="s">
        <v>216</v>
      </c>
      <c r="F37" s="782">
        <f>SW800_JIG_MTBJC!F78</f>
        <v>0</v>
      </c>
      <c r="G37" s="783">
        <f>SW800_JIG_MTBJC!G78</f>
        <v>78</v>
      </c>
      <c r="H37" s="781">
        <f t="shared" si="6"/>
        <v>78</v>
      </c>
      <c r="I37" s="782">
        <f>SW800_JIG_MTBJC!H78</f>
        <v>0</v>
      </c>
      <c r="J37" s="783">
        <f>SW800_JIG_MTBJC!I78</f>
        <v>0</v>
      </c>
      <c r="K37" s="781">
        <f t="shared" si="7"/>
        <v>0</v>
      </c>
      <c r="L37" s="782">
        <f t="shared" si="46"/>
        <v>0</v>
      </c>
      <c r="M37" s="783">
        <f t="shared" si="46"/>
        <v>78</v>
      </c>
      <c r="N37" s="781">
        <f t="shared" si="10"/>
        <v>78</v>
      </c>
      <c r="O37" s="782">
        <f>SW800_JIG_MTBJC!J78</f>
        <v>970</v>
      </c>
      <c r="P37" s="783">
        <f>SW800_JIG_MTBJC!K78</f>
        <v>4611</v>
      </c>
      <c r="Q37" s="781">
        <f t="shared" si="11"/>
        <v>3641</v>
      </c>
      <c r="R37" s="782">
        <f t="shared" si="47"/>
        <v>970</v>
      </c>
      <c r="S37" s="783">
        <f t="shared" si="47"/>
        <v>4689</v>
      </c>
      <c r="T37" s="781">
        <f t="shared" si="14"/>
        <v>3719</v>
      </c>
      <c r="U37" s="782">
        <f>SW800_JIG_MTBJC!L78</f>
        <v>0</v>
      </c>
      <c r="V37" s="783">
        <f>SW800_JIG_MTBJC!M78</f>
        <v>0</v>
      </c>
      <c r="W37" s="781">
        <f t="shared" si="15"/>
        <v>0</v>
      </c>
      <c r="X37" s="782">
        <f t="shared" si="48"/>
        <v>970</v>
      </c>
      <c r="Y37" s="783">
        <f t="shared" si="48"/>
        <v>4689</v>
      </c>
      <c r="Z37" s="781">
        <f t="shared" si="18"/>
        <v>3719</v>
      </c>
      <c r="AA37" s="782">
        <f>SW800_JIG_MTBJC!N78</f>
        <v>0</v>
      </c>
      <c r="AB37" s="783">
        <f>SW800_JIG_MTBJC!O78</f>
        <v>0</v>
      </c>
      <c r="AC37" s="781">
        <f t="shared" si="19"/>
        <v>0</v>
      </c>
      <c r="AD37" s="782">
        <f t="shared" si="49"/>
        <v>970</v>
      </c>
      <c r="AE37" s="783">
        <f t="shared" si="49"/>
        <v>4689</v>
      </c>
      <c r="AF37" s="781">
        <f t="shared" si="22"/>
        <v>3719</v>
      </c>
      <c r="AG37" s="782">
        <f>SW800_JIG_MTBJC!P78</f>
        <v>0</v>
      </c>
      <c r="AH37" s="783">
        <f>SW800_JIG_MTBJC!Q78</f>
        <v>3813</v>
      </c>
      <c r="AI37" s="781">
        <f t="shared" si="23"/>
        <v>3813</v>
      </c>
      <c r="AJ37" s="782">
        <f t="shared" si="50"/>
        <v>970</v>
      </c>
      <c r="AK37" s="783">
        <f t="shared" si="50"/>
        <v>8502</v>
      </c>
      <c r="AL37" s="781">
        <f t="shared" si="26"/>
        <v>7532</v>
      </c>
      <c r="AM37" s="782">
        <f>SW800_JIG_MTBJC!R78</f>
        <v>0</v>
      </c>
      <c r="AN37" s="783">
        <f>SW800_JIG_MTBJC!S78</f>
        <v>150</v>
      </c>
      <c r="AO37" s="781">
        <f t="shared" si="27"/>
        <v>150</v>
      </c>
      <c r="AP37" s="782">
        <f t="shared" si="51"/>
        <v>970</v>
      </c>
      <c r="AQ37" s="783">
        <f t="shared" si="51"/>
        <v>8652</v>
      </c>
      <c r="AR37" s="781">
        <f t="shared" si="0"/>
        <v>7682</v>
      </c>
      <c r="AS37" s="782">
        <f>SW800_JIG_MTBJC!T78</f>
        <v>0</v>
      </c>
      <c r="AT37" s="783">
        <f>SW800_JIG_MTBJC!U78</f>
        <v>0</v>
      </c>
      <c r="AU37" s="781">
        <f t="shared" si="30"/>
        <v>0</v>
      </c>
      <c r="AV37" s="782">
        <f t="shared" si="52"/>
        <v>970</v>
      </c>
      <c r="AW37" s="783">
        <f t="shared" si="52"/>
        <v>8652</v>
      </c>
      <c r="AX37" s="781">
        <f t="shared" si="1"/>
        <v>7682</v>
      </c>
      <c r="AY37" s="782">
        <f>SW800_JIG_MTBJC!V78</f>
        <v>0</v>
      </c>
      <c r="AZ37" s="783">
        <f>SW800_JIG_MTBJC!W78</f>
        <v>0</v>
      </c>
      <c r="BA37" s="781">
        <f t="shared" si="33"/>
        <v>0</v>
      </c>
      <c r="BB37" s="782">
        <f t="shared" si="53"/>
        <v>970</v>
      </c>
      <c r="BC37" s="783">
        <f t="shared" si="53"/>
        <v>8652</v>
      </c>
      <c r="BD37" s="781">
        <f t="shared" si="2"/>
        <v>7682</v>
      </c>
      <c r="BE37" s="782">
        <f>SW800_JIG_MTBJC!X78</f>
        <v>0</v>
      </c>
      <c r="BF37" s="783">
        <f>SW800_JIG_MTBJC!Y78</f>
        <v>0</v>
      </c>
      <c r="BG37" s="781">
        <f t="shared" si="36"/>
        <v>0</v>
      </c>
      <c r="BH37" s="782">
        <f t="shared" si="54"/>
        <v>970</v>
      </c>
      <c r="BI37" s="783">
        <f t="shared" si="54"/>
        <v>8652</v>
      </c>
      <c r="BJ37" s="781">
        <f t="shared" si="3"/>
        <v>7682</v>
      </c>
      <c r="BK37" s="782">
        <f>SW800_JIG_MTBJC!Z78</f>
        <v>0</v>
      </c>
      <c r="BL37" s="783">
        <f>SW800_JIG_MTBJC!AA78</f>
        <v>0</v>
      </c>
      <c r="BM37" s="781">
        <f t="shared" si="39"/>
        <v>0</v>
      </c>
      <c r="BN37" s="782">
        <f t="shared" si="55"/>
        <v>970</v>
      </c>
      <c r="BO37" s="783">
        <f t="shared" si="55"/>
        <v>8652</v>
      </c>
      <c r="BP37" s="781">
        <f t="shared" si="4"/>
        <v>7682</v>
      </c>
      <c r="BQ37" s="782">
        <f>SW800_JIG_MTBJC!AB78</f>
        <v>0</v>
      </c>
      <c r="BR37" s="783">
        <f>SW800_JIG_MTBJC!AC78</f>
        <v>0</v>
      </c>
      <c r="BS37" s="781">
        <f t="shared" si="42"/>
        <v>0</v>
      </c>
      <c r="BT37" s="782">
        <f t="shared" si="56"/>
        <v>970</v>
      </c>
      <c r="BU37" s="783">
        <f t="shared" si="56"/>
        <v>8652</v>
      </c>
      <c r="BV37" s="781">
        <f t="shared" si="5"/>
        <v>7682</v>
      </c>
      <c r="BW37" s="784" t="s">
        <v>89</v>
      </c>
    </row>
    <row r="38" spans="2:75" ht="15.75" hidden="1" customHeight="1" outlineLevel="1">
      <c r="B38" s="2523"/>
      <c r="C38" s="2480"/>
      <c r="D38" s="2473"/>
      <c r="E38" s="735" t="s">
        <v>71</v>
      </c>
      <c r="F38" s="787">
        <f>SW800_JIG_MTBJC!F79</f>
        <v>0</v>
      </c>
      <c r="G38" s="788">
        <f>SW800_JIG_MTBJC!G79</f>
        <v>29</v>
      </c>
      <c r="H38" s="786">
        <f t="shared" si="6"/>
        <v>29</v>
      </c>
      <c r="I38" s="787">
        <f>SW800_JIG_MTBJC!H79</f>
        <v>0</v>
      </c>
      <c r="J38" s="788">
        <f>SW800_JIG_MTBJC!I79</f>
        <v>0</v>
      </c>
      <c r="K38" s="786">
        <f t="shared" si="7"/>
        <v>0</v>
      </c>
      <c r="L38" s="787">
        <f t="shared" si="46"/>
        <v>0</v>
      </c>
      <c r="M38" s="788">
        <f t="shared" si="46"/>
        <v>29</v>
      </c>
      <c r="N38" s="786">
        <f t="shared" si="10"/>
        <v>29</v>
      </c>
      <c r="O38" s="787">
        <f>SW800_JIG_MTBJC!J79</f>
        <v>481</v>
      </c>
      <c r="P38" s="788">
        <f>SW800_JIG_MTBJC!K79</f>
        <v>834</v>
      </c>
      <c r="Q38" s="786">
        <f t="shared" si="11"/>
        <v>353</v>
      </c>
      <c r="R38" s="787">
        <f t="shared" si="47"/>
        <v>481</v>
      </c>
      <c r="S38" s="788">
        <f t="shared" si="47"/>
        <v>863</v>
      </c>
      <c r="T38" s="786">
        <f t="shared" si="14"/>
        <v>382</v>
      </c>
      <c r="U38" s="787">
        <f>SW800_JIG_MTBJC!L79</f>
        <v>0</v>
      </c>
      <c r="V38" s="788">
        <f>SW800_JIG_MTBJC!M79</f>
        <v>0</v>
      </c>
      <c r="W38" s="786">
        <f t="shared" si="15"/>
        <v>0</v>
      </c>
      <c r="X38" s="787">
        <f t="shared" si="48"/>
        <v>481</v>
      </c>
      <c r="Y38" s="788">
        <f t="shared" si="48"/>
        <v>863</v>
      </c>
      <c r="Z38" s="786">
        <f t="shared" si="18"/>
        <v>382</v>
      </c>
      <c r="AA38" s="787">
        <f>SW800_JIG_MTBJC!N79</f>
        <v>0</v>
      </c>
      <c r="AB38" s="788">
        <f>SW800_JIG_MTBJC!O79</f>
        <v>0</v>
      </c>
      <c r="AC38" s="786">
        <f t="shared" si="19"/>
        <v>0</v>
      </c>
      <c r="AD38" s="787">
        <f t="shared" si="49"/>
        <v>481</v>
      </c>
      <c r="AE38" s="788">
        <f t="shared" si="49"/>
        <v>863</v>
      </c>
      <c r="AF38" s="786">
        <f t="shared" si="22"/>
        <v>382</v>
      </c>
      <c r="AG38" s="787">
        <f>SW800_JIG_MTBJC!P79</f>
        <v>0</v>
      </c>
      <c r="AH38" s="788">
        <f>SW800_JIG_MTBJC!Q79</f>
        <v>2850</v>
      </c>
      <c r="AI38" s="786">
        <f t="shared" si="23"/>
        <v>2850</v>
      </c>
      <c r="AJ38" s="787">
        <f t="shared" si="50"/>
        <v>481</v>
      </c>
      <c r="AK38" s="788">
        <f t="shared" si="50"/>
        <v>3713</v>
      </c>
      <c r="AL38" s="786">
        <f t="shared" si="26"/>
        <v>3232</v>
      </c>
      <c r="AM38" s="787">
        <f>SW800_JIG_MTBJC!R79</f>
        <v>0</v>
      </c>
      <c r="AN38" s="788">
        <f>SW800_JIG_MTBJC!S79</f>
        <v>32</v>
      </c>
      <c r="AO38" s="786">
        <f t="shared" si="27"/>
        <v>32</v>
      </c>
      <c r="AP38" s="787">
        <f t="shared" si="51"/>
        <v>481</v>
      </c>
      <c r="AQ38" s="788">
        <f t="shared" si="51"/>
        <v>3745</v>
      </c>
      <c r="AR38" s="786">
        <f t="shared" si="0"/>
        <v>3264</v>
      </c>
      <c r="AS38" s="787">
        <f>SW800_JIG_MTBJC!T79</f>
        <v>0</v>
      </c>
      <c r="AT38" s="788">
        <f>SW800_JIG_MTBJC!U79</f>
        <v>0</v>
      </c>
      <c r="AU38" s="786">
        <f t="shared" si="30"/>
        <v>0</v>
      </c>
      <c r="AV38" s="787">
        <f t="shared" si="52"/>
        <v>481</v>
      </c>
      <c r="AW38" s="788">
        <f t="shared" si="52"/>
        <v>3745</v>
      </c>
      <c r="AX38" s="786">
        <f t="shared" si="1"/>
        <v>3264</v>
      </c>
      <c r="AY38" s="787">
        <f>SW800_JIG_MTBJC!V79</f>
        <v>0</v>
      </c>
      <c r="AZ38" s="788">
        <f>SW800_JIG_MTBJC!W79</f>
        <v>0</v>
      </c>
      <c r="BA38" s="786">
        <f t="shared" si="33"/>
        <v>0</v>
      </c>
      <c r="BB38" s="787">
        <f t="shared" si="53"/>
        <v>481</v>
      </c>
      <c r="BC38" s="788">
        <f t="shared" si="53"/>
        <v>3745</v>
      </c>
      <c r="BD38" s="786">
        <f t="shared" si="2"/>
        <v>3264</v>
      </c>
      <c r="BE38" s="787">
        <f>SW800_JIG_MTBJC!X79</f>
        <v>0</v>
      </c>
      <c r="BF38" s="788">
        <f>SW800_JIG_MTBJC!Y79</f>
        <v>0</v>
      </c>
      <c r="BG38" s="786">
        <f t="shared" si="36"/>
        <v>0</v>
      </c>
      <c r="BH38" s="787">
        <f t="shared" si="54"/>
        <v>481</v>
      </c>
      <c r="BI38" s="788">
        <f t="shared" si="54"/>
        <v>3745</v>
      </c>
      <c r="BJ38" s="786">
        <f t="shared" si="3"/>
        <v>3264</v>
      </c>
      <c r="BK38" s="787">
        <f>SW800_JIG_MTBJC!Z79</f>
        <v>0</v>
      </c>
      <c r="BL38" s="788">
        <f>SW800_JIG_MTBJC!AA79</f>
        <v>0</v>
      </c>
      <c r="BM38" s="786">
        <f t="shared" si="39"/>
        <v>0</v>
      </c>
      <c r="BN38" s="787">
        <f t="shared" si="55"/>
        <v>481</v>
      </c>
      <c r="BO38" s="788">
        <f t="shared" si="55"/>
        <v>3745</v>
      </c>
      <c r="BP38" s="786">
        <f t="shared" si="4"/>
        <v>3264</v>
      </c>
      <c r="BQ38" s="787">
        <f>SW800_JIG_MTBJC!AB79</f>
        <v>0</v>
      </c>
      <c r="BR38" s="788">
        <f>SW800_JIG_MTBJC!AC79</f>
        <v>0</v>
      </c>
      <c r="BS38" s="786">
        <f t="shared" si="42"/>
        <v>0</v>
      </c>
      <c r="BT38" s="787">
        <f t="shared" si="56"/>
        <v>481</v>
      </c>
      <c r="BU38" s="788">
        <f t="shared" si="56"/>
        <v>3745</v>
      </c>
      <c r="BV38" s="786">
        <f t="shared" si="5"/>
        <v>3264</v>
      </c>
      <c r="BW38" s="789" t="s">
        <v>89</v>
      </c>
    </row>
    <row r="39" spans="2:75" ht="15.75" hidden="1" customHeight="1" outlineLevel="1">
      <c r="B39" s="2523"/>
      <c r="C39" s="2480"/>
      <c r="D39" s="2473"/>
      <c r="E39" s="735" t="s">
        <v>217</v>
      </c>
      <c r="F39" s="787">
        <f>SW800_JIG_MTBJC!F80</f>
        <v>0</v>
      </c>
      <c r="G39" s="788">
        <f>SW800_JIG_MTBJC!G80</f>
        <v>19</v>
      </c>
      <c r="H39" s="786">
        <f t="shared" si="6"/>
        <v>19</v>
      </c>
      <c r="I39" s="787">
        <f>SW800_JIG_MTBJC!H80</f>
        <v>0</v>
      </c>
      <c r="J39" s="788">
        <f>SW800_JIG_MTBJC!I80</f>
        <v>0</v>
      </c>
      <c r="K39" s="786">
        <f t="shared" si="7"/>
        <v>0</v>
      </c>
      <c r="L39" s="787">
        <f t="shared" si="46"/>
        <v>0</v>
      </c>
      <c r="M39" s="788">
        <f t="shared" si="46"/>
        <v>19</v>
      </c>
      <c r="N39" s="786">
        <f t="shared" si="10"/>
        <v>19</v>
      </c>
      <c r="O39" s="787">
        <f>SW800_JIG_MTBJC!J80</f>
        <v>353</v>
      </c>
      <c r="P39" s="788">
        <f>SW800_JIG_MTBJC!K80</f>
        <v>2888</v>
      </c>
      <c r="Q39" s="786">
        <f t="shared" si="11"/>
        <v>2535</v>
      </c>
      <c r="R39" s="787">
        <f t="shared" si="47"/>
        <v>353</v>
      </c>
      <c r="S39" s="788">
        <f t="shared" si="47"/>
        <v>2907</v>
      </c>
      <c r="T39" s="786">
        <f t="shared" si="14"/>
        <v>2554</v>
      </c>
      <c r="U39" s="787">
        <f>SW800_JIG_MTBJC!L80</f>
        <v>0</v>
      </c>
      <c r="V39" s="788">
        <f>SW800_JIG_MTBJC!M80</f>
        <v>0</v>
      </c>
      <c r="W39" s="786">
        <f t="shared" si="15"/>
        <v>0</v>
      </c>
      <c r="X39" s="787">
        <f t="shared" si="48"/>
        <v>353</v>
      </c>
      <c r="Y39" s="788">
        <f t="shared" si="48"/>
        <v>2907</v>
      </c>
      <c r="Z39" s="786">
        <f t="shared" si="18"/>
        <v>2554</v>
      </c>
      <c r="AA39" s="787">
        <f>SW800_JIG_MTBJC!N80</f>
        <v>0</v>
      </c>
      <c r="AB39" s="788">
        <f>SW800_JIG_MTBJC!O80</f>
        <v>0</v>
      </c>
      <c r="AC39" s="786">
        <f t="shared" si="19"/>
        <v>0</v>
      </c>
      <c r="AD39" s="787">
        <f t="shared" si="49"/>
        <v>353</v>
      </c>
      <c r="AE39" s="788">
        <f t="shared" si="49"/>
        <v>2907</v>
      </c>
      <c r="AF39" s="786">
        <f t="shared" si="22"/>
        <v>2554</v>
      </c>
      <c r="AG39" s="787">
        <f>SW800_JIG_MTBJC!P80</f>
        <v>0</v>
      </c>
      <c r="AH39" s="788">
        <f>SW800_JIG_MTBJC!Q80</f>
        <v>247</v>
      </c>
      <c r="AI39" s="786">
        <f t="shared" si="23"/>
        <v>247</v>
      </c>
      <c r="AJ39" s="787">
        <f t="shared" si="50"/>
        <v>353</v>
      </c>
      <c r="AK39" s="788">
        <f t="shared" si="50"/>
        <v>3154</v>
      </c>
      <c r="AL39" s="786">
        <f t="shared" si="26"/>
        <v>2801</v>
      </c>
      <c r="AM39" s="787">
        <f>SW800_JIG_MTBJC!R80</f>
        <v>0</v>
      </c>
      <c r="AN39" s="788">
        <f>SW800_JIG_MTBJC!S80</f>
        <v>20</v>
      </c>
      <c r="AO39" s="786">
        <f t="shared" si="27"/>
        <v>20</v>
      </c>
      <c r="AP39" s="787">
        <f t="shared" si="51"/>
        <v>353</v>
      </c>
      <c r="AQ39" s="788">
        <f t="shared" si="51"/>
        <v>3174</v>
      </c>
      <c r="AR39" s="786">
        <f t="shared" si="0"/>
        <v>2821</v>
      </c>
      <c r="AS39" s="787">
        <f>SW800_JIG_MTBJC!T80</f>
        <v>0</v>
      </c>
      <c r="AT39" s="788">
        <f>SW800_JIG_MTBJC!U80</f>
        <v>0</v>
      </c>
      <c r="AU39" s="786">
        <f t="shared" si="30"/>
        <v>0</v>
      </c>
      <c r="AV39" s="787">
        <f t="shared" si="52"/>
        <v>353</v>
      </c>
      <c r="AW39" s="788">
        <f t="shared" si="52"/>
        <v>3174</v>
      </c>
      <c r="AX39" s="786">
        <f t="shared" si="1"/>
        <v>2821</v>
      </c>
      <c r="AY39" s="787">
        <f>SW800_JIG_MTBJC!V80</f>
        <v>0</v>
      </c>
      <c r="AZ39" s="788">
        <f>SW800_JIG_MTBJC!W80</f>
        <v>0</v>
      </c>
      <c r="BA39" s="786">
        <f t="shared" si="33"/>
        <v>0</v>
      </c>
      <c r="BB39" s="787">
        <f t="shared" si="53"/>
        <v>353</v>
      </c>
      <c r="BC39" s="788">
        <f t="shared" si="53"/>
        <v>3174</v>
      </c>
      <c r="BD39" s="786">
        <f t="shared" si="2"/>
        <v>2821</v>
      </c>
      <c r="BE39" s="787">
        <f>SW800_JIG_MTBJC!X80</f>
        <v>0</v>
      </c>
      <c r="BF39" s="788">
        <f>SW800_JIG_MTBJC!Y80</f>
        <v>0</v>
      </c>
      <c r="BG39" s="786">
        <f t="shared" si="36"/>
        <v>0</v>
      </c>
      <c r="BH39" s="787">
        <f t="shared" si="54"/>
        <v>353</v>
      </c>
      <c r="BI39" s="788">
        <f t="shared" si="54"/>
        <v>3174</v>
      </c>
      <c r="BJ39" s="786">
        <f t="shared" si="3"/>
        <v>2821</v>
      </c>
      <c r="BK39" s="787">
        <f>SW800_JIG_MTBJC!Z80</f>
        <v>0</v>
      </c>
      <c r="BL39" s="788">
        <f>SW800_JIG_MTBJC!AA80</f>
        <v>0</v>
      </c>
      <c r="BM39" s="786">
        <f t="shared" si="39"/>
        <v>0</v>
      </c>
      <c r="BN39" s="787">
        <f t="shared" si="55"/>
        <v>353</v>
      </c>
      <c r="BO39" s="788">
        <f t="shared" si="55"/>
        <v>3174</v>
      </c>
      <c r="BP39" s="786">
        <f t="shared" si="4"/>
        <v>2821</v>
      </c>
      <c r="BQ39" s="787">
        <f>SW800_JIG_MTBJC!AB80</f>
        <v>0</v>
      </c>
      <c r="BR39" s="788">
        <f>SW800_JIG_MTBJC!AC80</f>
        <v>0</v>
      </c>
      <c r="BS39" s="786">
        <f t="shared" si="42"/>
        <v>0</v>
      </c>
      <c r="BT39" s="787">
        <f t="shared" si="56"/>
        <v>353</v>
      </c>
      <c r="BU39" s="788">
        <f t="shared" si="56"/>
        <v>3174</v>
      </c>
      <c r="BV39" s="786">
        <f t="shared" si="5"/>
        <v>2821</v>
      </c>
      <c r="BW39" s="789" t="s">
        <v>89</v>
      </c>
    </row>
    <row r="40" spans="2:75" ht="15.75" hidden="1" customHeight="1" outlineLevel="1" thickBot="1">
      <c r="B40" s="2523"/>
      <c r="C40" s="2480"/>
      <c r="D40" s="2473"/>
      <c r="E40" s="736" t="s">
        <v>218</v>
      </c>
      <c r="F40" s="790">
        <f>F39/6300*1000</f>
        <v>0</v>
      </c>
      <c r="G40" s="791">
        <f t="shared" ref="G40:BR40" si="157">G39/6300*1000</f>
        <v>3.0158730158730163</v>
      </c>
      <c r="H40" s="792">
        <f t="shared" si="6"/>
        <v>3.0158730158730163</v>
      </c>
      <c r="I40" s="790">
        <f t="shared" si="157"/>
        <v>0</v>
      </c>
      <c r="J40" s="791">
        <f t="shared" si="157"/>
        <v>0</v>
      </c>
      <c r="K40" s="792">
        <f t="shared" si="7"/>
        <v>0</v>
      </c>
      <c r="L40" s="790">
        <f t="shared" si="46"/>
        <v>0</v>
      </c>
      <c r="M40" s="791">
        <f t="shared" si="46"/>
        <v>3.0158730158730163</v>
      </c>
      <c r="N40" s="792">
        <f t="shared" si="10"/>
        <v>3.0158730158730163</v>
      </c>
      <c r="O40" s="790">
        <f t="shared" si="157"/>
        <v>56.031746031746032</v>
      </c>
      <c r="P40" s="791">
        <f t="shared" si="157"/>
        <v>458.41269841269843</v>
      </c>
      <c r="Q40" s="792">
        <f t="shared" si="11"/>
        <v>402.38095238095241</v>
      </c>
      <c r="R40" s="790">
        <f t="shared" si="47"/>
        <v>56.031746031746032</v>
      </c>
      <c r="S40" s="791">
        <f t="shared" si="47"/>
        <v>461.42857142857144</v>
      </c>
      <c r="T40" s="792">
        <f t="shared" si="14"/>
        <v>405.39682539682542</v>
      </c>
      <c r="U40" s="790">
        <f t="shared" si="157"/>
        <v>0</v>
      </c>
      <c r="V40" s="791">
        <f t="shared" si="157"/>
        <v>0</v>
      </c>
      <c r="W40" s="792">
        <f t="shared" si="15"/>
        <v>0</v>
      </c>
      <c r="X40" s="790">
        <f t="shared" si="48"/>
        <v>56.031746031746032</v>
      </c>
      <c r="Y40" s="791">
        <f t="shared" si="48"/>
        <v>461.42857142857144</v>
      </c>
      <c r="Z40" s="792">
        <f t="shared" si="18"/>
        <v>405.39682539682542</v>
      </c>
      <c r="AA40" s="790">
        <f t="shared" si="157"/>
        <v>0</v>
      </c>
      <c r="AB40" s="791">
        <f t="shared" si="157"/>
        <v>0</v>
      </c>
      <c r="AC40" s="792">
        <f t="shared" si="19"/>
        <v>0</v>
      </c>
      <c r="AD40" s="790">
        <f t="shared" si="49"/>
        <v>56.031746031746032</v>
      </c>
      <c r="AE40" s="791">
        <f t="shared" si="49"/>
        <v>461.42857142857144</v>
      </c>
      <c r="AF40" s="792">
        <f t="shared" si="22"/>
        <v>405.39682539682542</v>
      </c>
      <c r="AG40" s="790">
        <f t="shared" si="157"/>
        <v>0</v>
      </c>
      <c r="AH40" s="791">
        <f t="shared" si="157"/>
        <v>39.206349206349202</v>
      </c>
      <c r="AI40" s="792">
        <f t="shared" si="23"/>
        <v>39.206349206349202</v>
      </c>
      <c r="AJ40" s="790">
        <f t="shared" si="50"/>
        <v>56.031746031746032</v>
      </c>
      <c r="AK40" s="791">
        <f t="shared" si="50"/>
        <v>500.63492063492066</v>
      </c>
      <c r="AL40" s="792">
        <f t="shared" si="26"/>
        <v>444.60317460317464</v>
      </c>
      <c r="AM40" s="790">
        <f t="shared" si="157"/>
        <v>0</v>
      </c>
      <c r="AN40" s="791">
        <f t="shared" si="157"/>
        <v>3.1746031746031744</v>
      </c>
      <c r="AO40" s="792">
        <f t="shared" si="27"/>
        <v>3.1746031746031744</v>
      </c>
      <c r="AP40" s="790">
        <f t="shared" si="51"/>
        <v>56.031746031746032</v>
      </c>
      <c r="AQ40" s="791">
        <f t="shared" si="51"/>
        <v>503.80952380952385</v>
      </c>
      <c r="AR40" s="792">
        <f t="shared" si="0"/>
        <v>447.77777777777783</v>
      </c>
      <c r="AS40" s="790">
        <f t="shared" si="157"/>
        <v>0</v>
      </c>
      <c r="AT40" s="791">
        <f t="shared" si="157"/>
        <v>0</v>
      </c>
      <c r="AU40" s="792">
        <f t="shared" si="30"/>
        <v>0</v>
      </c>
      <c r="AV40" s="790">
        <f t="shared" si="52"/>
        <v>56.031746031746032</v>
      </c>
      <c r="AW40" s="791">
        <f t="shared" si="52"/>
        <v>503.80952380952385</v>
      </c>
      <c r="AX40" s="792">
        <f t="shared" si="1"/>
        <v>447.77777777777783</v>
      </c>
      <c r="AY40" s="790">
        <f t="shared" si="157"/>
        <v>0</v>
      </c>
      <c r="AZ40" s="791">
        <f t="shared" si="157"/>
        <v>0</v>
      </c>
      <c r="BA40" s="792">
        <f t="shared" si="33"/>
        <v>0</v>
      </c>
      <c r="BB40" s="790">
        <f t="shared" si="53"/>
        <v>56.031746031746032</v>
      </c>
      <c r="BC40" s="791">
        <f t="shared" si="53"/>
        <v>503.80952380952385</v>
      </c>
      <c r="BD40" s="792">
        <f t="shared" si="2"/>
        <v>447.77777777777783</v>
      </c>
      <c r="BE40" s="790">
        <f t="shared" si="157"/>
        <v>0</v>
      </c>
      <c r="BF40" s="791">
        <f t="shared" si="157"/>
        <v>0</v>
      </c>
      <c r="BG40" s="792">
        <f t="shared" si="36"/>
        <v>0</v>
      </c>
      <c r="BH40" s="790">
        <f t="shared" si="54"/>
        <v>56.031746031746032</v>
      </c>
      <c r="BI40" s="791">
        <f t="shared" si="54"/>
        <v>503.80952380952385</v>
      </c>
      <c r="BJ40" s="792">
        <f t="shared" si="3"/>
        <v>447.77777777777783</v>
      </c>
      <c r="BK40" s="790">
        <f t="shared" si="157"/>
        <v>0</v>
      </c>
      <c r="BL40" s="791">
        <f t="shared" si="157"/>
        <v>0</v>
      </c>
      <c r="BM40" s="792">
        <f t="shared" si="39"/>
        <v>0</v>
      </c>
      <c r="BN40" s="790">
        <f t="shared" si="55"/>
        <v>56.031746031746032</v>
      </c>
      <c r="BO40" s="791">
        <f t="shared" si="55"/>
        <v>503.80952380952385</v>
      </c>
      <c r="BP40" s="792">
        <f t="shared" si="4"/>
        <v>447.77777777777783</v>
      </c>
      <c r="BQ40" s="790">
        <f t="shared" si="157"/>
        <v>0</v>
      </c>
      <c r="BR40" s="791">
        <f t="shared" si="157"/>
        <v>0</v>
      </c>
      <c r="BS40" s="792">
        <f t="shared" si="42"/>
        <v>0</v>
      </c>
      <c r="BT40" s="790">
        <f t="shared" si="56"/>
        <v>56.031746031746032</v>
      </c>
      <c r="BU40" s="791">
        <f t="shared" si="56"/>
        <v>503.80952380952385</v>
      </c>
      <c r="BV40" s="792">
        <f t="shared" si="5"/>
        <v>447.77777777777783</v>
      </c>
      <c r="BW40" s="793" t="s">
        <v>90</v>
      </c>
    </row>
    <row r="41" spans="2:75" ht="15.75" hidden="1" customHeight="1" outlineLevel="1" thickTop="1">
      <c r="B41" s="2523"/>
      <c r="C41" s="2480"/>
      <c r="D41" s="2473"/>
      <c r="E41" s="737" t="s">
        <v>219</v>
      </c>
      <c r="F41" s="794">
        <f>F37-F38-F39</f>
        <v>0</v>
      </c>
      <c r="G41" s="795">
        <f t="shared" ref="G41:BR41" si="158">G37-G38-G39</f>
        <v>30</v>
      </c>
      <c r="H41" s="796">
        <f t="shared" si="6"/>
        <v>30</v>
      </c>
      <c r="I41" s="794">
        <f t="shared" si="158"/>
        <v>0</v>
      </c>
      <c r="J41" s="795">
        <f t="shared" si="158"/>
        <v>0</v>
      </c>
      <c r="K41" s="796">
        <f t="shared" si="7"/>
        <v>0</v>
      </c>
      <c r="L41" s="794">
        <f t="shared" si="46"/>
        <v>0</v>
      </c>
      <c r="M41" s="795">
        <f t="shared" si="46"/>
        <v>30</v>
      </c>
      <c r="N41" s="796">
        <f t="shared" si="10"/>
        <v>30</v>
      </c>
      <c r="O41" s="794">
        <f t="shared" si="158"/>
        <v>136</v>
      </c>
      <c r="P41" s="795">
        <f t="shared" si="158"/>
        <v>889</v>
      </c>
      <c r="Q41" s="796">
        <f t="shared" si="11"/>
        <v>753</v>
      </c>
      <c r="R41" s="794">
        <f t="shared" si="47"/>
        <v>136</v>
      </c>
      <c r="S41" s="795">
        <f t="shared" si="47"/>
        <v>919</v>
      </c>
      <c r="T41" s="796">
        <f t="shared" si="14"/>
        <v>783</v>
      </c>
      <c r="U41" s="794">
        <f t="shared" si="158"/>
        <v>0</v>
      </c>
      <c r="V41" s="795">
        <f t="shared" si="158"/>
        <v>0</v>
      </c>
      <c r="W41" s="796">
        <f t="shared" si="15"/>
        <v>0</v>
      </c>
      <c r="X41" s="794">
        <f t="shared" si="48"/>
        <v>136</v>
      </c>
      <c r="Y41" s="795">
        <f t="shared" si="48"/>
        <v>919</v>
      </c>
      <c r="Z41" s="796">
        <f t="shared" si="18"/>
        <v>783</v>
      </c>
      <c r="AA41" s="794">
        <f t="shared" si="158"/>
        <v>0</v>
      </c>
      <c r="AB41" s="795">
        <f t="shared" si="158"/>
        <v>0</v>
      </c>
      <c r="AC41" s="796">
        <f t="shared" si="19"/>
        <v>0</v>
      </c>
      <c r="AD41" s="794">
        <f t="shared" si="49"/>
        <v>136</v>
      </c>
      <c r="AE41" s="795">
        <f t="shared" si="49"/>
        <v>919</v>
      </c>
      <c r="AF41" s="796">
        <f t="shared" si="22"/>
        <v>783</v>
      </c>
      <c r="AG41" s="794">
        <f t="shared" si="158"/>
        <v>0</v>
      </c>
      <c r="AH41" s="795">
        <f t="shared" si="158"/>
        <v>716</v>
      </c>
      <c r="AI41" s="796">
        <f t="shared" si="23"/>
        <v>716</v>
      </c>
      <c r="AJ41" s="794">
        <f t="shared" si="50"/>
        <v>136</v>
      </c>
      <c r="AK41" s="795">
        <f t="shared" si="50"/>
        <v>1635</v>
      </c>
      <c r="AL41" s="796">
        <f t="shared" si="26"/>
        <v>1499</v>
      </c>
      <c r="AM41" s="794">
        <f t="shared" si="158"/>
        <v>0</v>
      </c>
      <c r="AN41" s="795">
        <f t="shared" si="158"/>
        <v>98</v>
      </c>
      <c r="AO41" s="796">
        <f t="shared" si="27"/>
        <v>98</v>
      </c>
      <c r="AP41" s="794">
        <f t="shared" si="51"/>
        <v>136</v>
      </c>
      <c r="AQ41" s="795">
        <f t="shared" si="51"/>
        <v>1733</v>
      </c>
      <c r="AR41" s="796">
        <f t="shared" si="0"/>
        <v>1597</v>
      </c>
      <c r="AS41" s="794">
        <f t="shared" si="158"/>
        <v>0</v>
      </c>
      <c r="AT41" s="795">
        <f t="shared" si="158"/>
        <v>0</v>
      </c>
      <c r="AU41" s="796">
        <f t="shared" si="30"/>
        <v>0</v>
      </c>
      <c r="AV41" s="794">
        <f t="shared" si="52"/>
        <v>136</v>
      </c>
      <c r="AW41" s="795">
        <f t="shared" si="52"/>
        <v>1733</v>
      </c>
      <c r="AX41" s="796">
        <f t="shared" si="1"/>
        <v>1597</v>
      </c>
      <c r="AY41" s="794">
        <f t="shared" si="158"/>
        <v>0</v>
      </c>
      <c r="AZ41" s="795">
        <f t="shared" si="158"/>
        <v>0</v>
      </c>
      <c r="BA41" s="796">
        <f t="shared" si="33"/>
        <v>0</v>
      </c>
      <c r="BB41" s="794">
        <f t="shared" si="53"/>
        <v>136</v>
      </c>
      <c r="BC41" s="795">
        <f t="shared" si="53"/>
        <v>1733</v>
      </c>
      <c r="BD41" s="796">
        <f t="shared" si="2"/>
        <v>1597</v>
      </c>
      <c r="BE41" s="794">
        <f t="shared" si="158"/>
        <v>0</v>
      </c>
      <c r="BF41" s="795">
        <f t="shared" si="158"/>
        <v>0</v>
      </c>
      <c r="BG41" s="796">
        <f t="shared" si="36"/>
        <v>0</v>
      </c>
      <c r="BH41" s="794">
        <f t="shared" si="54"/>
        <v>136</v>
      </c>
      <c r="BI41" s="795">
        <f t="shared" si="54"/>
        <v>1733</v>
      </c>
      <c r="BJ41" s="796">
        <f t="shared" si="3"/>
        <v>1597</v>
      </c>
      <c r="BK41" s="794">
        <f t="shared" si="158"/>
        <v>0</v>
      </c>
      <c r="BL41" s="795">
        <f t="shared" si="158"/>
        <v>0</v>
      </c>
      <c r="BM41" s="796">
        <f t="shared" si="39"/>
        <v>0</v>
      </c>
      <c r="BN41" s="794">
        <f t="shared" si="55"/>
        <v>136</v>
      </c>
      <c r="BO41" s="795">
        <f t="shared" si="55"/>
        <v>1733</v>
      </c>
      <c r="BP41" s="796">
        <f t="shared" si="4"/>
        <v>1597</v>
      </c>
      <c r="BQ41" s="794">
        <f t="shared" si="158"/>
        <v>0</v>
      </c>
      <c r="BR41" s="795">
        <f t="shared" si="158"/>
        <v>0</v>
      </c>
      <c r="BS41" s="796">
        <f t="shared" si="42"/>
        <v>0</v>
      </c>
      <c r="BT41" s="794">
        <f t="shared" si="56"/>
        <v>136</v>
      </c>
      <c r="BU41" s="795">
        <f t="shared" si="56"/>
        <v>1733</v>
      </c>
      <c r="BV41" s="796">
        <f t="shared" si="5"/>
        <v>1597</v>
      </c>
      <c r="BW41" s="797" t="s">
        <v>89</v>
      </c>
    </row>
    <row r="42" spans="2:75" ht="15.75" hidden="1" customHeight="1" outlineLevel="1" thickBot="1">
      <c r="B42" s="2523"/>
      <c r="C42" s="2480"/>
      <c r="D42" s="2474"/>
      <c r="E42" s="738" t="s">
        <v>220</v>
      </c>
      <c r="F42" s="798" t="e">
        <f>F41/F37</f>
        <v>#DIV/0!</v>
      </c>
      <c r="G42" s="799">
        <f t="shared" ref="G42" si="159">G41/G37</f>
        <v>0.38461538461538464</v>
      </c>
      <c r="H42" s="800" t="e">
        <f>G42-F42</f>
        <v>#DIV/0!</v>
      </c>
      <c r="I42" s="798" t="e">
        <f t="shared" ref="I42:BR42" si="160">I41/I37</f>
        <v>#DIV/0!</v>
      </c>
      <c r="J42" s="799" t="e">
        <f t="shared" si="160"/>
        <v>#DIV/0!</v>
      </c>
      <c r="K42" s="800" t="e">
        <f t="shared" si="7"/>
        <v>#DIV/0!</v>
      </c>
      <c r="L42" s="798" t="e">
        <f t="shared" ref="L42" si="161">L41/L37</f>
        <v>#DIV/0!</v>
      </c>
      <c r="M42" s="799">
        <f t="shared" si="160"/>
        <v>0.38461538461538464</v>
      </c>
      <c r="N42" s="800" t="e">
        <f t="shared" si="10"/>
        <v>#DIV/0!</v>
      </c>
      <c r="O42" s="798">
        <f t="shared" ref="O42" si="162">O41/O37</f>
        <v>0.14020618556701031</v>
      </c>
      <c r="P42" s="799">
        <f t="shared" si="160"/>
        <v>0.19279982650184341</v>
      </c>
      <c r="Q42" s="800">
        <f t="shared" si="11"/>
        <v>5.2593640934833097E-2</v>
      </c>
      <c r="R42" s="798">
        <f t="shared" ref="R42" si="163">R41/R37</f>
        <v>0.14020618556701031</v>
      </c>
      <c r="S42" s="799">
        <f t="shared" si="160"/>
        <v>0.19599061633610579</v>
      </c>
      <c r="T42" s="800">
        <f t="shared" si="14"/>
        <v>5.5784430769095478E-2</v>
      </c>
      <c r="U42" s="798" t="e">
        <f t="shared" ref="U42" si="164">U41/U37</f>
        <v>#DIV/0!</v>
      </c>
      <c r="V42" s="799" t="e">
        <f t="shared" si="160"/>
        <v>#DIV/0!</v>
      </c>
      <c r="W42" s="800" t="e">
        <f t="shared" si="15"/>
        <v>#DIV/0!</v>
      </c>
      <c r="X42" s="798">
        <f t="shared" ref="X42" si="165">X41/X37</f>
        <v>0.14020618556701031</v>
      </c>
      <c r="Y42" s="799">
        <f t="shared" si="160"/>
        <v>0.19599061633610579</v>
      </c>
      <c r="Z42" s="800">
        <f t="shared" si="18"/>
        <v>5.5784430769095478E-2</v>
      </c>
      <c r="AA42" s="798" t="e">
        <f t="shared" ref="AA42" si="166">AA41/AA37</f>
        <v>#DIV/0!</v>
      </c>
      <c r="AB42" s="799" t="e">
        <f t="shared" si="160"/>
        <v>#DIV/0!</v>
      </c>
      <c r="AC42" s="800" t="e">
        <f t="shared" si="19"/>
        <v>#DIV/0!</v>
      </c>
      <c r="AD42" s="798">
        <f t="shared" ref="AD42" si="167">AD41/AD37</f>
        <v>0.14020618556701031</v>
      </c>
      <c r="AE42" s="799">
        <f t="shared" si="160"/>
        <v>0.19599061633610579</v>
      </c>
      <c r="AF42" s="800">
        <f t="shared" si="22"/>
        <v>5.5784430769095478E-2</v>
      </c>
      <c r="AG42" s="798" t="e">
        <f t="shared" ref="AG42" si="168">AG41/AG37</f>
        <v>#DIV/0!</v>
      </c>
      <c r="AH42" s="799">
        <f t="shared" si="160"/>
        <v>0.18777865198006818</v>
      </c>
      <c r="AI42" s="800" t="e">
        <f t="shared" si="23"/>
        <v>#DIV/0!</v>
      </c>
      <c r="AJ42" s="798">
        <f t="shared" ref="AJ42" si="169">AJ41/AJ37</f>
        <v>0.14020618556701031</v>
      </c>
      <c r="AK42" s="799">
        <f t="shared" si="160"/>
        <v>0.19230769230769232</v>
      </c>
      <c r="AL42" s="800">
        <f t="shared" si="26"/>
        <v>5.2101506740682008E-2</v>
      </c>
      <c r="AM42" s="798" t="e">
        <f t="shared" ref="AM42" si="170">AM41/AM37</f>
        <v>#DIV/0!</v>
      </c>
      <c r="AN42" s="799">
        <f t="shared" si="160"/>
        <v>0.65333333333333332</v>
      </c>
      <c r="AO42" s="800" t="e">
        <f t="shared" si="27"/>
        <v>#DIV/0!</v>
      </c>
      <c r="AP42" s="798">
        <f t="shared" ref="AP42" si="171">AP41/AP37</f>
        <v>0.14020618556701031</v>
      </c>
      <c r="AQ42" s="799">
        <f t="shared" si="160"/>
        <v>0.20030050855293574</v>
      </c>
      <c r="AR42" s="800">
        <f t="shared" si="0"/>
        <v>6.009432298592543E-2</v>
      </c>
      <c r="AS42" s="798" t="e">
        <f t="shared" ref="AS42" si="172">AS41/AS37</f>
        <v>#DIV/0!</v>
      </c>
      <c r="AT42" s="799" t="e">
        <f t="shared" si="160"/>
        <v>#DIV/0!</v>
      </c>
      <c r="AU42" s="800" t="e">
        <f t="shared" si="30"/>
        <v>#DIV/0!</v>
      </c>
      <c r="AV42" s="798">
        <f t="shared" ref="AV42" si="173">AV41/AV37</f>
        <v>0.14020618556701031</v>
      </c>
      <c r="AW42" s="799">
        <f t="shared" si="160"/>
        <v>0.20030050855293574</v>
      </c>
      <c r="AX42" s="800">
        <f t="shared" si="1"/>
        <v>6.009432298592543E-2</v>
      </c>
      <c r="AY42" s="798" t="e">
        <f t="shared" ref="AY42" si="174">AY41/AY37</f>
        <v>#DIV/0!</v>
      </c>
      <c r="AZ42" s="799" t="e">
        <f t="shared" si="160"/>
        <v>#DIV/0!</v>
      </c>
      <c r="BA42" s="800" t="e">
        <f t="shared" si="33"/>
        <v>#DIV/0!</v>
      </c>
      <c r="BB42" s="798">
        <f t="shared" ref="BB42" si="175">BB41/BB37</f>
        <v>0.14020618556701031</v>
      </c>
      <c r="BC42" s="799">
        <f t="shared" si="160"/>
        <v>0.20030050855293574</v>
      </c>
      <c r="BD42" s="800">
        <f t="shared" si="2"/>
        <v>6.009432298592543E-2</v>
      </c>
      <c r="BE42" s="798" t="e">
        <f t="shared" ref="BE42" si="176">BE41/BE37</f>
        <v>#DIV/0!</v>
      </c>
      <c r="BF42" s="799" t="e">
        <f t="shared" si="160"/>
        <v>#DIV/0!</v>
      </c>
      <c r="BG42" s="800" t="e">
        <f t="shared" si="36"/>
        <v>#DIV/0!</v>
      </c>
      <c r="BH42" s="798">
        <f t="shared" ref="BH42" si="177">BH41/BH37</f>
        <v>0.14020618556701031</v>
      </c>
      <c r="BI42" s="799">
        <f t="shared" si="160"/>
        <v>0.20030050855293574</v>
      </c>
      <c r="BJ42" s="800">
        <f t="shared" si="3"/>
        <v>6.009432298592543E-2</v>
      </c>
      <c r="BK42" s="798" t="e">
        <f t="shared" ref="BK42" si="178">BK41/BK37</f>
        <v>#DIV/0!</v>
      </c>
      <c r="BL42" s="799" t="e">
        <f t="shared" si="160"/>
        <v>#DIV/0!</v>
      </c>
      <c r="BM42" s="800" t="e">
        <f t="shared" si="39"/>
        <v>#DIV/0!</v>
      </c>
      <c r="BN42" s="798">
        <f t="shared" ref="BN42" si="179">BN41/BN37</f>
        <v>0.14020618556701031</v>
      </c>
      <c r="BO42" s="799">
        <f t="shared" si="160"/>
        <v>0.20030050855293574</v>
      </c>
      <c r="BP42" s="800">
        <f t="shared" si="4"/>
        <v>6.009432298592543E-2</v>
      </c>
      <c r="BQ42" s="798" t="e">
        <f t="shared" ref="BQ42" si="180">BQ41/BQ37</f>
        <v>#DIV/0!</v>
      </c>
      <c r="BR42" s="799" t="e">
        <f t="shared" si="160"/>
        <v>#DIV/0!</v>
      </c>
      <c r="BS42" s="800" t="e">
        <f t="shared" si="42"/>
        <v>#DIV/0!</v>
      </c>
      <c r="BT42" s="798">
        <f t="shared" ref="BT42:BU42" si="181">BT41/BT37</f>
        <v>0.14020618556701031</v>
      </c>
      <c r="BU42" s="799">
        <f t="shared" si="181"/>
        <v>0.20030050855293574</v>
      </c>
      <c r="BV42" s="800">
        <f t="shared" si="5"/>
        <v>6.009432298592543E-2</v>
      </c>
      <c r="BW42" s="801" t="s">
        <v>153</v>
      </c>
    </row>
    <row r="43" spans="2:75" ht="15.75" hidden="1" customHeight="1" outlineLevel="1">
      <c r="B43" s="2523"/>
      <c r="C43" s="2480"/>
      <c r="D43" s="2473" t="s">
        <v>115</v>
      </c>
      <c r="E43" s="734" t="s">
        <v>216</v>
      </c>
      <c r="F43" s="1648"/>
      <c r="G43" s="783">
        <f>SW800_JIG_MTBJC!D6</f>
        <v>0</v>
      </c>
      <c r="H43" s="781">
        <f t="shared" si="6"/>
        <v>0</v>
      </c>
      <c r="I43" s="1648"/>
      <c r="J43" s="783">
        <f>SW800_JIG_MTBJC!G6</f>
        <v>0</v>
      </c>
      <c r="K43" s="781">
        <f t="shared" si="7"/>
        <v>0</v>
      </c>
      <c r="L43" s="782">
        <f t="shared" ref="L43:M47" si="182">SUM(F43,I43)</f>
        <v>0</v>
      </c>
      <c r="M43" s="783">
        <f t="shared" si="182"/>
        <v>0</v>
      </c>
      <c r="N43" s="781">
        <f t="shared" si="10"/>
        <v>0</v>
      </c>
      <c r="O43" s="1648"/>
      <c r="P43" s="783">
        <f>SW800_JIG_MTBJC!M6</f>
        <v>0</v>
      </c>
      <c r="Q43" s="781">
        <f t="shared" si="11"/>
        <v>0</v>
      </c>
      <c r="R43" s="782">
        <f t="shared" ref="R43:S47" si="183">SUM(L43,O43)</f>
        <v>0</v>
      </c>
      <c r="S43" s="783">
        <f t="shared" si="183"/>
        <v>0</v>
      </c>
      <c r="T43" s="781">
        <f t="shared" si="14"/>
        <v>0</v>
      </c>
      <c r="U43" s="1648"/>
      <c r="V43" s="783">
        <f>SW800_JIG_MTBJC!S6</f>
        <v>0</v>
      </c>
      <c r="W43" s="781">
        <f t="shared" si="15"/>
        <v>0</v>
      </c>
      <c r="X43" s="782">
        <f t="shared" ref="X43:Y47" si="184">SUM(R43,U43)</f>
        <v>0</v>
      </c>
      <c r="Y43" s="783">
        <f t="shared" si="184"/>
        <v>0</v>
      </c>
      <c r="Z43" s="781">
        <f t="shared" si="18"/>
        <v>0</v>
      </c>
      <c r="AA43" s="1648"/>
      <c r="AB43" s="783">
        <f>SW800_JIG_MTBJC!Y6</f>
        <v>0</v>
      </c>
      <c r="AC43" s="781">
        <f t="shared" si="19"/>
        <v>0</v>
      </c>
      <c r="AD43" s="782">
        <f t="shared" ref="AD43:AE47" si="185">SUM(X43,AA43)</f>
        <v>0</v>
      </c>
      <c r="AE43" s="783">
        <f t="shared" si="185"/>
        <v>0</v>
      </c>
      <c r="AF43" s="781">
        <f t="shared" si="22"/>
        <v>0</v>
      </c>
      <c r="AG43" s="1648"/>
      <c r="AH43" s="783">
        <f>SW800_JIG_MTBJC!AE6</f>
        <v>0</v>
      </c>
      <c r="AI43" s="781">
        <f t="shared" si="23"/>
        <v>0</v>
      </c>
      <c r="AJ43" s="782">
        <f t="shared" ref="AJ43:AK47" si="186">SUM(AD43,AG43)</f>
        <v>0</v>
      </c>
      <c r="AK43" s="783">
        <f t="shared" si="186"/>
        <v>0</v>
      </c>
      <c r="AL43" s="781">
        <f t="shared" si="26"/>
        <v>0</v>
      </c>
      <c r="AM43" s="1648"/>
      <c r="AN43" s="783">
        <f>SW800_JIG_MTBJC!AK6</f>
        <v>0</v>
      </c>
      <c r="AO43" s="781">
        <f t="shared" si="27"/>
        <v>0</v>
      </c>
      <c r="AP43" s="782">
        <f t="shared" ref="AP43:AQ47" si="187">SUM(AJ43,AM43)</f>
        <v>0</v>
      </c>
      <c r="AQ43" s="783">
        <f t="shared" si="187"/>
        <v>0</v>
      </c>
      <c r="AR43" s="781">
        <f t="shared" si="0"/>
        <v>0</v>
      </c>
      <c r="AS43" s="1648"/>
      <c r="AT43" s="783">
        <f>SW800_JIG_MTBJC!AQ6</f>
        <v>0</v>
      </c>
      <c r="AU43" s="781">
        <f t="shared" si="30"/>
        <v>0</v>
      </c>
      <c r="AV43" s="782">
        <f t="shared" ref="AV43:AW47" si="188">SUM(AP43,AS43)</f>
        <v>0</v>
      </c>
      <c r="AW43" s="783">
        <f t="shared" si="188"/>
        <v>0</v>
      </c>
      <c r="AX43" s="781">
        <f t="shared" si="1"/>
        <v>0</v>
      </c>
      <c r="AY43" s="1648"/>
      <c r="AZ43" s="783">
        <f>SW800_JIG_MTBJC!AW6</f>
        <v>0</v>
      </c>
      <c r="BA43" s="781">
        <f t="shared" si="33"/>
        <v>0</v>
      </c>
      <c r="BB43" s="782">
        <f t="shared" ref="BB43:BC47" si="189">SUM(AV43,AY43)</f>
        <v>0</v>
      </c>
      <c r="BC43" s="783">
        <f t="shared" si="189"/>
        <v>0</v>
      </c>
      <c r="BD43" s="781">
        <f t="shared" si="2"/>
        <v>0</v>
      </c>
      <c r="BE43" s="1648"/>
      <c r="BF43" s="783">
        <f>SW800_JIG_MTBJC!BC6</f>
        <v>0</v>
      </c>
      <c r="BG43" s="781">
        <f t="shared" si="36"/>
        <v>0</v>
      </c>
      <c r="BH43" s="782">
        <f t="shared" ref="BH43:BI47" si="190">SUM(BB43,BE43)</f>
        <v>0</v>
      </c>
      <c r="BI43" s="783">
        <f t="shared" si="190"/>
        <v>0</v>
      </c>
      <c r="BJ43" s="781">
        <f t="shared" si="3"/>
        <v>0</v>
      </c>
      <c r="BK43" s="1648"/>
      <c r="BL43" s="783">
        <f>SW800_JIG_MTBJC!BI6</f>
        <v>0</v>
      </c>
      <c r="BM43" s="781">
        <f t="shared" si="39"/>
        <v>0</v>
      </c>
      <c r="BN43" s="782">
        <f t="shared" ref="BN43:BO47" si="191">SUM(BH43,BK43)</f>
        <v>0</v>
      </c>
      <c r="BO43" s="783">
        <f t="shared" si="191"/>
        <v>0</v>
      </c>
      <c r="BP43" s="781">
        <f t="shared" si="4"/>
        <v>0</v>
      </c>
      <c r="BQ43" s="1648"/>
      <c r="BR43" s="783">
        <f>SW800_JIG_MTBJC!BO6</f>
        <v>0</v>
      </c>
      <c r="BS43" s="781">
        <f t="shared" si="42"/>
        <v>0</v>
      </c>
      <c r="BT43" s="782">
        <f t="shared" ref="BT43:BU47" si="192">SUM(BN43,BQ43)</f>
        <v>0</v>
      </c>
      <c r="BU43" s="783">
        <f t="shared" si="192"/>
        <v>0</v>
      </c>
      <c r="BV43" s="781">
        <f t="shared" si="5"/>
        <v>0</v>
      </c>
      <c r="BW43" s="784" t="s">
        <v>89</v>
      </c>
    </row>
    <row r="44" spans="2:75" ht="15.75" hidden="1" customHeight="1" outlineLevel="1">
      <c r="B44" s="2523"/>
      <c r="C44" s="2480"/>
      <c r="D44" s="2473"/>
      <c r="E44" s="735" t="s">
        <v>71</v>
      </c>
      <c r="F44" s="1649"/>
      <c r="G44" s="1647">
        <f>SW800_JIG_MTBJC!D7</f>
        <v>0</v>
      </c>
      <c r="H44" s="786">
        <f t="shared" si="6"/>
        <v>0</v>
      </c>
      <c r="I44" s="1649"/>
      <c r="J44" s="1647">
        <f>SW800_JIG_MTBJC!G7</f>
        <v>0</v>
      </c>
      <c r="K44" s="786">
        <f t="shared" si="7"/>
        <v>0</v>
      </c>
      <c r="L44" s="787">
        <f t="shared" si="182"/>
        <v>0</v>
      </c>
      <c r="M44" s="788">
        <f t="shared" si="182"/>
        <v>0</v>
      </c>
      <c r="N44" s="786">
        <f t="shared" si="10"/>
        <v>0</v>
      </c>
      <c r="O44" s="1649"/>
      <c r="P44" s="1647">
        <f>SW800_JIG_MTBJC!M7</f>
        <v>0</v>
      </c>
      <c r="Q44" s="786">
        <f t="shared" si="11"/>
        <v>0</v>
      </c>
      <c r="R44" s="787">
        <f t="shared" si="183"/>
        <v>0</v>
      </c>
      <c r="S44" s="788">
        <f t="shared" si="183"/>
        <v>0</v>
      </c>
      <c r="T44" s="786">
        <f t="shared" si="14"/>
        <v>0</v>
      </c>
      <c r="U44" s="1649"/>
      <c r="V44" s="1647">
        <f>SW800_JIG_MTBJC!S7</f>
        <v>0</v>
      </c>
      <c r="W44" s="786">
        <f t="shared" si="15"/>
        <v>0</v>
      </c>
      <c r="X44" s="787">
        <f t="shared" si="184"/>
        <v>0</v>
      </c>
      <c r="Y44" s="788">
        <f t="shared" si="184"/>
        <v>0</v>
      </c>
      <c r="Z44" s="786">
        <f t="shared" si="18"/>
        <v>0</v>
      </c>
      <c r="AA44" s="1649"/>
      <c r="AB44" s="1647">
        <f>SW800_JIG_MTBJC!Y7</f>
        <v>0</v>
      </c>
      <c r="AC44" s="786">
        <f t="shared" si="19"/>
        <v>0</v>
      </c>
      <c r="AD44" s="787">
        <f t="shared" si="185"/>
        <v>0</v>
      </c>
      <c r="AE44" s="788">
        <f t="shared" si="185"/>
        <v>0</v>
      </c>
      <c r="AF44" s="786">
        <f t="shared" si="22"/>
        <v>0</v>
      </c>
      <c r="AG44" s="1649"/>
      <c r="AH44" s="1647">
        <f>SW800_JIG_MTBJC!AE7</f>
        <v>0</v>
      </c>
      <c r="AI44" s="786">
        <f t="shared" si="23"/>
        <v>0</v>
      </c>
      <c r="AJ44" s="787">
        <f t="shared" si="186"/>
        <v>0</v>
      </c>
      <c r="AK44" s="788">
        <f t="shared" si="186"/>
        <v>0</v>
      </c>
      <c r="AL44" s="786">
        <f t="shared" si="26"/>
        <v>0</v>
      </c>
      <c r="AM44" s="1649"/>
      <c r="AN44" s="1647">
        <f>SW800_JIG_MTBJC!AK7</f>
        <v>0</v>
      </c>
      <c r="AO44" s="786">
        <f t="shared" si="27"/>
        <v>0</v>
      </c>
      <c r="AP44" s="787">
        <f t="shared" si="187"/>
        <v>0</v>
      </c>
      <c r="AQ44" s="788">
        <f t="shared" si="187"/>
        <v>0</v>
      </c>
      <c r="AR44" s="786">
        <f t="shared" si="0"/>
        <v>0</v>
      </c>
      <c r="AS44" s="1649"/>
      <c r="AT44" s="1647">
        <f>SW800_JIG_MTBJC!AQ7</f>
        <v>0</v>
      </c>
      <c r="AU44" s="786">
        <f t="shared" si="30"/>
        <v>0</v>
      </c>
      <c r="AV44" s="787">
        <f t="shared" si="188"/>
        <v>0</v>
      </c>
      <c r="AW44" s="788">
        <f t="shared" si="188"/>
        <v>0</v>
      </c>
      <c r="AX44" s="786">
        <f t="shared" si="1"/>
        <v>0</v>
      </c>
      <c r="AY44" s="1649"/>
      <c r="AZ44" s="1647">
        <f>SW800_JIG_MTBJC!AW7</f>
        <v>0</v>
      </c>
      <c r="BA44" s="786">
        <f t="shared" si="33"/>
        <v>0</v>
      </c>
      <c r="BB44" s="787">
        <f t="shared" si="189"/>
        <v>0</v>
      </c>
      <c r="BC44" s="788">
        <f t="shared" si="189"/>
        <v>0</v>
      </c>
      <c r="BD44" s="786">
        <f t="shared" si="2"/>
        <v>0</v>
      </c>
      <c r="BE44" s="1649"/>
      <c r="BF44" s="1647">
        <f>SW800_JIG_MTBJC!BC7</f>
        <v>0</v>
      </c>
      <c r="BG44" s="786">
        <f t="shared" si="36"/>
        <v>0</v>
      </c>
      <c r="BH44" s="787">
        <f t="shared" si="190"/>
        <v>0</v>
      </c>
      <c r="BI44" s="788">
        <f t="shared" si="190"/>
        <v>0</v>
      </c>
      <c r="BJ44" s="786">
        <f t="shared" si="3"/>
        <v>0</v>
      </c>
      <c r="BK44" s="1649"/>
      <c r="BL44" s="1647">
        <f>SW800_JIG_MTBJC!BI7</f>
        <v>0</v>
      </c>
      <c r="BM44" s="786">
        <f t="shared" si="39"/>
        <v>0</v>
      </c>
      <c r="BN44" s="787">
        <f t="shared" si="191"/>
        <v>0</v>
      </c>
      <c r="BO44" s="788">
        <f t="shared" si="191"/>
        <v>0</v>
      </c>
      <c r="BP44" s="786">
        <f t="shared" si="4"/>
        <v>0</v>
      </c>
      <c r="BQ44" s="1649"/>
      <c r="BR44" s="1647">
        <f>SW800_JIG_MTBJC!BO7</f>
        <v>0</v>
      </c>
      <c r="BS44" s="786">
        <f t="shared" si="42"/>
        <v>0</v>
      </c>
      <c r="BT44" s="787">
        <f t="shared" si="192"/>
        <v>0</v>
      </c>
      <c r="BU44" s="788">
        <f t="shared" si="192"/>
        <v>0</v>
      </c>
      <c r="BV44" s="786">
        <f t="shared" si="5"/>
        <v>0</v>
      </c>
      <c r="BW44" s="789" t="s">
        <v>89</v>
      </c>
    </row>
    <row r="45" spans="2:75" ht="15.75" hidden="1" customHeight="1" outlineLevel="1">
      <c r="B45" s="2523"/>
      <c r="C45" s="2480"/>
      <c r="D45" s="2473"/>
      <c r="E45" s="735" t="s">
        <v>217</v>
      </c>
      <c r="F45" s="1649"/>
      <c r="G45" s="1647">
        <f>SW800_JIG_MTBJC!D8</f>
        <v>0</v>
      </c>
      <c r="H45" s="786">
        <f t="shared" si="6"/>
        <v>0</v>
      </c>
      <c r="I45" s="1649"/>
      <c r="J45" s="1647">
        <f>SW800_JIG_MTBJC!G8</f>
        <v>0</v>
      </c>
      <c r="K45" s="786">
        <f t="shared" si="7"/>
        <v>0</v>
      </c>
      <c r="L45" s="787">
        <f t="shared" si="182"/>
        <v>0</v>
      </c>
      <c r="M45" s="788">
        <f t="shared" si="182"/>
        <v>0</v>
      </c>
      <c r="N45" s="786">
        <f t="shared" si="10"/>
        <v>0</v>
      </c>
      <c r="O45" s="1649"/>
      <c r="P45" s="1647">
        <f>SW800_JIG_MTBJC!M8</f>
        <v>0</v>
      </c>
      <c r="Q45" s="786">
        <f t="shared" si="11"/>
        <v>0</v>
      </c>
      <c r="R45" s="787">
        <f t="shared" si="183"/>
        <v>0</v>
      </c>
      <c r="S45" s="788">
        <f t="shared" si="183"/>
        <v>0</v>
      </c>
      <c r="T45" s="786">
        <f t="shared" si="14"/>
        <v>0</v>
      </c>
      <c r="U45" s="1649"/>
      <c r="V45" s="1647">
        <f>SW800_JIG_MTBJC!S8</f>
        <v>0</v>
      </c>
      <c r="W45" s="786">
        <f t="shared" si="15"/>
        <v>0</v>
      </c>
      <c r="X45" s="787">
        <f t="shared" si="184"/>
        <v>0</v>
      </c>
      <c r="Y45" s="788">
        <f t="shared" si="184"/>
        <v>0</v>
      </c>
      <c r="Z45" s="786">
        <f t="shared" si="18"/>
        <v>0</v>
      </c>
      <c r="AA45" s="1649"/>
      <c r="AB45" s="1647">
        <f>SW800_JIG_MTBJC!Y8</f>
        <v>0</v>
      </c>
      <c r="AC45" s="786">
        <f t="shared" si="19"/>
        <v>0</v>
      </c>
      <c r="AD45" s="787">
        <f t="shared" si="185"/>
        <v>0</v>
      </c>
      <c r="AE45" s="788">
        <f t="shared" si="185"/>
        <v>0</v>
      </c>
      <c r="AF45" s="786">
        <f t="shared" si="22"/>
        <v>0</v>
      </c>
      <c r="AG45" s="1649"/>
      <c r="AH45" s="1647">
        <f>SW800_JIG_MTBJC!AE8</f>
        <v>0</v>
      </c>
      <c r="AI45" s="786">
        <f t="shared" si="23"/>
        <v>0</v>
      </c>
      <c r="AJ45" s="787">
        <f t="shared" si="186"/>
        <v>0</v>
      </c>
      <c r="AK45" s="788">
        <f t="shared" si="186"/>
        <v>0</v>
      </c>
      <c r="AL45" s="786">
        <f t="shared" si="26"/>
        <v>0</v>
      </c>
      <c r="AM45" s="1649"/>
      <c r="AN45" s="1647">
        <f>SW800_JIG_MTBJC!AK8</f>
        <v>0</v>
      </c>
      <c r="AO45" s="786">
        <f t="shared" si="27"/>
        <v>0</v>
      </c>
      <c r="AP45" s="787">
        <f t="shared" si="187"/>
        <v>0</v>
      </c>
      <c r="AQ45" s="788">
        <f t="shared" si="187"/>
        <v>0</v>
      </c>
      <c r="AR45" s="786">
        <f t="shared" si="0"/>
        <v>0</v>
      </c>
      <c r="AS45" s="1649"/>
      <c r="AT45" s="1647">
        <f>SW800_JIG_MTBJC!AQ8</f>
        <v>0</v>
      </c>
      <c r="AU45" s="786">
        <f t="shared" si="30"/>
        <v>0</v>
      </c>
      <c r="AV45" s="787">
        <f t="shared" si="188"/>
        <v>0</v>
      </c>
      <c r="AW45" s="788">
        <f t="shared" si="188"/>
        <v>0</v>
      </c>
      <c r="AX45" s="786">
        <f t="shared" si="1"/>
        <v>0</v>
      </c>
      <c r="AY45" s="1649"/>
      <c r="AZ45" s="1647">
        <f>SW800_JIG_MTBJC!AW8</f>
        <v>0</v>
      </c>
      <c r="BA45" s="786">
        <f t="shared" si="33"/>
        <v>0</v>
      </c>
      <c r="BB45" s="787">
        <f t="shared" si="189"/>
        <v>0</v>
      </c>
      <c r="BC45" s="788">
        <f t="shared" si="189"/>
        <v>0</v>
      </c>
      <c r="BD45" s="786">
        <f t="shared" si="2"/>
        <v>0</v>
      </c>
      <c r="BE45" s="1649"/>
      <c r="BF45" s="1647">
        <f>SW800_JIG_MTBJC!BC8</f>
        <v>0</v>
      </c>
      <c r="BG45" s="786">
        <f t="shared" si="36"/>
        <v>0</v>
      </c>
      <c r="BH45" s="787">
        <f t="shared" si="190"/>
        <v>0</v>
      </c>
      <c r="BI45" s="788">
        <f t="shared" si="190"/>
        <v>0</v>
      </c>
      <c r="BJ45" s="786">
        <f t="shared" si="3"/>
        <v>0</v>
      </c>
      <c r="BK45" s="1649"/>
      <c r="BL45" s="1647">
        <f>SW800_JIG_MTBJC!BI8</f>
        <v>0</v>
      </c>
      <c r="BM45" s="786">
        <f t="shared" si="39"/>
        <v>0</v>
      </c>
      <c r="BN45" s="787">
        <f t="shared" si="191"/>
        <v>0</v>
      </c>
      <c r="BO45" s="788">
        <f t="shared" si="191"/>
        <v>0</v>
      </c>
      <c r="BP45" s="786">
        <f t="shared" si="4"/>
        <v>0</v>
      </c>
      <c r="BQ45" s="1649"/>
      <c r="BR45" s="1647">
        <f>SW800_JIG_MTBJC!BO8</f>
        <v>0</v>
      </c>
      <c r="BS45" s="786">
        <f t="shared" si="42"/>
        <v>0</v>
      </c>
      <c r="BT45" s="787">
        <f t="shared" si="192"/>
        <v>0</v>
      </c>
      <c r="BU45" s="788">
        <f t="shared" si="192"/>
        <v>0</v>
      </c>
      <c r="BV45" s="786">
        <f t="shared" si="5"/>
        <v>0</v>
      </c>
      <c r="BW45" s="789" t="s">
        <v>89</v>
      </c>
    </row>
    <row r="46" spans="2:75" ht="15.75" hidden="1" customHeight="1" outlineLevel="1" thickBot="1">
      <c r="B46" s="2523"/>
      <c r="C46" s="2480"/>
      <c r="D46" s="2473"/>
      <c r="E46" s="736" t="s">
        <v>218</v>
      </c>
      <c r="F46" s="790">
        <f>F45/6300*1000</f>
        <v>0</v>
      </c>
      <c r="G46" s="791">
        <f t="shared" ref="G46" si="193">G45/6300*1000</f>
        <v>0</v>
      </c>
      <c r="H46" s="792">
        <f t="shared" si="6"/>
        <v>0</v>
      </c>
      <c r="I46" s="790">
        <f>I45/6300*1000</f>
        <v>0</v>
      </c>
      <c r="J46" s="791">
        <f t="shared" ref="J46" si="194">J45/6300*1000</f>
        <v>0</v>
      </c>
      <c r="K46" s="792">
        <f t="shared" si="7"/>
        <v>0</v>
      </c>
      <c r="L46" s="790">
        <f t="shared" si="182"/>
        <v>0</v>
      </c>
      <c r="M46" s="791">
        <f t="shared" si="182"/>
        <v>0</v>
      </c>
      <c r="N46" s="792">
        <f t="shared" si="10"/>
        <v>0</v>
      </c>
      <c r="O46" s="790">
        <f>O45/6300*1000</f>
        <v>0</v>
      </c>
      <c r="P46" s="791">
        <f t="shared" ref="P46" si="195">P45/6300*1000</f>
        <v>0</v>
      </c>
      <c r="Q46" s="792">
        <f t="shared" si="11"/>
        <v>0</v>
      </c>
      <c r="R46" s="790">
        <f t="shared" si="183"/>
        <v>0</v>
      </c>
      <c r="S46" s="791">
        <f t="shared" si="183"/>
        <v>0</v>
      </c>
      <c r="T46" s="792">
        <f t="shared" si="14"/>
        <v>0</v>
      </c>
      <c r="U46" s="790">
        <f>U45/6300*1000</f>
        <v>0</v>
      </c>
      <c r="V46" s="791">
        <f t="shared" ref="V46" si="196">V45/6300*1000</f>
        <v>0</v>
      </c>
      <c r="W46" s="792">
        <f t="shared" si="15"/>
        <v>0</v>
      </c>
      <c r="X46" s="790">
        <f t="shared" si="184"/>
        <v>0</v>
      </c>
      <c r="Y46" s="791">
        <f t="shared" si="184"/>
        <v>0</v>
      </c>
      <c r="Z46" s="792">
        <f t="shared" si="18"/>
        <v>0</v>
      </c>
      <c r="AA46" s="790">
        <f>AA45/6300*1000</f>
        <v>0</v>
      </c>
      <c r="AB46" s="791">
        <f t="shared" ref="AB46" si="197">AB45/6300*1000</f>
        <v>0</v>
      </c>
      <c r="AC46" s="792">
        <f t="shared" si="19"/>
        <v>0</v>
      </c>
      <c r="AD46" s="790">
        <f t="shared" si="185"/>
        <v>0</v>
      </c>
      <c r="AE46" s="791">
        <f t="shared" si="185"/>
        <v>0</v>
      </c>
      <c r="AF46" s="792">
        <f t="shared" si="22"/>
        <v>0</v>
      </c>
      <c r="AG46" s="790">
        <f>AG45/6300*1000</f>
        <v>0</v>
      </c>
      <c r="AH46" s="791">
        <f t="shared" ref="AH46" si="198">AH45/6300*1000</f>
        <v>0</v>
      </c>
      <c r="AI46" s="792">
        <f t="shared" si="23"/>
        <v>0</v>
      </c>
      <c r="AJ46" s="790">
        <f t="shared" si="186"/>
        <v>0</v>
      </c>
      <c r="AK46" s="791">
        <f t="shared" si="186"/>
        <v>0</v>
      </c>
      <c r="AL46" s="792">
        <f t="shared" si="26"/>
        <v>0</v>
      </c>
      <c r="AM46" s="790">
        <f>AM45/6300*1000</f>
        <v>0</v>
      </c>
      <c r="AN46" s="791">
        <f t="shared" ref="AN46" si="199">AN45/6300*1000</f>
        <v>0</v>
      </c>
      <c r="AO46" s="792">
        <f t="shared" si="27"/>
        <v>0</v>
      </c>
      <c r="AP46" s="790">
        <f t="shared" si="187"/>
        <v>0</v>
      </c>
      <c r="AQ46" s="791">
        <f t="shared" si="187"/>
        <v>0</v>
      </c>
      <c r="AR46" s="792">
        <f t="shared" si="0"/>
        <v>0</v>
      </c>
      <c r="AS46" s="790">
        <f>AS45/6300*1000</f>
        <v>0</v>
      </c>
      <c r="AT46" s="791">
        <f t="shared" ref="AT46" si="200">AT45/6300*1000</f>
        <v>0</v>
      </c>
      <c r="AU46" s="792">
        <f t="shared" si="30"/>
        <v>0</v>
      </c>
      <c r="AV46" s="790">
        <f t="shared" si="188"/>
        <v>0</v>
      </c>
      <c r="AW46" s="791">
        <f t="shared" si="188"/>
        <v>0</v>
      </c>
      <c r="AX46" s="792">
        <f t="shared" si="1"/>
        <v>0</v>
      </c>
      <c r="AY46" s="790">
        <f>AY45/6300*1000</f>
        <v>0</v>
      </c>
      <c r="AZ46" s="791">
        <f t="shared" ref="AZ46" si="201">AZ45/6300*1000</f>
        <v>0</v>
      </c>
      <c r="BA46" s="792">
        <f t="shared" si="33"/>
        <v>0</v>
      </c>
      <c r="BB46" s="790">
        <f t="shared" si="189"/>
        <v>0</v>
      </c>
      <c r="BC46" s="791">
        <f t="shared" si="189"/>
        <v>0</v>
      </c>
      <c r="BD46" s="792">
        <f t="shared" si="2"/>
        <v>0</v>
      </c>
      <c r="BE46" s="790">
        <f>BE45/6300*1000</f>
        <v>0</v>
      </c>
      <c r="BF46" s="791">
        <f t="shared" ref="BF46" si="202">BF45/6300*1000</f>
        <v>0</v>
      </c>
      <c r="BG46" s="792">
        <f t="shared" si="36"/>
        <v>0</v>
      </c>
      <c r="BH46" s="790">
        <f t="shared" si="190"/>
        <v>0</v>
      </c>
      <c r="BI46" s="791">
        <f t="shared" si="190"/>
        <v>0</v>
      </c>
      <c r="BJ46" s="792">
        <f t="shared" si="3"/>
        <v>0</v>
      </c>
      <c r="BK46" s="790">
        <f>BK45/6300*1000</f>
        <v>0</v>
      </c>
      <c r="BL46" s="791">
        <f t="shared" ref="BL46" si="203">BL45/6300*1000</f>
        <v>0</v>
      </c>
      <c r="BM46" s="792">
        <f t="shared" si="39"/>
        <v>0</v>
      </c>
      <c r="BN46" s="790">
        <f t="shared" si="191"/>
        <v>0</v>
      </c>
      <c r="BO46" s="791">
        <f t="shared" si="191"/>
        <v>0</v>
      </c>
      <c r="BP46" s="792">
        <f t="shared" si="4"/>
        <v>0</v>
      </c>
      <c r="BQ46" s="790">
        <f>BQ45/6300*1000</f>
        <v>0</v>
      </c>
      <c r="BR46" s="791">
        <f t="shared" ref="BR46" si="204">BR45/6300*1000</f>
        <v>0</v>
      </c>
      <c r="BS46" s="792">
        <f t="shared" si="42"/>
        <v>0</v>
      </c>
      <c r="BT46" s="790">
        <f t="shared" si="192"/>
        <v>0</v>
      </c>
      <c r="BU46" s="791">
        <f t="shared" si="192"/>
        <v>0</v>
      </c>
      <c r="BV46" s="792">
        <f t="shared" si="5"/>
        <v>0</v>
      </c>
      <c r="BW46" s="793" t="s">
        <v>90</v>
      </c>
    </row>
    <row r="47" spans="2:75" ht="15.75" hidden="1" customHeight="1" outlineLevel="1" thickTop="1">
      <c r="B47" s="2523"/>
      <c r="C47" s="2480"/>
      <c r="D47" s="2473"/>
      <c r="E47" s="737" t="s">
        <v>219</v>
      </c>
      <c r="F47" s="794">
        <f>F43-F44-F45</f>
        <v>0</v>
      </c>
      <c r="G47" s="795">
        <f t="shared" ref="G47" si="205">G43-G44-G45</f>
        <v>0</v>
      </c>
      <c r="H47" s="796">
        <f t="shared" si="6"/>
        <v>0</v>
      </c>
      <c r="I47" s="794">
        <f>I43-I44-I45</f>
        <v>0</v>
      </c>
      <c r="J47" s="795">
        <f t="shared" ref="J47" si="206">J43-J44-J45</f>
        <v>0</v>
      </c>
      <c r="K47" s="796">
        <f t="shared" si="7"/>
        <v>0</v>
      </c>
      <c r="L47" s="794">
        <f t="shared" si="182"/>
        <v>0</v>
      </c>
      <c r="M47" s="795">
        <f t="shared" si="182"/>
        <v>0</v>
      </c>
      <c r="N47" s="796">
        <f t="shared" si="10"/>
        <v>0</v>
      </c>
      <c r="O47" s="794">
        <f>O43-O44-O45</f>
        <v>0</v>
      </c>
      <c r="P47" s="795">
        <f t="shared" ref="P47" si="207">P43-P44-P45</f>
        <v>0</v>
      </c>
      <c r="Q47" s="796">
        <f t="shared" si="11"/>
        <v>0</v>
      </c>
      <c r="R47" s="794">
        <f t="shared" si="183"/>
        <v>0</v>
      </c>
      <c r="S47" s="795">
        <f t="shared" si="183"/>
        <v>0</v>
      </c>
      <c r="T47" s="796">
        <f t="shared" si="14"/>
        <v>0</v>
      </c>
      <c r="U47" s="794">
        <f>U43-U44-U45</f>
        <v>0</v>
      </c>
      <c r="V47" s="795">
        <f t="shared" ref="V47" si="208">V43-V44-V45</f>
        <v>0</v>
      </c>
      <c r="W47" s="796">
        <f t="shared" si="15"/>
        <v>0</v>
      </c>
      <c r="X47" s="794">
        <f t="shared" si="184"/>
        <v>0</v>
      </c>
      <c r="Y47" s="795">
        <f t="shared" si="184"/>
        <v>0</v>
      </c>
      <c r="Z47" s="796">
        <f t="shared" si="18"/>
        <v>0</v>
      </c>
      <c r="AA47" s="794">
        <f>AA43-AA44-AA45</f>
        <v>0</v>
      </c>
      <c r="AB47" s="795">
        <f t="shared" ref="AB47" si="209">AB43-AB44-AB45</f>
        <v>0</v>
      </c>
      <c r="AC47" s="796">
        <f t="shared" si="19"/>
        <v>0</v>
      </c>
      <c r="AD47" s="794">
        <f t="shared" si="185"/>
        <v>0</v>
      </c>
      <c r="AE47" s="795">
        <f t="shared" si="185"/>
        <v>0</v>
      </c>
      <c r="AF47" s="796">
        <f t="shared" si="22"/>
        <v>0</v>
      </c>
      <c r="AG47" s="794">
        <f>AG43-AG44-AG45</f>
        <v>0</v>
      </c>
      <c r="AH47" s="795">
        <f t="shared" ref="AH47" si="210">AH43-AH44-AH45</f>
        <v>0</v>
      </c>
      <c r="AI47" s="796">
        <f t="shared" si="23"/>
        <v>0</v>
      </c>
      <c r="AJ47" s="794">
        <f t="shared" si="186"/>
        <v>0</v>
      </c>
      <c r="AK47" s="795">
        <f t="shared" si="186"/>
        <v>0</v>
      </c>
      <c r="AL47" s="796">
        <f t="shared" si="26"/>
        <v>0</v>
      </c>
      <c r="AM47" s="794">
        <f>AM43-AM44-AM45</f>
        <v>0</v>
      </c>
      <c r="AN47" s="795">
        <f t="shared" ref="AN47" si="211">AN43-AN44-AN45</f>
        <v>0</v>
      </c>
      <c r="AO47" s="796">
        <f t="shared" si="27"/>
        <v>0</v>
      </c>
      <c r="AP47" s="794">
        <f t="shared" si="187"/>
        <v>0</v>
      </c>
      <c r="AQ47" s="795">
        <f t="shared" si="187"/>
        <v>0</v>
      </c>
      <c r="AR47" s="796">
        <f t="shared" si="0"/>
        <v>0</v>
      </c>
      <c r="AS47" s="794">
        <f>AS43-AS44-AS45</f>
        <v>0</v>
      </c>
      <c r="AT47" s="795">
        <f t="shared" ref="AT47" si="212">AT43-AT44-AT45</f>
        <v>0</v>
      </c>
      <c r="AU47" s="796">
        <f t="shared" si="30"/>
        <v>0</v>
      </c>
      <c r="AV47" s="794">
        <f t="shared" si="188"/>
        <v>0</v>
      </c>
      <c r="AW47" s="795">
        <f t="shared" si="188"/>
        <v>0</v>
      </c>
      <c r="AX47" s="796">
        <f t="shared" si="1"/>
        <v>0</v>
      </c>
      <c r="AY47" s="794">
        <f>AY43-AY44-AY45</f>
        <v>0</v>
      </c>
      <c r="AZ47" s="795">
        <f t="shared" ref="AZ47" si="213">AZ43-AZ44-AZ45</f>
        <v>0</v>
      </c>
      <c r="BA47" s="796">
        <f t="shared" si="33"/>
        <v>0</v>
      </c>
      <c r="BB47" s="794">
        <f t="shared" si="189"/>
        <v>0</v>
      </c>
      <c r="BC47" s="795">
        <f t="shared" si="189"/>
        <v>0</v>
      </c>
      <c r="BD47" s="796">
        <f t="shared" si="2"/>
        <v>0</v>
      </c>
      <c r="BE47" s="794">
        <f>BE43-BE44-BE45</f>
        <v>0</v>
      </c>
      <c r="BF47" s="795">
        <f t="shared" ref="BF47" si="214">BF43-BF44-BF45</f>
        <v>0</v>
      </c>
      <c r="BG47" s="796">
        <f t="shared" si="36"/>
        <v>0</v>
      </c>
      <c r="BH47" s="794">
        <f t="shared" si="190"/>
        <v>0</v>
      </c>
      <c r="BI47" s="795">
        <f t="shared" si="190"/>
        <v>0</v>
      </c>
      <c r="BJ47" s="796">
        <f t="shared" si="3"/>
        <v>0</v>
      </c>
      <c r="BK47" s="794">
        <f>BK43-BK44-BK45</f>
        <v>0</v>
      </c>
      <c r="BL47" s="795">
        <f t="shared" ref="BL47" si="215">BL43-BL44-BL45</f>
        <v>0</v>
      </c>
      <c r="BM47" s="796">
        <f t="shared" si="39"/>
        <v>0</v>
      </c>
      <c r="BN47" s="794">
        <f t="shared" si="191"/>
        <v>0</v>
      </c>
      <c r="BO47" s="795">
        <f t="shared" si="191"/>
        <v>0</v>
      </c>
      <c r="BP47" s="796">
        <f t="shared" si="4"/>
        <v>0</v>
      </c>
      <c r="BQ47" s="794">
        <f>BQ43-BQ44-BQ45</f>
        <v>0</v>
      </c>
      <c r="BR47" s="795">
        <f t="shared" ref="BR47" si="216">BR43-BR44-BR45</f>
        <v>0</v>
      </c>
      <c r="BS47" s="796">
        <f t="shared" si="42"/>
        <v>0</v>
      </c>
      <c r="BT47" s="794">
        <f t="shared" si="192"/>
        <v>0</v>
      </c>
      <c r="BU47" s="795">
        <f t="shared" si="192"/>
        <v>0</v>
      </c>
      <c r="BV47" s="796">
        <f t="shared" si="5"/>
        <v>0</v>
      </c>
      <c r="BW47" s="797" t="s">
        <v>89</v>
      </c>
    </row>
    <row r="48" spans="2:75" ht="15.75" hidden="1" customHeight="1" outlineLevel="1" thickBot="1">
      <c r="B48" s="2523"/>
      <c r="C48" s="2481"/>
      <c r="D48" s="2478"/>
      <c r="E48" s="738" t="s">
        <v>220</v>
      </c>
      <c r="F48" s="798" t="e">
        <f>F47/F43</f>
        <v>#DIV/0!</v>
      </c>
      <c r="G48" s="799" t="e">
        <f t="shared" ref="G48" si="217">G47/G43</f>
        <v>#DIV/0!</v>
      </c>
      <c r="H48" s="800" t="e">
        <f>G48-F48</f>
        <v>#DIV/0!</v>
      </c>
      <c r="I48" s="798" t="e">
        <f>I47/I43</f>
        <v>#DIV/0!</v>
      </c>
      <c r="J48" s="799" t="e">
        <f t="shared" ref="J48" si="218">J47/J43</f>
        <v>#DIV/0!</v>
      </c>
      <c r="K48" s="800" t="e">
        <f>J48-I48</f>
        <v>#DIV/0!</v>
      </c>
      <c r="L48" s="798" t="e">
        <f t="shared" ref="L48:M48" si="219">L47/L43</f>
        <v>#DIV/0!</v>
      </c>
      <c r="M48" s="799" t="e">
        <f t="shared" si="219"/>
        <v>#DIV/0!</v>
      </c>
      <c r="N48" s="800" t="e">
        <f t="shared" si="10"/>
        <v>#DIV/0!</v>
      </c>
      <c r="O48" s="798" t="e">
        <f>O47/O43</f>
        <v>#DIV/0!</v>
      </c>
      <c r="P48" s="799" t="e">
        <f t="shared" ref="P48" si="220">P47/P43</f>
        <v>#DIV/0!</v>
      </c>
      <c r="Q48" s="800" t="e">
        <f>P48-O48</f>
        <v>#DIV/0!</v>
      </c>
      <c r="R48" s="798" t="e">
        <f t="shared" ref="R48:S48" si="221">R47/R43</f>
        <v>#DIV/0!</v>
      </c>
      <c r="S48" s="799" t="e">
        <f t="shared" si="221"/>
        <v>#DIV/0!</v>
      </c>
      <c r="T48" s="800" t="e">
        <f t="shared" si="14"/>
        <v>#DIV/0!</v>
      </c>
      <c r="U48" s="798" t="e">
        <f>U47/U43</f>
        <v>#DIV/0!</v>
      </c>
      <c r="V48" s="799" t="e">
        <f t="shared" ref="V48" si="222">V47/V43</f>
        <v>#DIV/0!</v>
      </c>
      <c r="W48" s="800" t="e">
        <f>V48-U48</f>
        <v>#DIV/0!</v>
      </c>
      <c r="X48" s="798" t="e">
        <f t="shared" ref="X48:Y48" si="223">X47/X43</f>
        <v>#DIV/0!</v>
      </c>
      <c r="Y48" s="799" t="e">
        <f t="shared" si="223"/>
        <v>#DIV/0!</v>
      </c>
      <c r="Z48" s="800" t="e">
        <f t="shared" si="18"/>
        <v>#DIV/0!</v>
      </c>
      <c r="AA48" s="798" t="e">
        <f>AA47/AA43</f>
        <v>#DIV/0!</v>
      </c>
      <c r="AB48" s="799" t="e">
        <f t="shared" ref="AB48" si="224">AB47/AB43</f>
        <v>#DIV/0!</v>
      </c>
      <c r="AC48" s="800" t="e">
        <f>AB48-AA48</f>
        <v>#DIV/0!</v>
      </c>
      <c r="AD48" s="798" t="e">
        <f t="shared" ref="AD48:AE48" si="225">AD47/AD43</f>
        <v>#DIV/0!</v>
      </c>
      <c r="AE48" s="799" t="e">
        <f t="shared" si="225"/>
        <v>#DIV/0!</v>
      </c>
      <c r="AF48" s="800" t="e">
        <f t="shared" si="22"/>
        <v>#DIV/0!</v>
      </c>
      <c r="AG48" s="798" t="e">
        <f>AG47/AG43</f>
        <v>#DIV/0!</v>
      </c>
      <c r="AH48" s="799" t="e">
        <f t="shared" ref="AH48" si="226">AH47/AH43</f>
        <v>#DIV/0!</v>
      </c>
      <c r="AI48" s="800" t="e">
        <f>AH48-AG48</f>
        <v>#DIV/0!</v>
      </c>
      <c r="AJ48" s="798" t="e">
        <f t="shared" ref="AJ48:AK48" si="227">AJ47/AJ43</f>
        <v>#DIV/0!</v>
      </c>
      <c r="AK48" s="799" t="e">
        <f t="shared" si="227"/>
        <v>#DIV/0!</v>
      </c>
      <c r="AL48" s="800" t="e">
        <f t="shared" si="26"/>
        <v>#DIV/0!</v>
      </c>
      <c r="AM48" s="798" t="e">
        <f>AM47/AM43</f>
        <v>#DIV/0!</v>
      </c>
      <c r="AN48" s="799" t="e">
        <f t="shared" ref="AN48" si="228">AN47/AN43</f>
        <v>#DIV/0!</v>
      </c>
      <c r="AO48" s="800" t="e">
        <f>AN48-AM48</f>
        <v>#DIV/0!</v>
      </c>
      <c r="AP48" s="798" t="e">
        <f t="shared" ref="AP48:AQ48" si="229">AP47/AP43</f>
        <v>#DIV/0!</v>
      </c>
      <c r="AQ48" s="799" t="e">
        <f t="shared" si="229"/>
        <v>#DIV/0!</v>
      </c>
      <c r="AR48" s="800" t="e">
        <f t="shared" si="0"/>
        <v>#DIV/0!</v>
      </c>
      <c r="AS48" s="798" t="e">
        <f>AS47/AS43</f>
        <v>#DIV/0!</v>
      </c>
      <c r="AT48" s="799" t="e">
        <f t="shared" ref="AT48" si="230">AT47/AT43</f>
        <v>#DIV/0!</v>
      </c>
      <c r="AU48" s="800" t="e">
        <f>AT48-AS48</f>
        <v>#DIV/0!</v>
      </c>
      <c r="AV48" s="798" t="e">
        <f t="shared" ref="AV48:AW48" si="231">AV47/AV43</f>
        <v>#DIV/0!</v>
      </c>
      <c r="AW48" s="799" t="e">
        <f t="shared" si="231"/>
        <v>#DIV/0!</v>
      </c>
      <c r="AX48" s="800" t="e">
        <f t="shared" si="1"/>
        <v>#DIV/0!</v>
      </c>
      <c r="AY48" s="798" t="e">
        <f>AY47/AY43</f>
        <v>#DIV/0!</v>
      </c>
      <c r="AZ48" s="799" t="e">
        <f t="shared" ref="AZ48" si="232">AZ47/AZ43</f>
        <v>#DIV/0!</v>
      </c>
      <c r="BA48" s="800" t="e">
        <f>AZ48-AY48</f>
        <v>#DIV/0!</v>
      </c>
      <c r="BB48" s="798" t="e">
        <f t="shared" ref="BB48:BC48" si="233">BB47/BB43</f>
        <v>#DIV/0!</v>
      </c>
      <c r="BC48" s="799" t="e">
        <f t="shared" si="233"/>
        <v>#DIV/0!</v>
      </c>
      <c r="BD48" s="800" t="e">
        <f t="shared" si="2"/>
        <v>#DIV/0!</v>
      </c>
      <c r="BE48" s="798" t="e">
        <f>BE47/BE43</f>
        <v>#DIV/0!</v>
      </c>
      <c r="BF48" s="799" t="e">
        <f t="shared" ref="BF48" si="234">BF47/BF43</f>
        <v>#DIV/0!</v>
      </c>
      <c r="BG48" s="800" t="e">
        <f>BF48-BE48</f>
        <v>#DIV/0!</v>
      </c>
      <c r="BH48" s="798" t="e">
        <f t="shared" ref="BH48:BI48" si="235">BH47/BH43</f>
        <v>#DIV/0!</v>
      </c>
      <c r="BI48" s="799" t="e">
        <f t="shared" si="235"/>
        <v>#DIV/0!</v>
      </c>
      <c r="BJ48" s="800" t="e">
        <f t="shared" si="3"/>
        <v>#DIV/0!</v>
      </c>
      <c r="BK48" s="798" t="e">
        <f>BK47/BK43</f>
        <v>#DIV/0!</v>
      </c>
      <c r="BL48" s="799" t="e">
        <f t="shared" ref="BL48" si="236">BL47/BL43</f>
        <v>#DIV/0!</v>
      </c>
      <c r="BM48" s="800" t="e">
        <f>BL48-BK48</f>
        <v>#DIV/0!</v>
      </c>
      <c r="BN48" s="798" t="e">
        <f t="shared" ref="BN48:BO48" si="237">BN47/BN43</f>
        <v>#DIV/0!</v>
      </c>
      <c r="BO48" s="799" t="e">
        <f t="shared" si="237"/>
        <v>#DIV/0!</v>
      </c>
      <c r="BP48" s="800" t="e">
        <f t="shared" si="4"/>
        <v>#DIV/0!</v>
      </c>
      <c r="BQ48" s="798" t="e">
        <f>BQ47/BQ43</f>
        <v>#DIV/0!</v>
      </c>
      <c r="BR48" s="799" t="e">
        <f t="shared" ref="BR48" si="238">BR47/BR43</f>
        <v>#DIV/0!</v>
      </c>
      <c r="BS48" s="800" t="e">
        <f>BR48-BQ48</f>
        <v>#DIV/0!</v>
      </c>
      <c r="BT48" s="798" t="e">
        <f t="shared" ref="BT48:BU48" si="239">BT47/BT43</f>
        <v>#DIV/0!</v>
      </c>
      <c r="BU48" s="799" t="e">
        <f t="shared" si="239"/>
        <v>#DIV/0!</v>
      </c>
      <c r="BV48" s="800" t="e">
        <f t="shared" si="5"/>
        <v>#DIV/0!</v>
      </c>
      <c r="BW48" s="801" t="s">
        <v>153</v>
      </c>
    </row>
    <row r="49" spans="2:75" ht="15.75" customHeight="1" collapsed="1" thickTop="1" thickBot="1">
      <c r="B49" s="2523"/>
      <c r="C49" s="2535" t="s">
        <v>226</v>
      </c>
      <c r="D49" s="2515"/>
      <c r="E49" s="2516"/>
      <c r="F49" s="802">
        <f>SUM(F13,F19,F25,F31,F37,F43)</f>
        <v>20387</v>
      </c>
      <c r="G49" s="803">
        <f>SUM(G13,G19,G25,G31,G37,G43)</f>
        <v>6023</v>
      </c>
      <c r="H49" s="804">
        <f>G49-F49</f>
        <v>-14364</v>
      </c>
      <c r="I49" s="802">
        <f t="shared" ref="I49:J51" si="240">SUM(I13,I19,I25,I31,I37,I43)</f>
        <v>26717</v>
      </c>
      <c r="J49" s="803">
        <f t="shared" si="240"/>
        <v>12372</v>
      </c>
      <c r="K49" s="804">
        <f t="shared" ref="K49:K54" si="241">J49-I49</f>
        <v>-14345</v>
      </c>
      <c r="L49" s="802">
        <f t="shared" si="46"/>
        <v>47104</v>
      </c>
      <c r="M49" s="803">
        <f t="shared" si="46"/>
        <v>18395</v>
      </c>
      <c r="N49" s="804">
        <f t="shared" si="10"/>
        <v>-28709</v>
      </c>
      <c r="O49" s="802">
        <f t="shared" ref="O49:P51" si="242">SUM(O13,O19,O25,O31,O37,O43)</f>
        <v>20003</v>
      </c>
      <c r="P49" s="803">
        <f t="shared" si="242"/>
        <v>12437</v>
      </c>
      <c r="Q49" s="804">
        <f t="shared" ref="Q49:Q54" si="243">P49-O49</f>
        <v>-7566</v>
      </c>
      <c r="R49" s="802">
        <f t="shared" si="47"/>
        <v>67107</v>
      </c>
      <c r="S49" s="803">
        <f t="shared" si="47"/>
        <v>30832</v>
      </c>
      <c r="T49" s="804">
        <f t="shared" si="14"/>
        <v>-36275</v>
      </c>
      <c r="U49" s="802">
        <f t="shared" ref="U49:V51" si="244">SUM(U13,U19,U25,U31,U37,U43)</f>
        <v>25414</v>
      </c>
      <c r="V49" s="803">
        <f t="shared" si="244"/>
        <v>15560</v>
      </c>
      <c r="W49" s="804">
        <f t="shared" ref="W49:W54" si="245">V49-U49</f>
        <v>-9854</v>
      </c>
      <c r="X49" s="802">
        <f t="shared" si="48"/>
        <v>92521</v>
      </c>
      <c r="Y49" s="803">
        <f t="shared" si="48"/>
        <v>46392</v>
      </c>
      <c r="Z49" s="804">
        <f t="shared" si="18"/>
        <v>-46129</v>
      </c>
      <c r="AA49" s="802">
        <f t="shared" ref="AA49:AB51" si="246">SUM(AA13,AA19,AA25,AA31,AA37,AA43)</f>
        <v>26140</v>
      </c>
      <c r="AB49" s="803">
        <f t="shared" si="246"/>
        <v>8796</v>
      </c>
      <c r="AC49" s="804">
        <f t="shared" ref="AC49:AC54" si="247">AB49-AA49</f>
        <v>-17344</v>
      </c>
      <c r="AD49" s="802">
        <f t="shared" si="49"/>
        <v>118661</v>
      </c>
      <c r="AE49" s="803">
        <f t="shared" si="49"/>
        <v>55188</v>
      </c>
      <c r="AF49" s="804">
        <f t="shared" si="22"/>
        <v>-63473</v>
      </c>
      <c r="AG49" s="802">
        <f t="shared" ref="AG49:AH51" si="248">SUM(AG13,AG19,AG25,AG31,AG37,AG43)</f>
        <v>46792</v>
      </c>
      <c r="AH49" s="803">
        <f t="shared" si="248"/>
        <v>85572</v>
      </c>
      <c r="AI49" s="804">
        <f t="shared" ref="AI49:AI54" si="249">AH49-AG49</f>
        <v>38780</v>
      </c>
      <c r="AJ49" s="802">
        <f t="shared" si="50"/>
        <v>165453</v>
      </c>
      <c r="AK49" s="803">
        <f t="shared" si="50"/>
        <v>140760</v>
      </c>
      <c r="AL49" s="804">
        <f t="shared" si="26"/>
        <v>-24693</v>
      </c>
      <c r="AM49" s="802">
        <f t="shared" ref="AM49:AN51" si="250">SUM(AM13,AM19,AM25,AM31,AM37,AM43)</f>
        <v>38869</v>
      </c>
      <c r="AN49" s="803">
        <f t="shared" si="250"/>
        <v>31370</v>
      </c>
      <c r="AO49" s="804">
        <f t="shared" ref="AO49:AO54" si="251">AN49-AM49</f>
        <v>-7499</v>
      </c>
      <c r="AP49" s="802">
        <f t="shared" si="51"/>
        <v>204322</v>
      </c>
      <c r="AQ49" s="803">
        <f t="shared" si="51"/>
        <v>172130</v>
      </c>
      <c r="AR49" s="804">
        <f t="shared" si="0"/>
        <v>-32192</v>
      </c>
      <c r="AS49" s="802">
        <f t="shared" ref="AS49:AT51" si="252">SUM(AS13,AS19,AS25,AS31,AS37,AS43)</f>
        <v>24388</v>
      </c>
      <c r="AT49" s="803">
        <f t="shared" si="252"/>
        <v>13248</v>
      </c>
      <c r="AU49" s="804">
        <f t="shared" ref="AU49:AU54" si="253">AT49-AS49</f>
        <v>-11140</v>
      </c>
      <c r="AV49" s="802">
        <f t="shared" si="52"/>
        <v>228710</v>
      </c>
      <c r="AW49" s="803">
        <f t="shared" si="52"/>
        <v>185378</v>
      </c>
      <c r="AX49" s="804">
        <f t="shared" si="1"/>
        <v>-43332</v>
      </c>
      <c r="AY49" s="802">
        <f t="shared" ref="AY49:AZ51" si="254">SUM(AY13,AY19,AY25,AY31,AY37,AY43)</f>
        <v>22436</v>
      </c>
      <c r="AZ49" s="803">
        <f t="shared" si="254"/>
        <v>24160</v>
      </c>
      <c r="BA49" s="804">
        <f t="shared" ref="BA49:BA54" si="255">AZ49-AY49</f>
        <v>1724</v>
      </c>
      <c r="BB49" s="802">
        <f t="shared" si="53"/>
        <v>251146</v>
      </c>
      <c r="BC49" s="803">
        <f t="shared" si="53"/>
        <v>209538</v>
      </c>
      <c r="BD49" s="804">
        <f t="shared" si="2"/>
        <v>-41608</v>
      </c>
      <c r="BE49" s="802">
        <f t="shared" ref="BE49:BF51" si="256">SUM(BE13,BE19,BE25,BE31,BE37,BE43)</f>
        <v>33679</v>
      </c>
      <c r="BF49" s="803">
        <f t="shared" si="256"/>
        <v>19902</v>
      </c>
      <c r="BG49" s="804">
        <f t="shared" ref="BG49:BG54" si="257">BF49-BE49</f>
        <v>-13777</v>
      </c>
      <c r="BH49" s="802">
        <f t="shared" si="54"/>
        <v>284825</v>
      </c>
      <c r="BI49" s="803">
        <f t="shared" si="54"/>
        <v>229440</v>
      </c>
      <c r="BJ49" s="804">
        <f t="shared" si="3"/>
        <v>-55385</v>
      </c>
      <c r="BK49" s="802">
        <f t="shared" ref="BK49:BL51" si="258">SUM(BK13,BK19,BK25,BK31,BK37,BK43)</f>
        <v>30088</v>
      </c>
      <c r="BL49" s="803">
        <f t="shared" si="258"/>
        <v>10788</v>
      </c>
      <c r="BM49" s="804">
        <f t="shared" ref="BM49:BM54" si="259">BL49-BK49</f>
        <v>-19300</v>
      </c>
      <c r="BN49" s="802">
        <f t="shared" si="55"/>
        <v>314913</v>
      </c>
      <c r="BO49" s="803">
        <f t="shared" si="55"/>
        <v>240228</v>
      </c>
      <c r="BP49" s="804">
        <f t="shared" si="4"/>
        <v>-74685</v>
      </c>
      <c r="BQ49" s="802">
        <f t="shared" ref="BQ49:BR51" si="260">SUM(BQ13,BQ19,BQ25,BQ31,BQ37,BQ43)</f>
        <v>18500</v>
      </c>
      <c r="BR49" s="803">
        <f t="shared" si="260"/>
        <v>44120</v>
      </c>
      <c r="BS49" s="804">
        <f t="shared" ref="BS49:BS54" si="261">BR49-BQ49</f>
        <v>25620</v>
      </c>
      <c r="BT49" s="802">
        <f t="shared" si="56"/>
        <v>333413</v>
      </c>
      <c r="BU49" s="803">
        <f t="shared" si="56"/>
        <v>284348</v>
      </c>
      <c r="BV49" s="804">
        <f t="shared" si="5"/>
        <v>-49065</v>
      </c>
      <c r="BW49" s="805" t="s">
        <v>89</v>
      </c>
    </row>
    <row r="50" spans="2:75" ht="15.75" customHeight="1" thickTop="1">
      <c r="B50" s="2523"/>
      <c r="C50" s="2475" t="s">
        <v>227</v>
      </c>
      <c r="D50" s="2476"/>
      <c r="E50" s="2477"/>
      <c r="F50" s="794">
        <f t="shared" ref="F50:G51" si="262">SUM(F14,F20,F26,F32,F38,F44)</f>
        <v>10650</v>
      </c>
      <c r="G50" s="795">
        <f t="shared" si="262"/>
        <v>1157</v>
      </c>
      <c r="H50" s="796">
        <f t="shared" ref="H50:H53" si="263">G50-F50</f>
        <v>-9493</v>
      </c>
      <c r="I50" s="794">
        <f t="shared" si="240"/>
        <v>12140</v>
      </c>
      <c r="J50" s="795">
        <f t="shared" si="240"/>
        <v>2338</v>
      </c>
      <c r="K50" s="796">
        <f t="shared" si="241"/>
        <v>-9802</v>
      </c>
      <c r="L50" s="794">
        <f t="shared" si="46"/>
        <v>22790</v>
      </c>
      <c r="M50" s="795">
        <f t="shared" si="46"/>
        <v>3495</v>
      </c>
      <c r="N50" s="796">
        <f t="shared" si="10"/>
        <v>-19295</v>
      </c>
      <c r="O50" s="794">
        <f t="shared" si="242"/>
        <v>7526</v>
      </c>
      <c r="P50" s="795">
        <f t="shared" si="242"/>
        <v>1387</v>
      </c>
      <c r="Q50" s="796">
        <f t="shared" si="243"/>
        <v>-6139</v>
      </c>
      <c r="R50" s="794">
        <f t="shared" si="47"/>
        <v>30316</v>
      </c>
      <c r="S50" s="795">
        <f t="shared" si="47"/>
        <v>4882</v>
      </c>
      <c r="T50" s="796">
        <f t="shared" si="14"/>
        <v>-25434</v>
      </c>
      <c r="U50" s="794">
        <f t="shared" si="244"/>
        <v>10173</v>
      </c>
      <c r="V50" s="795">
        <f t="shared" si="244"/>
        <v>2684</v>
      </c>
      <c r="W50" s="796">
        <f t="shared" si="245"/>
        <v>-7489</v>
      </c>
      <c r="X50" s="794">
        <f t="shared" si="48"/>
        <v>40489</v>
      </c>
      <c r="Y50" s="795">
        <f t="shared" si="48"/>
        <v>7566</v>
      </c>
      <c r="Z50" s="796">
        <f t="shared" si="18"/>
        <v>-32923</v>
      </c>
      <c r="AA50" s="794">
        <f t="shared" si="246"/>
        <v>12040</v>
      </c>
      <c r="AB50" s="795">
        <f t="shared" si="246"/>
        <v>1446</v>
      </c>
      <c r="AC50" s="796">
        <f t="shared" si="247"/>
        <v>-10594</v>
      </c>
      <c r="AD50" s="794">
        <f t="shared" si="49"/>
        <v>52529</v>
      </c>
      <c r="AE50" s="795">
        <f t="shared" si="49"/>
        <v>9012</v>
      </c>
      <c r="AF50" s="796">
        <f t="shared" si="22"/>
        <v>-43517</v>
      </c>
      <c r="AG50" s="794">
        <f t="shared" si="248"/>
        <v>26200</v>
      </c>
      <c r="AH50" s="795">
        <f t="shared" si="248"/>
        <v>54106</v>
      </c>
      <c r="AI50" s="796">
        <f t="shared" si="249"/>
        <v>27906</v>
      </c>
      <c r="AJ50" s="794">
        <f t="shared" si="50"/>
        <v>78729</v>
      </c>
      <c r="AK50" s="795">
        <f t="shared" si="50"/>
        <v>63118</v>
      </c>
      <c r="AL50" s="796">
        <f t="shared" si="26"/>
        <v>-15611</v>
      </c>
      <c r="AM50" s="794">
        <f t="shared" si="250"/>
        <v>18540</v>
      </c>
      <c r="AN50" s="795">
        <f t="shared" si="250"/>
        <v>12099</v>
      </c>
      <c r="AO50" s="796">
        <f t="shared" si="251"/>
        <v>-6441</v>
      </c>
      <c r="AP50" s="794">
        <f t="shared" si="51"/>
        <v>97269</v>
      </c>
      <c r="AQ50" s="795">
        <f t="shared" si="51"/>
        <v>75217</v>
      </c>
      <c r="AR50" s="796">
        <f t="shared" si="0"/>
        <v>-22052</v>
      </c>
      <c r="AS50" s="794">
        <f t="shared" si="252"/>
        <v>10920</v>
      </c>
      <c r="AT50" s="795">
        <f t="shared" si="252"/>
        <v>2946</v>
      </c>
      <c r="AU50" s="796">
        <f t="shared" si="253"/>
        <v>-7974</v>
      </c>
      <c r="AV50" s="794">
        <f t="shared" si="52"/>
        <v>108189</v>
      </c>
      <c r="AW50" s="795">
        <f t="shared" si="52"/>
        <v>78163</v>
      </c>
      <c r="AX50" s="796">
        <f t="shared" si="1"/>
        <v>-30026</v>
      </c>
      <c r="AY50" s="794">
        <f t="shared" si="254"/>
        <v>9785</v>
      </c>
      <c r="AZ50" s="795">
        <f t="shared" si="254"/>
        <v>5920</v>
      </c>
      <c r="BA50" s="796">
        <f t="shared" si="255"/>
        <v>-3865</v>
      </c>
      <c r="BB50" s="794">
        <f t="shared" si="53"/>
        <v>117974</v>
      </c>
      <c r="BC50" s="795">
        <f t="shared" si="53"/>
        <v>84083</v>
      </c>
      <c r="BD50" s="796">
        <f t="shared" si="2"/>
        <v>-33891</v>
      </c>
      <c r="BE50" s="794">
        <f t="shared" si="256"/>
        <v>16330</v>
      </c>
      <c r="BF50" s="795">
        <f t="shared" si="256"/>
        <v>6221</v>
      </c>
      <c r="BG50" s="796">
        <f t="shared" si="257"/>
        <v>-10109</v>
      </c>
      <c r="BH50" s="794">
        <f t="shared" si="54"/>
        <v>134304</v>
      </c>
      <c r="BI50" s="795">
        <f t="shared" si="54"/>
        <v>90304</v>
      </c>
      <c r="BJ50" s="796">
        <f t="shared" si="3"/>
        <v>-44000</v>
      </c>
      <c r="BK50" s="794">
        <f t="shared" si="258"/>
        <v>14845</v>
      </c>
      <c r="BL50" s="795">
        <f t="shared" si="258"/>
        <v>3114</v>
      </c>
      <c r="BM50" s="796">
        <f t="shared" si="259"/>
        <v>-11731</v>
      </c>
      <c r="BN50" s="794">
        <f t="shared" si="55"/>
        <v>149149</v>
      </c>
      <c r="BO50" s="795">
        <f t="shared" si="55"/>
        <v>93418</v>
      </c>
      <c r="BP50" s="796">
        <f t="shared" si="4"/>
        <v>-55731</v>
      </c>
      <c r="BQ50" s="794">
        <f t="shared" si="260"/>
        <v>7740</v>
      </c>
      <c r="BR50" s="795">
        <f t="shared" si="260"/>
        <v>16340</v>
      </c>
      <c r="BS50" s="796">
        <f t="shared" si="261"/>
        <v>8600</v>
      </c>
      <c r="BT50" s="794">
        <f t="shared" si="56"/>
        <v>156889</v>
      </c>
      <c r="BU50" s="795">
        <f t="shared" si="56"/>
        <v>109758</v>
      </c>
      <c r="BV50" s="796">
        <f t="shared" si="5"/>
        <v>-47131</v>
      </c>
      <c r="BW50" s="797" t="s">
        <v>89</v>
      </c>
    </row>
    <row r="51" spans="2:75" ht="15.75" customHeight="1">
      <c r="B51" s="2523"/>
      <c r="C51" s="2539" t="s">
        <v>228</v>
      </c>
      <c r="D51" s="2540"/>
      <c r="E51" s="2541"/>
      <c r="F51" s="806">
        <f t="shared" si="262"/>
        <v>6634</v>
      </c>
      <c r="G51" s="807">
        <f t="shared" si="262"/>
        <v>5240</v>
      </c>
      <c r="H51" s="808">
        <f t="shared" si="263"/>
        <v>-1394</v>
      </c>
      <c r="I51" s="806">
        <f t="shared" si="240"/>
        <v>11040</v>
      </c>
      <c r="J51" s="807">
        <f t="shared" si="240"/>
        <v>7848</v>
      </c>
      <c r="K51" s="808">
        <f t="shared" si="241"/>
        <v>-3192</v>
      </c>
      <c r="L51" s="806">
        <f t="shared" si="46"/>
        <v>17674</v>
      </c>
      <c r="M51" s="807">
        <f t="shared" si="46"/>
        <v>13088</v>
      </c>
      <c r="N51" s="808">
        <f t="shared" si="10"/>
        <v>-4586</v>
      </c>
      <c r="O51" s="806">
        <f t="shared" si="242"/>
        <v>9721</v>
      </c>
      <c r="P51" s="807">
        <f t="shared" si="242"/>
        <v>10126</v>
      </c>
      <c r="Q51" s="808">
        <f t="shared" si="243"/>
        <v>405</v>
      </c>
      <c r="R51" s="806">
        <f t="shared" si="47"/>
        <v>27395</v>
      </c>
      <c r="S51" s="807">
        <f t="shared" si="47"/>
        <v>23214</v>
      </c>
      <c r="T51" s="808">
        <f t="shared" si="14"/>
        <v>-4181</v>
      </c>
      <c r="U51" s="806">
        <f t="shared" si="244"/>
        <v>11598</v>
      </c>
      <c r="V51" s="807">
        <f t="shared" si="244"/>
        <v>9885</v>
      </c>
      <c r="W51" s="808">
        <f t="shared" si="245"/>
        <v>-1713</v>
      </c>
      <c r="X51" s="806">
        <f t="shared" si="48"/>
        <v>38993</v>
      </c>
      <c r="Y51" s="807">
        <f t="shared" si="48"/>
        <v>33099</v>
      </c>
      <c r="Z51" s="808">
        <f t="shared" si="18"/>
        <v>-5894</v>
      </c>
      <c r="AA51" s="806">
        <f t="shared" si="246"/>
        <v>9430</v>
      </c>
      <c r="AB51" s="807">
        <f t="shared" si="246"/>
        <v>4423</v>
      </c>
      <c r="AC51" s="808">
        <f t="shared" si="247"/>
        <v>-5007</v>
      </c>
      <c r="AD51" s="806">
        <f t="shared" si="49"/>
        <v>48423</v>
      </c>
      <c r="AE51" s="807">
        <f t="shared" si="49"/>
        <v>37522</v>
      </c>
      <c r="AF51" s="808">
        <f t="shared" si="22"/>
        <v>-10901</v>
      </c>
      <c r="AG51" s="806">
        <f t="shared" si="248"/>
        <v>10699</v>
      </c>
      <c r="AH51" s="807">
        <f t="shared" si="248"/>
        <v>21703</v>
      </c>
      <c r="AI51" s="808">
        <f t="shared" si="249"/>
        <v>11004</v>
      </c>
      <c r="AJ51" s="806">
        <f t="shared" si="50"/>
        <v>59122</v>
      </c>
      <c r="AK51" s="807">
        <f t="shared" si="50"/>
        <v>59225</v>
      </c>
      <c r="AL51" s="808">
        <f t="shared" si="26"/>
        <v>103</v>
      </c>
      <c r="AM51" s="806">
        <f t="shared" si="250"/>
        <v>15067</v>
      </c>
      <c r="AN51" s="807">
        <f t="shared" si="250"/>
        <v>9311</v>
      </c>
      <c r="AO51" s="808">
        <f t="shared" si="251"/>
        <v>-5756</v>
      </c>
      <c r="AP51" s="806">
        <f t="shared" si="51"/>
        <v>74189</v>
      </c>
      <c r="AQ51" s="807">
        <f t="shared" si="51"/>
        <v>68536</v>
      </c>
      <c r="AR51" s="808">
        <f t="shared" si="0"/>
        <v>-5653</v>
      </c>
      <c r="AS51" s="806">
        <f t="shared" si="252"/>
        <v>9913</v>
      </c>
      <c r="AT51" s="807">
        <f t="shared" si="252"/>
        <v>888</v>
      </c>
      <c r="AU51" s="808">
        <f t="shared" si="253"/>
        <v>-9025</v>
      </c>
      <c r="AV51" s="806">
        <f t="shared" si="52"/>
        <v>84102</v>
      </c>
      <c r="AW51" s="807">
        <f t="shared" si="52"/>
        <v>69424</v>
      </c>
      <c r="AX51" s="808">
        <f t="shared" si="1"/>
        <v>-14678</v>
      </c>
      <c r="AY51" s="806">
        <f t="shared" si="254"/>
        <v>9748</v>
      </c>
      <c r="AZ51" s="807">
        <f t="shared" si="254"/>
        <v>813</v>
      </c>
      <c r="BA51" s="808">
        <f t="shared" si="255"/>
        <v>-8935</v>
      </c>
      <c r="BB51" s="806">
        <f t="shared" si="53"/>
        <v>93850</v>
      </c>
      <c r="BC51" s="807">
        <f t="shared" si="53"/>
        <v>70237</v>
      </c>
      <c r="BD51" s="808">
        <f t="shared" si="2"/>
        <v>-23613</v>
      </c>
      <c r="BE51" s="806">
        <f t="shared" si="256"/>
        <v>12892</v>
      </c>
      <c r="BF51" s="807">
        <f t="shared" si="256"/>
        <v>1267</v>
      </c>
      <c r="BG51" s="808">
        <f t="shared" si="257"/>
        <v>-11625</v>
      </c>
      <c r="BH51" s="806">
        <f t="shared" si="54"/>
        <v>106742</v>
      </c>
      <c r="BI51" s="807">
        <f t="shared" si="54"/>
        <v>71504</v>
      </c>
      <c r="BJ51" s="808">
        <f t="shared" si="3"/>
        <v>-35238</v>
      </c>
      <c r="BK51" s="806">
        <f t="shared" si="258"/>
        <v>11733</v>
      </c>
      <c r="BL51" s="807">
        <f t="shared" si="258"/>
        <v>211</v>
      </c>
      <c r="BM51" s="808">
        <f t="shared" si="259"/>
        <v>-11522</v>
      </c>
      <c r="BN51" s="806">
        <f t="shared" si="55"/>
        <v>118475</v>
      </c>
      <c r="BO51" s="807">
        <f t="shared" si="55"/>
        <v>71715</v>
      </c>
      <c r="BP51" s="808">
        <f t="shared" si="4"/>
        <v>-46760</v>
      </c>
      <c r="BQ51" s="806">
        <f t="shared" si="260"/>
        <v>8199</v>
      </c>
      <c r="BR51" s="807">
        <f t="shared" si="260"/>
        <v>4592</v>
      </c>
      <c r="BS51" s="808">
        <f t="shared" si="261"/>
        <v>-3607</v>
      </c>
      <c r="BT51" s="806">
        <f t="shared" si="56"/>
        <v>126674</v>
      </c>
      <c r="BU51" s="807">
        <f t="shared" si="56"/>
        <v>76307</v>
      </c>
      <c r="BV51" s="808">
        <f t="shared" si="5"/>
        <v>-50367</v>
      </c>
      <c r="BW51" s="789" t="s">
        <v>89</v>
      </c>
    </row>
    <row r="52" spans="2:75" ht="15.75" customHeight="1" thickBot="1">
      <c r="B52" s="2523"/>
      <c r="C52" s="2542" t="s">
        <v>229</v>
      </c>
      <c r="D52" s="2543"/>
      <c r="E52" s="2544"/>
      <c r="F52" s="790">
        <f>F51/6300*1000</f>
        <v>1053.015873015873</v>
      </c>
      <c r="G52" s="791">
        <f t="shared" ref="G52:BR52" si="264">G51/6300*1000</f>
        <v>831.7460317460318</v>
      </c>
      <c r="H52" s="792">
        <f t="shared" si="263"/>
        <v>-221.26984126984121</v>
      </c>
      <c r="I52" s="790">
        <f t="shared" si="264"/>
        <v>1752.3809523809523</v>
      </c>
      <c r="J52" s="791">
        <f t="shared" si="264"/>
        <v>1245.7142857142858</v>
      </c>
      <c r="K52" s="792">
        <f t="shared" si="241"/>
        <v>-506.66666666666652</v>
      </c>
      <c r="L52" s="790">
        <f t="shared" si="46"/>
        <v>2805.3968253968251</v>
      </c>
      <c r="M52" s="791">
        <f t="shared" si="46"/>
        <v>2077.4603174603176</v>
      </c>
      <c r="N52" s="792">
        <f t="shared" si="10"/>
        <v>-727.9365079365075</v>
      </c>
      <c r="O52" s="790">
        <f t="shared" si="264"/>
        <v>1543.015873015873</v>
      </c>
      <c r="P52" s="791">
        <f t="shared" si="264"/>
        <v>1607.3015873015872</v>
      </c>
      <c r="Q52" s="792">
        <f t="shared" si="243"/>
        <v>64.285714285714221</v>
      </c>
      <c r="R52" s="790">
        <f t="shared" si="47"/>
        <v>4348.4126984126979</v>
      </c>
      <c r="S52" s="791">
        <f t="shared" si="47"/>
        <v>3684.7619047619046</v>
      </c>
      <c r="T52" s="792">
        <f t="shared" si="14"/>
        <v>-663.65079365079328</v>
      </c>
      <c r="U52" s="790">
        <f t="shared" si="264"/>
        <v>1840.952380952381</v>
      </c>
      <c r="V52" s="791">
        <f t="shared" si="264"/>
        <v>1569.047619047619</v>
      </c>
      <c r="W52" s="792">
        <f t="shared" si="245"/>
        <v>-271.90476190476193</v>
      </c>
      <c r="X52" s="790">
        <f t="shared" si="48"/>
        <v>6189.3650793650786</v>
      </c>
      <c r="Y52" s="791">
        <f t="shared" si="48"/>
        <v>5253.8095238095239</v>
      </c>
      <c r="Z52" s="792">
        <f t="shared" si="18"/>
        <v>-935.55555555555475</v>
      </c>
      <c r="AA52" s="790">
        <f t="shared" si="264"/>
        <v>1496.8253968253969</v>
      </c>
      <c r="AB52" s="791">
        <f t="shared" si="264"/>
        <v>702.06349206349205</v>
      </c>
      <c r="AC52" s="792">
        <f t="shared" si="247"/>
        <v>-794.76190476190482</v>
      </c>
      <c r="AD52" s="790">
        <f t="shared" si="49"/>
        <v>7686.1904761904752</v>
      </c>
      <c r="AE52" s="791">
        <f t="shared" si="49"/>
        <v>5955.8730158730159</v>
      </c>
      <c r="AF52" s="792">
        <f t="shared" si="22"/>
        <v>-1730.3174603174593</v>
      </c>
      <c r="AG52" s="790">
        <f t="shared" si="264"/>
        <v>1698.2539682539684</v>
      </c>
      <c r="AH52" s="791">
        <f t="shared" si="264"/>
        <v>3444.9206349206352</v>
      </c>
      <c r="AI52" s="792">
        <f t="shared" si="249"/>
        <v>1746.6666666666667</v>
      </c>
      <c r="AJ52" s="790">
        <f t="shared" si="50"/>
        <v>9384.4444444444434</v>
      </c>
      <c r="AK52" s="791">
        <f t="shared" si="50"/>
        <v>9400.7936507936502</v>
      </c>
      <c r="AL52" s="792">
        <f t="shared" si="26"/>
        <v>16.349206349206725</v>
      </c>
      <c r="AM52" s="790">
        <f t="shared" si="264"/>
        <v>2391.5873015873017</v>
      </c>
      <c r="AN52" s="791">
        <f t="shared" si="264"/>
        <v>1477.936507936508</v>
      </c>
      <c r="AO52" s="792">
        <f t="shared" si="251"/>
        <v>-913.65079365079373</v>
      </c>
      <c r="AP52" s="790">
        <f t="shared" si="51"/>
        <v>11776.031746031746</v>
      </c>
      <c r="AQ52" s="791">
        <f t="shared" si="51"/>
        <v>10878.730158730159</v>
      </c>
      <c r="AR52" s="792">
        <f t="shared" si="0"/>
        <v>-897.30158730158655</v>
      </c>
      <c r="AS52" s="790">
        <f t="shared" si="264"/>
        <v>1573.4920634920636</v>
      </c>
      <c r="AT52" s="791">
        <f t="shared" si="264"/>
        <v>140.95238095238093</v>
      </c>
      <c r="AU52" s="792">
        <f t="shared" si="253"/>
        <v>-1432.5396825396826</v>
      </c>
      <c r="AV52" s="790">
        <f t="shared" si="52"/>
        <v>13349.523809523809</v>
      </c>
      <c r="AW52" s="791">
        <f t="shared" si="52"/>
        <v>11019.682539682541</v>
      </c>
      <c r="AX52" s="792">
        <f t="shared" si="1"/>
        <v>-2329.8412698412685</v>
      </c>
      <c r="AY52" s="790">
        <f t="shared" si="264"/>
        <v>1547.3015873015875</v>
      </c>
      <c r="AZ52" s="791">
        <f t="shared" si="264"/>
        <v>129.04761904761904</v>
      </c>
      <c r="BA52" s="792">
        <f t="shared" si="255"/>
        <v>-1418.2539682539684</v>
      </c>
      <c r="BB52" s="790">
        <f t="shared" si="53"/>
        <v>14896.825396825396</v>
      </c>
      <c r="BC52" s="791">
        <f t="shared" si="53"/>
        <v>11148.730158730159</v>
      </c>
      <c r="BD52" s="792">
        <f t="shared" si="2"/>
        <v>-3748.0952380952367</v>
      </c>
      <c r="BE52" s="790">
        <f t="shared" si="264"/>
        <v>2046.3492063492063</v>
      </c>
      <c r="BF52" s="791">
        <f t="shared" si="264"/>
        <v>201.11111111111111</v>
      </c>
      <c r="BG52" s="792">
        <f t="shared" si="257"/>
        <v>-1845.2380952380952</v>
      </c>
      <c r="BH52" s="790">
        <f t="shared" si="54"/>
        <v>16943.174603174601</v>
      </c>
      <c r="BI52" s="791">
        <f t="shared" si="54"/>
        <v>11349.84126984127</v>
      </c>
      <c r="BJ52" s="792">
        <f t="shared" si="3"/>
        <v>-5593.3333333333303</v>
      </c>
      <c r="BK52" s="790">
        <f t="shared" si="264"/>
        <v>1862.3809523809525</v>
      </c>
      <c r="BL52" s="791">
        <f t="shared" si="264"/>
        <v>33.492063492063487</v>
      </c>
      <c r="BM52" s="792">
        <f t="shared" si="259"/>
        <v>-1828.8888888888891</v>
      </c>
      <c r="BN52" s="790">
        <f t="shared" si="55"/>
        <v>18805.555555555555</v>
      </c>
      <c r="BO52" s="791">
        <f t="shared" si="55"/>
        <v>11383.333333333334</v>
      </c>
      <c r="BP52" s="792">
        <f t="shared" si="4"/>
        <v>-7422.2222222222208</v>
      </c>
      <c r="BQ52" s="790">
        <f t="shared" si="264"/>
        <v>1301.4285714285713</v>
      </c>
      <c r="BR52" s="791">
        <f t="shared" si="264"/>
        <v>728.88888888888891</v>
      </c>
      <c r="BS52" s="792">
        <f t="shared" si="261"/>
        <v>-572.53968253968242</v>
      </c>
      <c r="BT52" s="790">
        <f t="shared" si="56"/>
        <v>20106.984126984127</v>
      </c>
      <c r="BU52" s="791">
        <f t="shared" si="56"/>
        <v>12112.222222222223</v>
      </c>
      <c r="BV52" s="792">
        <f t="shared" si="5"/>
        <v>-7994.7619047619046</v>
      </c>
      <c r="BW52" s="793" t="s">
        <v>90</v>
      </c>
    </row>
    <row r="53" spans="2:75" ht="15.75" customHeight="1" thickTop="1">
      <c r="B53" s="2523"/>
      <c r="C53" s="2533" t="s">
        <v>230</v>
      </c>
      <c r="D53" s="2545"/>
      <c r="E53" s="2534"/>
      <c r="F53" s="794">
        <f>F49-F50-F51</f>
        <v>3103</v>
      </c>
      <c r="G53" s="795">
        <f t="shared" ref="G53:BR53" si="265">G49-G50-G51</f>
        <v>-374</v>
      </c>
      <c r="H53" s="796">
        <f t="shared" si="263"/>
        <v>-3477</v>
      </c>
      <c r="I53" s="794">
        <f t="shared" si="265"/>
        <v>3537</v>
      </c>
      <c r="J53" s="795">
        <f t="shared" si="265"/>
        <v>2186</v>
      </c>
      <c r="K53" s="796">
        <f t="shared" si="241"/>
        <v>-1351</v>
      </c>
      <c r="L53" s="794">
        <f t="shared" si="46"/>
        <v>6640</v>
      </c>
      <c r="M53" s="795">
        <f t="shared" si="46"/>
        <v>1812</v>
      </c>
      <c r="N53" s="796">
        <f t="shared" si="10"/>
        <v>-4828</v>
      </c>
      <c r="O53" s="794">
        <f t="shared" si="265"/>
        <v>2756</v>
      </c>
      <c r="P53" s="795">
        <f t="shared" si="265"/>
        <v>924</v>
      </c>
      <c r="Q53" s="796">
        <f t="shared" si="243"/>
        <v>-1832</v>
      </c>
      <c r="R53" s="794">
        <f t="shared" si="47"/>
        <v>9396</v>
      </c>
      <c r="S53" s="795">
        <f t="shared" si="47"/>
        <v>2736</v>
      </c>
      <c r="T53" s="796">
        <f t="shared" si="14"/>
        <v>-6660</v>
      </c>
      <c r="U53" s="794">
        <f t="shared" si="265"/>
        <v>3643</v>
      </c>
      <c r="V53" s="795">
        <f t="shared" si="265"/>
        <v>2991</v>
      </c>
      <c r="W53" s="796">
        <f t="shared" si="245"/>
        <v>-652</v>
      </c>
      <c r="X53" s="794">
        <f t="shared" si="48"/>
        <v>13039</v>
      </c>
      <c r="Y53" s="795">
        <f t="shared" si="48"/>
        <v>5727</v>
      </c>
      <c r="Z53" s="796">
        <f t="shared" si="18"/>
        <v>-7312</v>
      </c>
      <c r="AA53" s="794">
        <f t="shared" si="265"/>
        <v>4670</v>
      </c>
      <c r="AB53" s="795">
        <f t="shared" si="265"/>
        <v>2927</v>
      </c>
      <c r="AC53" s="796">
        <f t="shared" si="247"/>
        <v>-1743</v>
      </c>
      <c r="AD53" s="794">
        <f t="shared" si="49"/>
        <v>17709</v>
      </c>
      <c r="AE53" s="795">
        <f t="shared" si="49"/>
        <v>8654</v>
      </c>
      <c r="AF53" s="796">
        <f t="shared" si="22"/>
        <v>-9055</v>
      </c>
      <c r="AG53" s="794">
        <f t="shared" si="265"/>
        <v>9893</v>
      </c>
      <c r="AH53" s="795">
        <f t="shared" si="265"/>
        <v>9763</v>
      </c>
      <c r="AI53" s="796">
        <f t="shared" si="249"/>
        <v>-130</v>
      </c>
      <c r="AJ53" s="794">
        <f t="shared" si="50"/>
        <v>27602</v>
      </c>
      <c r="AK53" s="795">
        <f t="shared" si="50"/>
        <v>18417</v>
      </c>
      <c r="AL53" s="796">
        <f t="shared" si="26"/>
        <v>-9185</v>
      </c>
      <c r="AM53" s="794">
        <f t="shared" si="265"/>
        <v>5262</v>
      </c>
      <c r="AN53" s="795">
        <f t="shared" si="265"/>
        <v>9960</v>
      </c>
      <c r="AO53" s="796">
        <f t="shared" si="251"/>
        <v>4698</v>
      </c>
      <c r="AP53" s="794">
        <f t="shared" si="51"/>
        <v>32864</v>
      </c>
      <c r="AQ53" s="795">
        <f t="shared" si="51"/>
        <v>28377</v>
      </c>
      <c r="AR53" s="796">
        <f t="shared" si="0"/>
        <v>-4487</v>
      </c>
      <c r="AS53" s="794">
        <f t="shared" si="265"/>
        <v>3555</v>
      </c>
      <c r="AT53" s="795">
        <f t="shared" si="265"/>
        <v>9414</v>
      </c>
      <c r="AU53" s="796">
        <f t="shared" si="253"/>
        <v>5859</v>
      </c>
      <c r="AV53" s="794">
        <f t="shared" si="52"/>
        <v>36419</v>
      </c>
      <c r="AW53" s="795">
        <f t="shared" si="52"/>
        <v>37791</v>
      </c>
      <c r="AX53" s="796">
        <f t="shared" si="1"/>
        <v>1372</v>
      </c>
      <c r="AY53" s="794">
        <f t="shared" si="265"/>
        <v>2903</v>
      </c>
      <c r="AZ53" s="795">
        <f t="shared" si="265"/>
        <v>17427</v>
      </c>
      <c r="BA53" s="796">
        <f t="shared" si="255"/>
        <v>14524</v>
      </c>
      <c r="BB53" s="794">
        <f t="shared" si="53"/>
        <v>39322</v>
      </c>
      <c r="BC53" s="795">
        <f t="shared" si="53"/>
        <v>55218</v>
      </c>
      <c r="BD53" s="796">
        <f t="shared" si="2"/>
        <v>15896</v>
      </c>
      <c r="BE53" s="794">
        <f t="shared" si="265"/>
        <v>4457</v>
      </c>
      <c r="BF53" s="795">
        <f t="shared" si="265"/>
        <v>12414</v>
      </c>
      <c r="BG53" s="796">
        <f t="shared" si="257"/>
        <v>7957</v>
      </c>
      <c r="BH53" s="794">
        <f t="shared" si="54"/>
        <v>43779</v>
      </c>
      <c r="BI53" s="795">
        <f t="shared" si="54"/>
        <v>67632</v>
      </c>
      <c r="BJ53" s="796">
        <f t="shared" si="3"/>
        <v>23853</v>
      </c>
      <c r="BK53" s="794">
        <f t="shared" si="265"/>
        <v>3510</v>
      </c>
      <c r="BL53" s="795">
        <f t="shared" si="265"/>
        <v>7463</v>
      </c>
      <c r="BM53" s="796">
        <f t="shared" si="259"/>
        <v>3953</v>
      </c>
      <c r="BN53" s="794">
        <f t="shared" si="55"/>
        <v>47289</v>
      </c>
      <c r="BO53" s="795">
        <f t="shared" si="55"/>
        <v>75095</v>
      </c>
      <c r="BP53" s="796">
        <f t="shared" si="4"/>
        <v>27806</v>
      </c>
      <c r="BQ53" s="794">
        <f t="shared" si="265"/>
        <v>2561</v>
      </c>
      <c r="BR53" s="795">
        <f t="shared" si="265"/>
        <v>23188</v>
      </c>
      <c r="BS53" s="796">
        <f t="shared" si="261"/>
        <v>20627</v>
      </c>
      <c r="BT53" s="794">
        <f t="shared" si="56"/>
        <v>49850</v>
      </c>
      <c r="BU53" s="795">
        <f t="shared" si="56"/>
        <v>98283</v>
      </c>
      <c r="BV53" s="796">
        <f t="shared" si="5"/>
        <v>48433</v>
      </c>
      <c r="BW53" s="797" t="s">
        <v>89</v>
      </c>
    </row>
    <row r="54" spans="2:75" ht="15.75" customHeight="1" thickBot="1">
      <c r="B54" s="2524"/>
      <c r="C54" s="2546" t="s">
        <v>231</v>
      </c>
      <c r="D54" s="2547"/>
      <c r="E54" s="2548"/>
      <c r="F54" s="798">
        <f>F53/F49</f>
        <v>0.15220483641536273</v>
      </c>
      <c r="G54" s="799">
        <f t="shared" ref="G54" si="266">G53/G49</f>
        <v>-6.2095301344844762E-2</v>
      </c>
      <c r="H54" s="800">
        <f>G54-F54</f>
        <v>-0.21430013776020748</v>
      </c>
      <c r="I54" s="798">
        <f t="shared" ref="I54:BR54" si="267">I53/I49</f>
        <v>0.132387618370326</v>
      </c>
      <c r="J54" s="799">
        <f t="shared" si="267"/>
        <v>0.17668929841577757</v>
      </c>
      <c r="K54" s="800">
        <f t="shared" si="241"/>
        <v>4.4301680045451569E-2</v>
      </c>
      <c r="L54" s="798">
        <f t="shared" ref="L54" si="268">L53/L49</f>
        <v>0.14096467391304349</v>
      </c>
      <c r="M54" s="799">
        <f t="shared" si="267"/>
        <v>9.8505028540364234E-2</v>
      </c>
      <c r="N54" s="800">
        <f t="shared" si="10"/>
        <v>-4.2459645372679253E-2</v>
      </c>
      <c r="O54" s="798">
        <f t="shared" ref="O54" si="269">O53/O49</f>
        <v>0.13777933310003498</v>
      </c>
      <c r="P54" s="799">
        <f t="shared" si="267"/>
        <v>7.4294443997748649E-2</v>
      </c>
      <c r="Q54" s="800">
        <f t="shared" si="243"/>
        <v>-6.3484889102286335E-2</v>
      </c>
      <c r="R54" s="798">
        <f t="shared" ref="R54" si="270">R53/R49</f>
        <v>0.14001519960659842</v>
      </c>
      <c r="S54" s="799">
        <f t="shared" si="267"/>
        <v>8.8738972496107946E-2</v>
      </c>
      <c r="T54" s="800">
        <f t="shared" si="14"/>
        <v>-5.1276227110490472E-2</v>
      </c>
      <c r="U54" s="798">
        <f t="shared" ref="U54" si="271">U53/U49</f>
        <v>0.14334618714094594</v>
      </c>
      <c r="V54" s="799">
        <f t="shared" si="267"/>
        <v>0.1922236503856041</v>
      </c>
      <c r="W54" s="800">
        <f t="shared" si="245"/>
        <v>4.8877463244658165E-2</v>
      </c>
      <c r="X54" s="798">
        <f t="shared" ref="X54" si="272">X53/X49</f>
        <v>0.14093016720528312</v>
      </c>
      <c r="Y54" s="799">
        <f t="shared" si="267"/>
        <v>0.12344800827728919</v>
      </c>
      <c r="Z54" s="800">
        <f t="shared" si="18"/>
        <v>-1.7482158927993929E-2</v>
      </c>
      <c r="AA54" s="798">
        <f t="shared" ref="AA54" si="273">AA53/AA49</f>
        <v>0.17865340474368782</v>
      </c>
      <c r="AB54" s="799">
        <f t="shared" si="267"/>
        <v>0.33276489313324237</v>
      </c>
      <c r="AC54" s="800">
        <f t="shared" si="247"/>
        <v>0.15411148838955455</v>
      </c>
      <c r="AD54" s="798">
        <f t="shared" ref="AD54" si="274">AD53/AD49</f>
        <v>0.14924027270965187</v>
      </c>
      <c r="AE54" s="799">
        <f t="shared" si="267"/>
        <v>0.15680945132999927</v>
      </c>
      <c r="AF54" s="800">
        <f t="shared" si="22"/>
        <v>7.5691786203473943E-3</v>
      </c>
      <c r="AG54" s="798">
        <f t="shared" ref="AG54" si="275">AG53/AG49</f>
        <v>0.21142502991964437</v>
      </c>
      <c r="AH54" s="799">
        <f t="shared" si="267"/>
        <v>0.11409105782265228</v>
      </c>
      <c r="AI54" s="800">
        <f t="shared" si="249"/>
        <v>-9.73339720969921E-2</v>
      </c>
      <c r="AJ54" s="798">
        <f t="shared" ref="AJ54" si="276">AJ53/AJ49</f>
        <v>0.16682683299789064</v>
      </c>
      <c r="AK54" s="799">
        <f t="shared" si="267"/>
        <v>0.13083972719522591</v>
      </c>
      <c r="AL54" s="800">
        <f t="shared" si="26"/>
        <v>-3.5987105802664732E-2</v>
      </c>
      <c r="AM54" s="798">
        <f t="shared" ref="AM54" si="277">AM53/AM49</f>
        <v>0.13537780750726799</v>
      </c>
      <c r="AN54" s="799">
        <f t="shared" si="267"/>
        <v>0.31750079693975136</v>
      </c>
      <c r="AO54" s="800">
        <f t="shared" si="251"/>
        <v>0.18212298943248337</v>
      </c>
      <c r="AP54" s="798">
        <f t="shared" ref="AP54" si="278">AP53/AP49</f>
        <v>0.16084415775100086</v>
      </c>
      <c r="AQ54" s="799">
        <f t="shared" si="267"/>
        <v>0.16485795619589844</v>
      </c>
      <c r="AR54" s="800">
        <f t="shared" si="0"/>
        <v>4.0137984448975761E-3</v>
      </c>
      <c r="AS54" s="798">
        <f t="shared" ref="AS54" si="279">AS53/AS49</f>
        <v>0.14576841069378382</v>
      </c>
      <c r="AT54" s="799">
        <f t="shared" si="267"/>
        <v>0.71059782608695654</v>
      </c>
      <c r="AU54" s="800">
        <f t="shared" si="253"/>
        <v>0.56482941539317277</v>
      </c>
      <c r="AV54" s="798">
        <f t="shared" ref="AV54" si="280">AV53/AV49</f>
        <v>0.15923658781863495</v>
      </c>
      <c r="AW54" s="799">
        <f t="shared" si="267"/>
        <v>0.20385914186149381</v>
      </c>
      <c r="AX54" s="800">
        <f t="shared" si="1"/>
        <v>4.4622554042858864E-2</v>
      </c>
      <c r="AY54" s="798">
        <f t="shared" ref="AY54" si="281">AY53/AY49</f>
        <v>0.1293902656444999</v>
      </c>
      <c r="AZ54" s="799">
        <f t="shared" si="267"/>
        <v>0.72131622516556293</v>
      </c>
      <c r="BA54" s="800">
        <f t="shared" si="255"/>
        <v>0.59192595952106308</v>
      </c>
      <c r="BB54" s="798">
        <f t="shared" ref="BB54" si="282">BB53/BB49</f>
        <v>0.15657028182809998</v>
      </c>
      <c r="BC54" s="799">
        <f t="shared" si="267"/>
        <v>0.26352260687798873</v>
      </c>
      <c r="BD54" s="800">
        <f t="shared" si="2"/>
        <v>0.10695232504988875</v>
      </c>
      <c r="BE54" s="798">
        <f t="shared" ref="BE54" si="283">BE53/BE49</f>
        <v>0.13233765848154636</v>
      </c>
      <c r="BF54" s="799">
        <f t="shared" si="267"/>
        <v>0.62375640639131746</v>
      </c>
      <c r="BG54" s="800">
        <f t="shared" si="257"/>
        <v>0.49141874790977114</v>
      </c>
      <c r="BH54" s="798">
        <f t="shared" ref="BH54" si="284">BH53/BH49</f>
        <v>0.15370490652154831</v>
      </c>
      <c r="BI54" s="799">
        <f t="shared" si="267"/>
        <v>0.29476987447698744</v>
      </c>
      <c r="BJ54" s="800">
        <f t="shared" si="3"/>
        <v>0.14106496795543913</v>
      </c>
      <c r="BK54" s="798">
        <f t="shared" ref="BK54" si="285">BK53/BK49</f>
        <v>0.1166578037755916</v>
      </c>
      <c r="BL54" s="799">
        <f t="shared" si="267"/>
        <v>0.69178717093066366</v>
      </c>
      <c r="BM54" s="800">
        <f t="shared" si="259"/>
        <v>0.57512936715507212</v>
      </c>
      <c r="BN54" s="798">
        <f t="shared" ref="BN54" si="286">BN53/BN49</f>
        <v>0.15016528374503435</v>
      </c>
      <c r="BO54" s="799">
        <f t="shared" si="267"/>
        <v>0.3125988644121418</v>
      </c>
      <c r="BP54" s="800">
        <f t="shared" si="4"/>
        <v>0.16243358066710745</v>
      </c>
      <c r="BQ54" s="798">
        <f t="shared" ref="BQ54" si="287">BQ53/BQ49</f>
        <v>0.13843243243243245</v>
      </c>
      <c r="BR54" s="799">
        <f t="shared" si="267"/>
        <v>0.52556663644605617</v>
      </c>
      <c r="BS54" s="800">
        <f t="shared" si="261"/>
        <v>0.38713420401362375</v>
      </c>
      <c r="BT54" s="798">
        <f t="shared" ref="BT54:BU54" si="288">BT53/BT49</f>
        <v>0.14951426609040439</v>
      </c>
      <c r="BU54" s="799">
        <f t="shared" si="288"/>
        <v>0.3456433665789807</v>
      </c>
      <c r="BV54" s="800">
        <f t="shared" si="5"/>
        <v>0.19612910048857632</v>
      </c>
      <c r="BW54" s="809" t="s">
        <v>153</v>
      </c>
    </row>
    <row r="55" spans="2:75" ht="15.75" customHeight="1">
      <c r="B55" s="2549" t="s">
        <v>232</v>
      </c>
      <c r="C55" s="2552" t="s">
        <v>233</v>
      </c>
      <c r="D55" s="739" t="s">
        <v>234</v>
      </c>
      <c r="E55" s="740" t="s">
        <v>235</v>
      </c>
      <c r="F55" s="782">
        <f>SW800_JIG_MTBJC!F81</f>
        <v>9633</v>
      </c>
      <c r="G55" s="783">
        <f>SW800_JIG_MTBJC!G81</f>
        <v>9633</v>
      </c>
      <c r="H55" s="781">
        <f t="shared" si="6"/>
        <v>0</v>
      </c>
      <c r="I55" s="782">
        <f>SW800_JIG_MTBJC!H81</f>
        <v>9849</v>
      </c>
      <c r="J55" s="783">
        <f>SW800_JIG_MTBJC!I81</f>
        <v>9849</v>
      </c>
      <c r="K55" s="781">
        <f t="shared" si="7"/>
        <v>0</v>
      </c>
      <c r="L55" s="782">
        <f t="shared" si="46"/>
        <v>19482</v>
      </c>
      <c r="M55" s="783">
        <f t="shared" si="46"/>
        <v>19482</v>
      </c>
      <c r="N55" s="781">
        <f t="shared" si="10"/>
        <v>0</v>
      </c>
      <c r="O55" s="782">
        <f>SW800_JIG_MTBJC!J81</f>
        <v>9633</v>
      </c>
      <c r="P55" s="783">
        <f>SW800_JIG_MTBJC!K81</f>
        <v>9633</v>
      </c>
      <c r="Q55" s="781">
        <f t="shared" si="11"/>
        <v>0</v>
      </c>
      <c r="R55" s="782">
        <f t="shared" si="47"/>
        <v>29115</v>
      </c>
      <c r="S55" s="783">
        <f t="shared" si="47"/>
        <v>29115</v>
      </c>
      <c r="T55" s="781">
        <f t="shared" si="14"/>
        <v>0</v>
      </c>
      <c r="U55" s="782">
        <f>SW800_JIG_MTBJC!L81</f>
        <v>9597</v>
      </c>
      <c r="V55" s="783">
        <f>SW800_JIG_MTBJC!M81</f>
        <v>8902</v>
      </c>
      <c r="W55" s="781">
        <f t="shared" si="15"/>
        <v>-695</v>
      </c>
      <c r="X55" s="782">
        <f t="shared" si="48"/>
        <v>38712</v>
      </c>
      <c r="Y55" s="783">
        <f t="shared" si="48"/>
        <v>38017</v>
      </c>
      <c r="Z55" s="781">
        <f t="shared" si="18"/>
        <v>-695</v>
      </c>
      <c r="AA55" s="782">
        <f>SW800_JIG_MTBJC!N81</f>
        <v>9849</v>
      </c>
      <c r="AB55" s="783">
        <f>SW800_JIG_MTBJC!O81</f>
        <v>9154</v>
      </c>
      <c r="AC55" s="781">
        <f t="shared" si="19"/>
        <v>-695</v>
      </c>
      <c r="AD55" s="782">
        <f t="shared" si="49"/>
        <v>48561</v>
      </c>
      <c r="AE55" s="783">
        <f t="shared" si="49"/>
        <v>47171</v>
      </c>
      <c r="AF55" s="781">
        <f t="shared" si="22"/>
        <v>-1390</v>
      </c>
      <c r="AG55" s="782">
        <f>SW800_JIG_MTBJC!P81</f>
        <v>9633</v>
      </c>
      <c r="AH55" s="783">
        <f>SW800_JIG_MTBJC!Q81</f>
        <v>9633</v>
      </c>
      <c r="AI55" s="781">
        <f t="shared" si="23"/>
        <v>0</v>
      </c>
      <c r="AJ55" s="782">
        <f t="shared" si="50"/>
        <v>58194</v>
      </c>
      <c r="AK55" s="783">
        <f t="shared" si="50"/>
        <v>56804</v>
      </c>
      <c r="AL55" s="781">
        <f t="shared" si="26"/>
        <v>-1390</v>
      </c>
      <c r="AM55" s="782">
        <f>SW800_JIG_MTBJC!R81</f>
        <v>10425</v>
      </c>
      <c r="AN55" s="783">
        <f>SW800_JIG_MTBJC!S81</f>
        <v>10425</v>
      </c>
      <c r="AO55" s="781">
        <f t="shared" si="27"/>
        <v>0</v>
      </c>
      <c r="AP55" s="782">
        <f t="shared" si="51"/>
        <v>68619</v>
      </c>
      <c r="AQ55" s="783">
        <f t="shared" si="51"/>
        <v>67229</v>
      </c>
      <c r="AR55" s="781">
        <f t="shared" si="0"/>
        <v>-1390</v>
      </c>
      <c r="AS55" s="782">
        <f>SW800_JIG_MTBJC!T81</f>
        <v>10425</v>
      </c>
      <c r="AT55" s="783">
        <f>SW800_JIG_MTBJC!U81</f>
        <v>10425</v>
      </c>
      <c r="AU55" s="781">
        <f t="shared" si="30"/>
        <v>0</v>
      </c>
      <c r="AV55" s="782">
        <f t="shared" si="52"/>
        <v>79044</v>
      </c>
      <c r="AW55" s="783">
        <f t="shared" si="52"/>
        <v>77654</v>
      </c>
      <c r="AX55" s="781">
        <f t="shared" si="1"/>
        <v>-1390</v>
      </c>
      <c r="AY55" s="782">
        <f>SW800_JIG_MTBJC!V81</f>
        <v>10425</v>
      </c>
      <c r="AZ55" s="783">
        <f>SW800_JIG_MTBJC!W81</f>
        <v>10425</v>
      </c>
      <c r="BA55" s="781">
        <f t="shared" si="33"/>
        <v>0</v>
      </c>
      <c r="BB55" s="782">
        <f t="shared" si="53"/>
        <v>89469</v>
      </c>
      <c r="BC55" s="783">
        <f t="shared" si="53"/>
        <v>88079</v>
      </c>
      <c r="BD55" s="781">
        <f t="shared" si="2"/>
        <v>-1390</v>
      </c>
      <c r="BE55" s="782">
        <f>SW800_JIG_MTBJC!X81</f>
        <v>10425</v>
      </c>
      <c r="BF55" s="783">
        <f>SW800_JIG_MTBJC!Y81</f>
        <v>10425</v>
      </c>
      <c r="BG55" s="781">
        <f t="shared" si="36"/>
        <v>0</v>
      </c>
      <c r="BH55" s="782">
        <f t="shared" si="54"/>
        <v>99894</v>
      </c>
      <c r="BI55" s="783">
        <f t="shared" si="54"/>
        <v>98504</v>
      </c>
      <c r="BJ55" s="781">
        <f t="shared" si="3"/>
        <v>-1390</v>
      </c>
      <c r="BK55" s="782">
        <f>SW800_JIG_MTBJC!Z81</f>
        <v>10425</v>
      </c>
      <c r="BL55" s="783">
        <f>SW800_JIG_MTBJC!AA81</f>
        <v>10425</v>
      </c>
      <c r="BM55" s="781">
        <f t="shared" si="39"/>
        <v>0</v>
      </c>
      <c r="BN55" s="782">
        <f t="shared" si="55"/>
        <v>110319</v>
      </c>
      <c r="BO55" s="783">
        <f t="shared" si="55"/>
        <v>108929</v>
      </c>
      <c r="BP55" s="781">
        <f t="shared" si="4"/>
        <v>-1390</v>
      </c>
      <c r="BQ55" s="782">
        <f>SW800_JIG_MTBJC!AB81</f>
        <v>10425</v>
      </c>
      <c r="BR55" s="783">
        <f>SW800_JIG_MTBJC!AC81</f>
        <v>10425</v>
      </c>
      <c r="BS55" s="781">
        <f t="shared" si="42"/>
        <v>0</v>
      </c>
      <c r="BT55" s="782">
        <f t="shared" si="56"/>
        <v>120744</v>
      </c>
      <c r="BU55" s="783">
        <f t="shared" si="56"/>
        <v>119354</v>
      </c>
      <c r="BV55" s="781">
        <f t="shared" si="5"/>
        <v>-1390</v>
      </c>
      <c r="BW55" s="908" t="s">
        <v>89</v>
      </c>
    </row>
    <row r="56" spans="2:75" ht="15.75" customHeight="1">
      <c r="B56" s="2550"/>
      <c r="C56" s="2553"/>
      <c r="D56" s="741" t="s">
        <v>236</v>
      </c>
      <c r="E56" s="742" t="s">
        <v>237</v>
      </c>
      <c r="F56" s="865">
        <f>SW800_JIG_MTBJC!F82</f>
        <v>769</v>
      </c>
      <c r="G56" s="866">
        <f>SW800_JIG_MTBJC!G82</f>
        <v>925</v>
      </c>
      <c r="H56" s="867">
        <f t="shared" si="6"/>
        <v>156</v>
      </c>
      <c r="I56" s="865">
        <f>SW800_JIG_MTBJC!H82</f>
        <v>769</v>
      </c>
      <c r="J56" s="866">
        <f>SW800_JIG_MTBJC!I82</f>
        <v>472</v>
      </c>
      <c r="K56" s="867">
        <f t="shared" si="7"/>
        <v>-297</v>
      </c>
      <c r="L56" s="865">
        <f t="shared" si="46"/>
        <v>1538</v>
      </c>
      <c r="M56" s="866">
        <f t="shared" si="46"/>
        <v>1397</v>
      </c>
      <c r="N56" s="867">
        <f t="shared" si="10"/>
        <v>-141</v>
      </c>
      <c r="O56" s="865">
        <f>SW800_JIG_MTBJC!J82</f>
        <v>769</v>
      </c>
      <c r="P56" s="866">
        <f>SW800_JIG_MTBJC!K82</f>
        <v>139</v>
      </c>
      <c r="Q56" s="867">
        <f t="shared" si="11"/>
        <v>-630</v>
      </c>
      <c r="R56" s="865">
        <f t="shared" si="47"/>
        <v>2307</v>
      </c>
      <c r="S56" s="866">
        <f t="shared" si="47"/>
        <v>1536</v>
      </c>
      <c r="T56" s="867">
        <f t="shared" si="14"/>
        <v>-771</v>
      </c>
      <c r="U56" s="865">
        <f>SW800_JIG_MTBJC!L82</f>
        <v>769</v>
      </c>
      <c r="V56" s="866">
        <f>SW800_JIG_MTBJC!M82</f>
        <v>239</v>
      </c>
      <c r="W56" s="867">
        <f t="shared" si="15"/>
        <v>-530</v>
      </c>
      <c r="X56" s="865">
        <f t="shared" si="48"/>
        <v>3076</v>
      </c>
      <c r="Y56" s="866">
        <f t="shared" si="48"/>
        <v>1775</v>
      </c>
      <c r="Z56" s="867">
        <f t="shared" si="18"/>
        <v>-1301</v>
      </c>
      <c r="AA56" s="865">
        <f>SW800_JIG_MTBJC!N82</f>
        <v>769</v>
      </c>
      <c r="AB56" s="866">
        <f>SW800_JIG_MTBJC!O82</f>
        <v>239</v>
      </c>
      <c r="AC56" s="867">
        <f t="shared" si="19"/>
        <v>-530</v>
      </c>
      <c r="AD56" s="865">
        <f t="shared" si="49"/>
        <v>3845</v>
      </c>
      <c r="AE56" s="866">
        <f t="shared" si="49"/>
        <v>2014</v>
      </c>
      <c r="AF56" s="867">
        <f t="shared" si="22"/>
        <v>-1831</v>
      </c>
      <c r="AG56" s="865">
        <f>SW800_JIG_MTBJC!P82</f>
        <v>775</v>
      </c>
      <c r="AH56" s="866">
        <f>SW800_JIG_MTBJC!Q82</f>
        <v>775</v>
      </c>
      <c r="AI56" s="867">
        <f t="shared" si="23"/>
        <v>0</v>
      </c>
      <c r="AJ56" s="865">
        <f t="shared" si="50"/>
        <v>4620</v>
      </c>
      <c r="AK56" s="866">
        <f t="shared" si="50"/>
        <v>2789</v>
      </c>
      <c r="AL56" s="867">
        <f t="shared" si="26"/>
        <v>-1831</v>
      </c>
      <c r="AM56" s="865">
        <f>SW800_JIG_MTBJC!R82</f>
        <v>769</v>
      </c>
      <c r="AN56" s="866">
        <f>SW800_JIG_MTBJC!S82</f>
        <v>769</v>
      </c>
      <c r="AO56" s="867">
        <f t="shared" si="27"/>
        <v>0</v>
      </c>
      <c r="AP56" s="865">
        <f t="shared" si="51"/>
        <v>5389</v>
      </c>
      <c r="AQ56" s="866">
        <f t="shared" si="51"/>
        <v>3558</v>
      </c>
      <c r="AR56" s="867">
        <f t="shared" si="0"/>
        <v>-1831</v>
      </c>
      <c r="AS56" s="865">
        <f>SW800_JIG_MTBJC!T82</f>
        <v>769</v>
      </c>
      <c r="AT56" s="866">
        <f>SW800_JIG_MTBJC!U82</f>
        <v>769</v>
      </c>
      <c r="AU56" s="867">
        <f t="shared" si="30"/>
        <v>0</v>
      </c>
      <c r="AV56" s="865">
        <f t="shared" si="52"/>
        <v>6158</v>
      </c>
      <c r="AW56" s="866">
        <f t="shared" si="52"/>
        <v>4327</v>
      </c>
      <c r="AX56" s="867">
        <f t="shared" si="1"/>
        <v>-1831</v>
      </c>
      <c r="AY56" s="865">
        <f>SW800_JIG_MTBJC!V82</f>
        <v>769</v>
      </c>
      <c r="AZ56" s="866">
        <f>SW800_JIG_MTBJC!W82</f>
        <v>769</v>
      </c>
      <c r="BA56" s="867">
        <f t="shared" si="33"/>
        <v>0</v>
      </c>
      <c r="BB56" s="865">
        <f t="shared" si="53"/>
        <v>6927</v>
      </c>
      <c r="BC56" s="866">
        <f t="shared" si="53"/>
        <v>5096</v>
      </c>
      <c r="BD56" s="867">
        <f t="shared" si="2"/>
        <v>-1831</v>
      </c>
      <c r="BE56" s="865">
        <f>SW800_JIG_MTBJC!X82</f>
        <v>769</v>
      </c>
      <c r="BF56" s="866">
        <f>SW800_JIG_MTBJC!Y82</f>
        <v>769</v>
      </c>
      <c r="BG56" s="867">
        <f t="shared" si="36"/>
        <v>0</v>
      </c>
      <c r="BH56" s="865">
        <f t="shared" si="54"/>
        <v>7696</v>
      </c>
      <c r="BI56" s="866">
        <f t="shared" si="54"/>
        <v>5865</v>
      </c>
      <c r="BJ56" s="867">
        <f t="shared" si="3"/>
        <v>-1831</v>
      </c>
      <c r="BK56" s="865">
        <f>SW800_JIG_MTBJC!Z82</f>
        <v>769</v>
      </c>
      <c r="BL56" s="866">
        <f>SW800_JIG_MTBJC!AA82</f>
        <v>769</v>
      </c>
      <c r="BM56" s="867">
        <f t="shared" si="39"/>
        <v>0</v>
      </c>
      <c r="BN56" s="865">
        <f t="shared" si="55"/>
        <v>8465</v>
      </c>
      <c r="BO56" s="866">
        <f t="shared" si="55"/>
        <v>6634</v>
      </c>
      <c r="BP56" s="867">
        <f t="shared" si="4"/>
        <v>-1831</v>
      </c>
      <c r="BQ56" s="865">
        <f>SW800_JIG_MTBJC!AB82</f>
        <v>784</v>
      </c>
      <c r="BR56" s="866">
        <f>SW800_JIG_MTBJC!AC82</f>
        <v>784</v>
      </c>
      <c r="BS56" s="867">
        <f t="shared" si="42"/>
        <v>0</v>
      </c>
      <c r="BT56" s="865">
        <f t="shared" si="56"/>
        <v>9249</v>
      </c>
      <c r="BU56" s="866">
        <f t="shared" si="56"/>
        <v>7418</v>
      </c>
      <c r="BV56" s="867">
        <f t="shared" si="5"/>
        <v>-1831</v>
      </c>
      <c r="BW56" s="909" t="s">
        <v>89</v>
      </c>
    </row>
    <row r="57" spans="2:75" ht="15.75" customHeight="1">
      <c r="B57" s="2550"/>
      <c r="C57" s="2553"/>
      <c r="D57" s="741" t="s">
        <v>238</v>
      </c>
      <c r="E57" s="743" t="s">
        <v>239</v>
      </c>
      <c r="F57" s="787">
        <f>SW800_JIG_MTBJC!F83</f>
        <v>2535</v>
      </c>
      <c r="G57" s="788">
        <f>SW800_JIG_MTBJC!G83</f>
        <v>2535</v>
      </c>
      <c r="H57" s="786">
        <f t="shared" si="6"/>
        <v>0</v>
      </c>
      <c r="I57" s="787">
        <f>SW800_JIG_MTBJC!H83</f>
        <v>2535</v>
      </c>
      <c r="J57" s="788">
        <f>SW800_JIG_MTBJC!I83</f>
        <v>2535</v>
      </c>
      <c r="K57" s="786">
        <f t="shared" si="7"/>
        <v>0</v>
      </c>
      <c r="L57" s="787">
        <f t="shared" si="46"/>
        <v>5070</v>
      </c>
      <c r="M57" s="788">
        <f t="shared" si="46"/>
        <v>5070</v>
      </c>
      <c r="N57" s="786">
        <f t="shared" si="10"/>
        <v>0</v>
      </c>
      <c r="O57" s="787">
        <f>SW800_JIG_MTBJC!J83</f>
        <v>2535</v>
      </c>
      <c r="P57" s="788">
        <f>SW800_JIG_MTBJC!K83</f>
        <v>2535</v>
      </c>
      <c r="Q57" s="786">
        <f t="shared" si="11"/>
        <v>0</v>
      </c>
      <c r="R57" s="787">
        <f t="shared" si="47"/>
        <v>7605</v>
      </c>
      <c r="S57" s="788">
        <f t="shared" si="47"/>
        <v>7605</v>
      </c>
      <c r="T57" s="786">
        <f t="shared" si="14"/>
        <v>0</v>
      </c>
      <c r="U57" s="787">
        <f>SW800_JIG_MTBJC!L83</f>
        <v>2535</v>
      </c>
      <c r="V57" s="788">
        <f>SW800_JIG_MTBJC!M83</f>
        <v>2535</v>
      </c>
      <c r="W57" s="786">
        <f t="shared" si="15"/>
        <v>0</v>
      </c>
      <c r="X57" s="787">
        <f t="shared" si="48"/>
        <v>10140</v>
      </c>
      <c r="Y57" s="788">
        <f t="shared" si="48"/>
        <v>10140</v>
      </c>
      <c r="Z57" s="786">
        <f t="shared" si="18"/>
        <v>0</v>
      </c>
      <c r="AA57" s="787">
        <f>SW800_JIG_MTBJC!N83</f>
        <v>2535</v>
      </c>
      <c r="AB57" s="788">
        <f>SW800_JIG_MTBJC!O83</f>
        <v>2535</v>
      </c>
      <c r="AC57" s="786">
        <f t="shared" si="19"/>
        <v>0</v>
      </c>
      <c r="AD57" s="787">
        <f t="shared" si="49"/>
        <v>12675</v>
      </c>
      <c r="AE57" s="788">
        <f t="shared" si="49"/>
        <v>12675</v>
      </c>
      <c r="AF57" s="786">
        <f t="shared" si="22"/>
        <v>0</v>
      </c>
      <c r="AG57" s="787">
        <f>SW800_JIG_MTBJC!P83</f>
        <v>2535</v>
      </c>
      <c r="AH57" s="788">
        <f>SW800_JIG_MTBJC!Q83</f>
        <v>2535</v>
      </c>
      <c r="AI57" s="786">
        <f t="shared" si="23"/>
        <v>0</v>
      </c>
      <c r="AJ57" s="787">
        <f t="shared" si="50"/>
        <v>15210</v>
      </c>
      <c r="AK57" s="788">
        <f t="shared" si="50"/>
        <v>15210</v>
      </c>
      <c r="AL57" s="786">
        <f t="shared" si="26"/>
        <v>0</v>
      </c>
      <c r="AM57" s="787">
        <f>SW800_JIG_MTBJC!R83</f>
        <v>2535</v>
      </c>
      <c r="AN57" s="788">
        <f>SW800_JIG_MTBJC!S83</f>
        <v>2535</v>
      </c>
      <c r="AO57" s="786">
        <f t="shared" si="27"/>
        <v>0</v>
      </c>
      <c r="AP57" s="787">
        <f t="shared" si="51"/>
        <v>17745</v>
      </c>
      <c r="AQ57" s="788">
        <f t="shared" si="51"/>
        <v>17745</v>
      </c>
      <c r="AR57" s="786">
        <f t="shared" si="0"/>
        <v>0</v>
      </c>
      <c r="AS57" s="787">
        <f>SW800_JIG_MTBJC!T83</f>
        <v>2535</v>
      </c>
      <c r="AT57" s="788">
        <f>SW800_JIG_MTBJC!U83</f>
        <v>2535</v>
      </c>
      <c r="AU57" s="786">
        <f t="shared" si="30"/>
        <v>0</v>
      </c>
      <c r="AV57" s="787">
        <f t="shared" si="52"/>
        <v>20280</v>
      </c>
      <c r="AW57" s="788">
        <f t="shared" si="52"/>
        <v>20280</v>
      </c>
      <c r="AX57" s="786">
        <f t="shared" si="1"/>
        <v>0</v>
      </c>
      <c r="AY57" s="787">
        <f>SW800_JIG_MTBJC!V83</f>
        <v>2535</v>
      </c>
      <c r="AZ57" s="788">
        <f>SW800_JIG_MTBJC!W83</f>
        <v>2535</v>
      </c>
      <c r="BA57" s="786">
        <f t="shared" si="33"/>
        <v>0</v>
      </c>
      <c r="BB57" s="787">
        <f t="shared" si="53"/>
        <v>22815</v>
      </c>
      <c r="BC57" s="788">
        <f t="shared" si="53"/>
        <v>22815</v>
      </c>
      <c r="BD57" s="786">
        <f t="shared" si="2"/>
        <v>0</v>
      </c>
      <c r="BE57" s="787">
        <f>SW800_JIG_MTBJC!X83</f>
        <v>2535</v>
      </c>
      <c r="BF57" s="788">
        <f>SW800_JIG_MTBJC!Y83</f>
        <v>2535</v>
      </c>
      <c r="BG57" s="786">
        <f t="shared" si="36"/>
        <v>0</v>
      </c>
      <c r="BH57" s="787">
        <f t="shared" si="54"/>
        <v>25350</v>
      </c>
      <c r="BI57" s="788">
        <f t="shared" si="54"/>
        <v>25350</v>
      </c>
      <c r="BJ57" s="786">
        <f t="shared" si="3"/>
        <v>0</v>
      </c>
      <c r="BK57" s="787">
        <f>SW800_JIG_MTBJC!Z83</f>
        <v>2535</v>
      </c>
      <c r="BL57" s="788">
        <f>SW800_JIG_MTBJC!AA83</f>
        <v>2535</v>
      </c>
      <c r="BM57" s="786">
        <f t="shared" si="39"/>
        <v>0</v>
      </c>
      <c r="BN57" s="787">
        <f t="shared" si="55"/>
        <v>27885</v>
      </c>
      <c r="BO57" s="788">
        <f t="shared" si="55"/>
        <v>27885</v>
      </c>
      <c r="BP57" s="786">
        <f t="shared" si="4"/>
        <v>0</v>
      </c>
      <c r="BQ57" s="787">
        <f>SW800_JIG_MTBJC!AB83</f>
        <v>2535</v>
      </c>
      <c r="BR57" s="788">
        <f>SW800_JIG_MTBJC!AC83</f>
        <v>2535</v>
      </c>
      <c r="BS57" s="786">
        <f t="shared" si="42"/>
        <v>0</v>
      </c>
      <c r="BT57" s="787">
        <f t="shared" si="56"/>
        <v>30420</v>
      </c>
      <c r="BU57" s="788">
        <f t="shared" si="56"/>
        <v>30420</v>
      </c>
      <c r="BV57" s="786">
        <f t="shared" si="5"/>
        <v>0</v>
      </c>
      <c r="BW57" s="909" t="s">
        <v>89</v>
      </c>
    </row>
    <row r="58" spans="2:75" ht="15.75" customHeight="1" thickBot="1">
      <c r="B58" s="2550"/>
      <c r="C58" s="2553"/>
      <c r="D58" s="744" t="s">
        <v>240</v>
      </c>
      <c r="E58" s="745" t="s">
        <v>241</v>
      </c>
      <c r="F58" s="865">
        <f>SW800_JIG_MTBJC!F84</f>
        <v>-3102</v>
      </c>
      <c r="G58" s="866">
        <f>SW800_JIG_MTBJC!G84</f>
        <v>-8064</v>
      </c>
      <c r="H58" s="867">
        <f t="shared" si="6"/>
        <v>-4962</v>
      </c>
      <c r="I58" s="865">
        <f>SW800_JIG_MTBJC!H84</f>
        <v>3210</v>
      </c>
      <c r="J58" s="866">
        <f>SW800_JIG_MTBJC!I84</f>
        <v>-1991</v>
      </c>
      <c r="K58" s="867">
        <f t="shared" si="7"/>
        <v>-5201</v>
      </c>
      <c r="L58" s="865">
        <f t="shared" si="46"/>
        <v>108</v>
      </c>
      <c r="M58" s="866">
        <f t="shared" si="46"/>
        <v>-10055</v>
      </c>
      <c r="N58" s="867">
        <f t="shared" si="10"/>
        <v>-10163</v>
      </c>
      <c r="O58" s="865">
        <f>SW800_JIG_MTBJC!J84</f>
        <v>-1524</v>
      </c>
      <c r="P58" s="866">
        <f>SW800_JIG_MTBJC!K84</f>
        <v>-1268</v>
      </c>
      <c r="Q58" s="867">
        <f t="shared" si="11"/>
        <v>256</v>
      </c>
      <c r="R58" s="865">
        <f t="shared" si="47"/>
        <v>-1416</v>
      </c>
      <c r="S58" s="866">
        <f t="shared" si="47"/>
        <v>-11323</v>
      </c>
      <c r="T58" s="867">
        <f t="shared" si="14"/>
        <v>-9907</v>
      </c>
      <c r="U58" s="865">
        <f>SW800_JIG_MTBJC!L84</f>
        <v>-498</v>
      </c>
      <c r="V58" s="866">
        <f>SW800_JIG_MTBJC!M84</f>
        <v>-1768</v>
      </c>
      <c r="W58" s="867">
        <f t="shared" si="15"/>
        <v>-1270</v>
      </c>
      <c r="X58" s="865">
        <f t="shared" si="48"/>
        <v>-1914</v>
      </c>
      <c r="Y58" s="866">
        <f t="shared" si="48"/>
        <v>-13091</v>
      </c>
      <c r="Z58" s="867">
        <f t="shared" si="18"/>
        <v>-11177</v>
      </c>
      <c r="AA58" s="865">
        <f>SW800_JIG_MTBJC!N84</f>
        <v>1836</v>
      </c>
      <c r="AB58" s="866">
        <f>SW800_JIG_MTBJC!O84</f>
        <v>-4988</v>
      </c>
      <c r="AC58" s="867">
        <f t="shared" si="19"/>
        <v>-6824</v>
      </c>
      <c r="AD58" s="865">
        <f t="shared" si="49"/>
        <v>-78</v>
      </c>
      <c r="AE58" s="866">
        <f t="shared" si="49"/>
        <v>-18079</v>
      </c>
      <c r="AF58" s="867">
        <f t="shared" si="22"/>
        <v>-18001</v>
      </c>
      <c r="AG58" s="865">
        <f>SW800_JIG_MTBJC!P84</f>
        <v>-1086</v>
      </c>
      <c r="AH58" s="866">
        <f>SW800_JIG_MTBJC!Q84</f>
        <v>9591</v>
      </c>
      <c r="AI58" s="867">
        <f t="shared" si="23"/>
        <v>10677</v>
      </c>
      <c r="AJ58" s="865">
        <f t="shared" si="50"/>
        <v>-1164</v>
      </c>
      <c r="AK58" s="866">
        <f t="shared" si="50"/>
        <v>-8488</v>
      </c>
      <c r="AL58" s="867">
        <f t="shared" si="26"/>
        <v>-7324</v>
      </c>
      <c r="AM58" s="865">
        <f>SW800_JIG_MTBJC!R84</f>
        <v>2580</v>
      </c>
      <c r="AN58" s="866">
        <f>SW800_JIG_MTBJC!S84</f>
        <v>7664</v>
      </c>
      <c r="AO58" s="867">
        <f t="shared" si="27"/>
        <v>5084</v>
      </c>
      <c r="AP58" s="865">
        <f t="shared" si="51"/>
        <v>1416</v>
      </c>
      <c r="AQ58" s="866">
        <f t="shared" si="51"/>
        <v>-824</v>
      </c>
      <c r="AR58" s="867">
        <f t="shared" si="0"/>
        <v>-2240</v>
      </c>
      <c r="AS58" s="865">
        <f>SW800_JIG_MTBJC!T84</f>
        <v>-2028</v>
      </c>
      <c r="AT58" s="866">
        <f>SW800_JIG_MTBJC!U84</f>
        <v>911</v>
      </c>
      <c r="AU58" s="867">
        <f t="shared" si="30"/>
        <v>2939</v>
      </c>
      <c r="AV58" s="865">
        <f t="shared" si="52"/>
        <v>-612</v>
      </c>
      <c r="AW58" s="866">
        <f t="shared" si="52"/>
        <v>87</v>
      </c>
      <c r="AX58" s="867">
        <f t="shared" si="1"/>
        <v>699</v>
      </c>
      <c r="AY58" s="865">
        <f>SW800_JIG_MTBJC!V84</f>
        <v>-54</v>
      </c>
      <c r="AZ58" s="866">
        <f>SW800_JIG_MTBJC!W84</f>
        <v>931</v>
      </c>
      <c r="BA58" s="867">
        <f t="shared" si="33"/>
        <v>985</v>
      </c>
      <c r="BB58" s="865">
        <f t="shared" si="53"/>
        <v>-666</v>
      </c>
      <c r="BC58" s="866">
        <f t="shared" si="53"/>
        <v>1018</v>
      </c>
      <c r="BD58" s="867">
        <f t="shared" si="2"/>
        <v>1684</v>
      </c>
      <c r="BE58" s="865">
        <f>SW800_JIG_MTBJC!X84</f>
        <v>3348</v>
      </c>
      <c r="BF58" s="866">
        <f>SW800_JIG_MTBJC!Y84</f>
        <v>1226</v>
      </c>
      <c r="BG58" s="867">
        <f t="shared" si="36"/>
        <v>-2122</v>
      </c>
      <c r="BH58" s="865">
        <f t="shared" si="54"/>
        <v>2682</v>
      </c>
      <c r="BI58" s="866">
        <f t="shared" si="54"/>
        <v>2244</v>
      </c>
      <c r="BJ58" s="867">
        <f t="shared" si="3"/>
        <v>-438</v>
      </c>
      <c r="BK58" s="865">
        <f>SW800_JIG_MTBJC!Z84</f>
        <v>1272</v>
      </c>
      <c r="BL58" s="866">
        <f>SW800_JIG_MTBJC!AA84</f>
        <v>367</v>
      </c>
      <c r="BM58" s="867">
        <f t="shared" si="39"/>
        <v>-905</v>
      </c>
      <c r="BN58" s="865">
        <f t="shared" si="55"/>
        <v>3954</v>
      </c>
      <c r="BO58" s="866">
        <f t="shared" si="55"/>
        <v>2611</v>
      </c>
      <c r="BP58" s="867">
        <f t="shared" si="4"/>
        <v>-1343</v>
      </c>
      <c r="BQ58" s="865">
        <f>SW800_JIG_MTBJC!AB84</f>
        <v>-3960</v>
      </c>
      <c r="BR58" s="866">
        <f>SW800_JIG_MTBJC!AC84</f>
        <v>4278</v>
      </c>
      <c r="BS58" s="867">
        <f t="shared" si="42"/>
        <v>8238</v>
      </c>
      <c r="BT58" s="865">
        <f t="shared" si="56"/>
        <v>-6</v>
      </c>
      <c r="BU58" s="866">
        <f t="shared" si="56"/>
        <v>6889</v>
      </c>
      <c r="BV58" s="867">
        <f t="shared" si="5"/>
        <v>6895</v>
      </c>
      <c r="BW58" s="909" t="s">
        <v>89</v>
      </c>
    </row>
    <row r="59" spans="2:75" ht="15.75" customHeight="1" thickTop="1" thickBot="1">
      <c r="B59" s="2550"/>
      <c r="C59" s="2554"/>
      <c r="D59" s="746" t="s">
        <v>242</v>
      </c>
      <c r="E59" s="747" t="s">
        <v>243</v>
      </c>
      <c r="F59" s="868">
        <f>SUM(F55:F58)</f>
        <v>9835</v>
      </c>
      <c r="G59" s="869">
        <f>SUM(G55:G58)</f>
        <v>5029</v>
      </c>
      <c r="H59" s="870">
        <f t="shared" si="6"/>
        <v>-4806</v>
      </c>
      <c r="I59" s="868">
        <f>SUM(I55:I58)</f>
        <v>16363</v>
      </c>
      <c r="J59" s="869">
        <f>SUM(J55:J58)</f>
        <v>10865</v>
      </c>
      <c r="K59" s="870">
        <f t="shared" si="7"/>
        <v>-5498</v>
      </c>
      <c r="L59" s="868">
        <f t="shared" si="46"/>
        <v>26198</v>
      </c>
      <c r="M59" s="869">
        <f t="shared" si="46"/>
        <v>15894</v>
      </c>
      <c r="N59" s="870">
        <f t="shared" si="10"/>
        <v>-10304</v>
      </c>
      <c r="O59" s="868">
        <f>SUM(O55:O58)</f>
        <v>11413</v>
      </c>
      <c r="P59" s="869">
        <f>SUM(P55:P58)</f>
        <v>11039</v>
      </c>
      <c r="Q59" s="870">
        <f t="shared" si="11"/>
        <v>-374</v>
      </c>
      <c r="R59" s="868">
        <f t="shared" si="47"/>
        <v>37611</v>
      </c>
      <c r="S59" s="869">
        <f t="shared" si="47"/>
        <v>26933</v>
      </c>
      <c r="T59" s="870">
        <f t="shared" si="14"/>
        <v>-10678</v>
      </c>
      <c r="U59" s="868">
        <f>SUM(U55:U58)</f>
        <v>12403</v>
      </c>
      <c r="V59" s="869">
        <f>SUM(V55:V58)</f>
        <v>9908</v>
      </c>
      <c r="W59" s="870">
        <f t="shared" si="15"/>
        <v>-2495</v>
      </c>
      <c r="X59" s="868">
        <f t="shared" si="48"/>
        <v>50014</v>
      </c>
      <c r="Y59" s="869">
        <f t="shared" si="48"/>
        <v>36841</v>
      </c>
      <c r="Z59" s="870">
        <f t="shared" si="18"/>
        <v>-13173</v>
      </c>
      <c r="AA59" s="868">
        <f>SUM(AA55:AA58)</f>
        <v>14989</v>
      </c>
      <c r="AB59" s="869">
        <f>SUM(AB55:AB58)</f>
        <v>6940</v>
      </c>
      <c r="AC59" s="870">
        <f t="shared" si="19"/>
        <v>-8049</v>
      </c>
      <c r="AD59" s="868">
        <f t="shared" si="49"/>
        <v>65003</v>
      </c>
      <c r="AE59" s="869">
        <f t="shared" si="49"/>
        <v>43781</v>
      </c>
      <c r="AF59" s="870">
        <f t="shared" si="22"/>
        <v>-21222</v>
      </c>
      <c r="AG59" s="868">
        <f>SUM(AG55:AG58)</f>
        <v>11857</v>
      </c>
      <c r="AH59" s="869">
        <f>SUM(AH55:AH58)</f>
        <v>22534</v>
      </c>
      <c r="AI59" s="870">
        <f t="shared" si="23"/>
        <v>10677</v>
      </c>
      <c r="AJ59" s="868">
        <f t="shared" si="50"/>
        <v>76860</v>
      </c>
      <c r="AK59" s="869">
        <f t="shared" si="50"/>
        <v>66315</v>
      </c>
      <c r="AL59" s="870">
        <f t="shared" si="26"/>
        <v>-10545</v>
      </c>
      <c r="AM59" s="868">
        <f>SUM(AM55:AM58)</f>
        <v>16309</v>
      </c>
      <c r="AN59" s="869">
        <f>SUM(AN55:AN58)</f>
        <v>21393</v>
      </c>
      <c r="AO59" s="870">
        <f t="shared" si="27"/>
        <v>5084</v>
      </c>
      <c r="AP59" s="868">
        <f t="shared" si="51"/>
        <v>93169</v>
      </c>
      <c r="AQ59" s="869">
        <f t="shared" si="51"/>
        <v>87708</v>
      </c>
      <c r="AR59" s="870">
        <f t="shared" si="0"/>
        <v>-5461</v>
      </c>
      <c r="AS59" s="868">
        <f>SUM(AS55:AS58)</f>
        <v>11701</v>
      </c>
      <c r="AT59" s="869">
        <f>SUM(AT55:AT58)</f>
        <v>14640</v>
      </c>
      <c r="AU59" s="870">
        <f t="shared" si="30"/>
        <v>2939</v>
      </c>
      <c r="AV59" s="868">
        <f t="shared" si="52"/>
        <v>104870</v>
      </c>
      <c r="AW59" s="869">
        <f t="shared" si="52"/>
        <v>102348</v>
      </c>
      <c r="AX59" s="870">
        <f t="shared" si="1"/>
        <v>-2522</v>
      </c>
      <c r="AY59" s="868">
        <f>SUM(AY55:AY58)</f>
        <v>13675</v>
      </c>
      <c r="AZ59" s="869">
        <f>SUM(AZ55:AZ58)</f>
        <v>14660</v>
      </c>
      <c r="BA59" s="870">
        <f t="shared" si="33"/>
        <v>985</v>
      </c>
      <c r="BB59" s="868">
        <f t="shared" si="53"/>
        <v>118545</v>
      </c>
      <c r="BC59" s="869">
        <f t="shared" si="53"/>
        <v>117008</v>
      </c>
      <c r="BD59" s="870">
        <f t="shared" si="2"/>
        <v>-1537</v>
      </c>
      <c r="BE59" s="868">
        <f>SUM(BE55:BE58)</f>
        <v>17077</v>
      </c>
      <c r="BF59" s="869">
        <f>SUM(BF55:BF58)</f>
        <v>14955</v>
      </c>
      <c r="BG59" s="870">
        <f t="shared" si="36"/>
        <v>-2122</v>
      </c>
      <c r="BH59" s="868">
        <f t="shared" si="54"/>
        <v>135622</v>
      </c>
      <c r="BI59" s="869">
        <f t="shared" si="54"/>
        <v>131963</v>
      </c>
      <c r="BJ59" s="870">
        <f t="shared" si="3"/>
        <v>-3659</v>
      </c>
      <c r="BK59" s="868">
        <f>SUM(BK55:BK58)</f>
        <v>15001</v>
      </c>
      <c r="BL59" s="869">
        <f>SUM(BL55:BL58)</f>
        <v>14096</v>
      </c>
      <c r="BM59" s="870">
        <f t="shared" si="39"/>
        <v>-905</v>
      </c>
      <c r="BN59" s="868">
        <f t="shared" si="55"/>
        <v>150623</v>
      </c>
      <c r="BO59" s="869">
        <f t="shared" si="55"/>
        <v>146059</v>
      </c>
      <c r="BP59" s="870">
        <f t="shared" si="4"/>
        <v>-4564</v>
      </c>
      <c r="BQ59" s="868">
        <f>SUM(BQ55:BQ58)</f>
        <v>9784</v>
      </c>
      <c r="BR59" s="869">
        <f>SUM(BR55:BR58)</f>
        <v>18022</v>
      </c>
      <c r="BS59" s="870">
        <f t="shared" si="42"/>
        <v>8238</v>
      </c>
      <c r="BT59" s="868">
        <f t="shared" si="56"/>
        <v>160407</v>
      </c>
      <c r="BU59" s="869">
        <f t="shared" si="56"/>
        <v>164081</v>
      </c>
      <c r="BV59" s="870">
        <f t="shared" si="5"/>
        <v>3674</v>
      </c>
      <c r="BW59" s="910" t="s">
        <v>89</v>
      </c>
    </row>
    <row r="60" spans="2:75" s="921" customFormat="1" ht="15.75" customHeight="1">
      <c r="B60" s="2550"/>
      <c r="C60" s="2552" t="s">
        <v>244</v>
      </c>
      <c r="D60" s="739" t="s">
        <v>245</v>
      </c>
      <c r="E60" s="748" t="s">
        <v>239</v>
      </c>
      <c r="F60" s="928"/>
      <c r="G60" s="929"/>
      <c r="H60" s="929"/>
      <c r="I60" s="928"/>
      <c r="J60" s="929"/>
      <c r="K60" s="929"/>
      <c r="L60" s="928"/>
      <c r="M60" s="929"/>
      <c r="N60" s="929"/>
      <c r="O60" s="928"/>
      <c r="P60" s="929"/>
      <c r="Q60" s="929"/>
      <c r="R60" s="928"/>
      <c r="S60" s="929"/>
      <c r="T60" s="929"/>
      <c r="U60" s="928"/>
      <c r="V60" s="929"/>
      <c r="W60" s="929"/>
      <c r="X60" s="928"/>
      <c r="Y60" s="929"/>
      <c r="Z60" s="929"/>
      <c r="AA60" s="928"/>
      <c r="AB60" s="929"/>
      <c r="AC60" s="929"/>
      <c r="AD60" s="928"/>
      <c r="AE60" s="929"/>
      <c r="AF60" s="929"/>
      <c r="AG60" s="928"/>
      <c r="AH60" s="929"/>
      <c r="AI60" s="929"/>
      <c r="AJ60" s="928"/>
      <c r="AK60" s="929"/>
      <c r="AL60" s="929"/>
      <c r="AM60" s="928"/>
      <c r="AN60" s="929"/>
      <c r="AO60" s="929"/>
      <c r="AP60" s="928"/>
      <c r="AQ60" s="929"/>
      <c r="AR60" s="929"/>
      <c r="AS60" s="928"/>
      <c r="AT60" s="929"/>
      <c r="AU60" s="929"/>
      <c r="AV60" s="928"/>
      <c r="AW60" s="929"/>
      <c r="AX60" s="929"/>
      <c r="AY60" s="928"/>
      <c r="AZ60" s="929"/>
      <c r="BA60" s="929"/>
      <c r="BB60" s="928"/>
      <c r="BC60" s="929"/>
      <c r="BD60" s="929"/>
      <c r="BE60" s="928"/>
      <c r="BF60" s="929"/>
      <c r="BG60" s="929"/>
      <c r="BH60" s="928"/>
      <c r="BI60" s="929"/>
      <c r="BJ60" s="929"/>
      <c r="BK60" s="928"/>
      <c r="BL60" s="929"/>
      <c r="BM60" s="929"/>
      <c r="BN60" s="928"/>
      <c r="BO60" s="929"/>
      <c r="BP60" s="929"/>
      <c r="BQ60" s="928"/>
      <c r="BR60" s="929"/>
      <c r="BS60" s="929"/>
      <c r="BT60" s="928"/>
      <c r="BU60" s="929"/>
      <c r="BV60" s="929"/>
      <c r="BW60" s="908" t="s">
        <v>89</v>
      </c>
    </row>
    <row r="61" spans="2:75" s="921" customFormat="1" ht="15.75" customHeight="1">
      <c r="B61" s="2550"/>
      <c r="C61" s="2553"/>
      <c r="D61" s="741" t="s">
        <v>246</v>
      </c>
      <c r="E61" s="743" t="s">
        <v>239</v>
      </c>
      <c r="F61" s="930"/>
      <c r="G61" s="931"/>
      <c r="H61" s="931"/>
      <c r="I61" s="930"/>
      <c r="J61" s="931"/>
      <c r="K61" s="931"/>
      <c r="L61" s="930"/>
      <c r="M61" s="931"/>
      <c r="N61" s="931"/>
      <c r="O61" s="930"/>
      <c r="P61" s="931"/>
      <c r="Q61" s="931"/>
      <c r="R61" s="930"/>
      <c r="S61" s="931"/>
      <c r="T61" s="931"/>
      <c r="U61" s="930"/>
      <c r="V61" s="931"/>
      <c r="W61" s="931"/>
      <c r="X61" s="930"/>
      <c r="Y61" s="931"/>
      <c r="Z61" s="931"/>
      <c r="AA61" s="930"/>
      <c r="AB61" s="931"/>
      <c r="AC61" s="931"/>
      <c r="AD61" s="930"/>
      <c r="AE61" s="931"/>
      <c r="AF61" s="931"/>
      <c r="AG61" s="930"/>
      <c r="AH61" s="931"/>
      <c r="AI61" s="931"/>
      <c r="AJ61" s="930"/>
      <c r="AK61" s="931"/>
      <c r="AL61" s="931"/>
      <c r="AM61" s="930"/>
      <c r="AN61" s="931"/>
      <c r="AO61" s="931"/>
      <c r="AP61" s="930"/>
      <c r="AQ61" s="931"/>
      <c r="AR61" s="931"/>
      <c r="AS61" s="930"/>
      <c r="AT61" s="931"/>
      <c r="AU61" s="931"/>
      <c r="AV61" s="930"/>
      <c r="AW61" s="931"/>
      <c r="AX61" s="931"/>
      <c r="AY61" s="930"/>
      <c r="AZ61" s="931"/>
      <c r="BA61" s="931"/>
      <c r="BB61" s="930"/>
      <c r="BC61" s="931"/>
      <c r="BD61" s="931"/>
      <c r="BE61" s="930"/>
      <c r="BF61" s="931"/>
      <c r="BG61" s="931"/>
      <c r="BH61" s="930"/>
      <c r="BI61" s="931"/>
      <c r="BJ61" s="931"/>
      <c r="BK61" s="930"/>
      <c r="BL61" s="931"/>
      <c r="BM61" s="931"/>
      <c r="BN61" s="930"/>
      <c r="BO61" s="931"/>
      <c r="BP61" s="931"/>
      <c r="BQ61" s="930"/>
      <c r="BR61" s="931"/>
      <c r="BS61" s="931"/>
      <c r="BT61" s="930"/>
      <c r="BU61" s="931"/>
      <c r="BV61" s="931"/>
      <c r="BW61" s="909" t="s">
        <v>89</v>
      </c>
    </row>
    <row r="62" spans="2:75" s="921" customFormat="1" ht="15.75" customHeight="1">
      <c r="B62" s="2550"/>
      <c r="C62" s="2553"/>
      <c r="D62" s="776" t="s">
        <v>275</v>
      </c>
      <c r="E62" s="743" t="s">
        <v>239</v>
      </c>
      <c r="F62" s="930"/>
      <c r="G62" s="931"/>
      <c r="H62" s="931"/>
      <c r="I62" s="930"/>
      <c r="J62" s="931"/>
      <c r="K62" s="931"/>
      <c r="L62" s="930"/>
      <c r="M62" s="931"/>
      <c r="N62" s="931"/>
      <c r="O62" s="930"/>
      <c r="P62" s="931"/>
      <c r="Q62" s="931"/>
      <c r="R62" s="930"/>
      <c r="S62" s="931"/>
      <c r="T62" s="931"/>
      <c r="U62" s="930"/>
      <c r="V62" s="931"/>
      <c r="W62" s="931"/>
      <c r="X62" s="930"/>
      <c r="Y62" s="931"/>
      <c r="Z62" s="931"/>
      <c r="AA62" s="930"/>
      <c r="AB62" s="931"/>
      <c r="AC62" s="931"/>
      <c r="AD62" s="930"/>
      <c r="AE62" s="931"/>
      <c r="AF62" s="931"/>
      <c r="AG62" s="930"/>
      <c r="AH62" s="931"/>
      <c r="AI62" s="931"/>
      <c r="AJ62" s="930"/>
      <c r="AK62" s="931"/>
      <c r="AL62" s="931"/>
      <c r="AM62" s="930"/>
      <c r="AN62" s="931"/>
      <c r="AO62" s="931"/>
      <c r="AP62" s="930"/>
      <c r="AQ62" s="931"/>
      <c r="AR62" s="931"/>
      <c r="AS62" s="930"/>
      <c r="AT62" s="931"/>
      <c r="AU62" s="931"/>
      <c r="AV62" s="930"/>
      <c r="AW62" s="931"/>
      <c r="AX62" s="931"/>
      <c r="AY62" s="930"/>
      <c r="AZ62" s="931"/>
      <c r="BA62" s="931"/>
      <c r="BB62" s="930"/>
      <c r="BC62" s="931"/>
      <c r="BD62" s="931"/>
      <c r="BE62" s="930"/>
      <c r="BF62" s="931"/>
      <c r="BG62" s="931"/>
      <c r="BH62" s="930"/>
      <c r="BI62" s="931"/>
      <c r="BJ62" s="931"/>
      <c r="BK62" s="930"/>
      <c r="BL62" s="931"/>
      <c r="BM62" s="931"/>
      <c r="BN62" s="930"/>
      <c r="BO62" s="931"/>
      <c r="BP62" s="931"/>
      <c r="BQ62" s="930"/>
      <c r="BR62" s="931"/>
      <c r="BS62" s="931"/>
      <c r="BT62" s="930"/>
      <c r="BU62" s="931"/>
      <c r="BV62" s="931"/>
      <c r="BW62" s="909" t="s">
        <v>89</v>
      </c>
    </row>
    <row r="63" spans="2:75" s="921" customFormat="1" ht="15.75" customHeight="1">
      <c r="B63" s="2550"/>
      <c r="C63" s="2553"/>
      <c r="D63" s="776" t="s">
        <v>291</v>
      </c>
      <c r="E63" s="934"/>
      <c r="F63" s="930"/>
      <c r="G63" s="931"/>
      <c r="H63" s="931"/>
      <c r="I63" s="930"/>
      <c r="J63" s="931"/>
      <c r="K63" s="931"/>
      <c r="L63" s="930"/>
      <c r="M63" s="931"/>
      <c r="N63" s="931"/>
      <c r="O63" s="930"/>
      <c r="P63" s="931"/>
      <c r="Q63" s="931"/>
      <c r="R63" s="930"/>
      <c r="S63" s="931"/>
      <c r="T63" s="931"/>
      <c r="U63" s="930"/>
      <c r="V63" s="931"/>
      <c r="W63" s="931"/>
      <c r="X63" s="930"/>
      <c r="Y63" s="931"/>
      <c r="Z63" s="931"/>
      <c r="AA63" s="930"/>
      <c r="AB63" s="931"/>
      <c r="AC63" s="931"/>
      <c r="AD63" s="930"/>
      <c r="AE63" s="931"/>
      <c r="AF63" s="931"/>
      <c r="AG63" s="930"/>
      <c r="AH63" s="931"/>
      <c r="AI63" s="931"/>
      <c r="AJ63" s="930"/>
      <c r="AK63" s="931"/>
      <c r="AL63" s="931"/>
      <c r="AM63" s="930"/>
      <c r="AN63" s="931"/>
      <c r="AO63" s="931"/>
      <c r="AP63" s="930"/>
      <c r="AQ63" s="931"/>
      <c r="AR63" s="931"/>
      <c r="AS63" s="930"/>
      <c r="AT63" s="931"/>
      <c r="AU63" s="931"/>
      <c r="AV63" s="930"/>
      <c r="AW63" s="931"/>
      <c r="AX63" s="931"/>
      <c r="AY63" s="930"/>
      <c r="AZ63" s="931"/>
      <c r="BA63" s="931"/>
      <c r="BB63" s="930"/>
      <c r="BC63" s="931"/>
      <c r="BD63" s="931"/>
      <c r="BE63" s="930"/>
      <c r="BF63" s="931"/>
      <c r="BG63" s="931"/>
      <c r="BH63" s="930"/>
      <c r="BI63" s="931"/>
      <c r="BJ63" s="931"/>
      <c r="BK63" s="930"/>
      <c r="BL63" s="931"/>
      <c r="BM63" s="931"/>
      <c r="BN63" s="930"/>
      <c r="BO63" s="931"/>
      <c r="BP63" s="931"/>
      <c r="BQ63" s="930"/>
      <c r="BR63" s="931"/>
      <c r="BS63" s="931"/>
      <c r="BT63" s="930"/>
      <c r="BU63" s="931"/>
      <c r="BV63" s="931"/>
      <c r="BW63" s="935"/>
    </row>
    <row r="64" spans="2:75" s="921" customFormat="1" ht="15.75" customHeight="1" thickBot="1">
      <c r="B64" s="2550"/>
      <c r="C64" s="2553"/>
      <c r="D64" s="749" t="s">
        <v>292</v>
      </c>
      <c r="E64" s="750" t="s">
        <v>239</v>
      </c>
      <c r="F64" s="932"/>
      <c r="G64" s="933"/>
      <c r="H64" s="933"/>
      <c r="I64" s="932"/>
      <c r="J64" s="933"/>
      <c r="K64" s="933"/>
      <c r="L64" s="932"/>
      <c r="M64" s="933"/>
      <c r="N64" s="933"/>
      <c r="O64" s="932"/>
      <c r="P64" s="933"/>
      <c r="Q64" s="933"/>
      <c r="R64" s="932"/>
      <c r="S64" s="933"/>
      <c r="T64" s="933"/>
      <c r="U64" s="932"/>
      <c r="V64" s="933"/>
      <c r="W64" s="933"/>
      <c r="X64" s="932"/>
      <c r="Y64" s="933"/>
      <c r="Z64" s="933"/>
      <c r="AA64" s="932"/>
      <c r="AB64" s="933"/>
      <c r="AC64" s="933"/>
      <c r="AD64" s="932"/>
      <c r="AE64" s="933"/>
      <c r="AF64" s="933"/>
      <c r="AG64" s="932"/>
      <c r="AH64" s="933"/>
      <c r="AI64" s="933"/>
      <c r="AJ64" s="932"/>
      <c r="AK64" s="933"/>
      <c r="AL64" s="933"/>
      <c r="AM64" s="932"/>
      <c r="AN64" s="933"/>
      <c r="AO64" s="933"/>
      <c r="AP64" s="932"/>
      <c r="AQ64" s="933"/>
      <c r="AR64" s="933"/>
      <c r="AS64" s="932"/>
      <c r="AT64" s="933"/>
      <c r="AU64" s="933"/>
      <c r="AV64" s="932"/>
      <c r="AW64" s="933"/>
      <c r="AX64" s="933"/>
      <c r="AY64" s="932"/>
      <c r="AZ64" s="933"/>
      <c r="BA64" s="933"/>
      <c r="BB64" s="932"/>
      <c r="BC64" s="933"/>
      <c r="BD64" s="933"/>
      <c r="BE64" s="932"/>
      <c r="BF64" s="933"/>
      <c r="BG64" s="933"/>
      <c r="BH64" s="932"/>
      <c r="BI64" s="933"/>
      <c r="BJ64" s="933"/>
      <c r="BK64" s="932"/>
      <c r="BL64" s="933"/>
      <c r="BM64" s="933"/>
      <c r="BN64" s="932"/>
      <c r="BO64" s="933"/>
      <c r="BP64" s="933"/>
      <c r="BQ64" s="932"/>
      <c r="BR64" s="933"/>
      <c r="BS64" s="933"/>
      <c r="BT64" s="932"/>
      <c r="BU64" s="933"/>
      <c r="BV64" s="933"/>
      <c r="BW64" s="911" t="s">
        <v>89</v>
      </c>
    </row>
    <row r="65" spans="2:75" s="921" customFormat="1" ht="15.75" customHeight="1" thickTop="1" thickBot="1">
      <c r="B65" s="2550"/>
      <c r="C65" s="2554"/>
      <c r="D65" s="746" t="s">
        <v>293</v>
      </c>
      <c r="E65" s="747" t="s">
        <v>294</v>
      </c>
      <c r="F65" s="868">
        <f>SUM(F60:F64)</f>
        <v>0</v>
      </c>
      <c r="G65" s="869">
        <f>SUM(G60:G64)</f>
        <v>0</v>
      </c>
      <c r="H65" s="870">
        <f t="shared" si="6"/>
        <v>0</v>
      </c>
      <c r="I65" s="868">
        <f>SUM(I60:I64)</f>
        <v>0</v>
      </c>
      <c r="J65" s="869">
        <f>SUM(J60:J64)</f>
        <v>0</v>
      </c>
      <c r="K65" s="870">
        <f t="shared" si="7"/>
        <v>0</v>
      </c>
      <c r="L65" s="868">
        <f t="shared" si="46"/>
        <v>0</v>
      </c>
      <c r="M65" s="869">
        <f t="shared" si="46"/>
        <v>0</v>
      </c>
      <c r="N65" s="870">
        <f t="shared" si="10"/>
        <v>0</v>
      </c>
      <c r="O65" s="868">
        <f>SUM(O60:O64)</f>
        <v>0</v>
      </c>
      <c r="P65" s="869">
        <f>SUM(P60:P64)</f>
        <v>0</v>
      </c>
      <c r="Q65" s="870">
        <f t="shared" si="11"/>
        <v>0</v>
      </c>
      <c r="R65" s="868">
        <f t="shared" si="47"/>
        <v>0</v>
      </c>
      <c r="S65" s="869">
        <f t="shared" si="47"/>
        <v>0</v>
      </c>
      <c r="T65" s="870">
        <f t="shared" si="14"/>
        <v>0</v>
      </c>
      <c r="U65" s="868">
        <f>SUM(U60:U64)</f>
        <v>0</v>
      </c>
      <c r="V65" s="869">
        <f>SUM(V60:V64)</f>
        <v>0</v>
      </c>
      <c r="W65" s="870">
        <f t="shared" si="15"/>
        <v>0</v>
      </c>
      <c r="X65" s="868">
        <f t="shared" si="48"/>
        <v>0</v>
      </c>
      <c r="Y65" s="869">
        <f t="shared" si="48"/>
        <v>0</v>
      </c>
      <c r="Z65" s="870">
        <f t="shared" si="18"/>
        <v>0</v>
      </c>
      <c r="AA65" s="868">
        <f>SUM(AA60:AA64)</f>
        <v>0</v>
      </c>
      <c r="AB65" s="869">
        <f>SUM(AB60:AB64)</f>
        <v>0</v>
      </c>
      <c r="AC65" s="870">
        <f t="shared" si="19"/>
        <v>0</v>
      </c>
      <c r="AD65" s="868">
        <f t="shared" si="49"/>
        <v>0</v>
      </c>
      <c r="AE65" s="869">
        <f t="shared" si="49"/>
        <v>0</v>
      </c>
      <c r="AF65" s="870">
        <f t="shared" si="22"/>
        <v>0</v>
      </c>
      <c r="AG65" s="868">
        <f>SUM(AG60:AG64)</f>
        <v>0</v>
      </c>
      <c r="AH65" s="869">
        <f>SUM(AH60:AH64)</f>
        <v>0</v>
      </c>
      <c r="AI65" s="870">
        <f t="shared" si="23"/>
        <v>0</v>
      </c>
      <c r="AJ65" s="868">
        <f t="shared" si="50"/>
        <v>0</v>
      </c>
      <c r="AK65" s="869">
        <f t="shared" si="50"/>
        <v>0</v>
      </c>
      <c r="AL65" s="870">
        <f t="shared" si="26"/>
        <v>0</v>
      </c>
      <c r="AM65" s="868">
        <f>SUM(AM60:AM64)</f>
        <v>0</v>
      </c>
      <c r="AN65" s="869">
        <f>SUM(AN60:AN64)</f>
        <v>0</v>
      </c>
      <c r="AO65" s="870">
        <f t="shared" si="27"/>
        <v>0</v>
      </c>
      <c r="AP65" s="868">
        <f t="shared" si="51"/>
        <v>0</v>
      </c>
      <c r="AQ65" s="869">
        <f t="shared" si="51"/>
        <v>0</v>
      </c>
      <c r="AR65" s="870">
        <f t="shared" si="0"/>
        <v>0</v>
      </c>
      <c r="AS65" s="868">
        <f>SUM(AS60:AS64)</f>
        <v>0</v>
      </c>
      <c r="AT65" s="869">
        <f>SUM(AT60:AT64)</f>
        <v>0</v>
      </c>
      <c r="AU65" s="870">
        <f t="shared" si="30"/>
        <v>0</v>
      </c>
      <c r="AV65" s="868">
        <f t="shared" si="52"/>
        <v>0</v>
      </c>
      <c r="AW65" s="869">
        <f t="shared" si="52"/>
        <v>0</v>
      </c>
      <c r="AX65" s="870">
        <f t="shared" si="1"/>
        <v>0</v>
      </c>
      <c r="AY65" s="868">
        <f>SUM(AY60:AY64)</f>
        <v>0</v>
      </c>
      <c r="AZ65" s="869">
        <f>SUM(AZ60:AZ64)</f>
        <v>0</v>
      </c>
      <c r="BA65" s="870">
        <f t="shared" si="33"/>
        <v>0</v>
      </c>
      <c r="BB65" s="868">
        <f t="shared" si="53"/>
        <v>0</v>
      </c>
      <c r="BC65" s="869">
        <f t="shared" si="53"/>
        <v>0</v>
      </c>
      <c r="BD65" s="870">
        <f t="shared" si="2"/>
        <v>0</v>
      </c>
      <c r="BE65" s="868">
        <f>SUM(BE60:BE64)</f>
        <v>0</v>
      </c>
      <c r="BF65" s="869">
        <f>SUM(BF60:BF64)</f>
        <v>0</v>
      </c>
      <c r="BG65" s="870">
        <f t="shared" si="36"/>
        <v>0</v>
      </c>
      <c r="BH65" s="868">
        <f t="shared" si="54"/>
        <v>0</v>
      </c>
      <c r="BI65" s="869">
        <f t="shared" si="54"/>
        <v>0</v>
      </c>
      <c r="BJ65" s="870">
        <f t="shared" si="3"/>
        <v>0</v>
      </c>
      <c r="BK65" s="868">
        <f>SUM(BK60:BK64)</f>
        <v>0</v>
      </c>
      <c r="BL65" s="869">
        <f>SUM(BL60:BL64)</f>
        <v>0</v>
      </c>
      <c r="BM65" s="870">
        <f t="shared" si="39"/>
        <v>0</v>
      </c>
      <c r="BN65" s="868">
        <f t="shared" si="55"/>
        <v>0</v>
      </c>
      <c r="BO65" s="869">
        <f t="shared" si="55"/>
        <v>0</v>
      </c>
      <c r="BP65" s="870">
        <f t="shared" si="4"/>
        <v>0</v>
      </c>
      <c r="BQ65" s="868">
        <f>SUM(BQ60:BQ64)</f>
        <v>0</v>
      </c>
      <c r="BR65" s="869">
        <f>SUM(BR60:BR64)</f>
        <v>0</v>
      </c>
      <c r="BS65" s="870">
        <f t="shared" si="42"/>
        <v>0</v>
      </c>
      <c r="BT65" s="868">
        <f t="shared" si="56"/>
        <v>0</v>
      </c>
      <c r="BU65" s="869">
        <f t="shared" si="56"/>
        <v>0</v>
      </c>
      <c r="BV65" s="870">
        <f t="shared" si="5"/>
        <v>0</v>
      </c>
      <c r="BW65" s="910" t="s">
        <v>89</v>
      </c>
    </row>
    <row r="66" spans="2:75" ht="15.75" customHeight="1" thickBot="1">
      <c r="B66" s="2550"/>
      <c r="C66" s="2555" t="s">
        <v>295</v>
      </c>
      <c r="D66" s="2556"/>
      <c r="E66" s="751"/>
      <c r="F66" s="873">
        <f>SUM(F59,F65)</f>
        <v>9835</v>
      </c>
      <c r="G66" s="874">
        <f>SUM(G59,G65)</f>
        <v>5029</v>
      </c>
      <c r="H66" s="875">
        <f t="shared" si="6"/>
        <v>-4806</v>
      </c>
      <c r="I66" s="873">
        <f>SUM(I59,I65)</f>
        <v>16363</v>
      </c>
      <c r="J66" s="874">
        <f>SUM(J59,J65)</f>
        <v>10865</v>
      </c>
      <c r="K66" s="875">
        <f t="shared" si="7"/>
        <v>-5498</v>
      </c>
      <c r="L66" s="873">
        <f t="shared" si="46"/>
        <v>26198</v>
      </c>
      <c r="M66" s="874">
        <f t="shared" si="46"/>
        <v>15894</v>
      </c>
      <c r="N66" s="875">
        <f t="shared" si="10"/>
        <v>-10304</v>
      </c>
      <c r="O66" s="873">
        <f>SUM(O59,O65)</f>
        <v>11413</v>
      </c>
      <c r="P66" s="874">
        <f>SUM(P59,P65)</f>
        <v>11039</v>
      </c>
      <c r="Q66" s="875">
        <f t="shared" si="11"/>
        <v>-374</v>
      </c>
      <c r="R66" s="873">
        <f t="shared" si="47"/>
        <v>37611</v>
      </c>
      <c r="S66" s="874">
        <f t="shared" si="47"/>
        <v>26933</v>
      </c>
      <c r="T66" s="875">
        <f t="shared" si="14"/>
        <v>-10678</v>
      </c>
      <c r="U66" s="873">
        <f>SUM(U59,U65)</f>
        <v>12403</v>
      </c>
      <c r="V66" s="874">
        <f>SUM(V59,V65)</f>
        <v>9908</v>
      </c>
      <c r="W66" s="875">
        <f t="shared" si="15"/>
        <v>-2495</v>
      </c>
      <c r="X66" s="873">
        <f t="shared" si="48"/>
        <v>50014</v>
      </c>
      <c r="Y66" s="874">
        <f t="shared" si="48"/>
        <v>36841</v>
      </c>
      <c r="Z66" s="875">
        <f t="shared" si="18"/>
        <v>-13173</v>
      </c>
      <c r="AA66" s="873">
        <f>SUM(AA59,AA65)</f>
        <v>14989</v>
      </c>
      <c r="AB66" s="874">
        <f>SUM(AB59,AB65)</f>
        <v>6940</v>
      </c>
      <c r="AC66" s="875">
        <f t="shared" si="19"/>
        <v>-8049</v>
      </c>
      <c r="AD66" s="873">
        <f t="shared" si="49"/>
        <v>65003</v>
      </c>
      <c r="AE66" s="874">
        <f t="shared" si="49"/>
        <v>43781</v>
      </c>
      <c r="AF66" s="875">
        <f t="shared" si="22"/>
        <v>-21222</v>
      </c>
      <c r="AG66" s="873">
        <f>SUM(AG59,AG65)</f>
        <v>11857</v>
      </c>
      <c r="AH66" s="874">
        <f>SUM(AH59,AH65)</f>
        <v>22534</v>
      </c>
      <c r="AI66" s="875">
        <f t="shared" si="23"/>
        <v>10677</v>
      </c>
      <c r="AJ66" s="873">
        <f t="shared" si="50"/>
        <v>76860</v>
      </c>
      <c r="AK66" s="874">
        <f t="shared" si="50"/>
        <v>66315</v>
      </c>
      <c r="AL66" s="875">
        <f t="shared" si="26"/>
        <v>-10545</v>
      </c>
      <c r="AM66" s="873">
        <f>SUM(AM59,AM65)</f>
        <v>16309</v>
      </c>
      <c r="AN66" s="874">
        <f>SUM(AN59,AN65)</f>
        <v>21393</v>
      </c>
      <c r="AO66" s="875">
        <f t="shared" si="27"/>
        <v>5084</v>
      </c>
      <c r="AP66" s="873">
        <f t="shared" si="51"/>
        <v>93169</v>
      </c>
      <c r="AQ66" s="874">
        <f t="shared" si="51"/>
        <v>87708</v>
      </c>
      <c r="AR66" s="875">
        <f t="shared" si="0"/>
        <v>-5461</v>
      </c>
      <c r="AS66" s="873">
        <f>SUM(AS59,AS65)</f>
        <v>11701</v>
      </c>
      <c r="AT66" s="874">
        <f>SUM(AT59,AT65)</f>
        <v>14640</v>
      </c>
      <c r="AU66" s="875">
        <f t="shared" si="30"/>
        <v>2939</v>
      </c>
      <c r="AV66" s="873">
        <f t="shared" si="52"/>
        <v>104870</v>
      </c>
      <c r="AW66" s="874">
        <f t="shared" si="52"/>
        <v>102348</v>
      </c>
      <c r="AX66" s="875">
        <f t="shared" si="1"/>
        <v>-2522</v>
      </c>
      <c r="AY66" s="873">
        <f>SUM(AY59,AY65)</f>
        <v>13675</v>
      </c>
      <c r="AZ66" s="874">
        <f>SUM(AZ59,AZ65)</f>
        <v>14660</v>
      </c>
      <c r="BA66" s="875">
        <f t="shared" si="33"/>
        <v>985</v>
      </c>
      <c r="BB66" s="873">
        <f t="shared" si="53"/>
        <v>118545</v>
      </c>
      <c r="BC66" s="874">
        <f t="shared" si="53"/>
        <v>117008</v>
      </c>
      <c r="BD66" s="875">
        <f t="shared" si="2"/>
        <v>-1537</v>
      </c>
      <c r="BE66" s="873">
        <f>SUM(BE59,BE65)</f>
        <v>17077</v>
      </c>
      <c r="BF66" s="874">
        <f>SUM(BF59,BF65)</f>
        <v>14955</v>
      </c>
      <c r="BG66" s="875">
        <f t="shared" si="36"/>
        <v>-2122</v>
      </c>
      <c r="BH66" s="873">
        <f t="shared" si="54"/>
        <v>135622</v>
      </c>
      <c r="BI66" s="874">
        <f t="shared" si="54"/>
        <v>131963</v>
      </c>
      <c r="BJ66" s="875">
        <f t="shared" si="3"/>
        <v>-3659</v>
      </c>
      <c r="BK66" s="873">
        <f>SUM(BK59,BK65)</f>
        <v>15001</v>
      </c>
      <c r="BL66" s="874">
        <f>SUM(BL59,BL65)</f>
        <v>14096</v>
      </c>
      <c r="BM66" s="875">
        <f t="shared" si="39"/>
        <v>-905</v>
      </c>
      <c r="BN66" s="873">
        <f t="shared" si="55"/>
        <v>150623</v>
      </c>
      <c r="BO66" s="874">
        <f t="shared" si="55"/>
        <v>146059</v>
      </c>
      <c r="BP66" s="875">
        <f t="shared" si="4"/>
        <v>-4564</v>
      </c>
      <c r="BQ66" s="873">
        <f>SUM(BQ59,BQ65)</f>
        <v>9784</v>
      </c>
      <c r="BR66" s="874">
        <f>SUM(BR59,BR65)</f>
        <v>18022</v>
      </c>
      <c r="BS66" s="875">
        <f t="shared" si="42"/>
        <v>8238</v>
      </c>
      <c r="BT66" s="873">
        <f t="shared" si="56"/>
        <v>160407</v>
      </c>
      <c r="BU66" s="874">
        <f t="shared" si="56"/>
        <v>164081</v>
      </c>
      <c r="BV66" s="875">
        <f t="shared" si="5"/>
        <v>3674</v>
      </c>
      <c r="BW66" s="912" t="s">
        <v>89</v>
      </c>
    </row>
    <row r="67" spans="2:75" ht="15.75" customHeight="1" thickTop="1" thickBot="1">
      <c r="B67" s="2551"/>
      <c r="C67" s="2557" t="s">
        <v>296</v>
      </c>
      <c r="D67" s="2558"/>
      <c r="E67" s="752"/>
      <c r="F67" s="876">
        <f>F51-F66</f>
        <v>-3201</v>
      </c>
      <c r="G67" s="877">
        <f>G51-G66</f>
        <v>211</v>
      </c>
      <c r="H67" s="878">
        <f t="shared" si="6"/>
        <v>3412</v>
      </c>
      <c r="I67" s="876">
        <f>I51-I66</f>
        <v>-5323</v>
      </c>
      <c r="J67" s="877">
        <f>J51-J66</f>
        <v>-3017</v>
      </c>
      <c r="K67" s="878">
        <f t="shared" si="7"/>
        <v>2306</v>
      </c>
      <c r="L67" s="876">
        <f t="shared" si="46"/>
        <v>-8524</v>
      </c>
      <c r="M67" s="877">
        <f t="shared" si="46"/>
        <v>-2806</v>
      </c>
      <c r="N67" s="878">
        <f t="shared" si="10"/>
        <v>5718</v>
      </c>
      <c r="O67" s="876">
        <f>O51-O66</f>
        <v>-1692</v>
      </c>
      <c r="P67" s="877">
        <f>P51-P66</f>
        <v>-913</v>
      </c>
      <c r="Q67" s="878">
        <f t="shared" si="11"/>
        <v>779</v>
      </c>
      <c r="R67" s="876">
        <f t="shared" si="47"/>
        <v>-10216</v>
      </c>
      <c r="S67" s="877">
        <f t="shared" si="47"/>
        <v>-3719</v>
      </c>
      <c r="T67" s="878">
        <f t="shared" si="14"/>
        <v>6497</v>
      </c>
      <c r="U67" s="876">
        <f>U51-U66</f>
        <v>-805</v>
      </c>
      <c r="V67" s="877">
        <f>V51-V66</f>
        <v>-23</v>
      </c>
      <c r="W67" s="878">
        <f t="shared" si="15"/>
        <v>782</v>
      </c>
      <c r="X67" s="876">
        <f t="shared" si="48"/>
        <v>-11021</v>
      </c>
      <c r="Y67" s="877">
        <f t="shared" si="48"/>
        <v>-3742</v>
      </c>
      <c r="Z67" s="878">
        <f t="shared" si="18"/>
        <v>7279</v>
      </c>
      <c r="AA67" s="876">
        <f>AA51-AA66</f>
        <v>-5559</v>
      </c>
      <c r="AB67" s="877">
        <f>AB51-AB66</f>
        <v>-2517</v>
      </c>
      <c r="AC67" s="878">
        <f t="shared" si="19"/>
        <v>3042</v>
      </c>
      <c r="AD67" s="876">
        <f t="shared" si="49"/>
        <v>-16580</v>
      </c>
      <c r="AE67" s="877">
        <f t="shared" si="49"/>
        <v>-6259</v>
      </c>
      <c r="AF67" s="878">
        <f t="shared" si="22"/>
        <v>10321</v>
      </c>
      <c r="AG67" s="876">
        <f>AG51-AG66</f>
        <v>-1158</v>
      </c>
      <c r="AH67" s="877">
        <f>AH51-AH66</f>
        <v>-831</v>
      </c>
      <c r="AI67" s="878">
        <f t="shared" si="23"/>
        <v>327</v>
      </c>
      <c r="AJ67" s="876">
        <f t="shared" si="50"/>
        <v>-17738</v>
      </c>
      <c r="AK67" s="877">
        <f t="shared" si="50"/>
        <v>-7090</v>
      </c>
      <c r="AL67" s="878">
        <f t="shared" si="26"/>
        <v>10648</v>
      </c>
      <c r="AM67" s="876">
        <f>AM51-AM66</f>
        <v>-1242</v>
      </c>
      <c r="AN67" s="877">
        <f>AN51-AN66</f>
        <v>-12082</v>
      </c>
      <c r="AO67" s="878">
        <f t="shared" si="27"/>
        <v>-10840</v>
      </c>
      <c r="AP67" s="876">
        <f t="shared" si="51"/>
        <v>-18980</v>
      </c>
      <c r="AQ67" s="877">
        <f t="shared" si="51"/>
        <v>-19172</v>
      </c>
      <c r="AR67" s="878">
        <f t="shared" si="0"/>
        <v>-192</v>
      </c>
      <c r="AS67" s="876">
        <f>AS51-AS66</f>
        <v>-1788</v>
      </c>
      <c r="AT67" s="877">
        <f>AT51-AT66</f>
        <v>-13752</v>
      </c>
      <c r="AU67" s="878">
        <f t="shared" si="30"/>
        <v>-11964</v>
      </c>
      <c r="AV67" s="876">
        <f t="shared" si="52"/>
        <v>-20768</v>
      </c>
      <c r="AW67" s="877">
        <f t="shared" si="52"/>
        <v>-32924</v>
      </c>
      <c r="AX67" s="878">
        <f t="shared" si="1"/>
        <v>-12156</v>
      </c>
      <c r="AY67" s="876">
        <f>AY51-AY66</f>
        <v>-3927</v>
      </c>
      <c r="AZ67" s="877">
        <f>AZ51-AZ66</f>
        <v>-13847</v>
      </c>
      <c r="BA67" s="878">
        <f t="shared" si="33"/>
        <v>-9920</v>
      </c>
      <c r="BB67" s="876">
        <f t="shared" si="53"/>
        <v>-24695</v>
      </c>
      <c r="BC67" s="877">
        <f t="shared" si="53"/>
        <v>-46771</v>
      </c>
      <c r="BD67" s="878">
        <f t="shared" si="2"/>
        <v>-22076</v>
      </c>
      <c r="BE67" s="876">
        <f>BE51-BE66</f>
        <v>-4185</v>
      </c>
      <c r="BF67" s="877">
        <f>BF51-BF66</f>
        <v>-13688</v>
      </c>
      <c r="BG67" s="878">
        <f t="shared" si="36"/>
        <v>-9503</v>
      </c>
      <c r="BH67" s="876">
        <f t="shared" si="54"/>
        <v>-28880</v>
      </c>
      <c r="BI67" s="877">
        <f t="shared" si="54"/>
        <v>-60459</v>
      </c>
      <c r="BJ67" s="878">
        <f t="shared" si="3"/>
        <v>-31579</v>
      </c>
      <c r="BK67" s="876">
        <f>BK51-BK66</f>
        <v>-3268</v>
      </c>
      <c r="BL67" s="877">
        <f>BL51-BL66</f>
        <v>-13885</v>
      </c>
      <c r="BM67" s="878">
        <f t="shared" si="39"/>
        <v>-10617</v>
      </c>
      <c r="BN67" s="876">
        <f t="shared" si="55"/>
        <v>-32148</v>
      </c>
      <c r="BO67" s="877">
        <f t="shared" si="55"/>
        <v>-74344</v>
      </c>
      <c r="BP67" s="878">
        <f t="shared" si="4"/>
        <v>-42196</v>
      </c>
      <c r="BQ67" s="876">
        <f>BQ51-BQ66</f>
        <v>-1585</v>
      </c>
      <c r="BR67" s="877">
        <f>BR51-BR66</f>
        <v>-13430</v>
      </c>
      <c r="BS67" s="878">
        <f t="shared" si="42"/>
        <v>-11845</v>
      </c>
      <c r="BT67" s="876">
        <f t="shared" si="56"/>
        <v>-33733</v>
      </c>
      <c r="BU67" s="877">
        <f t="shared" si="56"/>
        <v>-87774</v>
      </c>
      <c r="BV67" s="878">
        <f t="shared" si="5"/>
        <v>-54041</v>
      </c>
      <c r="BW67" s="913" t="s">
        <v>89</v>
      </c>
    </row>
    <row r="68" spans="2:75" ht="15.75" customHeight="1" thickTop="1" thickBot="1">
      <c r="B68" s="2494" t="s">
        <v>247</v>
      </c>
      <c r="C68" s="2496" t="s">
        <v>248</v>
      </c>
      <c r="D68" s="2497"/>
      <c r="E68" s="2498"/>
      <c r="F68" s="879">
        <f>SUM(F53,F67)</f>
        <v>-98</v>
      </c>
      <c r="G68" s="880">
        <f>SUM(G53,G67)</f>
        <v>-163</v>
      </c>
      <c r="H68" s="881">
        <f t="shared" si="6"/>
        <v>-65</v>
      </c>
      <c r="I68" s="879">
        <f>SUM(I53,I67)</f>
        <v>-1786</v>
      </c>
      <c r="J68" s="880">
        <f>SUM(J53,J67)</f>
        <v>-831</v>
      </c>
      <c r="K68" s="881">
        <f t="shared" si="7"/>
        <v>955</v>
      </c>
      <c r="L68" s="879">
        <f t="shared" si="46"/>
        <v>-1884</v>
      </c>
      <c r="M68" s="880">
        <f t="shared" si="46"/>
        <v>-994</v>
      </c>
      <c r="N68" s="881">
        <f t="shared" si="10"/>
        <v>890</v>
      </c>
      <c r="O68" s="879">
        <f>SUM(O53,O67)</f>
        <v>1064</v>
      </c>
      <c r="P68" s="880">
        <f>SUM(P53,P67)</f>
        <v>11</v>
      </c>
      <c r="Q68" s="881">
        <f t="shared" si="11"/>
        <v>-1053</v>
      </c>
      <c r="R68" s="879">
        <f t="shared" si="47"/>
        <v>-820</v>
      </c>
      <c r="S68" s="880">
        <f t="shared" si="47"/>
        <v>-983</v>
      </c>
      <c r="T68" s="881">
        <f t="shared" si="14"/>
        <v>-163</v>
      </c>
      <c r="U68" s="879">
        <f>SUM(U53,U67)</f>
        <v>2838</v>
      </c>
      <c r="V68" s="880">
        <f>SUM(V53,V67)</f>
        <v>2968</v>
      </c>
      <c r="W68" s="881">
        <f t="shared" si="15"/>
        <v>130</v>
      </c>
      <c r="X68" s="879">
        <f t="shared" si="48"/>
        <v>2018</v>
      </c>
      <c r="Y68" s="880">
        <f t="shared" si="48"/>
        <v>1985</v>
      </c>
      <c r="Z68" s="881">
        <f t="shared" si="18"/>
        <v>-33</v>
      </c>
      <c r="AA68" s="879">
        <f>SUM(AA53,AA67)</f>
        <v>-889</v>
      </c>
      <c r="AB68" s="880">
        <f>SUM(AB53,AB67)</f>
        <v>410</v>
      </c>
      <c r="AC68" s="881">
        <f t="shared" si="19"/>
        <v>1299</v>
      </c>
      <c r="AD68" s="879">
        <f t="shared" si="49"/>
        <v>1129</v>
      </c>
      <c r="AE68" s="880">
        <f t="shared" si="49"/>
        <v>2395</v>
      </c>
      <c r="AF68" s="881">
        <f t="shared" si="22"/>
        <v>1266</v>
      </c>
      <c r="AG68" s="879">
        <f>SUM(AG53,AG67)</f>
        <v>8735</v>
      </c>
      <c r="AH68" s="880">
        <f>SUM(AH53,AH67)</f>
        <v>8932</v>
      </c>
      <c r="AI68" s="881">
        <f t="shared" si="23"/>
        <v>197</v>
      </c>
      <c r="AJ68" s="879">
        <f t="shared" si="50"/>
        <v>9864</v>
      </c>
      <c r="AK68" s="880">
        <f t="shared" si="50"/>
        <v>11327</v>
      </c>
      <c r="AL68" s="881">
        <f t="shared" si="26"/>
        <v>1463</v>
      </c>
      <c r="AM68" s="879">
        <f>SUM(AM53,AM67)</f>
        <v>4020</v>
      </c>
      <c r="AN68" s="880">
        <f>SUM(AN53,AN67)</f>
        <v>-2122</v>
      </c>
      <c r="AO68" s="881">
        <f t="shared" si="27"/>
        <v>-6142</v>
      </c>
      <c r="AP68" s="879">
        <f t="shared" si="51"/>
        <v>13884</v>
      </c>
      <c r="AQ68" s="880">
        <f t="shared" si="51"/>
        <v>9205</v>
      </c>
      <c r="AR68" s="881">
        <f t="shared" si="0"/>
        <v>-4679</v>
      </c>
      <c r="AS68" s="879">
        <f>SUM(AS53,AS67)</f>
        <v>1767</v>
      </c>
      <c r="AT68" s="880">
        <f>SUM(AT53,AT67)</f>
        <v>-4338</v>
      </c>
      <c r="AU68" s="881">
        <f t="shared" si="30"/>
        <v>-6105</v>
      </c>
      <c r="AV68" s="879">
        <f t="shared" si="52"/>
        <v>15651</v>
      </c>
      <c r="AW68" s="880">
        <f t="shared" si="52"/>
        <v>4867</v>
      </c>
      <c r="AX68" s="881">
        <f t="shared" si="1"/>
        <v>-10784</v>
      </c>
      <c r="AY68" s="879">
        <f>SUM(AY53,AY67)</f>
        <v>-1024</v>
      </c>
      <c r="AZ68" s="880">
        <f>SUM(AZ53,AZ67)</f>
        <v>3580</v>
      </c>
      <c r="BA68" s="881">
        <f t="shared" si="33"/>
        <v>4604</v>
      </c>
      <c r="BB68" s="879">
        <f t="shared" si="53"/>
        <v>14627</v>
      </c>
      <c r="BC68" s="880">
        <f t="shared" si="53"/>
        <v>8447</v>
      </c>
      <c r="BD68" s="881">
        <f t="shared" si="2"/>
        <v>-6180</v>
      </c>
      <c r="BE68" s="879">
        <f>SUM(BE53,BE67)</f>
        <v>272</v>
      </c>
      <c r="BF68" s="880">
        <f>SUM(BF53,BF67)</f>
        <v>-1274</v>
      </c>
      <c r="BG68" s="881">
        <f t="shared" si="36"/>
        <v>-1546</v>
      </c>
      <c r="BH68" s="879">
        <f t="shared" si="54"/>
        <v>14899</v>
      </c>
      <c r="BI68" s="880">
        <f t="shared" si="54"/>
        <v>7173</v>
      </c>
      <c r="BJ68" s="881">
        <f t="shared" si="3"/>
        <v>-7726</v>
      </c>
      <c r="BK68" s="879">
        <f>SUM(BK53,BK67)</f>
        <v>242</v>
      </c>
      <c r="BL68" s="880">
        <f>SUM(BL53,BL67)</f>
        <v>-6422</v>
      </c>
      <c r="BM68" s="881">
        <f t="shared" si="39"/>
        <v>-6664</v>
      </c>
      <c r="BN68" s="879">
        <f t="shared" si="55"/>
        <v>15141</v>
      </c>
      <c r="BO68" s="880">
        <f t="shared" si="55"/>
        <v>751</v>
      </c>
      <c r="BP68" s="881">
        <f t="shared" si="4"/>
        <v>-14390</v>
      </c>
      <c r="BQ68" s="879">
        <f>SUM(BQ53,BQ67)</f>
        <v>976</v>
      </c>
      <c r="BR68" s="880">
        <f>SUM(BR53,BR67)</f>
        <v>9758</v>
      </c>
      <c r="BS68" s="881">
        <f t="shared" si="42"/>
        <v>8782</v>
      </c>
      <c r="BT68" s="879">
        <f t="shared" si="56"/>
        <v>16117</v>
      </c>
      <c r="BU68" s="880">
        <f t="shared" si="56"/>
        <v>10509</v>
      </c>
      <c r="BV68" s="881">
        <f t="shared" si="5"/>
        <v>-5608</v>
      </c>
      <c r="BW68" s="914" t="s">
        <v>89</v>
      </c>
    </row>
    <row r="69" spans="2:75" ht="15.75" customHeight="1" thickTop="1" thickBot="1">
      <c r="B69" s="2495"/>
      <c r="C69" s="2499" t="s">
        <v>249</v>
      </c>
      <c r="D69" s="2500"/>
      <c r="E69" s="2501"/>
      <c r="F69" s="882">
        <f t="shared" ref="F69:BQ69" si="289">F68/F49</f>
        <v>-4.806984843282484E-3</v>
      </c>
      <c r="G69" s="883">
        <f t="shared" si="289"/>
        <v>-2.7062925452432343E-2</v>
      </c>
      <c r="H69" s="884">
        <f t="shared" si="6"/>
        <v>-2.2255940609149857E-2</v>
      </c>
      <c r="I69" s="882">
        <f t="shared" si="289"/>
        <v>-6.6848822846876516E-2</v>
      </c>
      <c r="J69" s="883">
        <f t="shared" si="289"/>
        <v>-6.716779825412221E-2</v>
      </c>
      <c r="K69" s="884">
        <f t="shared" si="7"/>
        <v>-3.1897540724569462E-4</v>
      </c>
      <c r="L69" s="882">
        <f t="shared" si="289"/>
        <v>-3.9996603260869568E-2</v>
      </c>
      <c r="M69" s="883">
        <f t="shared" si="289"/>
        <v>-5.4036422941016578E-2</v>
      </c>
      <c r="N69" s="884">
        <f t="shared" si="10"/>
        <v>-1.403981968014701E-2</v>
      </c>
      <c r="O69" s="882">
        <f t="shared" si="289"/>
        <v>5.3192021196820476E-2</v>
      </c>
      <c r="P69" s="883">
        <f t="shared" si="289"/>
        <v>8.844576666398649E-4</v>
      </c>
      <c r="Q69" s="884">
        <f t="shared" si="11"/>
        <v>-5.2307563530180609E-2</v>
      </c>
      <c r="R69" s="882">
        <f t="shared" si="289"/>
        <v>-1.2219291579119914E-2</v>
      </c>
      <c r="S69" s="883">
        <f t="shared" si="289"/>
        <v>-3.1882459782044632E-2</v>
      </c>
      <c r="T69" s="884">
        <f t="shared" si="14"/>
        <v>-1.966316820292472E-2</v>
      </c>
      <c r="U69" s="882">
        <f t="shared" si="289"/>
        <v>0.11167073266703392</v>
      </c>
      <c r="V69" s="883">
        <f t="shared" si="289"/>
        <v>0.19074550128534704</v>
      </c>
      <c r="W69" s="884">
        <f t="shared" si="15"/>
        <v>7.9074768618313113E-2</v>
      </c>
      <c r="X69" s="882">
        <f t="shared" si="289"/>
        <v>2.1811264469687962E-2</v>
      </c>
      <c r="Y69" s="883">
        <f t="shared" si="289"/>
        <v>4.2787549577513365E-2</v>
      </c>
      <c r="Z69" s="884">
        <f t="shared" si="18"/>
        <v>2.0976285107825402E-2</v>
      </c>
      <c r="AA69" s="882">
        <f t="shared" si="289"/>
        <v>-3.4009181331293034E-2</v>
      </c>
      <c r="AB69" s="883">
        <f t="shared" si="289"/>
        <v>4.6612096407457934E-2</v>
      </c>
      <c r="AC69" s="884">
        <f t="shared" si="19"/>
        <v>8.0621277738750968E-2</v>
      </c>
      <c r="AD69" s="882">
        <f t="shared" si="289"/>
        <v>9.5144992878873434E-3</v>
      </c>
      <c r="AE69" s="883">
        <f t="shared" si="289"/>
        <v>4.3397115314923532E-2</v>
      </c>
      <c r="AF69" s="884">
        <f t="shared" si="22"/>
        <v>3.388261602703619E-2</v>
      </c>
      <c r="AG69" s="882">
        <f t="shared" si="289"/>
        <v>0.18667720977944949</v>
      </c>
      <c r="AH69" s="883">
        <f t="shared" si="289"/>
        <v>0.10437993736268873</v>
      </c>
      <c r="AI69" s="884">
        <f t="shared" si="23"/>
        <v>-8.2297272416760756E-2</v>
      </c>
      <c r="AJ69" s="882">
        <f t="shared" si="289"/>
        <v>5.9618139290312053E-2</v>
      </c>
      <c r="AK69" s="883">
        <f t="shared" si="289"/>
        <v>8.0470304063654449E-2</v>
      </c>
      <c r="AL69" s="884">
        <f t="shared" si="26"/>
        <v>2.0852164773342396E-2</v>
      </c>
      <c r="AM69" s="882">
        <f t="shared" si="289"/>
        <v>0.10342432272505081</v>
      </c>
      <c r="AN69" s="883">
        <f t="shared" si="289"/>
        <v>-6.7644246094995225E-2</v>
      </c>
      <c r="AO69" s="884">
        <f t="shared" si="27"/>
        <v>-0.17106856882004604</v>
      </c>
      <c r="AP69" s="882">
        <f t="shared" si="289"/>
        <v>6.7951566644805741E-2</v>
      </c>
      <c r="AQ69" s="883">
        <f t="shared" si="289"/>
        <v>5.3477023180154536E-2</v>
      </c>
      <c r="AR69" s="884">
        <f t="shared" si="0"/>
        <v>-1.4474543464651206E-2</v>
      </c>
      <c r="AS69" s="882">
        <f t="shared" si="289"/>
        <v>7.2453665737247833E-2</v>
      </c>
      <c r="AT69" s="883">
        <f t="shared" si="289"/>
        <v>-0.32744565217391303</v>
      </c>
      <c r="AU69" s="884">
        <f t="shared" si="30"/>
        <v>-0.39989931791116085</v>
      </c>
      <c r="AV69" s="882">
        <f t="shared" si="289"/>
        <v>6.8431638319268948E-2</v>
      </c>
      <c r="AW69" s="883">
        <f t="shared" si="289"/>
        <v>2.625446385223705E-2</v>
      </c>
      <c r="AX69" s="884">
        <f t="shared" si="1"/>
        <v>-4.2177174467031897E-2</v>
      </c>
      <c r="AY69" s="882">
        <f t="shared" si="289"/>
        <v>-4.5640934212872172E-2</v>
      </c>
      <c r="AZ69" s="883">
        <f t="shared" si="289"/>
        <v>0.14817880794701987</v>
      </c>
      <c r="BA69" s="884">
        <f t="shared" si="33"/>
        <v>0.19381974215989206</v>
      </c>
      <c r="BB69" s="882">
        <f t="shared" si="289"/>
        <v>5.8241023149880944E-2</v>
      </c>
      <c r="BC69" s="883">
        <f t="shared" si="289"/>
        <v>4.031249701724747E-2</v>
      </c>
      <c r="BD69" s="884">
        <f t="shared" si="2"/>
        <v>-1.7928526132633474E-2</v>
      </c>
      <c r="BE69" s="882">
        <f t="shared" si="289"/>
        <v>8.0762492948127911E-3</v>
      </c>
      <c r="BF69" s="883">
        <f t="shared" si="289"/>
        <v>-6.4013666968143909E-2</v>
      </c>
      <c r="BG69" s="884">
        <f t="shared" si="36"/>
        <v>-7.2089916262956702E-2</v>
      </c>
      <c r="BH69" s="882">
        <f t="shared" si="289"/>
        <v>5.2309312735890456E-2</v>
      </c>
      <c r="BI69" s="883">
        <f t="shared" si="289"/>
        <v>3.126307531380753E-2</v>
      </c>
      <c r="BJ69" s="884">
        <f t="shared" si="3"/>
        <v>-2.1046237422082927E-2</v>
      </c>
      <c r="BK69" s="882">
        <f t="shared" si="289"/>
        <v>8.0430736506248331E-3</v>
      </c>
      <c r="BL69" s="883">
        <f t="shared" si="289"/>
        <v>-0.59529106414534672</v>
      </c>
      <c r="BM69" s="884">
        <f t="shared" si="39"/>
        <v>-0.60333413779597156</v>
      </c>
      <c r="BN69" s="882">
        <f t="shared" si="289"/>
        <v>4.8079945889817184E-2</v>
      </c>
      <c r="BO69" s="883">
        <f t="shared" si="289"/>
        <v>3.126196779725927E-3</v>
      </c>
      <c r="BP69" s="884">
        <f t="shared" si="4"/>
        <v>-4.4953749110091257E-2</v>
      </c>
      <c r="BQ69" s="882">
        <f t="shared" si="289"/>
        <v>5.2756756756756756E-2</v>
      </c>
      <c r="BR69" s="883">
        <f t="shared" ref="BR69:BU69" si="290">BR68/BR49</f>
        <v>0.22116953762466002</v>
      </c>
      <c r="BS69" s="884">
        <f t="shared" si="42"/>
        <v>0.16841278086790326</v>
      </c>
      <c r="BT69" s="882">
        <f t="shared" si="290"/>
        <v>4.8339446872197545E-2</v>
      </c>
      <c r="BU69" s="883">
        <f t="shared" si="290"/>
        <v>3.6958234276309308E-2</v>
      </c>
      <c r="BV69" s="884">
        <f t="shared" si="5"/>
        <v>-1.1381212595888236E-2</v>
      </c>
      <c r="BW69" s="915" t="s">
        <v>153</v>
      </c>
    </row>
    <row r="70" spans="2:75" ht="15.75" customHeight="1">
      <c r="B70" s="2502" t="s">
        <v>250</v>
      </c>
      <c r="C70" s="1631" t="s">
        <v>251</v>
      </c>
      <c r="D70" s="1632"/>
      <c r="E70" s="753" t="s">
        <v>252</v>
      </c>
      <c r="F70" s="885">
        <f>F49</f>
        <v>20387</v>
      </c>
      <c r="G70" s="886">
        <f>G49</f>
        <v>6023</v>
      </c>
      <c r="H70" s="887">
        <f t="shared" si="6"/>
        <v>-14364</v>
      </c>
      <c r="I70" s="885">
        <f>I49</f>
        <v>26717</v>
      </c>
      <c r="J70" s="886">
        <f>J49</f>
        <v>12372</v>
      </c>
      <c r="K70" s="887">
        <f t="shared" si="7"/>
        <v>-14345</v>
      </c>
      <c r="L70" s="885">
        <f t="shared" si="46"/>
        <v>47104</v>
      </c>
      <c r="M70" s="886">
        <f t="shared" si="46"/>
        <v>18395</v>
      </c>
      <c r="N70" s="887">
        <f t="shared" si="10"/>
        <v>-28709</v>
      </c>
      <c r="O70" s="885">
        <f>O49</f>
        <v>20003</v>
      </c>
      <c r="P70" s="886">
        <f>P49</f>
        <v>12437</v>
      </c>
      <c r="Q70" s="887">
        <f t="shared" si="11"/>
        <v>-7566</v>
      </c>
      <c r="R70" s="885">
        <f t="shared" si="47"/>
        <v>67107</v>
      </c>
      <c r="S70" s="886">
        <f t="shared" si="47"/>
        <v>30832</v>
      </c>
      <c r="T70" s="887">
        <f t="shared" si="14"/>
        <v>-36275</v>
      </c>
      <c r="U70" s="885">
        <f>U49</f>
        <v>25414</v>
      </c>
      <c r="V70" s="886">
        <f>V49</f>
        <v>15560</v>
      </c>
      <c r="W70" s="887">
        <f t="shared" si="15"/>
        <v>-9854</v>
      </c>
      <c r="X70" s="885">
        <f t="shared" si="48"/>
        <v>92521</v>
      </c>
      <c r="Y70" s="886">
        <f t="shared" si="48"/>
        <v>46392</v>
      </c>
      <c r="Z70" s="887">
        <f t="shared" si="18"/>
        <v>-46129</v>
      </c>
      <c r="AA70" s="885">
        <f>AA49</f>
        <v>26140</v>
      </c>
      <c r="AB70" s="886">
        <f>AB49</f>
        <v>8796</v>
      </c>
      <c r="AC70" s="887">
        <f t="shared" si="19"/>
        <v>-17344</v>
      </c>
      <c r="AD70" s="885">
        <f t="shared" si="49"/>
        <v>118661</v>
      </c>
      <c r="AE70" s="886">
        <f t="shared" si="49"/>
        <v>55188</v>
      </c>
      <c r="AF70" s="887">
        <f t="shared" si="22"/>
        <v>-63473</v>
      </c>
      <c r="AG70" s="885">
        <f>AG49</f>
        <v>46792</v>
      </c>
      <c r="AH70" s="886">
        <f>AH49</f>
        <v>85572</v>
      </c>
      <c r="AI70" s="887">
        <f t="shared" si="23"/>
        <v>38780</v>
      </c>
      <c r="AJ70" s="885">
        <f t="shared" si="50"/>
        <v>165453</v>
      </c>
      <c r="AK70" s="886">
        <f t="shared" si="50"/>
        <v>140760</v>
      </c>
      <c r="AL70" s="887">
        <f t="shared" si="26"/>
        <v>-24693</v>
      </c>
      <c r="AM70" s="885">
        <f>AM49</f>
        <v>38869</v>
      </c>
      <c r="AN70" s="886">
        <f>AN49</f>
        <v>31370</v>
      </c>
      <c r="AO70" s="887">
        <f t="shared" si="27"/>
        <v>-7499</v>
      </c>
      <c r="AP70" s="885">
        <f t="shared" si="51"/>
        <v>204322</v>
      </c>
      <c r="AQ70" s="886">
        <f t="shared" si="51"/>
        <v>172130</v>
      </c>
      <c r="AR70" s="887">
        <f t="shared" si="0"/>
        <v>-32192</v>
      </c>
      <c r="AS70" s="885">
        <f>AS49</f>
        <v>24388</v>
      </c>
      <c r="AT70" s="886">
        <f>AT49</f>
        <v>13248</v>
      </c>
      <c r="AU70" s="887">
        <f t="shared" si="30"/>
        <v>-11140</v>
      </c>
      <c r="AV70" s="885">
        <f t="shared" si="52"/>
        <v>228710</v>
      </c>
      <c r="AW70" s="886">
        <f t="shared" si="52"/>
        <v>185378</v>
      </c>
      <c r="AX70" s="887">
        <f t="shared" si="1"/>
        <v>-43332</v>
      </c>
      <c r="AY70" s="885">
        <f>AY49</f>
        <v>22436</v>
      </c>
      <c r="AZ70" s="886">
        <f>AZ49</f>
        <v>24160</v>
      </c>
      <c r="BA70" s="887">
        <f t="shared" si="33"/>
        <v>1724</v>
      </c>
      <c r="BB70" s="885">
        <f t="shared" si="53"/>
        <v>251146</v>
      </c>
      <c r="BC70" s="886">
        <f t="shared" si="53"/>
        <v>209538</v>
      </c>
      <c r="BD70" s="887">
        <f t="shared" si="2"/>
        <v>-41608</v>
      </c>
      <c r="BE70" s="885">
        <f>BE49</f>
        <v>33679</v>
      </c>
      <c r="BF70" s="886">
        <f>BF49</f>
        <v>19902</v>
      </c>
      <c r="BG70" s="887">
        <f t="shared" si="36"/>
        <v>-13777</v>
      </c>
      <c r="BH70" s="885">
        <f t="shared" si="54"/>
        <v>284825</v>
      </c>
      <c r="BI70" s="886">
        <f t="shared" si="54"/>
        <v>229440</v>
      </c>
      <c r="BJ70" s="887">
        <f t="shared" si="3"/>
        <v>-55385</v>
      </c>
      <c r="BK70" s="885">
        <f>BK49</f>
        <v>30088</v>
      </c>
      <c r="BL70" s="886">
        <f>BL49</f>
        <v>10788</v>
      </c>
      <c r="BM70" s="887">
        <f t="shared" si="39"/>
        <v>-19300</v>
      </c>
      <c r="BN70" s="885">
        <f t="shared" si="55"/>
        <v>314913</v>
      </c>
      <c r="BO70" s="886">
        <f t="shared" si="55"/>
        <v>240228</v>
      </c>
      <c r="BP70" s="887">
        <f t="shared" si="4"/>
        <v>-74685</v>
      </c>
      <c r="BQ70" s="885">
        <f>BQ49</f>
        <v>18500</v>
      </c>
      <c r="BR70" s="886">
        <f>BR49</f>
        <v>44120</v>
      </c>
      <c r="BS70" s="887">
        <f t="shared" si="42"/>
        <v>25620</v>
      </c>
      <c r="BT70" s="885">
        <f t="shared" si="56"/>
        <v>333413</v>
      </c>
      <c r="BU70" s="886">
        <f t="shared" si="56"/>
        <v>284348</v>
      </c>
      <c r="BV70" s="887">
        <f t="shared" si="5"/>
        <v>-49065</v>
      </c>
      <c r="BW70" s="908" t="s">
        <v>89</v>
      </c>
    </row>
    <row r="71" spans="2:75" ht="15.75" customHeight="1" thickBot="1">
      <c r="B71" s="2503"/>
      <c r="C71" s="1633" t="s">
        <v>253</v>
      </c>
      <c r="D71" s="754"/>
      <c r="E71" s="755" t="s">
        <v>254</v>
      </c>
      <c r="F71" s="888">
        <f>SUM(F50:F50)</f>
        <v>10650</v>
      </c>
      <c r="G71" s="889">
        <f>SUM(G50:G50)</f>
        <v>1157</v>
      </c>
      <c r="H71" s="890">
        <f t="shared" si="6"/>
        <v>-9493</v>
      </c>
      <c r="I71" s="888">
        <f>SUM(I50:I50)</f>
        <v>12140</v>
      </c>
      <c r="J71" s="889">
        <f>SUM(J50:J50)</f>
        <v>2338</v>
      </c>
      <c r="K71" s="890">
        <f t="shared" si="7"/>
        <v>-9802</v>
      </c>
      <c r="L71" s="888">
        <f t="shared" si="46"/>
        <v>22790</v>
      </c>
      <c r="M71" s="889">
        <f t="shared" si="46"/>
        <v>3495</v>
      </c>
      <c r="N71" s="890">
        <f t="shared" si="10"/>
        <v>-19295</v>
      </c>
      <c r="O71" s="888">
        <f>SUM(O50:O50)</f>
        <v>7526</v>
      </c>
      <c r="P71" s="889">
        <f>SUM(P50:P50)</f>
        <v>1387</v>
      </c>
      <c r="Q71" s="890">
        <f t="shared" si="11"/>
        <v>-6139</v>
      </c>
      <c r="R71" s="888">
        <f t="shared" si="47"/>
        <v>30316</v>
      </c>
      <c r="S71" s="889">
        <f t="shared" si="47"/>
        <v>4882</v>
      </c>
      <c r="T71" s="890">
        <f t="shared" si="14"/>
        <v>-25434</v>
      </c>
      <c r="U71" s="888">
        <f>SUM(U50:U50)</f>
        <v>10173</v>
      </c>
      <c r="V71" s="889">
        <f>SUM(V50:V50)</f>
        <v>2684</v>
      </c>
      <c r="W71" s="890">
        <f t="shared" si="15"/>
        <v>-7489</v>
      </c>
      <c r="X71" s="888">
        <f t="shared" si="48"/>
        <v>40489</v>
      </c>
      <c r="Y71" s="889">
        <f t="shared" si="48"/>
        <v>7566</v>
      </c>
      <c r="Z71" s="890">
        <f t="shared" si="18"/>
        <v>-32923</v>
      </c>
      <c r="AA71" s="888">
        <f>SUM(AA50:AA50)</f>
        <v>12040</v>
      </c>
      <c r="AB71" s="889">
        <f>SUM(AB50:AB50)</f>
        <v>1446</v>
      </c>
      <c r="AC71" s="890">
        <f t="shared" si="19"/>
        <v>-10594</v>
      </c>
      <c r="AD71" s="888">
        <f t="shared" si="49"/>
        <v>52529</v>
      </c>
      <c r="AE71" s="889">
        <f t="shared" si="49"/>
        <v>9012</v>
      </c>
      <c r="AF71" s="890">
        <f t="shared" si="22"/>
        <v>-43517</v>
      </c>
      <c r="AG71" s="888">
        <f>SUM(AG50:AG50)</f>
        <v>26200</v>
      </c>
      <c r="AH71" s="889">
        <f>SUM(AH50:AH50)</f>
        <v>54106</v>
      </c>
      <c r="AI71" s="890">
        <f t="shared" si="23"/>
        <v>27906</v>
      </c>
      <c r="AJ71" s="888">
        <f t="shared" si="50"/>
        <v>78729</v>
      </c>
      <c r="AK71" s="889">
        <f t="shared" si="50"/>
        <v>63118</v>
      </c>
      <c r="AL71" s="890">
        <f t="shared" si="26"/>
        <v>-15611</v>
      </c>
      <c r="AM71" s="888">
        <f>SUM(AM50:AM50)</f>
        <v>18540</v>
      </c>
      <c r="AN71" s="889">
        <f>SUM(AN50:AN50)</f>
        <v>12099</v>
      </c>
      <c r="AO71" s="890">
        <f t="shared" si="27"/>
        <v>-6441</v>
      </c>
      <c r="AP71" s="888">
        <f t="shared" si="51"/>
        <v>97269</v>
      </c>
      <c r="AQ71" s="889">
        <f t="shared" si="51"/>
        <v>75217</v>
      </c>
      <c r="AR71" s="890">
        <f t="shared" si="0"/>
        <v>-22052</v>
      </c>
      <c r="AS71" s="888">
        <f>SUM(AS50:AS50)</f>
        <v>10920</v>
      </c>
      <c r="AT71" s="889">
        <f>SUM(AT50:AT50)</f>
        <v>2946</v>
      </c>
      <c r="AU71" s="890">
        <f t="shared" si="30"/>
        <v>-7974</v>
      </c>
      <c r="AV71" s="888">
        <f t="shared" si="52"/>
        <v>108189</v>
      </c>
      <c r="AW71" s="889">
        <f t="shared" si="52"/>
        <v>78163</v>
      </c>
      <c r="AX71" s="890">
        <f t="shared" si="1"/>
        <v>-30026</v>
      </c>
      <c r="AY71" s="888">
        <f>SUM(AY50:AY50)</f>
        <v>9785</v>
      </c>
      <c r="AZ71" s="889">
        <f>SUM(AZ50:AZ50)</f>
        <v>5920</v>
      </c>
      <c r="BA71" s="890">
        <f t="shared" si="33"/>
        <v>-3865</v>
      </c>
      <c r="BB71" s="888">
        <f t="shared" si="53"/>
        <v>117974</v>
      </c>
      <c r="BC71" s="889">
        <f t="shared" si="53"/>
        <v>84083</v>
      </c>
      <c r="BD71" s="890">
        <f t="shared" si="2"/>
        <v>-33891</v>
      </c>
      <c r="BE71" s="888">
        <f>SUM(BE50:BE50)</f>
        <v>16330</v>
      </c>
      <c r="BF71" s="889">
        <f>SUM(BF50:BF50)</f>
        <v>6221</v>
      </c>
      <c r="BG71" s="890">
        <f t="shared" si="36"/>
        <v>-10109</v>
      </c>
      <c r="BH71" s="888">
        <f t="shared" si="54"/>
        <v>134304</v>
      </c>
      <c r="BI71" s="889">
        <f t="shared" si="54"/>
        <v>90304</v>
      </c>
      <c r="BJ71" s="890">
        <f t="shared" si="3"/>
        <v>-44000</v>
      </c>
      <c r="BK71" s="888">
        <f>SUM(BK50:BK50)</f>
        <v>14845</v>
      </c>
      <c r="BL71" s="889">
        <f>SUM(BL50:BL50)</f>
        <v>3114</v>
      </c>
      <c r="BM71" s="890">
        <f t="shared" si="39"/>
        <v>-11731</v>
      </c>
      <c r="BN71" s="888">
        <f t="shared" si="55"/>
        <v>149149</v>
      </c>
      <c r="BO71" s="889">
        <f t="shared" si="55"/>
        <v>93418</v>
      </c>
      <c r="BP71" s="890">
        <f t="shared" si="4"/>
        <v>-55731</v>
      </c>
      <c r="BQ71" s="888">
        <f>SUM(BQ50:BQ50)</f>
        <v>7740</v>
      </c>
      <c r="BR71" s="889">
        <f>SUM(BR50:BR50)</f>
        <v>16340</v>
      </c>
      <c r="BS71" s="890">
        <f t="shared" si="42"/>
        <v>8600</v>
      </c>
      <c r="BT71" s="888">
        <f t="shared" si="56"/>
        <v>156889</v>
      </c>
      <c r="BU71" s="889">
        <f t="shared" si="56"/>
        <v>109758</v>
      </c>
      <c r="BV71" s="890">
        <f t="shared" si="5"/>
        <v>-47131</v>
      </c>
      <c r="BW71" s="911" t="s">
        <v>89</v>
      </c>
    </row>
    <row r="72" spans="2:75" ht="15.75" customHeight="1" thickTop="1" thickBot="1">
      <c r="B72" s="2503"/>
      <c r="C72" s="2505" t="s">
        <v>255</v>
      </c>
      <c r="D72" s="2505"/>
      <c r="E72" s="2506"/>
      <c r="F72" s="891">
        <f t="shared" ref="F72:BR72" si="291">F70-F71</f>
        <v>9737</v>
      </c>
      <c r="G72" s="892">
        <f t="shared" si="291"/>
        <v>4866</v>
      </c>
      <c r="H72" s="893">
        <f t="shared" ref="H72:H88" si="292">G72-F72</f>
        <v>-4871</v>
      </c>
      <c r="I72" s="891">
        <f t="shared" si="291"/>
        <v>14577</v>
      </c>
      <c r="J72" s="892">
        <f t="shared" si="291"/>
        <v>10034</v>
      </c>
      <c r="K72" s="893">
        <f t="shared" ref="K72:K88" si="293">J72-I72</f>
        <v>-4543</v>
      </c>
      <c r="L72" s="891">
        <f t="shared" si="46"/>
        <v>24314</v>
      </c>
      <c r="M72" s="892">
        <f t="shared" si="46"/>
        <v>14900</v>
      </c>
      <c r="N72" s="893">
        <f t="shared" si="10"/>
        <v>-9414</v>
      </c>
      <c r="O72" s="891">
        <f t="shared" si="291"/>
        <v>12477</v>
      </c>
      <c r="P72" s="892">
        <f t="shared" si="291"/>
        <v>11050</v>
      </c>
      <c r="Q72" s="893">
        <f t="shared" ref="Q72:Q88" si="294">P72-O72</f>
        <v>-1427</v>
      </c>
      <c r="R72" s="891">
        <f t="shared" si="47"/>
        <v>36791</v>
      </c>
      <c r="S72" s="892">
        <f t="shared" si="47"/>
        <v>25950</v>
      </c>
      <c r="T72" s="893">
        <f t="shared" si="14"/>
        <v>-10841</v>
      </c>
      <c r="U72" s="891">
        <f t="shared" si="291"/>
        <v>15241</v>
      </c>
      <c r="V72" s="892">
        <f t="shared" si="291"/>
        <v>12876</v>
      </c>
      <c r="W72" s="893">
        <f t="shared" ref="W72:W88" si="295">V72-U72</f>
        <v>-2365</v>
      </c>
      <c r="X72" s="891">
        <f t="shared" si="48"/>
        <v>52032</v>
      </c>
      <c r="Y72" s="892">
        <f t="shared" si="48"/>
        <v>38826</v>
      </c>
      <c r="Z72" s="893">
        <f t="shared" si="18"/>
        <v>-13206</v>
      </c>
      <c r="AA72" s="891">
        <f t="shared" si="291"/>
        <v>14100</v>
      </c>
      <c r="AB72" s="892">
        <f t="shared" si="291"/>
        <v>7350</v>
      </c>
      <c r="AC72" s="893">
        <f t="shared" ref="AC72:AC88" si="296">AB72-AA72</f>
        <v>-6750</v>
      </c>
      <c r="AD72" s="891">
        <f t="shared" si="49"/>
        <v>66132</v>
      </c>
      <c r="AE72" s="892">
        <f t="shared" si="49"/>
        <v>46176</v>
      </c>
      <c r="AF72" s="893">
        <f t="shared" si="22"/>
        <v>-19956</v>
      </c>
      <c r="AG72" s="891">
        <f t="shared" si="291"/>
        <v>20592</v>
      </c>
      <c r="AH72" s="892">
        <f t="shared" si="291"/>
        <v>31466</v>
      </c>
      <c r="AI72" s="893">
        <f t="shared" ref="AI72:AI88" si="297">AH72-AG72</f>
        <v>10874</v>
      </c>
      <c r="AJ72" s="891">
        <f t="shared" si="50"/>
        <v>86724</v>
      </c>
      <c r="AK72" s="892">
        <f t="shared" si="50"/>
        <v>77642</v>
      </c>
      <c r="AL72" s="893">
        <f t="shared" si="26"/>
        <v>-9082</v>
      </c>
      <c r="AM72" s="891">
        <f t="shared" si="291"/>
        <v>20329</v>
      </c>
      <c r="AN72" s="892">
        <f t="shared" si="291"/>
        <v>19271</v>
      </c>
      <c r="AO72" s="893">
        <f t="shared" ref="AO72:AO88" si="298">AN72-AM72</f>
        <v>-1058</v>
      </c>
      <c r="AP72" s="891">
        <f t="shared" si="51"/>
        <v>107053</v>
      </c>
      <c r="AQ72" s="892">
        <f t="shared" si="51"/>
        <v>96913</v>
      </c>
      <c r="AR72" s="893">
        <f t="shared" ref="AR72:AR88" si="299">AQ72-AP72</f>
        <v>-10140</v>
      </c>
      <c r="AS72" s="891">
        <f t="shared" si="291"/>
        <v>13468</v>
      </c>
      <c r="AT72" s="892">
        <f t="shared" si="291"/>
        <v>10302</v>
      </c>
      <c r="AU72" s="893">
        <f t="shared" ref="AU72:AU88" si="300">AT72-AS72</f>
        <v>-3166</v>
      </c>
      <c r="AV72" s="891">
        <f t="shared" si="52"/>
        <v>120521</v>
      </c>
      <c r="AW72" s="892">
        <f t="shared" si="52"/>
        <v>107215</v>
      </c>
      <c r="AX72" s="893">
        <f t="shared" ref="AX72:AX88" si="301">AW72-AV72</f>
        <v>-13306</v>
      </c>
      <c r="AY72" s="891">
        <f t="shared" si="291"/>
        <v>12651</v>
      </c>
      <c r="AZ72" s="892">
        <f t="shared" si="291"/>
        <v>18240</v>
      </c>
      <c r="BA72" s="893">
        <f t="shared" ref="BA72:BA88" si="302">AZ72-AY72</f>
        <v>5589</v>
      </c>
      <c r="BB72" s="891">
        <f t="shared" si="53"/>
        <v>133172</v>
      </c>
      <c r="BC72" s="892">
        <f t="shared" si="53"/>
        <v>125455</v>
      </c>
      <c r="BD72" s="893">
        <f t="shared" ref="BD72:BD88" si="303">BC72-BB72</f>
        <v>-7717</v>
      </c>
      <c r="BE72" s="891">
        <f t="shared" si="291"/>
        <v>17349</v>
      </c>
      <c r="BF72" s="892">
        <f t="shared" si="291"/>
        <v>13681</v>
      </c>
      <c r="BG72" s="893">
        <f t="shared" ref="BG72:BG88" si="304">BF72-BE72</f>
        <v>-3668</v>
      </c>
      <c r="BH72" s="891">
        <f t="shared" si="54"/>
        <v>150521</v>
      </c>
      <c r="BI72" s="892">
        <f t="shared" si="54"/>
        <v>139136</v>
      </c>
      <c r="BJ72" s="893">
        <f t="shared" ref="BJ72:BJ88" si="305">BI72-BH72</f>
        <v>-11385</v>
      </c>
      <c r="BK72" s="891">
        <f t="shared" si="291"/>
        <v>15243</v>
      </c>
      <c r="BL72" s="892">
        <f t="shared" si="291"/>
        <v>7674</v>
      </c>
      <c r="BM72" s="893">
        <f t="shared" ref="BM72:BM88" si="306">BL72-BK72</f>
        <v>-7569</v>
      </c>
      <c r="BN72" s="891">
        <f t="shared" si="55"/>
        <v>165764</v>
      </c>
      <c r="BO72" s="892">
        <f t="shared" si="55"/>
        <v>146810</v>
      </c>
      <c r="BP72" s="893">
        <f t="shared" ref="BP72:BP88" si="307">BO72-BN72</f>
        <v>-18954</v>
      </c>
      <c r="BQ72" s="891">
        <f t="shared" si="291"/>
        <v>10760</v>
      </c>
      <c r="BR72" s="892">
        <f t="shared" si="291"/>
        <v>27780</v>
      </c>
      <c r="BS72" s="893">
        <f t="shared" ref="BS72:BS88" si="308">BR72-BQ72</f>
        <v>17020</v>
      </c>
      <c r="BT72" s="891">
        <f t="shared" si="56"/>
        <v>176524</v>
      </c>
      <c r="BU72" s="892">
        <f t="shared" si="56"/>
        <v>174590</v>
      </c>
      <c r="BV72" s="893">
        <f t="shared" ref="BV72:BV88" si="309">BU72-BT72</f>
        <v>-1934</v>
      </c>
      <c r="BW72" s="916" t="s">
        <v>89</v>
      </c>
    </row>
    <row r="73" spans="2:75" ht="15.75" customHeight="1">
      <c r="B73" s="2503"/>
      <c r="C73" s="2507" t="s">
        <v>256</v>
      </c>
      <c r="D73" s="2508"/>
      <c r="E73" s="756" t="s">
        <v>257</v>
      </c>
      <c r="F73" s="894">
        <f>F52</f>
        <v>1053.015873015873</v>
      </c>
      <c r="G73" s="895">
        <f>G52</f>
        <v>831.7460317460318</v>
      </c>
      <c r="H73" s="896">
        <f t="shared" si="292"/>
        <v>-221.26984126984121</v>
      </c>
      <c r="I73" s="894">
        <f>I52</f>
        <v>1752.3809523809523</v>
      </c>
      <c r="J73" s="895">
        <f>J52</f>
        <v>1245.7142857142858</v>
      </c>
      <c r="K73" s="896">
        <f t="shared" si="293"/>
        <v>-506.66666666666652</v>
      </c>
      <c r="L73" s="894">
        <f t="shared" si="46"/>
        <v>2805.3968253968251</v>
      </c>
      <c r="M73" s="895">
        <f t="shared" si="46"/>
        <v>2077.4603174603176</v>
      </c>
      <c r="N73" s="896">
        <f t="shared" ref="N73:N88" si="310">M73-L73</f>
        <v>-727.9365079365075</v>
      </c>
      <c r="O73" s="894">
        <f>O52</f>
        <v>1543.015873015873</v>
      </c>
      <c r="P73" s="895">
        <f>P52</f>
        <v>1607.3015873015872</v>
      </c>
      <c r="Q73" s="896">
        <f t="shared" si="294"/>
        <v>64.285714285714221</v>
      </c>
      <c r="R73" s="894">
        <f t="shared" si="47"/>
        <v>4348.4126984126979</v>
      </c>
      <c r="S73" s="895">
        <f t="shared" si="47"/>
        <v>3684.7619047619046</v>
      </c>
      <c r="T73" s="896">
        <f t="shared" ref="T73:T88" si="311">S73-R73</f>
        <v>-663.65079365079328</v>
      </c>
      <c r="U73" s="894">
        <f>U52</f>
        <v>1840.952380952381</v>
      </c>
      <c r="V73" s="895">
        <f>V52</f>
        <v>1569.047619047619</v>
      </c>
      <c r="W73" s="896">
        <f t="shared" si="295"/>
        <v>-271.90476190476193</v>
      </c>
      <c r="X73" s="894">
        <f t="shared" si="48"/>
        <v>6189.3650793650786</v>
      </c>
      <c r="Y73" s="895">
        <f t="shared" si="48"/>
        <v>5253.8095238095239</v>
      </c>
      <c r="Z73" s="896">
        <f t="shared" ref="Z73:Z88" si="312">Y73-X73</f>
        <v>-935.55555555555475</v>
      </c>
      <c r="AA73" s="894">
        <f>AA52</f>
        <v>1496.8253968253969</v>
      </c>
      <c r="AB73" s="895">
        <f>AB52</f>
        <v>702.06349206349205</v>
      </c>
      <c r="AC73" s="896">
        <f t="shared" si="296"/>
        <v>-794.76190476190482</v>
      </c>
      <c r="AD73" s="894">
        <f t="shared" si="49"/>
        <v>7686.1904761904752</v>
      </c>
      <c r="AE73" s="895">
        <f t="shared" si="49"/>
        <v>5955.8730158730159</v>
      </c>
      <c r="AF73" s="896">
        <f t="shared" ref="AF73:AF88" si="313">AE73-AD73</f>
        <v>-1730.3174603174593</v>
      </c>
      <c r="AG73" s="894">
        <f>AG52</f>
        <v>1698.2539682539684</v>
      </c>
      <c r="AH73" s="895">
        <f>AH52</f>
        <v>3444.9206349206352</v>
      </c>
      <c r="AI73" s="896">
        <f t="shared" si="297"/>
        <v>1746.6666666666667</v>
      </c>
      <c r="AJ73" s="894">
        <f t="shared" si="50"/>
        <v>9384.4444444444434</v>
      </c>
      <c r="AK73" s="895">
        <f t="shared" si="50"/>
        <v>9400.7936507936502</v>
      </c>
      <c r="AL73" s="896">
        <f t="shared" ref="AL73:AL88" si="314">AK73-AJ73</f>
        <v>16.349206349206725</v>
      </c>
      <c r="AM73" s="894">
        <f>AM52</f>
        <v>2391.5873015873017</v>
      </c>
      <c r="AN73" s="895">
        <f>AN52</f>
        <v>1477.936507936508</v>
      </c>
      <c r="AO73" s="896">
        <f t="shared" si="298"/>
        <v>-913.65079365079373</v>
      </c>
      <c r="AP73" s="894">
        <f t="shared" si="51"/>
        <v>11776.031746031746</v>
      </c>
      <c r="AQ73" s="895">
        <f t="shared" si="51"/>
        <v>10878.730158730159</v>
      </c>
      <c r="AR73" s="896">
        <f t="shared" si="299"/>
        <v>-897.30158730158655</v>
      </c>
      <c r="AS73" s="894">
        <f>AS52</f>
        <v>1573.4920634920636</v>
      </c>
      <c r="AT73" s="895">
        <f>AT52</f>
        <v>140.95238095238093</v>
      </c>
      <c r="AU73" s="896">
        <f t="shared" si="300"/>
        <v>-1432.5396825396826</v>
      </c>
      <c r="AV73" s="894">
        <f t="shared" si="52"/>
        <v>13349.523809523809</v>
      </c>
      <c r="AW73" s="895">
        <f t="shared" si="52"/>
        <v>11019.682539682541</v>
      </c>
      <c r="AX73" s="896">
        <f t="shared" si="301"/>
        <v>-2329.8412698412685</v>
      </c>
      <c r="AY73" s="894">
        <f>AY52</f>
        <v>1547.3015873015875</v>
      </c>
      <c r="AZ73" s="895">
        <f>AZ52</f>
        <v>129.04761904761904</v>
      </c>
      <c r="BA73" s="896">
        <f t="shared" si="302"/>
        <v>-1418.2539682539684</v>
      </c>
      <c r="BB73" s="894">
        <f t="shared" si="53"/>
        <v>14896.825396825396</v>
      </c>
      <c r="BC73" s="895">
        <f t="shared" si="53"/>
        <v>11148.730158730159</v>
      </c>
      <c r="BD73" s="896">
        <f t="shared" si="303"/>
        <v>-3748.0952380952367</v>
      </c>
      <c r="BE73" s="894">
        <f>BE52</f>
        <v>2046.3492063492063</v>
      </c>
      <c r="BF73" s="895">
        <f>BF52</f>
        <v>201.11111111111111</v>
      </c>
      <c r="BG73" s="896">
        <f t="shared" si="304"/>
        <v>-1845.2380952380952</v>
      </c>
      <c r="BH73" s="894">
        <f t="shared" si="54"/>
        <v>16943.174603174601</v>
      </c>
      <c r="BI73" s="895">
        <f t="shared" si="54"/>
        <v>11349.84126984127</v>
      </c>
      <c r="BJ73" s="896">
        <f t="shared" si="305"/>
        <v>-5593.3333333333303</v>
      </c>
      <c r="BK73" s="894">
        <f>BK52</f>
        <v>1862.3809523809525</v>
      </c>
      <c r="BL73" s="895">
        <f>BL52</f>
        <v>33.492063492063487</v>
      </c>
      <c r="BM73" s="896">
        <f t="shared" si="306"/>
        <v>-1828.8888888888891</v>
      </c>
      <c r="BN73" s="894">
        <f t="shared" si="55"/>
        <v>18805.555555555555</v>
      </c>
      <c r="BO73" s="895">
        <f t="shared" si="55"/>
        <v>11383.333333333334</v>
      </c>
      <c r="BP73" s="896">
        <f t="shared" si="307"/>
        <v>-7422.2222222222208</v>
      </c>
      <c r="BQ73" s="894">
        <f>BQ52</f>
        <v>1301.4285714285713</v>
      </c>
      <c r="BR73" s="895">
        <f>BR52</f>
        <v>728.88888888888891</v>
      </c>
      <c r="BS73" s="896">
        <f t="shared" si="308"/>
        <v>-572.53968253968242</v>
      </c>
      <c r="BT73" s="894">
        <f t="shared" si="56"/>
        <v>20106.984126984127</v>
      </c>
      <c r="BU73" s="895">
        <f t="shared" si="56"/>
        <v>12112.222222222223</v>
      </c>
      <c r="BV73" s="896">
        <f t="shared" si="309"/>
        <v>-7994.7619047619046</v>
      </c>
      <c r="BW73" s="917" t="s">
        <v>90</v>
      </c>
    </row>
    <row r="74" spans="2:75" ht="15.75" customHeight="1">
      <c r="B74" s="2503"/>
      <c r="C74" s="2509" t="s">
        <v>258</v>
      </c>
      <c r="D74" s="2510"/>
      <c r="E74" s="757" t="s">
        <v>259</v>
      </c>
      <c r="F74" s="815">
        <f>SW800_JIG_MTBJC!F86</f>
        <v>1016</v>
      </c>
      <c r="G74" s="816">
        <f>SW800_JIG_MTBJC!G86</f>
        <v>746.3</v>
      </c>
      <c r="H74" s="817">
        <f t="shared" si="292"/>
        <v>-269.70000000000005</v>
      </c>
      <c r="I74" s="815">
        <f>SW800_JIG_MTBJC!H86</f>
        <v>759</v>
      </c>
      <c r="J74" s="816">
        <f>SW800_JIG_MTBJC!I86</f>
        <v>483.2</v>
      </c>
      <c r="K74" s="817">
        <f t="shared" si="293"/>
        <v>-275.8</v>
      </c>
      <c r="L74" s="815">
        <f t="shared" si="46"/>
        <v>1775</v>
      </c>
      <c r="M74" s="816">
        <f t="shared" si="46"/>
        <v>1229.5</v>
      </c>
      <c r="N74" s="817">
        <f t="shared" si="310"/>
        <v>-545.5</v>
      </c>
      <c r="O74" s="815">
        <f>SW800_JIG_MTBJC!J86</f>
        <v>839</v>
      </c>
      <c r="P74" s="816">
        <f>SW800_JIG_MTBJC!K86</f>
        <v>661.05</v>
      </c>
      <c r="Q74" s="817">
        <f t="shared" si="294"/>
        <v>-177.95000000000005</v>
      </c>
      <c r="R74" s="815">
        <f t="shared" si="47"/>
        <v>2614</v>
      </c>
      <c r="S74" s="816">
        <f t="shared" si="47"/>
        <v>1890.55</v>
      </c>
      <c r="T74" s="817">
        <f t="shared" si="311"/>
        <v>-723.45</v>
      </c>
      <c r="U74" s="815">
        <f>SW800_JIG_MTBJC!L86</f>
        <v>870</v>
      </c>
      <c r="V74" s="816">
        <f>SW800_JIG_MTBJC!M86</f>
        <v>798.3</v>
      </c>
      <c r="W74" s="817">
        <f t="shared" si="295"/>
        <v>-71.700000000000045</v>
      </c>
      <c r="X74" s="815">
        <f t="shared" si="48"/>
        <v>3484</v>
      </c>
      <c r="Y74" s="816">
        <f t="shared" si="48"/>
        <v>2688.85</v>
      </c>
      <c r="Z74" s="817">
        <f t="shared" si="312"/>
        <v>-795.15000000000009</v>
      </c>
      <c r="AA74" s="815">
        <f>SW800_JIG_MTBJC!N86</f>
        <v>752</v>
      </c>
      <c r="AB74" s="816">
        <f>SW800_JIG_MTBJC!O86</f>
        <v>486.1</v>
      </c>
      <c r="AC74" s="817">
        <f t="shared" si="296"/>
        <v>-265.89999999999998</v>
      </c>
      <c r="AD74" s="815">
        <f t="shared" si="49"/>
        <v>4236</v>
      </c>
      <c r="AE74" s="816">
        <f t="shared" si="49"/>
        <v>3174.95</v>
      </c>
      <c r="AF74" s="817">
        <f t="shared" si="313"/>
        <v>-1061.0500000000002</v>
      </c>
      <c r="AG74" s="815">
        <f>SW800_JIG_MTBJC!P86</f>
        <v>792</v>
      </c>
      <c r="AH74" s="816">
        <f>SW800_JIG_MTBJC!Q86</f>
        <v>497.75</v>
      </c>
      <c r="AI74" s="817">
        <f t="shared" si="297"/>
        <v>-294.25</v>
      </c>
      <c r="AJ74" s="815">
        <f t="shared" si="50"/>
        <v>5028</v>
      </c>
      <c r="AK74" s="816">
        <f t="shared" si="50"/>
        <v>3672.7</v>
      </c>
      <c r="AL74" s="817">
        <f t="shared" si="314"/>
        <v>-1355.3000000000002</v>
      </c>
      <c r="AM74" s="815">
        <f>SW800_JIG_MTBJC!R86</f>
        <v>623</v>
      </c>
      <c r="AN74" s="816">
        <f>SW800_JIG_MTBJC!S86</f>
        <v>48.55</v>
      </c>
      <c r="AO74" s="817">
        <f t="shared" si="298"/>
        <v>-574.45000000000005</v>
      </c>
      <c r="AP74" s="815">
        <f t="shared" si="51"/>
        <v>5651</v>
      </c>
      <c r="AQ74" s="816">
        <f t="shared" si="51"/>
        <v>3721.25</v>
      </c>
      <c r="AR74" s="817">
        <f t="shared" si="299"/>
        <v>-1929.75</v>
      </c>
      <c r="AS74" s="815">
        <f>SW800_JIG_MTBJC!T86</f>
        <v>580</v>
      </c>
      <c r="AT74" s="816">
        <f>SW800_JIG_MTBJC!U86</f>
        <v>0</v>
      </c>
      <c r="AU74" s="817">
        <f t="shared" si="300"/>
        <v>-580</v>
      </c>
      <c r="AV74" s="815">
        <f t="shared" si="52"/>
        <v>6231</v>
      </c>
      <c r="AW74" s="816">
        <f t="shared" si="52"/>
        <v>3721.25</v>
      </c>
      <c r="AX74" s="817">
        <f t="shared" si="301"/>
        <v>-2509.75</v>
      </c>
      <c r="AY74" s="815">
        <f>SW800_JIG_MTBJC!V86</f>
        <v>632</v>
      </c>
      <c r="AZ74" s="816">
        <f>SW800_JIG_MTBJC!W86</f>
        <v>0</v>
      </c>
      <c r="BA74" s="817">
        <f t="shared" si="302"/>
        <v>-632</v>
      </c>
      <c r="BB74" s="815">
        <f t="shared" si="53"/>
        <v>6863</v>
      </c>
      <c r="BC74" s="816">
        <f t="shared" si="53"/>
        <v>3721.25</v>
      </c>
      <c r="BD74" s="817">
        <f t="shared" si="303"/>
        <v>-3141.75</v>
      </c>
      <c r="BE74" s="815">
        <f>SW800_JIG_MTBJC!X86</f>
        <v>637</v>
      </c>
      <c r="BF74" s="816">
        <f>SW800_JIG_MTBJC!Y86</f>
        <v>0</v>
      </c>
      <c r="BG74" s="817">
        <f t="shared" si="304"/>
        <v>-637</v>
      </c>
      <c r="BH74" s="815">
        <f t="shared" si="54"/>
        <v>7500</v>
      </c>
      <c r="BI74" s="816">
        <f t="shared" si="54"/>
        <v>3721.25</v>
      </c>
      <c r="BJ74" s="817">
        <f t="shared" si="305"/>
        <v>-3778.75</v>
      </c>
      <c r="BK74" s="815">
        <f>SW800_JIG_MTBJC!Z86</f>
        <v>690</v>
      </c>
      <c r="BL74" s="816">
        <f>SW800_JIG_MTBJC!AA86</f>
        <v>0</v>
      </c>
      <c r="BM74" s="817">
        <f t="shared" si="306"/>
        <v>-690</v>
      </c>
      <c r="BN74" s="815">
        <f t="shared" si="55"/>
        <v>8190</v>
      </c>
      <c r="BO74" s="816">
        <f t="shared" si="55"/>
        <v>3721.25</v>
      </c>
      <c r="BP74" s="817">
        <f t="shared" si="307"/>
        <v>-4468.75</v>
      </c>
      <c r="BQ74" s="815">
        <f>SW800_JIG_MTBJC!AB86</f>
        <v>702</v>
      </c>
      <c r="BR74" s="816">
        <f>SW800_JIG_MTBJC!AC86</f>
        <v>0</v>
      </c>
      <c r="BS74" s="817">
        <f t="shared" si="308"/>
        <v>-702</v>
      </c>
      <c r="BT74" s="815">
        <f t="shared" si="56"/>
        <v>8892</v>
      </c>
      <c r="BU74" s="816">
        <f t="shared" si="56"/>
        <v>3721.25</v>
      </c>
      <c r="BV74" s="817">
        <f t="shared" si="309"/>
        <v>-5170.75</v>
      </c>
      <c r="BW74" s="918" t="s">
        <v>90</v>
      </c>
    </row>
    <row r="75" spans="2:75" ht="15.75" customHeight="1" thickBot="1">
      <c r="B75" s="2503"/>
      <c r="C75" s="2511" t="s">
        <v>260</v>
      </c>
      <c r="D75" s="2512"/>
      <c r="E75" s="758" t="s">
        <v>261</v>
      </c>
      <c r="F75" s="824">
        <f>SW800_JIG_MTBJC!F87</f>
        <v>-176</v>
      </c>
      <c r="G75" s="825">
        <f>SW800_JIG_MTBJC!G87</f>
        <v>-176</v>
      </c>
      <c r="H75" s="826">
        <f t="shared" si="292"/>
        <v>0</v>
      </c>
      <c r="I75" s="824">
        <f>SW800_JIG_MTBJC!H87</f>
        <v>-128</v>
      </c>
      <c r="J75" s="825">
        <f>SW800_JIG_MTBJC!I87</f>
        <v>-128</v>
      </c>
      <c r="K75" s="826">
        <f t="shared" si="293"/>
        <v>0</v>
      </c>
      <c r="L75" s="824">
        <f t="shared" si="46"/>
        <v>-304</v>
      </c>
      <c r="M75" s="825">
        <f t="shared" si="46"/>
        <v>-304</v>
      </c>
      <c r="N75" s="826">
        <f t="shared" si="310"/>
        <v>0</v>
      </c>
      <c r="O75" s="824">
        <f>SW800_JIG_MTBJC!J87</f>
        <v>-176</v>
      </c>
      <c r="P75" s="825">
        <f>SW800_JIG_MTBJC!K87</f>
        <v>-176</v>
      </c>
      <c r="Q75" s="826">
        <f t="shared" si="294"/>
        <v>0</v>
      </c>
      <c r="R75" s="824">
        <f t="shared" si="47"/>
        <v>-480</v>
      </c>
      <c r="S75" s="825">
        <f t="shared" si="47"/>
        <v>-480</v>
      </c>
      <c r="T75" s="826">
        <f t="shared" si="311"/>
        <v>0</v>
      </c>
      <c r="U75" s="824">
        <f>SW800_JIG_MTBJC!L87</f>
        <v>-184</v>
      </c>
      <c r="V75" s="825">
        <f>SW800_JIG_MTBJC!M87</f>
        <v>-184</v>
      </c>
      <c r="W75" s="826">
        <f t="shared" si="295"/>
        <v>0</v>
      </c>
      <c r="X75" s="824">
        <f t="shared" si="48"/>
        <v>-664</v>
      </c>
      <c r="Y75" s="825">
        <f t="shared" si="48"/>
        <v>-664</v>
      </c>
      <c r="Z75" s="826">
        <f t="shared" si="312"/>
        <v>0</v>
      </c>
      <c r="AA75" s="824">
        <f>SW800_JIG_MTBJC!N87</f>
        <v>-128</v>
      </c>
      <c r="AB75" s="825">
        <f>SW800_JIG_MTBJC!O87</f>
        <v>-128</v>
      </c>
      <c r="AC75" s="826">
        <f t="shared" si="296"/>
        <v>0</v>
      </c>
      <c r="AD75" s="824">
        <f t="shared" si="49"/>
        <v>-792</v>
      </c>
      <c r="AE75" s="825">
        <f t="shared" si="49"/>
        <v>-792</v>
      </c>
      <c r="AF75" s="826">
        <f t="shared" si="313"/>
        <v>0</v>
      </c>
      <c r="AG75" s="824">
        <f>SW800_JIG_MTBJC!P87</f>
        <v>-176</v>
      </c>
      <c r="AH75" s="825">
        <f>SW800_JIG_MTBJC!Q87</f>
        <v>0</v>
      </c>
      <c r="AI75" s="826">
        <f t="shared" si="297"/>
        <v>176</v>
      </c>
      <c r="AJ75" s="824">
        <f t="shared" si="50"/>
        <v>-968</v>
      </c>
      <c r="AK75" s="825">
        <f t="shared" si="50"/>
        <v>-792</v>
      </c>
      <c r="AL75" s="826">
        <f t="shared" si="314"/>
        <v>176</v>
      </c>
      <c r="AM75" s="824">
        <f>SW800_JIG_MTBJC!R87</f>
        <v>0</v>
      </c>
      <c r="AN75" s="825">
        <f>SW800_JIG_MTBJC!S87</f>
        <v>0</v>
      </c>
      <c r="AO75" s="826">
        <f t="shared" si="298"/>
        <v>0</v>
      </c>
      <c r="AP75" s="824">
        <f t="shared" si="51"/>
        <v>-968</v>
      </c>
      <c r="AQ75" s="825">
        <f t="shared" si="51"/>
        <v>-792</v>
      </c>
      <c r="AR75" s="826">
        <f t="shared" si="299"/>
        <v>176</v>
      </c>
      <c r="AS75" s="824">
        <f>SW800_JIG_MTBJC!T87</f>
        <v>0</v>
      </c>
      <c r="AT75" s="825">
        <f>SW800_JIG_MTBJC!U87</f>
        <v>0</v>
      </c>
      <c r="AU75" s="826">
        <f t="shared" si="300"/>
        <v>0</v>
      </c>
      <c r="AV75" s="824">
        <f t="shared" si="52"/>
        <v>-968</v>
      </c>
      <c r="AW75" s="825">
        <f t="shared" si="52"/>
        <v>-792</v>
      </c>
      <c r="AX75" s="826">
        <f t="shared" si="301"/>
        <v>176</v>
      </c>
      <c r="AY75" s="824">
        <f>SW800_JIG_MTBJC!V87</f>
        <v>0</v>
      </c>
      <c r="AZ75" s="825">
        <f>SW800_JIG_MTBJC!W87</f>
        <v>0</v>
      </c>
      <c r="BA75" s="826">
        <f t="shared" si="302"/>
        <v>0</v>
      </c>
      <c r="BB75" s="824">
        <f t="shared" si="53"/>
        <v>-968</v>
      </c>
      <c r="BC75" s="825">
        <f t="shared" si="53"/>
        <v>-792</v>
      </c>
      <c r="BD75" s="826">
        <f t="shared" si="303"/>
        <v>176</v>
      </c>
      <c r="BE75" s="824">
        <f>SW800_JIG_MTBJC!X87</f>
        <v>0</v>
      </c>
      <c r="BF75" s="825">
        <f>SW800_JIG_MTBJC!Y87</f>
        <v>0</v>
      </c>
      <c r="BG75" s="826">
        <f t="shared" si="304"/>
        <v>0</v>
      </c>
      <c r="BH75" s="824">
        <f t="shared" si="54"/>
        <v>-968</v>
      </c>
      <c r="BI75" s="825">
        <f t="shared" si="54"/>
        <v>-792</v>
      </c>
      <c r="BJ75" s="826">
        <f t="shared" si="305"/>
        <v>176</v>
      </c>
      <c r="BK75" s="824">
        <f>SW800_JIG_MTBJC!Z87</f>
        <v>0</v>
      </c>
      <c r="BL75" s="825">
        <f>SW800_JIG_MTBJC!AA87</f>
        <v>0</v>
      </c>
      <c r="BM75" s="826">
        <f t="shared" si="306"/>
        <v>0</v>
      </c>
      <c r="BN75" s="824">
        <f t="shared" si="55"/>
        <v>-968</v>
      </c>
      <c r="BO75" s="825">
        <f t="shared" si="55"/>
        <v>-792</v>
      </c>
      <c r="BP75" s="826">
        <f t="shared" si="307"/>
        <v>176</v>
      </c>
      <c r="BQ75" s="824">
        <f>SW800_JIG_MTBJC!AB87</f>
        <v>0</v>
      </c>
      <c r="BR75" s="825">
        <f>SW800_JIG_MTBJC!AC87</f>
        <v>0</v>
      </c>
      <c r="BS75" s="826">
        <f t="shared" si="308"/>
        <v>0</v>
      </c>
      <c r="BT75" s="824">
        <f t="shared" si="56"/>
        <v>-968</v>
      </c>
      <c r="BU75" s="825">
        <f t="shared" si="56"/>
        <v>-792</v>
      </c>
      <c r="BV75" s="826">
        <f t="shared" si="309"/>
        <v>176</v>
      </c>
      <c r="BW75" s="793" t="s">
        <v>90</v>
      </c>
    </row>
    <row r="76" spans="2:75" ht="15.75" customHeight="1" thickTop="1" thickBot="1">
      <c r="B76" s="2503"/>
      <c r="C76" s="2513" t="s">
        <v>262</v>
      </c>
      <c r="D76" s="2513"/>
      <c r="E76" s="2514"/>
      <c r="F76" s="897">
        <f t="shared" ref="F76:BR76" si="315">SUM(F73:F75)</f>
        <v>1893.0158730158728</v>
      </c>
      <c r="G76" s="898">
        <f t="shared" si="315"/>
        <v>1402.0460317460318</v>
      </c>
      <c r="H76" s="899">
        <f t="shared" si="292"/>
        <v>-490.96984126984103</v>
      </c>
      <c r="I76" s="897">
        <f t="shared" si="315"/>
        <v>2383.3809523809523</v>
      </c>
      <c r="J76" s="898">
        <f t="shared" si="315"/>
        <v>1600.9142857142858</v>
      </c>
      <c r="K76" s="899">
        <f t="shared" si="293"/>
        <v>-782.46666666666647</v>
      </c>
      <c r="L76" s="897">
        <f t="shared" si="46"/>
        <v>4276.3968253968251</v>
      </c>
      <c r="M76" s="898">
        <f t="shared" si="46"/>
        <v>3002.9603174603176</v>
      </c>
      <c r="N76" s="899">
        <f t="shared" si="310"/>
        <v>-1273.4365079365075</v>
      </c>
      <c r="O76" s="897">
        <f t="shared" si="315"/>
        <v>2206.0158730158728</v>
      </c>
      <c r="P76" s="898">
        <f t="shared" si="315"/>
        <v>2092.3515873015872</v>
      </c>
      <c r="Q76" s="899">
        <f t="shared" si="294"/>
        <v>-113.6642857142856</v>
      </c>
      <c r="R76" s="897">
        <f t="shared" si="47"/>
        <v>6482.4126984126979</v>
      </c>
      <c r="S76" s="898">
        <f t="shared" si="47"/>
        <v>5095.3119047619048</v>
      </c>
      <c r="T76" s="899">
        <f t="shared" si="311"/>
        <v>-1387.1007936507931</v>
      </c>
      <c r="U76" s="897">
        <f t="shared" si="315"/>
        <v>2526.9523809523807</v>
      </c>
      <c r="V76" s="898">
        <f t="shared" si="315"/>
        <v>2183.347619047619</v>
      </c>
      <c r="W76" s="899">
        <f t="shared" si="295"/>
        <v>-343.60476190476174</v>
      </c>
      <c r="X76" s="897">
        <f t="shared" si="48"/>
        <v>9009.3650793650777</v>
      </c>
      <c r="Y76" s="898">
        <f t="shared" si="48"/>
        <v>7278.6595238095233</v>
      </c>
      <c r="Z76" s="899">
        <f t="shared" si="312"/>
        <v>-1730.7055555555544</v>
      </c>
      <c r="AA76" s="897">
        <f t="shared" si="315"/>
        <v>2120.8253968253966</v>
      </c>
      <c r="AB76" s="898">
        <f t="shared" si="315"/>
        <v>1060.163492063492</v>
      </c>
      <c r="AC76" s="899">
        <f t="shared" si="296"/>
        <v>-1060.6619047619047</v>
      </c>
      <c r="AD76" s="897">
        <f t="shared" si="49"/>
        <v>11130.190476190473</v>
      </c>
      <c r="AE76" s="898">
        <f t="shared" si="49"/>
        <v>8338.8230158730148</v>
      </c>
      <c r="AF76" s="899">
        <f t="shared" si="313"/>
        <v>-2791.3674603174586</v>
      </c>
      <c r="AG76" s="897">
        <f t="shared" si="315"/>
        <v>2314.2539682539682</v>
      </c>
      <c r="AH76" s="898">
        <f t="shared" si="315"/>
        <v>3942.6706349206352</v>
      </c>
      <c r="AI76" s="899">
        <f t="shared" si="297"/>
        <v>1628.416666666667</v>
      </c>
      <c r="AJ76" s="897">
        <f t="shared" si="50"/>
        <v>13444.444444444442</v>
      </c>
      <c r="AK76" s="898">
        <f t="shared" si="50"/>
        <v>12281.493650793651</v>
      </c>
      <c r="AL76" s="899">
        <f t="shared" si="314"/>
        <v>-1162.9507936507907</v>
      </c>
      <c r="AM76" s="897">
        <f t="shared" si="315"/>
        <v>3014.5873015873017</v>
      </c>
      <c r="AN76" s="898">
        <f t="shared" si="315"/>
        <v>1526.4865079365079</v>
      </c>
      <c r="AO76" s="899">
        <f t="shared" si="298"/>
        <v>-1488.1007936507938</v>
      </c>
      <c r="AP76" s="897">
        <f t="shared" si="51"/>
        <v>16459.031746031742</v>
      </c>
      <c r="AQ76" s="898">
        <f t="shared" si="51"/>
        <v>13807.980158730159</v>
      </c>
      <c r="AR76" s="899">
        <f t="shared" si="299"/>
        <v>-2651.0515873015829</v>
      </c>
      <c r="AS76" s="897">
        <f t="shared" si="315"/>
        <v>2153.4920634920636</v>
      </c>
      <c r="AT76" s="898">
        <f t="shared" si="315"/>
        <v>140.95238095238093</v>
      </c>
      <c r="AU76" s="899">
        <f t="shared" si="300"/>
        <v>-2012.5396825396826</v>
      </c>
      <c r="AV76" s="897">
        <f t="shared" si="52"/>
        <v>18612.523809523806</v>
      </c>
      <c r="AW76" s="898">
        <f t="shared" si="52"/>
        <v>13948.932539682541</v>
      </c>
      <c r="AX76" s="899">
        <f t="shared" si="301"/>
        <v>-4663.5912698412649</v>
      </c>
      <c r="AY76" s="897">
        <f t="shared" si="315"/>
        <v>2179.3015873015875</v>
      </c>
      <c r="AZ76" s="898">
        <f t="shared" si="315"/>
        <v>129.04761904761904</v>
      </c>
      <c r="BA76" s="899">
        <f t="shared" si="302"/>
        <v>-2050.2539682539682</v>
      </c>
      <c r="BB76" s="897">
        <f t="shared" si="53"/>
        <v>20791.825396825392</v>
      </c>
      <c r="BC76" s="898">
        <f t="shared" si="53"/>
        <v>14077.980158730159</v>
      </c>
      <c r="BD76" s="899">
        <f t="shared" si="303"/>
        <v>-6713.8452380952331</v>
      </c>
      <c r="BE76" s="897">
        <f t="shared" si="315"/>
        <v>2683.3492063492063</v>
      </c>
      <c r="BF76" s="898">
        <f t="shared" si="315"/>
        <v>201.11111111111111</v>
      </c>
      <c r="BG76" s="899">
        <f t="shared" si="304"/>
        <v>-2482.238095238095</v>
      </c>
      <c r="BH76" s="897">
        <f t="shared" si="54"/>
        <v>23475.174603174597</v>
      </c>
      <c r="BI76" s="898">
        <f t="shared" si="54"/>
        <v>14279.09126984127</v>
      </c>
      <c r="BJ76" s="899">
        <f t="shared" si="305"/>
        <v>-9196.0833333333267</v>
      </c>
      <c r="BK76" s="897">
        <f t="shared" si="315"/>
        <v>2552.3809523809523</v>
      </c>
      <c r="BL76" s="898">
        <f t="shared" si="315"/>
        <v>33.492063492063487</v>
      </c>
      <c r="BM76" s="899">
        <f t="shared" si="306"/>
        <v>-2518.8888888888887</v>
      </c>
      <c r="BN76" s="897">
        <f t="shared" si="55"/>
        <v>26027.555555555547</v>
      </c>
      <c r="BO76" s="898">
        <f t="shared" si="55"/>
        <v>14312.583333333334</v>
      </c>
      <c r="BP76" s="899">
        <f t="shared" si="307"/>
        <v>-11714.972222222214</v>
      </c>
      <c r="BQ76" s="897">
        <f t="shared" si="315"/>
        <v>2003.4285714285713</v>
      </c>
      <c r="BR76" s="898">
        <f t="shared" si="315"/>
        <v>728.88888888888891</v>
      </c>
      <c r="BS76" s="899">
        <f t="shared" si="308"/>
        <v>-1274.5396825396824</v>
      </c>
      <c r="BT76" s="897">
        <f t="shared" si="56"/>
        <v>28030.98412698412</v>
      </c>
      <c r="BU76" s="898">
        <f t="shared" si="56"/>
        <v>15041.472222222223</v>
      </c>
      <c r="BV76" s="899">
        <f t="shared" si="309"/>
        <v>-12989.511904761897</v>
      </c>
      <c r="BW76" s="907" t="s">
        <v>90</v>
      </c>
    </row>
    <row r="77" spans="2:75" ht="15.75" customHeight="1" thickTop="1" thickBot="1">
      <c r="B77" s="2504"/>
      <c r="C77" s="2515" t="s">
        <v>263</v>
      </c>
      <c r="D77" s="2515"/>
      <c r="E77" s="2516"/>
      <c r="F77" s="900">
        <f t="shared" ref="F77:BR77" si="316">F72/(F76/160)</f>
        <v>822.98306221700489</v>
      </c>
      <c r="G77" s="901">
        <f t="shared" si="316"/>
        <v>555.30273783552161</v>
      </c>
      <c r="H77" s="902">
        <f t="shared" si="292"/>
        <v>-267.68032438148327</v>
      </c>
      <c r="I77" s="900">
        <f t="shared" si="316"/>
        <v>978.57625222273282</v>
      </c>
      <c r="J77" s="901">
        <f t="shared" si="316"/>
        <v>1002.8269560251283</v>
      </c>
      <c r="K77" s="902">
        <f t="shared" si="293"/>
        <v>24.250703802395492</v>
      </c>
      <c r="L77" s="900">
        <f t="shared" si="316"/>
        <v>909.70042277098742</v>
      </c>
      <c r="M77" s="901">
        <f t="shared" si="316"/>
        <v>793.88328448382947</v>
      </c>
      <c r="N77" s="902">
        <f t="shared" si="310"/>
        <v>-115.81713828715795</v>
      </c>
      <c r="O77" s="900">
        <f t="shared" si="316"/>
        <v>904.94362457637499</v>
      </c>
      <c r="P77" s="901">
        <f t="shared" si="316"/>
        <v>844.98227292675551</v>
      </c>
      <c r="Q77" s="902">
        <f t="shared" si="294"/>
        <v>-59.961351649619473</v>
      </c>
      <c r="R77" s="900">
        <f t="shared" si="316"/>
        <v>908.08164704499609</v>
      </c>
      <c r="S77" s="901">
        <f t="shared" si="316"/>
        <v>814.86670052910449</v>
      </c>
      <c r="T77" s="902">
        <f t="shared" si="311"/>
        <v>-93.214946515891597</v>
      </c>
      <c r="U77" s="900">
        <f t="shared" si="316"/>
        <v>965.02016356989418</v>
      </c>
      <c r="V77" s="901">
        <f t="shared" si="316"/>
        <v>943.57855891891654</v>
      </c>
      <c r="W77" s="902">
        <f t="shared" si="295"/>
        <v>-21.441604650977638</v>
      </c>
      <c r="X77" s="900">
        <f t="shared" si="316"/>
        <v>924.05179795274785</v>
      </c>
      <c r="Y77" s="901">
        <f t="shared" si="316"/>
        <v>853.47583297159974</v>
      </c>
      <c r="Z77" s="902">
        <f t="shared" si="312"/>
        <v>-70.575964981148104</v>
      </c>
      <c r="AA77" s="900">
        <f t="shared" si="316"/>
        <v>1063.7367901086729</v>
      </c>
      <c r="AB77" s="901">
        <f t="shared" si="316"/>
        <v>1109.262872003869</v>
      </c>
      <c r="AC77" s="902">
        <f t="shared" si="296"/>
        <v>45.526081895196057</v>
      </c>
      <c r="AD77" s="900">
        <f t="shared" si="316"/>
        <v>950.66836660477315</v>
      </c>
      <c r="AE77" s="901">
        <f t="shared" si="316"/>
        <v>885.99553989053118</v>
      </c>
      <c r="AF77" s="902">
        <f t="shared" si="313"/>
        <v>-64.672826714241978</v>
      </c>
      <c r="AG77" s="900">
        <f t="shared" si="316"/>
        <v>1423.6639734427083</v>
      </c>
      <c r="AH77" s="901">
        <f t="shared" si="316"/>
        <v>1276.9415622518375</v>
      </c>
      <c r="AI77" s="902">
        <f t="shared" si="297"/>
        <v>-146.72241119087084</v>
      </c>
      <c r="AJ77" s="900">
        <f t="shared" si="316"/>
        <v>1032.0872727272729</v>
      </c>
      <c r="AK77" s="901">
        <f t="shared" si="316"/>
        <v>1011.4991183663742</v>
      </c>
      <c r="AL77" s="902">
        <f t="shared" si="314"/>
        <v>-20.58815436089867</v>
      </c>
      <c r="AM77" s="900">
        <f t="shared" si="316"/>
        <v>1078.9669280061498</v>
      </c>
      <c r="AN77" s="901">
        <f t="shared" si="316"/>
        <v>2019.9064871972309</v>
      </c>
      <c r="AO77" s="902">
        <f t="shared" si="298"/>
        <v>940.93955919108112</v>
      </c>
      <c r="AP77" s="900">
        <f t="shared" si="316"/>
        <v>1040.6736109570759</v>
      </c>
      <c r="AQ77" s="901">
        <f t="shared" si="316"/>
        <v>1122.9795974320118</v>
      </c>
      <c r="AR77" s="902">
        <f t="shared" si="299"/>
        <v>82.305986474935935</v>
      </c>
      <c r="AS77" s="900">
        <f t="shared" si="316"/>
        <v>1000.6445050490159</v>
      </c>
      <c r="AT77" s="901">
        <f t="shared" si="316"/>
        <v>11694.162162162163</v>
      </c>
      <c r="AU77" s="902">
        <f t="shared" si="300"/>
        <v>10693.517657113147</v>
      </c>
      <c r="AV77" s="900">
        <f t="shared" si="316"/>
        <v>1036.0421938121544</v>
      </c>
      <c r="AW77" s="901">
        <f t="shared" si="316"/>
        <v>1229.8001980580523</v>
      </c>
      <c r="AX77" s="902">
        <f t="shared" si="301"/>
        <v>193.75800424589784</v>
      </c>
      <c r="AY77" s="900">
        <f t="shared" si="316"/>
        <v>928.81132735112453</v>
      </c>
      <c r="AZ77" s="901">
        <f t="shared" si="316"/>
        <v>22614.907749077494</v>
      </c>
      <c r="BA77" s="902">
        <f t="shared" si="302"/>
        <v>21686.096421726368</v>
      </c>
      <c r="BB77" s="900">
        <f t="shared" si="316"/>
        <v>1024.8027574939786</v>
      </c>
      <c r="BC77" s="901">
        <f t="shared" si="316"/>
        <v>1425.8295418574151</v>
      </c>
      <c r="BD77" s="902">
        <f t="shared" si="303"/>
        <v>401.02678436343649</v>
      </c>
      <c r="BE77" s="900">
        <f t="shared" si="316"/>
        <v>1034.468414857055</v>
      </c>
      <c r="BF77" s="901">
        <f t="shared" si="316"/>
        <v>10884.331491712708</v>
      </c>
      <c r="BG77" s="902">
        <f t="shared" si="304"/>
        <v>9849.8630768556541</v>
      </c>
      <c r="BH77" s="900">
        <f t="shared" si="316"/>
        <v>1025.9075984356325</v>
      </c>
      <c r="BI77" s="901">
        <f t="shared" si="316"/>
        <v>1559.0459910441814</v>
      </c>
      <c r="BJ77" s="902">
        <f t="shared" si="305"/>
        <v>533.13839260854888</v>
      </c>
      <c r="BK77" s="900">
        <f t="shared" si="316"/>
        <v>955.53134328358203</v>
      </c>
      <c r="BL77" s="901">
        <f t="shared" si="316"/>
        <v>36660.625592417062</v>
      </c>
      <c r="BM77" s="902">
        <f t="shared" si="306"/>
        <v>35705.094249133479</v>
      </c>
      <c r="BN77" s="900">
        <f t="shared" si="316"/>
        <v>1019.0061814828732</v>
      </c>
      <c r="BO77" s="901">
        <f t="shared" si="316"/>
        <v>1641.1852041618388</v>
      </c>
      <c r="BP77" s="902">
        <f t="shared" si="307"/>
        <v>622.17902267896557</v>
      </c>
      <c r="BQ77" s="900">
        <f t="shared" si="316"/>
        <v>859.32686822589858</v>
      </c>
      <c r="BR77" s="901">
        <f t="shared" si="316"/>
        <v>6098.0487804878048</v>
      </c>
      <c r="BS77" s="902">
        <f t="shared" si="308"/>
        <v>5238.7219122619063</v>
      </c>
      <c r="BT77" s="900">
        <f t="shared" ref="BT77:BU77" si="317">BT72/(BT76/160)</f>
        <v>1007.5935925778278</v>
      </c>
      <c r="BU77" s="901">
        <f t="shared" si="317"/>
        <v>1857.1586336296127</v>
      </c>
      <c r="BV77" s="902">
        <f t="shared" si="309"/>
        <v>849.56504105178487</v>
      </c>
      <c r="BW77" s="919" t="s">
        <v>89</v>
      </c>
    </row>
    <row r="78" spans="2:75" ht="15.75" hidden="1" customHeight="1" outlineLevel="1" thickTop="1">
      <c r="B78" s="2460" t="s">
        <v>277</v>
      </c>
      <c r="C78" s="2463" t="s">
        <v>278</v>
      </c>
      <c r="D78" s="810" t="s">
        <v>279</v>
      </c>
      <c r="E78" s="811" t="s">
        <v>280</v>
      </c>
      <c r="F78" s="812">
        <f>SW800_JIG_MTBJC!F85</f>
        <v>1053</v>
      </c>
      <c r="G78" s="813">
        <f>SW800_JIG_MTBJC!G85</f>
        <v>2200</v>
      </c>
      <c r="H78" s="814">
        <f>G78-F78</f>
        <v>1147</v>
      </c>
      <c r="I78" s="812">
        <f>SW800_JIG_MTBJC!H85</f>
        <v>1753</v>
      </c>
      <c r="J78" s="813">
        <f>SW800_JIG_MTBJC!I85</f>
        <v>1619.05</v>
      </c>
      <c r="K78" s="814">
        <f>J78-I78</f>
        <v>-133.95000000000005</v>
      </c>
      <c r="L78" s="815">
        <f t="shared" ref="L78:M84" si="318">SUM(F78,I78)</f>
        <v>2806</v>
      </c>
      <c r="M78" s="816">
        <f t="shared" si="318"/>
        <v>3819.05</v>
      </c>
      <c r="N78" s="817">
        <f t="shared" si="310"/>
        <v>1013.0500000000002</v>
      </c>
      <c r="O78" s="812">
        <f>SW800_JIG_MTBJC!J85</f>
        <v>1543</v>
      </c>
      <c r="P78" s="813">
        <f>SW800_JIG_MTBJC!K85</f>
        <v>1967.15</v>
      </c>
      <c r="Q78" s="814">
        <f>P78-O78</f>
        <v>424.15000000000009</v>
      </c>
      <c r="R78" s="815">
        <f>SUM(L78,O78)</f>
        <v>4349</v>
      </c>
      <c r="S78" s="816">
        <f t="shared" ref="S78:S84" si="319">SUM(M78,P78)</f>
        <v>5786.2000000000007</v>
      </c>
      <c r="T78" s="817">
        <f t="shared" si="311"/>
        <v>1437.2000000000007</v>
      </c>
      <c r="U78" s="812">
        <f>SW800_JIG_MTBJC!L85</f>
        <v>1841</v>
      </c>
      <c r="V78" s="813">
        <f>SW800_JIG_MTBJC!M85</f>
        <v>1866.45</v>
      </c>
      <c r="W78" s="814">
        <f>V78-U78</f>
        <v>25.450000000000045</v>
      </c>
      <c r="X78" s="815">
        <f t="shared" ref="X78:Y84" si="320">SUM(R78,U78)</f>
        <v>6190</v>
      </c>
      <c r="Y78" s="816">
        <f t="shared" si="320"/>
        <v>7652.6500000000005</v>
      </c>
      <c r="Z78" s="817">
        <f t="shared" si="312"/>
        <v>1462.6500000000005</v>
      </c>
      <c r="AA78" s="812">
        <f>SW800_JIG_MTBJC!N85</f>
        <v>1497</v>
      </c>
      <c r="AB78" s="813">
        <f>SW800_JIG_MTBJC!O85</f>
        <v>1526.4</v>
      </c>
      <c r="AC78" s="814">
        <f>AB78-AA78</f>
        <v>29.400000000000091</v>
      </c>
      <c r="AD78" s="815">
        <f t="shared" ref="AD78:AE84" si="321">SUM(X78,AA78)</f>
        <v>7687</v>
      </c>
      <c r="AE78" s="816">
        <f t="shared" si="321"/>
        <v>9179.0500000000011</v>
      </c>
      <c r="AF78" s="817">
        <f t="shared" si="313"/>
        <v>1492.0500000000011</v>
      </c>
      <c r="AG78" s="812">
        <f>SW800_JIG_MTBJC!P85</f>
        <v>1698</v>
      </c>
      <c r="AH78" s="813">
        <f>SW800_JIG_MTBJC!Q85</f>
        <v>1906.95</v>
      </c>
      <c r="AI78" s="814">
        <f>AH78-AG78</f>
        <v>208.95000000000005</v>
      </c>
      <c r="AJ78" s="815">
        <f t="shared" ref="AJ78:AK84" si="322">SUM(AD78,AG78)</f>
        <v>9385</v>
      </c>
      <c r="AK78" s="816">
        <f t="shared" si="322"/>
        <v>11086.000000000002</v>
      </c>
      <c r="AL78" s="817">
        <f t="shared" si="314"/>
        <v>1701.0000000000018</v>
      </c>
      <c r="AM78" s="812">
        <f>SW800_JIG_MTBJC!R85</f>
        <v>2407</v>
      </c>
      <c r="AN78" s="813">
        <f>SW800_JIG_MTBJC!S85</f>
        <v>99.2</v>
      </c>
      <c r="AO78" s="814">
        <f>AN78-AM78</f>
        <v>-2307.8000000000002</v>
      </c>
      <c r="AP78" s="815">
        <f t="shared" ref="AP78:AQ84" si="323">SUM(AJ78,AM78)</f>
        <v>11792</v>
      </c>
      <c r="AQ78" s="816">
        <f t="shared" si="323"/>
        <v>11185.200000000003</v>
      </c>
      <c r="AR78" s="817">
        <f t="shared" si="299"/>
        <v>-606.79999999999745</v>
      </c>
      <c r="AS78" s="812">
        <f>SW800_JIG_MTBJC!T85</f>
        <v>1589</v>
      </c>
      <c r="AT78" s="813">
        <f>SW800_JIG_MTBJC!U85</f>
        <v>0</v>
      </c>
      <c r="AU78" s="814">
        <f>AT78-AS78</f>
        <v>-1589</v>
      </c>
      <c r="AV78" s="815">
        <f t="shared" ref="AV78:AW84" si="324">SUM(AP78,AS78)</f>
        <v>13381</v>
      </c>
      <c r="AW78" s="816">
        <f t="shared" si="324"/>
        <v>11185.200000000003</v>
      </c>
      <c r="AX78" s="817">
        <f t="shared" si="301"/>
        <v>-2195.7999999999975</v>
      </c>
      <c r="AY78" s="812">
        <f>SW800_JIG_MTBJC!V85</f>
        <v>1563</v>
      </c>
      <c r="AZ78" s="813">
        <f>SW800_JIG_MTBJC!W85</f>
        <v>0</v>
      </c>
      <c r="BA78" s="814">
        <f>AZ78-AY78</f>
        <v>-1563</v>
      </c>
      <c r="BB78" s="815">
        <f t="shared" ref="BB78:BC84" si="325">SUM(AV78,AY78)</f>
        <v>14944</v>
      </c>
      <c r="BC78" s="816">
        <f t="shared" si="325"/>
        <v>11185.200000000003</v>
      </c>
      <c r="BD78" s="817">
        <f t="shared" si="303"/>
        <v>-3758.7999999999975</v>
      </c>
      <c r="BE78" s="812">
        <f>SW800_JIG_MTBJC!X85</f>
        <v>2062</v>
      </c>
      <c r="BF78" s="813">
        <f>SW800_JIG_MTBJC!Y85</f>
        <v>0</v>
      </c>
      <c r="BG78" s="814">
        <f>BF78-BE78</f>
        <v>-2062</v>
      </c>
      <c r="BH78" s="815">
        <f t="shared" ref="BH78:BI84" si="326">SUM(BB78,BE78)</f>
        <v>17006</v>
      </c>
      <c r="BI78" s="816">
        <f t="shared" si="326"/>
        <v>11185.200000000003</v>
      </c>
      <c r="BJ78" s="817">
        <f t="shared" si="305"/>
        <v>-5820.7999999999975</v>
      </c>
      <c r="BK78" s="812">
        <f>SW800_JIG_MTBJC!Z85</f>
        <v>1878</v>
      </c>
      <c r="BL78" s="813">
        <f>SW800_JIG_MTBJC!AA85</f>
        <v>0</v>
      </c>
      <c r="BM78" s="814">
        <f>BL78-BK78</f>
        <v>-1878</v>
      </c>
      <c r="BN78" s="815">
        <f t="shared" ref="BN78:BO84" si="327">SUM(BH78,BK78)</f>
        <v>18884</v>
      </c>
      <c r="BO78" s="816">
        <f t="shared" si="327"/>
        <v>11185.200000000003</v>
      </c>
      <c r="BP78" s="817">
        <f t="shared" si="307"/>
        <v>-7698.7999999999975</v>
      </c>
      <c r="BQ78" s="812">
        <f>SW800_JIG_MTBJC!AB85</f>
        <v>1317</v>
      </c>
      <c r="BR78" s="813">
        <f>SW800_JIG_MTBJC!AC85</f>
        <v>0</v>
      </c>
      <c r="BS78" s="814">
        <f>BR78-BQ78</f>
        <v>-1317</v>
      </c>
      <c r="BT78" s="815">
        <f t="shared" ref="BT78:BU84" si="328">SUM(BN78,BQ78)</f>
        <v>20201</v>
      </c>
      <c r="BU78" s="816">
        <f t="shared" si="328"/>
        <v>11185.200000000003</v>
      </c>
      <c r="BV78" s="817">
        <f t="shared" si="309"/>
        <v>-9015.7999999999975</v>
      </c>
      <c r="BW78" s="818" t="s">
        <v>90</v>
      </c>
    </row>
    <row r="79" spans="2:75" ht="15.75" hidden="1" customHeight="1" outlineLevel="1" thickBot="1">
      <c r="B79" s="2461"/>
      <c r="C79" s="2464"/>
      <c r="D79" s="819" t="s">
        <v>281</v>
      </c>
      <c r="E79" s="820" t="s">
        <v>282</v>
      </c>
      <c r="F79" s="821">
        <f>SW800_JIG_MTBJC!F86</f>
        <v>1016</v>
      </c>
      <c r="G79" s="822">
        <f>SW800_JIG_MTBJC!G86</f>
        <v>746.3</v>
      </c>
      <c r="H79" s="823">
        <f>G79-F79</f>
        <v>-269.70000000000005</v>
      </c>
      <c r="I79" s="821">
        <f>SW800_JIG_MTBJC!H86</f>
        <v>759</v>
      </c>
      <c r="J79" s="822">
        <f>SW800_JIG_MTBJC!I86</f>
        <v>483.2</v>
      </c>
      <c r="K79" s="823">
        <f>J79-I79</f>
        <v>-275.8</v>
      </c>
      <c r="L79" s="824">
        <f t="shared" si="318"/>
        <v>1775</v>
      </c>
      <c r="M79" s="825">
        <f t="shared" si="318"/>
        <v>1229.5</v>
      </c>
      <c r="N79" s="826">
        <f t="shared" si="310"/>
        <v>-545.5</v>
      </c>
      <c r="O79" s="821">
        <f>SW800_JIG_MTBJC!J86</f>
        <v>839</v>
      </c>
      <c r="P79" s="822">
        <f>SW800_JIG_MTBJC!K86</f>
        <v>661.05</v>
      </c>
      <c r="Q79" s="823">
        <f>P79-O79</f>
        <v>-177.95000000000005</v>
      </c>
      <c r="R79" s="824">
        <f t="shared" ref="R79:R84" si="329">SUM(L79,O79)</f>
        <v>2614</v>
      </c>
      <c r="S79" s="825">
        <f t="shared" si="319"/>
        <v>1890.55</v>
      </c>
      <c r="T79" s="826">
        <f t="shared" si="311"/>
        <v>-723.45</v>
      </c>
      <c r="U79" s="821">
        <f>SW800_JIG_MTBJC!L86</f>
        <v>870</v>
      </c>
      <c r="V79" s="822">
        <f>SW800_JIG_MTBJC!M86</f>
        <v>798.3</v>
      </c>
      <c r="W79" s="823">
        <f>V79-U79</f>
        <v>-71.700000000000045</v>
      </c>
      <c r="X79" s="824">
        <f t="shared" si="320"/>
        <v>3484</v>
      </c>
      <c r="Y79" s="825">
        <f t="shared" si="320"/>
        <v>2688.85</v>
      </c>
      <c r="Z79" s="826">
        <f t="shared" si="312"/>
        <v>-795.15000000000009</v>
      </c>
      <c r="AA79" s="821">
        <f>SW800_JIG_MTBJC!N86</f>
        <v>752</v>
      </c>
      <c r="AB79" s="822">
        <f>SW800_JIG_MTBJC!O86</f>
        <v>486.1</v>
      </c>
      <c r="AC79" s="823">
        <f>AB79-AA79</f>
        <v>-265.89999999999998</v>
      </c>
      <c r="AD79" s="824">
        <f t="shared" si="321"/>
        <v>4236</v>
      </c>
      <c r="AE79" s="825">
        <f t="shared" si="321"/>
        <v>3174.95</v>
      </c>
      <c r="AF79" s="826">
        <f t="shared" si="313"/>
        <v>-1061.0500000000002</v>
      </c>
      <c r="AG79" s="821">
        <f>SW800_JIG_MTBJC!P86</f>
        <v>792</v>
      </c>
      <c r="AH79" s="822">
        <f>SW800_JIG_MTBJC!Q86</f>
        <v>497.75</v>
      </c>
      <c r="AI79" s="823">
        <f>AH79-AG79</f>
        <v>-294.25</v>
      </c>
      <c r="AJ79" s="824">
        <f t="shared" si="322"/>
        <v>5028</v>
      </c>
      <c r="AK79" s="825">
        <f t="shared" si="322"/>
        <v>3672.7</v>
      </c>
      <c r="AL79" s="826">
        <f t="shared" si="314"/>
        <v>-1355.3000000000002</v>
      </c>
      <c r="AM79" s="821">
        <f>SW800_JIG_MTBJC!R86</f>
        <v>623</v>
      </c>
      <c r="AN79" s="822">
        <f>SW800_JIG_MTBJC!S86</f>
        <v>48.55</v>
      </c>
      <c r="AO79" s="823">
        <f>AN79-AM79</f>
        <v>-574.45000000000005</v>
      </c>
      <c r="AP79" s="824">
        <f t="shared" si="323"/>
        <v>5651</v>
      </c>
      <c r="AQ79" s="825">
        <f t="shared" si="323"/>
        <v>3721.25</v>
      </c>
      <c r="AR79" s="826">
        <f t="shared" si="299"/>
        <v>-1929.75</v>
      </c>
      <c r="AS79" s="821">
        <f>SW800_JIG_MTBJC!T86</f>
        <v>580</v>
      </c>
      <c r="AT79" s="822">
        <f>SW800_JIG_MTBJC!U86</f>
        <v>0</v>
      </c>
      <c r="AU79" s="823">
        <f>AT79-AS79</f>
        <v>-580</v>
      </c>
      <c r="AV79" s="824">
        <f t="shared" si="324"/>
        <v>6231</v>
      </c>
      <c r="AW79" s="825">
        <f t="shared" si="324"/>
        <v>3721.25</v>
      </c>
      <c r="AX79" s="826">
        <f t="shared" si="301"/>
        <v>-2509.75</v>
      </c>
      <c r="AY79" s="821">
        <f>SW800_JIG_MTBJC!V86</f>
        <v>632</v>
      </c>
      <c r="AZ79" s="822">
        <f>SW800_JIG_MTBJC!W86</f>
        <v>0</v>
      </c>
      <c r="BA79" s="823">
        <f>AZ79-AY79</f>
        <v>-632</v>
      </c>
      <c r="BB79" s="824">
        <f t="shared" si="325"/>
        <v>6863</v>
      </c>
      <c r="BC79" s="825">
        <f t="shared" si="325"/>
        <v>3721.25</v>
      </c>
      <c r="BD79" s="826">
        <f t="shared" si="303"/>
        <v>-3141.75</v>
      </c>
      <c r="BE79" s="821">
        <f>SW800_JIG_MTBJC!X86</f>
        <v>637</v>
      </c>
      <c r="BF79" s="822">
        <f>SW800_JIG_MTBJC!Y86</f>
        <v>0</v>
      </c>
      <c r="BG79" s="823">
        <f>BF79-BE79</f>
        <v>-637</v>
      </c>
      <c r="BH79" s="824">
        <f t="shared" si="326"/>
        <v>7500</v>
      </c>
      <c r="BI79" s="825">
        <f t="shared" si="326"/>
        <v>3721.25</v>
      </c>
      <c r="BJ79" s="826">
        <f t="shared" si="305"/>
        <v>-3778.75</v>
      </c>
      <c r="BK79" s="821">
        <f>SW800_JIG_MTBJC!Z86</f>
        <v>690</v>
      </c>
      <c r="BL79" s="822">
        <f>SW800_JIG_MTBJC!AA86</f>
        <v>0</v>
      </c>
      <c r="BM79" s="823">
        <f>BL79-BK79</f>
        <v>-690</v>
      </c>
      <c r="BN79" s="824">
        <f t="shared" si="327"/>
        <v>8190</v>
      </c>
      <c r="BO79" s="825">
        <f t="shared" si="327"/>
        <v>3721.25</v>
      </c>
      <c r="BP79" s="826">
        <f t="shared" si="307"/>
        <v>-4468.75</v>
      </c>
      <c r="BQ79" s="821">
        <f>SW800_JIG_MTBJC!AB86</f>
        <v>702</v>
      </c>
      <c r="BR79" s="822">
        <f>SW800_JIG_MTBJC!AC86</f>
        <v>0</v>
      </c>
      <c r="BS79" s="823">
        <f>BR79-BQ79</f>
        <v>-702</v>
      </c>
      <c r="BT79" s="824">
        <f t="shared" si="328"/>
        <v>8892</v>
      </c>
      <c r="BU79" s="825">
        <f t="shared" si="328"/>
        <v>3721.25</v>
      </c>
      <c r="BV79" s="826">
        <f t="shared" si="309"/>
        <v>-5170.75</v>
      </c>
      <c r="BW79" s="793" t="s">
        <v>90</v>
      </c>
    </row>
    <row r="80" spans="2:75" ht="15.75" hidden="1" customHeight="1" outlineLevel="1" thickTop="1">
      <c r="B80" s="2461"/>
      <c r="C80" s="2465"/>
      <c r="D80" s="2533" t="s">
        <v>283</v>
      </c>
      <c r="E80" s="2534"/>
      <c r="F80" s="827">
        <f>SUM(F78:F79)</f>
        <v>2069</v>
      </c>
      <c r="G80" s="828">
        <f t="shared" ref="G80:K80" si="330">SUM(G78:G79)</f>
        <v>2946.3</v>
      </c>
      <c r="H80" s="829">
        <f t="shared" si="330"/>
        <v>877.3</v>
      </c>
      <c r="I80" s="827">
        <f t="shared" si="330"/>
        <v>2512</v>
      </c>
      <c r="J80" s="828">
        <f t="shared" si="330"/>
        <v>2102.25</v>
      </c>
      <c r="K80" s="829">
        <f t="shared" si="330"/>
        <v>-409.75000000000006</v>
      </c>
      <c r="L80" s="827">
        <f t="shared" si="318"/>
        <v>4581</v>
      </c>
      <c r="M80" s="828">
        <f t="shared" si="318"/>
        <v>5048.55</v>
      </c>
      <c r="N80" s="829">
        <f t="shared" si="310"/>
        <v>467.55000000000018</v>
      </c>
      <c r="O80" s="827">
        <f t="shared" ref="O80:BS80" si="331">SUM(O78:O79)</f>
        <v>2382</v>
      </c>
      <c r="P80" s="828">
        <f t="shared" si="331"/>
        <v>2628.2</v>
      </c>
      <c r="Q80" s="829">
        <f t="shared" si="331"/>
        <v>246.20000000000005</v>
      </c>
      <c r="R80" s="827">
        <f>SUM(L80,O80)</f>
        <v>6963</v>
      </c>
      <c r="S80" s="828">
        <f t="shared" si="319"/>
        <v>7676.75</v>
      </c>
      <c r="T80" s="829">
        <f t="shared" si="311"/>
        <v>713.75</v>
      </c>
      <c r="U80" s="827">
        <f t="shared" si="331"/>
        <v>2711</v>
      </c>
      <c r="V80" s="828">
        <f t="shared" si="331"/>
        <v>2664.75</v>
      </c>
      <c r="W80" s="829">
        <f t="shared" si="331"/>
        <v>-46.25</v>
      </c>
      <c r="X80" s="827">
        <f t="shared" si="320"/>
        <v>9674</v>
      </c>
      <c r="Y80" s="828">
        <f t="shared" si="320"/>
        <v>10341.5</v>
      </c>
      <c r="Z80" s="829">
        <f t="shared" si="312"/>
        <v>667.5</v>
      </c>
      <c r="AA80" s="827">
        <f t="shared" si="331"/>
        <v>2249</v>
      </c>
      <c r="AB80" s="828">
        <f t="shared" si="331"/>
        <v>2012.5</v>
      </c>
      <c r="AC80" s="829">
        <f t="shared" si="331"/>
        <v>-236.49999999999989</v>
      </c>
      <c r="AD80" s="827">
        <f t="shared" si="321"/>
        <v>11923</v>
      </c>
      <c r="AE80" s="828">
        <f t="shared" si="321"/>
        <v>12354</v>
      </c>
      <c r="AF80" s="829">
        <f t="shared" si="313"/>
        <v>431</v>
      </c>
      <c r="AG80" s="827">
        <f t="shared" si="331"/>
        <v>2490</v>
      </c>
      <c r="AH80" s="828">
        <f t="shared" si="331"/>
        <v>2404.6999999999998</v>
      </c>
      <c r="AI80" s="829">
        <f t="shared" si="331"/>
        <v>-85.299999999999955</v>
      </c>
      <c r="AJ80" s="827">
        <f t="shared" si="322"/>
        <v>14413</v>
      </c>
      <c r="AK80" s="828">
        <f t="shared" si="322"/>
        <v>14758.7</v>
      </c>
      <c r="AL80" s="829">
        <f t="shared" si="314"/>
        <v>345.70000000000073</v>
      </c>
      <c r="AM80" s="827">
        <f t="shared" si="331"/>
        <v>3030</v>
      </c>
      <c r="AN80" s="828">
        <f t="shared" si="331"/>
        <v>147.75</v>
      </c>
      <c r="AO80" s="829">
        <f t="shared" si="331"/>
        <v>-2882.25</v>
      </c>
      <c r="AP80" s="827">
        <f t="shared" si="323"/>
        <v>17443</v>
      </c>
      <c r="AQ80" s="828">
        <f t="shared" si="323"/>
        <v>14906.45</v>
      </c>
      <c r="AR80" s="829">
        <f t="shared" si="299"/>
        <v>-2536.5499999999993</v>
      </c>
      <c r="AS80" s="827">
        <f t="shared" si="331"/>
        <v>2169</v>
      </c>
      <c r="AT80" s="828">
        <f t="shared" si="331"/>
        <v>0</v>
      </c>
      <c r="AU80" s="829">
        <f t="shared" si="331"/>
        <v>-2169</v>
      </c>
      <c r="AV80" s="827">
        <f t="shared" si="324"/>
        <v>19612</v>
      </c>
      <c r="AW80" s="828">
        <f t="shared" si="324"/>
        <v>14906.45</v>
      </c>
      <c r="AX80" s="829">
        <f t="shared" si="301"/>
        <v>-4705.5499999999993</v>
      </c>
      <c r="AY80" s="827">
        <f t="shared" si="331"/>
        <v>2195</v>
      </c>
      <c r="AZ80" s="828">
        <f t="shared" si="331"/>
        <v>0</v>
      </c>
      <c r="BA80" s="829">
        <f t="shared" si="331"/>
        <v>-2195</v>
      </c>
      <c r="BB80" s="827">
        <f t="shared" si="325"/>
        <v>21807</v>
      </c>
      <c r="BC80" s="828">
        <f t="shared" si="325"/>
        <v>14906.45</v>
      </c>
      <c r="BD80" s="829">
        <f t="shared" si="303"/>
        <v>-6900.5499999999993</v>
      </c>
      <c r="BE80" s="827">
        <f t="shared" si="331"/>
        <v>2699</v>
      </c>
      <c r="BF80" s="828">
        <f t="shared" si="331"/>
        <v>0</v>
      </c>
      <c r="BG80" s="829">
        <f t="shared" si="331"/>
        <v>-2699</v>
      </c>
      <c r="BH80" s="827">
        <f t="shared" si="326"/>
        <v>24506</v>
      </c>
      <c r="BI80" s="828">
        <f t="shared" si="326"/>
        <v>14906.45</v>
      </c>
      <c r="BJ80" s="829">
        <f t="shared" si="305"/>
        <v>-9599.5499999999993</v>
      </c>
      <c r="BK80" s="827">
        <f t="shared" si="331"/>
        <v>2568</v>
      </c>
      <c r="BL80" s="828">
        <f t="shared" si="331"/>
        <v>0</v>
      </c>
      <c r="BM80" s="829">
        <f t="shared" si="331"/>
        <v>-2568</v>
      </c>
      <c r="BN80" s="827">
        <f t="shared" si="327"/>
        <v>27074</v>
      </c>
      <c r="BO80" s="828">
        <f t="shared" si="327"/>
        <v>14906.45</v>
      </c>
      <c r="BP80" s="829">
        <f t="shared" si="307"/>
        <v>-12167.55</v>
      </c>
      <c r="BQ80" s="827">
        <f t="shared" si="331"/>
        <v>2019</v>
      </c>
      <c r="BR80" s="828">
        <f t="shared" si="331"/>
        <v>0</v>
      </c>
      <c r="BS80" s="829">
        <f t="shared" si="331"/>
        <v>-2019</v>
      </c>
      <c r="BT80" s="827">
        <f t="shared" si="328"/>
        <v>29093</v>
      </c>
      <c r="BU80" s="828">
        <f t="shared" si="328"/>
        <v>14906.45</v>
      </c>
      <c r="BV80" s="829">
        <f t="shared" si="309"/>
        <v>-14186.55</v>
      </c>
      <c r="BW80" s="830" t="s">
        <v>90</v>
      </c>
    </row>
    <row r="81" spans="2:75" ht="15.75" customHeight="1" collapsed="1">
      <c r="B81" s="2461"/>
      <c r="C81" s="2517" t="s">
        <v>284</v>
      </c>
      <c r="D81" s="831" t="s">
        <v>285</v>
      </c>
      <c r="E81" s="832" t="s">
        <v>286</v>
      </c>
      <c r="F81" s="833">
        <f>F78</f>
        <v>1053</v>
      </c>
      <c r="G81" s="834">
        <f>G78</f>
        <v>2200</v>
      </c>
      <c r="H81" s="835">
        <f>G81-F81</f>
        <v>1147</v>
      </c>
      <c r="I81" s="833">
        <f>I78</f>
        <v>1753</v>
      </c>
      <c r="J81" s="834">
        <f>J78</f>
        <v>1619.05</v>
      </c>
      <c r="K81" s="835">
        <f>J81-I81</f>
        <v>-133.95000000000005</v>
      </c>
      <c r="L81" s="833">
        <f t="shared" si="318"/>
        <v>2806</v>
      </c>
      <c r="M81" s="834">
        <f t="shared" si="318"/>
        <v>3819.05</v>
      </c>
      <c r="N81" s="835">
        <f t="shared" si="310"/>
        <v>1013.0500000000002</v>
      </c>
      <c r="O81" s="833">
        <f>O78</f>
        <v>1543</v>
      </c>
      <c r="P81" s="834">
        <f>P78</f>
        <v>1967.15</v>
      </c>
      <c r="Q81" s="835">
        <f>P81-O81</f>
        <v>424.15000000000009</v>
      </c>
      <c r="R81" s="833">
        <f t="shared" si="329"/>
        <v>4349</v>
      </c>
      <c r="S81" s="834">
        <f t="shared" si="319"/>
        <v>5786.2000000000007</v>
      </c>
      <c r="T81" s="835">
        <f t="shared" si="311"/>
        <v>1437.2000000000007</v>
      </c>
      <c r="U81" s="833">
        <f>U78</f>
        <v>1841</v>
      </c>
      <c r="V81" s="834">
        <f>V78</f>
        <v>1866.45</v>
      </c>
      <c r="W81" s="835">
        <f>V81-U81</f>
        <v>25.450000000000045</v>
      </c>
      <c r="X81" s="833">
        <f t="shared" si="320"/>
        <v>6190</v>
      </c>
      <c r="Y81" s="834">
        <f t="shared" si="320"/>
        <v>7652.6500000000005</v>
      </c>
      <c r="Z81" s="835">
        <f t="shared" si="312"/>
        <v>1462.6500000000005</v>
      </c>
      <c r="AA81" s="833">
        <f>AA78</f>
        <v>1497</v>
      </c>
      <c r="AB81" s="834">
        <f>AB78</f>
        <v>1526.4</v>
      </c>
      <c r="AC81" s="835">
        <f>AB81-AA81</f>
        <v>29.400000000000091</v>
      </c>
      <c r="AD81" s="833">
        <f t="shared" si="321"/>
        <v>7687</v>
      </c>
      <c r="AE81" s="834">
        <f t="shared" si="321"/>
        <v>9179.0500000000011</v>
      </c>
      <c r="AF81" s="835">
        <f t="shared" si="313"/>
        <v>1492.0500000000011</v>
      </c>
      <c r="AG81" s="833">
        <f>AG78</f>
        <v>1698</v>
      </c>
      <c r="AH81" s="834">
        <f>AH78</f>
        <v>1906.95</v>
      </c>
      <c r="AI81" s="835">
        <f>AH81-AG81</f>
        <v>208.95000000000005</v>
      </c>
      <c r="AJ81" s="833">
        <f t="shared" si="322"/>
        <v>9385</v>
      </c>
      <c r="AK81" s="834">
        <f t="shared" si="322"/>
        <v>11086.000000000002</v>
      </c>
      <c r="AL81" s="835">
        <f t="shared" si="314"/>
        <v>1701.0000000000018</v>
      </c>
      <c r="AM81" s="833">
        <f>AM78</f>
        <v>2407</v>
      </c>
      <c r="AN81" s="834">
        <f>AN78</f>
        <v>99.2</v>
      </c>
      <c r="AO81" s="835">
        <f>AN81-AM81</f>
        <v>-2307.8000000000002</v>
      </c>
      <c r="AP81" s="833">
        <f t="shared" si="323"/>
        <v>11792</v>
      </c>
      <c r="AQ81" s="834">
        <f t="shared" si="323"/>
        <v>11185.200000000003</v>
      </c>
      <c r="AR81" s="835">
        <f t="shared" si="299"/>
        <v>-606.79999999999745</v>
      </c>
      <c r="AS81" s="833">
        <f>AS78</f>
        <v>1589</v>
      </c>
      <c r="AT81" s="834">
        <f>AT78</f>
        <v>0</v>
      </c>
      <c r="AU81" s="835">
        <f>AT81-AS81</f>
        <v>-1589</v>
      </c>
      <c r="AV81" s="833">
        <f t="shared" si="324"/>
        <v>13381</v>
      </c>
      <c r="AW81" s="834">
        <f t="shared" si="324"/>
        <v>11185.200000000003</v>
      </c>
      <c r="AX81" s="835">
        <f t="shared" si="301"/>
        <v>-2195.7999999999975</v>
      </c>
      <c r="AY81" s="833">
        <f>AY78</f>
        <v>1563</v>
      </c>
      <c r="AZ81" s="834">
        <f>AZ78</f>
        <v>0</v>
      </c>
      <c r="BA81" s="835">
        <f>AZ81-AY81</f>
        <v>-1563</v>
      </c>
      <c r="BB81" s="833">
        <f t="shared" si="325"/>
        <v>14944</v>
      </c>
      <c r="BC81" s="834">
        <f t="shared" si="325"/>
        <v>11185.200000000003</v>
      </c>
      <c r="BD81" s="835">
        <f t="shared" si="303"/>
        <v>-3758.7999999999975</v>
      </c>
      <c r="BE81" s="833">
        <f>BE78</f>
        <v>2062</v>
      </c>
      <c r="BF81" s="834">
        <f>BF78</f>
        <v>0</v>
      </c>
      <c r="BG81" s="835">
        <f>BF81-BE81</f>
        <v>-2062</v>
      </c>
      <c r="BH81" s="833">
        <f t="shared" si="326"/>
        <v>17006</v>
      </c>
      <c r="BI81" s="834">
        <f t="shared" si="326"/>
        <v>11185.200000000003</v>
      </c>
      <c r="BJ81" s="835">
        <f t="shared" si="305"/>
        <v>-5820.7999999999975</v>
      </c>
      <c r="BK81" s="833">
        <f>BK78</f>
        <v>1878</v>
      </c>
      <c r="BL81" s="834">
        <f>BL78</f>
        <v>0</v>
      </c>
      <c r="BM81" s="835">
        <f>BL81-BK81</f>
        <v>-1878</v>
      </c>
      <c r="BN81" s="833">
        <f t="shared" si="327"/>
        <v>18884</v>
      </c>
      <c r="BO81" s="834">
        <f t="shared" si="327"/>
        <v>11185.200000000003</v>
      </c>
      <c r="BP81" s="835">
        <f t="shared" si="307"/>
        <v>-7698.7999999999975</v>
      </c>
      <c r="BQ81" s="833">
        <f>BQ78</f>
        <v>1317</v>
      </c>
      <c r="BR81" s="834">
        <f>BR78</f>
        <v>0</v>
      </c>
      <c r="BS81" s="835">
        <f>BR81-BQ81</f>
        <v>-1317</v>
      </c>
      <c r="BT81" s="833">
        <f t="shared" si="328"/>
        <v>20201</v>
      </c>
      <c r="BU81" s="834">
        <f t="shared" si="328"/>
        <v>11185.200000000003</v>
      </c>
      <c r="BV81" s="835">
        <f t="shared" si="309"/>
        <v>-9015.7999999999975</v>
      </c>
      <c r="BW81" s="836" t="s">
        <v>90</v>
      </c>
    </row>
    <row r="82" spans="2:75" ht="15.75" customHeight="1">
      <c r="B82" s="2461"/>
      <c r="C82" s="2518"/>
      <c r="D82" s="837" t="s">
        <v>287</v>
      </c>
      <c r="E82" s="838"/>
      <c r="F82" s="839">
        <f>F58/6000*1000</f>
        <v>-517</v>
      </c>
      <c r="G82" s="840">
        <f>G58/6000*1000</f>
        <v>-1344</v>
      </c>
      <c r="H82" s="841">
        <f t="shared" ref="H82:H84" si="332">G82-F82</f>
        <v>-827</v>
      </c>
      <c r="I82" s="839">
        <f>I58/6000*1000</f>
        <v>535</v>
      </c>
      <c r="J82" s="840">
        <f>J58/6000*1000</f>
        <v>-331.83333333333331</v>
      </c>
      <c r="K82" s="841">
        <f t="shared" ref="K82:K84" si="333">J82-I82</f>
        <v>-866.83333333333326</v>
      </c>
      <c r="L82" s="839">
        <f t="shared" si="318"/>
        <v>18</v>
      </c>
      <c r="M82" s="840">
        <f t="shared" si="318"/>
        <v>-1675.8333333333333</v>
      </c>
      <c r="N82" s="841">
        <f t="shared" si="310"/>
        <v>-1693.8333333333333</v>
      </c>
      <c r="O82" s="839">
        <f>O58/6000*1000</f>
        <v>-254</v>
      </c>
      <c r="P82" s="840">
        <f>P58/6000*1000</f>
        <v>-211.33333333333334</v>
      </c>
      <c r="Q82" s="841">
        <f t="shared" ref="Q82:Q84" si="334">P82-O82</f>
        <v>42.666666666666657</v>
      </c>
      <c r="R82" s="839">
        <f t="shared" si="329"/>
        <v>-236</v>
      </c>
      <c r="S82" s="840">
        <f t="shared" si="319"/>
        <v>-1887.1666666666665</v>
      </c>
      <c r="T82" s="841">
        <f t="shared" si="311"/>
        <v>-1651.1666666666665</v>
      </c>
      <c r="U82" s="839">
        <f>U58/6000*1000</f>
        <v>-83</v>
      </c>
      <c r="V82" s="840">
        <f>V58/6000*1000</f>
        <v>-294.66666666666669</v>
      </c>
      <c r="W82" s="841">
        <f t="shared" ref="W82:W84" si="335">V82-U82</f>
        <v>-211.66666666666669</v>
      </c>
      <c r="X82" s="839">
        <f t="shared" si="320"/>
        <v>-319</v>
      </c>
      <c r="Y82" s="840">
        <f t="shared" si="320"/>
        <v>-2181.833333333333</v>
      </c>
      <c r="Z82" s="841">
        <f t="shared" si="312"/>
        <v>-1862.833333333333</v>
      </c>
      <c r="AA82" s="839">
        <f>AA58/6000*1000</f>
        <v>306</v>
      </c>
      <c r="AB82" s="840">
        <f>AB58/6000*1000</f>
        <v>-831.33333333333337</v>
      </c>
      <c r="AC82" s="841">
        <f t="shared" ref="AC82:AC84" si="336">AB82-AA82</f>
        <v>-1137.3333333333335</v>
      </c>
      <c r="AD82" s="839">
        <f t="shared" si="321"/>
        <v>-13</v>
      </c>
      <c r="AE82" s="840">
        <f t="shared" si="321"/>
        <v>-3013.1666666666665</v>
      </c>
      <c r="AF82" s="841">
        <f t="shared" si="313"/>
        <v>-3000.1666666666665</v>
      </c>
      <c r="AG82" s="839">
        <f>AG58/6000*1000</f>
        <v>-181</v>
      </c>
      <c r="AH82" s="840">
        <f>AH58/6000*1000</f>
        <v>1598.5</v>
      </c>
      <c r="AI82" s="841">
        <f t="shared" ref="AI82:AI84" si="337">AH82-AG82</f>
        <v>1779.5</v>
      </c>
      <c r="AJ82" s="839">
        <f t="shared" si="322"/>
        <v>-194</v>
      </c>
      <c r="AK82" s="840">
        <f t="shared" si="322"/>
        <v>-1414.6666666666665</v>
      </c>
      <c r="AL82" s="841">
        <f t="shared" si="314"/>
        <v>-1220.6666666666665</v>
      </c>
      <c r="AM82" s="839">
        <f>AM58/6000*1000</f>
        <v>430</v>
      </c>
      <c r="AN82" s="840">
        <f>AN58/6000*1000</f>
        <v>1277.3333333333335</v>
      </c>
      <c r="AO82" s="841">
        <f t="shared" ref="AO82:AO84" si="338">AN82-AM82</f>
        <v>847.33333333333348</v>
      </c>
      <c r="AP82" s="839">
        <f t="shared" si="323"/>
        <v>236</v>
      </c>
      <c r="AQ82" s="840">
        <f t="shared" si="323"/>
        <v>-137.33333333333303</v>
      </c>
      <c r="AR82" s="841">
        <f t="shared" si="299"/>
        <v>-373.33333333333303</v>
      </c>
      <c r="AS82" s="839">
        <f>AS58/6000*1000</f>
        <v>-338</v>
      </c>
      <c r="AT82" s="840">
        <f>AT58/6000*1000</f>
        <v>151.83333333333331</v>
      </c>
      <c r="AU82" s="841">
        <f t="shared" ref="AU82:AU84" si="339">AT82-AS82</f>
        <v>489.83333333333331</v>
      </c>
      <c r="AV82" s="839">
        <f t="shared" si="324"/>
        <v>-102</v>
      </c>
      <c r="AW82" s="840">
        <f t="shared" si="324"/>
        <v>14.500000000000284</v>
      </c>
      <c r="AX82" s="841">
        <f t="shared" si="301"/>
        <v>116.50000000000028</v>
      </c>
      <c r="AY82" s="839">
        <f>AY58/6000*1000</f>
        <v>-9</v>
      </c>
      <c r="AZ82" s="840">
        <f>AZ58/6000*1000</f>
        <v>155.16666666666669</v>
      </c>
      <c r="BA82" s="841">
        <f t="shared" ref="BA82:BA84" si="340">AZ82-AY82</f>
        <v>164.16666666666669</v>
      </c>
      <c r="BB82" s="839">
        <f t="shared" si="325"/>
        <v>-111</v>
      </c>
      <c r="BC82" s="840">
        <f t="shared" si="325"/>
        <v>169.66666666666697</v>
      </c>
      <c r="BD82" s="841">
        <f t="shared" si="303"/>
        <v>280.66666666666697</v>
      </c>
      <c r="BE82" s="839">
        <f>BE58/6000*1000</f>
        <v>558</v>
      </c>
      <c r="BF82" s="840">
        <f>BF58/6000*1000</f>
        <v>204.33333333333334</v>
      </c>
      <c r="BG82" s="841">
        <f t="shared" ref="BG82:BG84" si="341">BF82-BE82</f>
        <v>-353.66666666666663</v>
      </c>
      <c r="BH82" s="839">
        <f t="shared" si="326"/>
        <v>447</v>
      </c>
      <c r="BI82" s="840">
        <f t="shared" si="326"/>
        <v>374.00000000000034</v>
      </c>
      <c r="BJ82" s="841">
        <f t="shared" si="305"/>
        <v>-72.999999999999659</v>
      </c>
      <c r="BK82" s="839">
        <f>BK58/6000*1000</f>
        <v>212</v>
      </c>
      <c r="BL82" s="840">
        <f>BL58/6000*1000</f>
        <v>61.166666666666664</v>
      </c>
      <c r="BM82" s="841">
        <f t="shared" ref="BM82:BM84" si="342">BL82-BK82</f>
        <v>-150.83333333333334</v>
      </c>
      <c r="BN82" s="839">
        <f t="shared" si="327"/>
        <v>659</v>
      </c>
      <c r="BO82" s="840">
        <f t="shared" si="327"/>
        <v>435.16666666666703</v>
      </c>
      <c r="BP82" s="841">
        <f t="shared" si="307"/>
        <v>-223.83333333333297</v>
      </c>
      <c r="BQ82" s="839">
        <f>BQ58/6000*1000</f>
        <v>-660</v>
      </c>
      <c r="BR82" s="840">
        <f>BR58/6000*1000</f>
        <v>713</v>
      </c>
      <c r="BS82" s="841">
        <f t="shared" ref="BS82:BS84" si="343">BR82-BQ82</f>
        <v>1373</v>
      </c>
      <c r="BT82" s="839">
        <f t="shared" si="328"/>
        <v>-1</v>
      </c>
      <c r="BU82" s="840">
        <f t="shared" si="328"/>
        <v>1148.166666666667</v>
      </c>
      <c r="BV82" s="841">
        <f t="shared" si="309"/>
        <v>1149.166666666667</v>
      </c>
      <c r="BW82" s="842" t="s">
        <v>90</v>
      </c>
    </row>
    <row r="83" spans="2:75" ht="15.75" customHeight="1" thickBot="1">
      <c r="B83" s="2461"/>
      <c r="C83" s="2518"/>
      <c r="D83" s="843" t="s">
        <v>288</v>
      </c>
      <c r="E83" s="1633"/>
      <c r="F83" s="844">
        <f>F84-F82-F81</f>
        <v>517.01587301587301</v>
      </c>
      <c r="G83" s="845">
        <f>G84-G82-G81</f>
        <v>-24.253968253968196</v>
      </c>
      <c r="H83" s="846">
        <f t="shared" si="332"/>
        <v>-541.26984126984121</v>
      </c>
      <c r="I83" s="844">
        <f>I84-I82-I81</f>
        <v>-535.61904761904771</v>
      </c>
      <c r="J83" s="845">
        <f>J84-J82-J81</f>
        <v>-41.502380952380918</v>
      </c>
      <c r="K83" s="846">
        <f t="shared" si="333"/>
        <v>494.11666666666679</v>
      </c>
      <c r="L83" s="844">
        <f t="shared" si="318"/>
        <v>-18.603174603174693</v>
      </c>
      <c r="M83" s="845">
        <f t="shared" si="318"/>
        <v>-65.756349206349114</v>
      </c>
      <c r="N83" s="846">
        <f t="shared" si="310"/>
        <v>-47.153174603174421</v>
      </c>
      <c r="O83" s="844">
        <f>O84-O82-O81</f>
        <v>254.01587301587301</v>
      </c>
      <c r="P83" s="845">
        <f>P84-P82-P81</f>
        <v>-148.5150793650796</v>
      </c>
      <c r="Q83" s="846">
        <f t="shared" si="334"/>
        <v>-402.53095238095261</v>
      </c>
      <c r="R83" s="844">
        <f t="shared" si="329"/>
        <v>235.41269841269832</v>
      </c>
      <c r="S83" s="845">
        <f t="shared" si="319"/>
        <v>-214.27142857142871</v>
      </c>
      <c r="T83" s="846">
        <f t="shared" si="311"/>
        <v>-449.68412698412703</v>
      </c>
      <c r="U83" s="844">
        <f>U84-U82-U81</f>
        <v>82.952380952380963</v>
      </c>
      <c r="V83" s="845">
        <f>V84-V82-V81</f>
        <v>-2.7357142857142662</v>
      </c>
      <c r="W83" s="846">
        <f t="shared" si="335"/>
        <v>-85.688095238095229</v>
      </c>
      <c r="X83" s="844">
        <f t="shared" si="320"/>
        <v>318.36507936507928</v>
      </c>
      <c r="Y83" s="845">
        <f t="shared" si="320"/>
        <v>-217.00714285714298</v>
      </c>
      <c r="Z83" s="846">
        <f t="shared" si="312"/>
        <v>-535.37222222222226</v>
      </c>
      <c r="AA83" s="844">
        <f>AA84-AA82-AA81</f>
        <v>-306.17460317460313</v>
      </c>
      <c r="AB83" s="845">
        <f>AB84-AB82-AB81</f>
        <v>6.996825396825443</v>
      </c>
      <c r="AC83" s="846">
        <f t="shared" si="336"/>
        <v>313.17142857142858</v>
      </c>
      <c r="AD83" s="844">
        <f t="shared" si="321"/>
        <v>12.190476190476147</v>
      </c>
      <c r="AE83" s="845">
        <f t="shared" si="321"/>
        <v>-210.01031746031754</v>
      </c>
      <c r="AF83" s="846">
        <f t="shared" si="313"/>
        <v>-222.20079365079368</v>
      </c>
      <c r="AG83" s="844">
        <f>AG84-AG82-AG81</f>
        <v>181.25396825396842</v>
      </c>
      <c r="AH83" s="845">
        <f>AH84-AH82-AH81</f>
        <v>-60.529365079364879</v>
      </c>
      <c r="AI83" s="846">
        <f t="shared" si="337"/>
        <v>-241.7833333333333</v>
      </c>
      <c r="AJ83" s="844">
        <f t="shared" si="322"/>
        <v>193.44444444444457</v>
      </c>
      <c r="AK83" s="845">
        <f t="shared" si="322"/>
        <v>-270.53968253968242</v>
      </c>
      <c r="AL83" s="846">
        <f t="shared" si="314"/>
        <v>-463.98412698412699</v>
      </c>
      <c r="AM83" s="844">
        <f>AM84-AM82-AM81</f>
        <v>-445.41269841269832</v>
      </c>
      <c r="AN83" s="845">
        <f>AN84-AN82-AN81</f>
        <v>101.40317460317446</v>
      </c>
      <c r="AO83" s="846">
        <f t="shared" si="338"/>
        <v>546.81587301587274</v>
      </c>
      <c r="AP83" s="844">
        <f t="shared" si="323"/>
        <v>-251.96825396825375</v>
      </c>
      <c r="AQ83" s="845">
        <f t="shared" si="323"/>
        <v>-169.13650793650794</v>
      </c>
      <c r="AR83" s="846">
        <f t="shared" si="299"/>
        <v>82.831746031745809</v>
      </c>
      <c r="AS83" s="844">
        <f>AS84-AS82-AS81</f>
        <v>322.49206349206361</v>
      </c>
      <c r="AT83" s="845">
        <f>AT84-AT82-AT81</f>
        <v>-10.88095238095238</v>
      </c>
      <c r="AU83" s="846">
        <f t="shared" si="339"/>
        <v>-333.37301587301602</v>
      </c>
      <c r="AV83" s="844">
        <f t="shared" si="324"/>
        <v>70.523809523809859</v>
      </c>
      <c r="AW83" s="845">
        <f t="shared" si="324"/>
        <v>-180.01746031746032</v>
      </c>
      <c r="AX83" s="846">
        <f t="shared" si="301"/>
        <v>-250.54126984127018</v>
      </c>
      <c r="AY83" s="844">
        <f>AY84-AY82-AY81</f>
        <v>-6.6984126984125396</v>
      </c>
      <c r="AZ83" s="845">
        <f>AZ84-AZ82-AZ81</f>
        <v>-26.119047619047649</v>
      </c>
      <c r="BA83" s="846">
        <f t="shared" si="340"/>
        <v>-19.420634920635109</v>
      </c>
      <c r="BB83" s="844">
        <f t="shared" si="325"/>
        <v>63.82539682539732</v>
      </c>
      <c r="BC83" s="845">
        <f t="shared" si="325"/>
        <v>-206.13650793650797</v>
      </c>
      <c r="BD83" s="846">
        <f t="shared" si="303"/>
        <v>-269.96190476190532</v>
      </c>
      <c r="BE83" s="844">
        <f>BE84-BE82-BE81</f>
        <v>-573.65079365079373</v>
      </c>
      <c r="BF83" s="845">
        <f>BF84-BF82-BF81</f>
        <v>-3.2222222222222285</v>
      </c>
      <c r="BG83" s="846">
        <f t="shared" si="341"/>
        <v>570.42857142857156</v>
      </c>
      <c r="BH83" s="844">
        <f t="shared" si="326"/>
        <v>-509.82539682539641</v>
      </c>
      <c r="BI83" s="845">
        <f t="shared" si="326"/>
        <v>-209.3587301587302</v>
      </c>
      <c r="BJ83" s="846">
        <f t="shared" si="305"/>
        <v>300.46666666666624</v>
      </c>
      <c r="BK83" s="844">
        <f>BK84-BK82-BK81</f>
        <v>-227.61904761904748</v>
      </c>
      <c r="BL83" s="845">
        <f>BL84-BL82-BL81</f>
        <v>-27.674603174603178</v>
      </c>
      <c r="BM83" s="846">
        <f t="shared" si="342"/>
        <v>199.94444444444429</v>
      </c>
      <c r="BN83" s="844">
        <f t="shared" si="327"/>
        <v>-737.44444444444389</v>
      </c>
      <c r="BO83" s="845">
        <f t="shared" si="327"/>
        <v>-237.03333333333336</v>
      </c>
      <c r="BP83" s="846">
        <f t="shared" si="307"/>
        <v>500.41111111111053</v>
      </c>
      <c r="BQ83" s="844">
        <f>BQ84-BQ82-BQ81</f>
        <v>644.42857142857133</v>
      </c>
      <c r="BR83" s="845">
        <f>BR84-BR82-BR81</f>
        <v>15.888888888888914</v>
      </c>
      <c r="BS83" s="846">
        <f t="shared" si="343"/>
        <v>-628.53968253968242</v>
      </c>
      <c r="BT83" s="844">
        <f t="shared" si="328"/>
        <v>-93.015873015872558</v>
      </c>
      <c r="BU83" s="845">
        <f t="shared" si="328"/>
        <v>-221.14444444444445</v>
      </c>
      <c r="BV83" s="846">
        <f t="shared" si="309"/>
        <v>-128.12857142857189</v>
      </c>
      <c r="BW83" s="847" t="s">
        <v>90</v>
      </c>
    </row>
    <row r="84" spans="2:75" ht="15.75" customHeight="1" thickTop="1" thickBot="1">
      <c r="B84" s="2462"/>
      <c r="C84" s="2519"/>
      <c r="D84" s="2520" t="s">
        <v>289</v>
      </c>
      <c r="E84" s="2521"/>
      <c r="F84" s="833">
        <f>F52</f>
        <v>1053.015873015873</v>
      </c>
      <c r="G84" s="834">
        <f>G52</f>
        <v>831.7460317460318</v>
      </c>
      <c r="H84" s="835">
        <f t="shared" si="332"/>
        <v>-221.26984126984121</v>
      </c>
      <c r="I84" s="833">
        <f>I52</f>
        <v>1752.3809523809523</v>
      </c>
      <c r="J84" s="834">
        <f>J52</f>
        <v>1245.7142857142858</v>
      </c>
      <c r="K84" s="835">
        <f t="shared" si="333"/>
        <v>-506.66666666666652</v>
      </c>
      <c r="L84" s="833">
        <f t="shared" si="318"/>
        <v>2805.3968253968251</v>
      </c>
      <c r="M84" s="834">
        <f t="shared" si="318"/>
        <v>2077.4603174603176</v>
      </c>
      <c r="N84" s="835">
        <f t="shared" si="310"/>
        <v>-727.9365079365075</v>
      </c>
      <c r="O84" s="833">
        <f>O52</f>
        <v>1543.015873015873</v>
      </c>
      <c r="P84" s="834">
        <f>P52</f>
        <v>1607.3015873015872</v>
      </c>
      <c r="Q84" s="835">
        <f t="shared" si="334"/>
        <v>64.285714285714221</v>
      </c>
      <c r="R84" s="833">
        <f t="shared" si="329"/>
        <v>4348.4126984126979</v>
      </c>
      <c r="S84" s="834">
        <f t="shared" si="319"/>
        <v>3684.7619047619046</v>
      </c>
      <c r="T84" s="835">
        <f t="shared" si="311"/>
        <v>-663.65079365079328</v>
      </c>
      <c r="U84" s="833">
        <f>U52</f>
        <v>1840.952380952381</v>
      </c>
      <c r="V84" s="834">
        <f>V52</f>
        <v>1569.047619047619</v>
      </c>
      <c r="W84" s="835">
        <f t="shared" si="335"/>
        <v>-271.90476190476193</v>
      </c>
      <c r="X84" s="833">
        <f t="shared" si="320"/>
        <v>6189.3650793650786</v>
      </c>
      <c r="Y84" s="834">
        <f t="shared" si="320"/>
        <v>5253.8095238095239</v>
      </c>
      <c r="Z84" s="835">
        <f t="shared" si="312"/>
        <v>-935.55555555555475</v>
      </c>
      <c r="AA84" s="833">
        <f>AA52</f>
        <v>1496.8253968253969</v>
      </c>
      <c r="AB84" s="834">
        <f>AB52</f>
        <v>702.06349206349205</v>
      </c>
      <c r="AC84" s="835">
        <f t="shared" si="336"/>
        <v>-794.76190476190482</v>
      </c>
      <c r="AD84" s="833">
        <f t="shared" si="321"/>
        <v>7686.1904761904752</v>
      </c>
      <c r="AE84" s="834">
        <f t="shared" si="321"/>
        <v>5955.8730158730159</v>
      </c>
      <c r="AF84" s="835">
        <f t="shared" si="313"/>
        <v>-1730.3174603174593</v>
      </c>
      <c r="AG84" s="833">
        <f>AG52</f>
        <v>1698.2539682539684</v>
      </c>
      <c r="AH84" s="834">
        <f>AH52</f>
        <v>3444.9206349206352</v>
      </c>
      <c r="AI84" s="835">
        <f t="shared" si="337"/>
        <v>1746.6666666666667</v>
      </c>
      <c r="AJ84" s="833">
        <f t="shared" si="322"/>
        <v>9384.4444444444434</v>
      </c>
      <c r="AK84" s="834">
        <f t="shared" si="322"/>
        <v>9400.7936507936502</v>
      </c>
      <c r="AL84" s="835">
        <f t="shared" si="314"/>
        <v>16.349206349206725</v>
      </c>
      <c r="AM84" s="833">
        <f>AM52</f>
        <v>2391.5873015873017</v>
      </c>
      <c r="AN84" s="834">
        <f>AN52</f>
        <v>1477.936507936508</v>
      </c>
      <c r="AO84" s="835">
        <f t="shared" si="338"/>
        <v>-913.65079365079373</v>
      </c>
      <c r="AP84" s="833">
        <f t="shared" si="323"/>
        <v>11776.031746031746</v>
      </c>
      <c r="AQ84" s="834">
        <f t="shared" si="323"/>
        <v>10878.730158730159</v>
      </c>
      <c r="AR84" s="835">
        <f t="shared" si="299"/>
        <v>-897.30158730158655</v>
      </c>
      <c r="AS84" s="833">
        <f>AS52</f>
        <v>1573.4920634920636</v>
      </c>
      <c r="AT84" s="834">
        <f>AT52</f>
        <v>140.95238095238093</v>
      </c>
      <c r="AU84" s="835">
        <f t="shared" si="339"/>
        <v>-1432.5396825396826</v>
      </c>
      <c r="AV84" s="833">
        <f t="shared" si="324"/>
        <v>13349.523809523809</v>
      </c>
      <c r="AW84" s="834">
        <f t="shared" si="324"/>
        <v>11019.682539682541</v>
      </c>
      <c r="AX84" s="835">
        <f t="shared" si="301"/>
        <v>-2329.8412698412685</v>
      </c>
      <c r="AY84" s="833">
        <f>AY52</f>
        <v>1547.3015873015875</v>
      </c>
      <c r="AZ84" s="834">
        <f>AZ52</f>
        <v>129.04761904761904</v>
      </c>
      <c r="BA84" s="835">
        <f t="shared" si="340"/>
        <v>-1418.2539682539684</v>
      </c>
      <c r="BB84" s="833">
        <f t="shared" si="325"/>
        <v>14896.825396825396</v>
      </c>
      <c r="BC84" s="834">
        <f t="shared" si="325"/>
        <v>11148.730158730159</v>
      </c>
      <c r="BD84" s="835">
        <f t="shared" si="303"/>
        <v>-3748.0952380952367</v>
      </c>
      <c r="BE84" s="833">
        <f>BE52</f>
        <v>2046.3492063492063</v>
      </c>
      <c r="BF84" s="834">
        <f>BF52</f>
        <v>201.11111111111111</v>
      </c>
      <c r="BG84" s="835">
        <f t="shared" si="341"/>
        <v>-1845.2380952380952</v>
      </c>
      <c r="BH84" s="833">
        <f t="shared" si="326"/>
        <v>16943.174603174601</v>
      </c>
      <c r="BI84" s="834">
        <f t="shared" si="326"/>
        <v>11349.84126984127</v>
      </c>
      <c r="BJ84" s="835">
        <f t="shared" si="305"/>
        <v>-5593.3333333333303</v>
      </c>
      <c r="BK84" s="833">
        <f>BK52</f>
        <v>1862.3809523809525</v>
      </c>
      <c r="BL84" s="834">
        <f>BL52</f>
        <v>33.492063492063487</v>
      </c>
      <c r="BM84" s="835">
        <f t="shared" si="342"/>
        <v>-1828.8888888888891</v>
      </c>
      <c r="BN84" s="833">
        <f t="shared" si="327"/>
        <v>18805.555555555555</v>
      </c>
      <c r="BO84" s="834">
        <f t="shared" si="327"/>
        <v>11383.333333333334</v>
      </c>
      <c r="BP84" s="835">
        <f t="shared" si="307"/>
        <v>-7422.2222222222208</v>
      </c>
      <c r="BQ84" s="833">
        <f>BQ52</f>
        <v>1301.4285714285713</v>
      </c>
      <c r="BR84" s="834">
        <f>BR52</f>
        <v>728.88888888888891</v>
      </c>
      <c r="BS84" s="835">
        <f t="shared" si="343"/>
        <v>-572.53968253968242</v>
      </c>
      <c r="BT84" s="833">
        <f t="shared" si="328"/>
        <v>20106.984126984127</v>
      </c>
      <c r="BU84" s="834">
        <f t="shared" si="328"/>
        <v>12112.222222222223</v>
      </c>
      <c r="BV84" s="835">
        <f t="shared" si="309"/>
        <v>-7994.7619047619046</v>
      </c>
      <c r="BW84" s="836" t="s">
        <v>90</v>
      </c>
    </row>
    <row r="85" spans="2:75" ht="15.75" customHeight="1">
      <c r="B85" s="2487" t="s">
        <v>264</v>
      </c>
      <c r="C85" s="759" t="s">
        <v>265</v>
      </c>
      <c r="D85" s="1632"/>
      <c r="E85" s="753"/>
      <c r="F85" s="760">
        <v>20</v>
      </c>
      <c r="G85" s="761">
        <v>20</v>
      </c>
      <c r="H85" s="762">
        <f t="shared" si="292"/>
        <v>0</v>
      </c>
      <c r="I85" s="760">
        <v>20</v>
      </c>
      <c r="J85" s="761">
        <v>20</v>
      </c>
      <c r="K85" s="762">
        <f t="shared" si="293"/>
        <v>0</v>
      </c>
      <c r="L85" s="760">
        <f>SUM(F85,I85)</f>
        <v>40</v>
      </c>
      <c r="M85" s="761">
        <f>SUM(G85,J85)</f>
        <v>40</v>
      </c>
      <c r="N85" s="762">
        <f t="shared" si="310"/>
        <v>0</v>
      </c>
      <c r="O85" s="760">
        <v>20</v>
      </c>
      <c r="P85" s="761">
        <v>20</v>
      </c>
      <c r="Q85" s="762">
        <f t="shared" si="294"/>
        <v>0</v>
      </c>
      <c r="R85" s="760">
        <f>SUM(L85,O85)</f>
        <v>60</v>
      </c>
      <c r="S85" s="761">
        <f>SUM(M85,P85)</f>
        <v>60</v>
      </c>
      <c r="T85" s="762">
        <f t="shared" si="311"/>
        <v>0</v>
      </c>
      <c r="U85" s="760">
        <v>23</v>
      </c>
      <c r="V85" s="761">
        <v>23</v>
      </c>
      <c r="W85" s="762">
        <f t="shared" si="295"/>
        <v>0</v>
      </c>
      <c r="X85" s="760">
        <f>SUM(R85,U85)</f>
        <v>83</v>
      </c>
      <c r="Y85" s="761">
        <f>SUM(S85,V85)</f>
        <v>83</v>
      </c>
      <c r="Z85" s="762">
        <f t="shared" si="312"/>
        <v>0</v>
      </c>
      <c r="AA85" s="760">
        <v>17</v>
      </c>
      <c r="AB85" s="761">
        <v>17</v>
      </c>
      <c r="AC85" s="762">
        <f t="shared" si="296"/>
        <v>0</v>
      </c>
      <c r="AD85" s="760">
        <f>SUM(X85,AA85)</f>
        <v>100</v>
      </c>
      <c r="AE85" s="761">
        <f>SUM(Y85,AB85)</f>
        <v>100</v>
      </c>
      <c r="AF85" s="762">
        <f t="shared" si="313"/>
        <v>0</v>
      </c>
      <c r="AG85" s="760">
        <v>21</v>
      </c>
      <c r="AH85" s="761">
        <v>21</v>
      </c>
      <c r="AI85" s="762">
        <f t="shared" si="297"/>
        <v>0</v>
      </c>
      <c r="AJ85" s="760">
        <f>SUM(AD85,AG85)</f>
        <v>121</v>
      </c>
      <c r="AK85" s="761">
        <f>SUM(AE85,AH85)</f>
        <v>121</v>
      </c>
      <c r="AL85" s="762">
        <f t="shared" si="314"/>
        <v>0</v>
      </c>
      <c r="AM85" s="760">
        <v>21</v>
      </c>
      <c r="AN85" s="761">
        <v>21</v>
      </c>
      <c r="AO85" s="762">
        <f t="shared" si="298"/>
        <v>0</v>
      </c>
      <c r="AP85" s="760">
        <f>SUM(AJ85,AM85)</f>
        <v>142</v>
      </c>
      <c r="AQ85" s="761">
        <f>SUM(AK85,AN85)</f>
        <v>142</v>
      </c>
      <c r="AR85" s="762">
        <f t="shared" si="299"/>
        <v>0</v>
      </c>
      <c r="AS85" s="760">
        <v>21</v>
      </c>
      <c r="AT85" s="761">
        <v>21</v>
      </c>
      <c r="AU85" s="762">
        <f t="shared" si="300"/>
        <v>0</v>
      </c>
      <c r="AV85" s="760">
        <f>SUM(AP85,AS85)</f>
        <v>163</v>
      </c>
      <c r="AW85" s="761">
        <f>SUM(AQ85,AT85)</f>
        <v>163</v>
      </c>
      <c r="AX85" s="762">
        <f t="shared" si="301"/>
        <v>0</v>
      </c>
      <c r="AY85" s="760">
        <v>19</v>
      </c>
      <c r="AZ85" s="761">
        <v>19</v>
      </c>
      <c r="BA85" s="762">
        <f t="shared" si="302"/>
        <v>0</v>
      </c>
      <c r="BB85" s="760">
        <f>SUM(AV85,AY85)</f>
        <v>182</v>
      </c>
      <c r="BC85" s="761">
        <f>SUM(AW85,AZ85)</f>
        <v>182</v>
      </c>
      <c r="BD85" s="762">
        <f t="shared" si="303"/>
        <v>0</v>
      </c>
      <c r="BE85" s="760">
        <v>20</v>
      </c>
      <c r="BF85" s="761">
        <v>20</v>
      </c>
      <c r="BG85" s="762">
        <f t="shared" si="304"/>
        <v>0</v>
      </c>
      <c r="BH85" s="760">
        <f>SUM(BB85,BE85)</f>
        <v>202</v>
      </c>
      <c r="BI85" s="761">
        <f>SUM(BC85,BF85)</f>
        <v>202</v>
      </c>
      <c r="BJ85" s="762">
        <f t="shared" si="305"/>
        <v>0</v>
      </c>
      <c r="BK85" s="760">
        <v>20</v>
      </c>
      <c r="BL85" s="761">
        <v>20</v>
      </c>
      <c r="BM85" s="762">
        <f t="shared" si="306"/>
        <v>0</v>
      </c>
      <c r="BN85" s="760">
        <f>SUM(BH85,BK85)</f>
        <v>222</v>
      </c>
      <c r="BO85" s="761">
        <f>SUM(BI85,BL85)</f>
        <v>222</v>
      </c>
      <c r="BP85" s="762">
        <f t="shared" si="307"/>
        <v>0</v>
      </c>
      <c r="BQ85" s="760">
        <v>22</v>
      </c>
      <c r="BR85" s="761">
        <v>22</v>
      </c>
      <c r="BS85" s="762">
        <f t="shared" si="308"/>
        <v>0</v>
      </c>
      <c r="BT85" s="760">
        <f>SUM(BN85,BQ85)</f>
        <v>244</v>
      </c>
      <c r="BU85" s="761">
        <f>SUM(BO85,BR85)</f>
        <v>244</v>
      </c>
      <c r="BV85" s="762">
        <f t="shared" si="309"/>
        <v>0</v>
      </c>
      <c r="BW85" s="920" t="s">
        <v>266</v>
      </c>
    </row>
    <row r="86" spans="2:75" ht="15.75" customHeight="1">
      <c r="B86" s="2488"/>
      <c r="C86" s="2490" t="s">
        <v>267</v>
      </c>
      <c r="D86" s="2491"/>
      <c r="E86" s="763" t="s">
        <v>268</v>
      </c>
      <c r="F86" s="764">
        <f>SUM(F7:F9)</f>
        <v>15</v>
      </c>
      <c r="G86" s="765">
        <f>SUM(G7:G9)</f>
        <v>15</v>
      </c>
      <c r="H86" s="766">
        <f t="shared" si="292"/>
        <v>0</v>
      </c>
      <c r="I86" s="764">
        <f>SUM(I7:I9)</f>
        <v>15</v>
      </c>
      <c r="J86" s="765">
        <f>SUM(J7:J9)</f>
        <v>15</v>
      </c>
      <c r="K86" s="766">
        <f t="shared" si="293"/>
        <v>0</v>
      </c>
      <c r="L86" s="764">
        <f>SUM(L7:L9)</f>
        <v>15</v>
      </c>
      <c r="M86" s="765">
        <f>SUM(M7:M9)</f>
        <v>15</v>
      </c>
      <c r="N86" s="766">
        <f t="shared" si="310"/>
        <v>0</v>
      </c>
      <c r="O86" s="764">
        <f>SUM(O7:O9)</f>
        <v>15</v>
      </c>
      <c r="P86" s="765">
        <f>SUM(P7:P9)</f>
        <v>15</v>
      </c>
      <c r="Q86" s="766">
        <f t="shared" si="294"/>
        <v>0</v>
      </c>
      <c r="R86" s="764">
        <f>SUM(R7:R9)</f>
        <v>15</v>
      </c>
      <c r="S86" s="765">
        <f>SUM(S7:S9)</f>
        <v>15</v>
      </c>
      <c r="T86" s="766">
        <f t="shared" si="311"/>
        <v>0</v>
      </c>
      <c r="U86" s="764">
        <f>SUM(U7:U9)</f>
        <v>15</v>
      </c>
      <c r="V86" s="765">
        <f>SUM(V7:V9)</f>
        <v>14</v>
      </c>
      <c r="W86" s="766">
        <f t="shared" si="295"/>
        <v>-1</v>
      </c>
      <c r="X86" s="764">
        <f>SUM(X7:X9)</f>
        <v>15</v>
      </c>
      <c r="Y86" s="765">
        <f>SUM(Y7:Y9)</f>
        <v>14.75</v>
      </c>
      <c r="Z86" s="766">
        <f t="shared" si="312"/>
        <v>-0.25</v>
      </c>
      <c r="AA86" s="764">
        <f>SUM(AA7:AA9)</f>
        <v>15</v>
      </c>
      <c r="AB86" s="765">
        <f>SUM(AB7:AB9)</f>
        <v>14</v>
      </c>
      <c r="AC86" s="766">
        <f t="shared" si="296"/>
        <v>-1</v>
      </c>
      <c r="AD86" s="764">
        <f>SUM(AD7:AD9)</f>
        <v>15</v>
      </c>
      <c r="AE86" s="765">
        <f>SUM(AE7:AE9)</f>
        <v>14.6</v>
      </c>
      <c r="AF86" s="766">
        <f t="shared" si="313"/>
        <v>-0.40000000000000036</v>
      </c>
      <c r="AG86" s="764">
        <f>SUM(AG7:AG9)</f>
        <v>15</v>
      </c>
      <c r="AH86" s="765">
        <f>SUM(AH7:AH9)</f>
        <v>0</v>
      </c>
      <c r="AI86" s="766">
        <f t="shared" si="297"/>
        <v>-15</v>
      </c>
      <c r="AJ86" s="764">
        <f>SUM(AJ7:AJ9)</f>
        <v>15</v>
      </c>
      <c r="AK86" s="765">
        <f>SUM(AK7:AK9)</f>
        <v>12.166666666666668</v>
      </c>
      <c r="AL86" s="766">
        <f t="shared" si="314"/>
        <v>-2.8333333333333321</v>
      </c>
      <c r="AM86" s="764">
        <f>SUM(AM7:AM9)</f>
        <v>15</v>
      </c>
      <c r="AN86" s="765">
        <f>SUM(AN7:AN9)</f>
        <v>0</v>
      </c>
      <c r="AO86" s="766">
        <f t="shared" si="298"/>
        <v>-15</v>
      </c>
      <c r="AP86" s="764">
        <f>SUM(AP7:AP9)</f>
        <v>15</v>
      </c>
      <c r="AQ86" s="765">
        <f>SUM(AQ7:AQ9)</f>
        <v>10.428571428571427</v>
      </c>
      <c r="AR86" s="766">
        <f t="shared" si="299"/>
        <v>-4.571428571428573</v>
      </c>
      <c r="AS86" s="764">
        <f>SUM(AS7:AS9)</f>
        <v>15</v>
      </c>
      <c r="AT86" s="765">
        <f>SUM(AT7:AT9)</f>
        <v>0</v>
      </c>
      <c r="AU86" s="766">
        <f t="shared" si="300"/>
        <v>-15</v>
      </c>
      <c r="AV86" s="764">
        <f>SUM(AV7:AV9)</f>
        <v>15</v>
      </c>
      <c r="AW86" s="765">
        <f>SUM(AW7:AW9)</f>
        <v>9.125</v>
      </c>
      <c r="AX86" s="766">
        <f t="shared" si="301"/>
        <v>-5.875</v>
      </c>
      <c r="AY86" s="764">
        <f>SUM(AY7:AY9)</f>
        <v>15</v>
      </c>
      <c r="AZ86" s="765">
        <f>SUM(AZ7:AZ9)</f>
        <v>0</v>
      </c>
      <c r="BA86" s="766">
        <f t="shared" si="302"/>
        <v>-15</v>
      </c>
      <c r="BB86" s="764">
        <f>SUM(BB7:BB9)</f>
        <v>15</v>
      </c>
      <c r="BC86" s="765">
        <f>SUM(BC7:BC9)</f>
        <v>8.1111111111111107</v>
      </c>
      <c r="BD86" s="766">
        <f t="shared" si="303"/>
        <v>-6.8888888888888893</v>
      </c>
      <c r="BE86" s="764">
        <f>SUM(BE7:BE9)</f>
        <v>15</v>
      </c>
      <c r="BF86" s="765">
        <f>SUM(BF7:BF9)</f>
        <v>0</v>
      </c>
      <c r="BG86" s="766">
        <f t="shared" si="304"/>
        <v>-15</v>
      </c>
      <c r="BH86" s="764">
        <f>SUM(BH7:BH9)</f>
        <v>15</v>
      </c>
      <c r="BI86" s="765">
        <f>SUM(BI7:BI9)</f>
        <v>7.3</v>
      </c>
      <c r="BJ86" s="766">
        <f t="shared" si="305"/>
        <v>-7.7</v>
      </c>
      <c r="BK86" s="764">
        <f>SUM(BK7:BK9)</f>
        <v>15</v>
      </c>
      <c r="BL86" s="765">
        <f>SUM(BL7:BL9)</f>
        <v>0</v>
      </c>
      <c r="BM86" s="766">
        <f t="shared" si="306"/>
        <v>-15</v>
      </c>
      <c r="BN86" s="764">
        <f>SUM(BN7:BN9)</f>
        <v>15</v>
      </c>
      <c r="BO86" s="765">
        <f>SUM(BO7:BO9)</f>
        <v>6.6363636363636358</v>
      </c>
      <c r="BP86" s="766">
        <f t="shared" si="307"/>
        <v>-8.3636363636363633</v>
      </c>
      <c r="BQ86" s="764">
        <f>SUM(BQ7:BQ9)</f>
        <v>15</v>
      </c>
      <c r="BR86" s="765">
        <f>SUM(BR7:BR9)</f>
        <v>0</v>
      </c>
      <c r="BS86" s="766">
        <f t="shared" si="308"/>
        <v>-15</v>
      </c>
      <c r="BT86" s="764">
        <f>SUM(BT7:BT9)</f>
        <v>15</v>
      </c>
      <c r="BU86" s="765">
        <f>SUM(BU7:BU9)</f>
        <v>6.0833333333333339</v>
      </c>
      <c r="BV86" s="766">
        <f t="shared" si="309"/>
        <v>-8.9166666666666661</v>
      </c>
      <c r="BW86" s="767" t="s">
        <v>208</v>
      </c>
    </row>
    <row r="87" spans="2:75" ht="15.75" customHeight="1">
      <c r="B87" s="2488"/>
      <c r="C87" s="2490" t="s">
        <v>269</v>
      </c>
      <c r="D87" s="2491"/>
      <c r="E87" s="768"/>
      <c r="F87" s="769">
        <f>SW800_JIG_MTBJC!F88</f>
        <v>258</v>
      </c>
      <c r="G87" s="770">
        <f>SW800_JIG_MTBJC!G88</f>
        <v>310</v>
      </c>
      <c r="H87" s="771">
        <f t="shared" si="292"/>
        <v>52</v>
      </c>
      <c r="I87" s="769">
        <f>SW800_JIG_MTBJC!H88</f>
        <v>258</v>
      </c>
      <c r="J87" s="770">
        <f>SW800_JIG_MTBJC!I88</f>
        <v>158</v>
      </c>
      <c r="K87" s="771">
        <f t="shared" si="293"/>
        <v>-100</v>
      </c>
      <c r="L87" s="769">
        <f>SUM(F87,I87)</f>
        <v>516</v>
      </c>
      <c r="M87" s="770">
        <f t="shared" ref="M87" si="344">SUM(G87,J87)</f>
        <v>468</v>
      </c>
      <c r="N87" s="771">
        <f t="shared" si="310"/>
        <v>-48</v>
      </c>
      <c r="O87" s="769">
        <f>SW800_JIG_MTBJC!J88</f>
        <v>258</v>
      </c>
      <c r="P87" s="770">
        <f>SW800_JIG_MTBJC!K88</f>
        <v>46</v>
      </c>
      <c r="Q87" s="771">
        <f t="shared" si="294"/>
        <v>-212</v>
      </c>
      <c r="R87" s="769">
        <f>SUM(L87,O87)</f>
        <v>774</v>
      </c>
      <c r="S87" s="770">
        <f t="shared" ref="S87" si="345">SUM(M87,P87)</f>
        <v>514</v>
      </c>
      <c r="T87" s="771">
        <f t="shared" si="311"/>
        <v>-260</v>
      </c>
      <c r="U87" s="769">
        <f>SW800_JIG_MTBJC!L88</f>
        <v>258</v>
      </c>
      <c r="V87" s="770">
        <f>SW800_JIG_MTBJC!M88</f>
        <v>80</v>
      </c>
      <c r="W87" s="771">
        <f t="shared" si="295"/>
        <v>-178</v>
      </c>
      <c r="X87" s="769">
        <f>SUM(R87,U87)</f>
        <v>1032</v>
      </c>
      <c r="Y87" s="770">
        <f t="shared" ref="Y87" si="346">SUM(S87,V87)</f>
        <v>594</v>
      </c>
      <c r="Z87" s="771">
        <f t="shared" si="312"/>
        <v>-438</v>
      </c>
      <c r="AA87" s="769">
        <f>SW800_JIG_MTBJC!N88</f>
        <v>258</v>
      </c>
      <c r="AB87" s="770">
        <f>SW800_JIG_MTBJC!O88</f>
        <v>80</v>
      </c>
      <c r="AC87" s="771">
        <f t="shared" si="296"/>
        <v>-178</v>
      </c>
      <c r="AD87" s="769">
        <f>SUM(X87,AA87)</f>
        <v>1290</v>
      </c>
      <c r="AE87" s="770">
        <f t="shared" ref="AE87" si="347">SUM(Y87,AB87)</f>
        <v>674</v>
      </c>
      <c r="AF87" s="771">
        <f t="shared" si="313"/>
        <v>-616</v>
      </c>
      <c r="AG87" s="769">
        <f>SW800_JIG_MTBJC!P88</f>
        <v>260</v>
      </c>
      <c r="AH87" s="770">
        <f>SW800_JIG_MTBJC!Q88</f>
        <v>0</v>
      </c>
      <c r="AI87" s="771">
        <f t="shared" si="297"/>
        <v>-260</v>
      </c>
      <c r="AJ87" s="769">
        <f>SUM(AD87,AG87)</f>
        <v>1550</v>
      </c>
      <c r="AK87" s="770">
        <f t="shared" ref="AK87" si="348">SUM(AE87,AH87)</f>
        <v>674</v>
      </c>
      <c r="AL87" s="771">
        <f t="shared" si="314"/>
        <v>-876</v>
      </c>
      <c r="AM87" s="769">
        <f>SW800_JIG_MTBJC!R88</f>
        <v>258</v>
      </c>
      <c r="AN87" s="770">
        <f>SW800_JIG_MTBJC!S88</f>
        <v>0</v>
      </c>
      <c r="AO87" s="771">
        <f t="shared" si="298"/>
        <v>-258</v>
      </c>
      <c r="AP87" s="769">
        <f>SUM(AJ87,AM87)</f>
        <v>1808</v>
      </c>
      <c r="AQ87" s="770">
        <f t="shared" ref="AQ87" si="349">SUM(AK87,AN87)</f>
        <v>674</v>
      </c>
      <c r="AR87" s="771">
        <f t="shared" si="299"/>
        <v>-1134</v>
      </c>
      <c r="AS87" s="769">
        <f>SW800_JIG_MTBJC!T88</f>
        <v>258</v>
      </c>
      <c r="AT87" s="770">
        <f>SW800_JIG_MTBJC!U88</f>
        <v>0</v>
      </c>
      <c r="AU87" s="771">
        <f t="shared" si="300"/>
        <v>-258</v>
      </c>
      <c r="AV87" s="769">
        <f>SUM(AP87,AS87)</f>
        <v>2066</v>
      </c>
      <c r="AW87" s="770">
        <f t="shared" ref="AW87" si="350">SUM(AQ87,AT87)</f>
        <v>674</v>
      </c>
      <c r="AX87" s="771">
        <f t="shared" si="301"/>
        <v>-1392</v>
      </c>
      <c r="AY87" s="769">
        <f>SW800_JIG_MTBJC!V88</f>
        <v>258</v>
      </c>
      <c r="AZ87" s="770">
        <f>SW800_JIG_MTBJC!W88</f>
        <v>0</v>
      </c>
      <c r="BA87" s="771">
        <f t="shared" si="302"/>
        <v>-258</v>
      </c>
      <c r="BB87" s="769">
        <f>SUM(AV87,AY87)</f>
        <v>2324</v>
      </c>
      <c r="BC87" s="770">
        <f t="shared" ref="BC87" si="351">SUM(AW87,AZ87)</f>
        <v>674</v>
      </c>
      <c r="BD87" s="771">
        <f t="shared" si="303"/>
        <v>-1650</v>
      </c>
      <c r="BE87" s="769">
        <f>SW800_JIG_MTBJC!X88</f>
        <v>258</v>
      </c>
      <c r="BF87" s="770">
        <f>SW800_JIG_MTBJC!Y88</f>
        <v>0</v>
      </c>
      <c r="BG87" s="771">
        <f t="shared" si="304"/>
        <v>-258</v>
      </c>
      <c r="BH87" s="769">
        <f>SUM(BB87,BE87)</f>
        <v>2582</v>
      </c>
      <c r="BI87" s="770">
        <f t="shared" ref="BI87" si="352">SUM(BC87,BF87)</f>
        <v>674</v>
      </c>
      <c r="BJ87" s="771">
        <f t="shared" si="305"/>
        <v>-1908</v>
      </c>
      <c r="BK87" s="769">
        <f>SW800_JIG_MTBJC!Z88</f>
        <v>258</v>
      </c>
      <c r="BL87" s="770">
        <f>SW800_JIG_MTBJC!AA88</f>
        <v>0</v>
      </c>
      <c r="BM87" s="771">
        <f t="shared" si="306"/>
        <v>-258</v>
      </c>
      <c r="BN87" s="769">
        <f>SUM(BH87,BK87)</f>
        <v>2840</v>
      </c>
      <c r="BO87" s="770">
        <f t="shared" ref="BO87" si="353">SUM(BI87,BL87)</f>
        <v>674</v>
      </c>
      <c r="BP87" s="771">
        <f t="shared" si="307"/>
        <v>-2166</v>
      </c>
      <c r="BQ87" s="769">
        <f>SW800_JIG_MTBJC!AB88</f>
        <v>263</v>
      </c>
      <c r="BR87" s="770">
        <f>SW800_JIG_MTBJC!AC88</f>
        <v>0</v>
      </c>
      <c r="BS87" s="771">
        <f t="shared" si="308"/>
        <v>-263</v>
      </c>
      <c r="BT87" s="769">
        <f>SUM(BN87,BQ87)</f>
        <v>3103</v>
      </c>
      <c r="BU87" s="770">
        <f t="shared" ref="BU87" si="354">SUM(BO87,BR87)</f>
        <v>674</v>
      </c>
      <c r="BV87" s="771">
        <f t="shared" si="309"/>
        <v>-2429</v>
      </c>
      <c r="BW87" s="772" t="s">
        <v>270</v>
      </c>
    </row>
    <row r="88" spans="2:75" ht="15.75" customHeight="1" thickBot="1">
      <c r="B88" s="2489"/>
      <c r="C88" s="2492" t="s">
        <v>271</v>
      </c>
      <c r="D88" s="2493"/>
      <c r="E88" s="773" t="s">
        <v>272</v>
      </c>
      <c r="F88" s="903">
        <f>F87/F86/F85</f>
        <v>0.86</v>
      </c>
      <c r="G88" s="904">
        <f t="shared" ref="G88:BR88" si="355">G87/G86/G85</f>
        <v>1.0333333333333334</v>
      </c>
      <c r="H88" s="905">
        <f t="shared" si="292"/>
        <v>0.17333333333333345</v>
      </c>
      <c r="I88" s="903">
        <f t="shared" ref="I88" si="356">I87/I86/I85</f>
        <v>0.86</v>
      </c>
      <c r="J88" s="904">
        <f t="shared" si="355"/>
        <v>0.52666666666666662</v>
      </c>
      <c r="K88" s="905">
        <f t="shared" si="293"/>
        <v>-0.33333333333333337</v>
      </c>
      <c r="L88" s="903">
        <f t="shared" ref="L88" si="357">L87/L86/L85</f>
        <v>0.86</v>
      </c>
      <c r="M88" s="904">
        <f t="shared" si="355"/>
        <v>0.78</v>
      </c>
      <c r="N88" s="905">
        <f t="shared" si="310"/>
        <v>-7.999999999999996E-2</v>
      </c>
      <c r="O88" s="903">
        <f t="shared" ref="O88" si="358">O87/O86/O85</f>
        <v>0.86</v>
      </c>
      <c r="P88" s="904">
        <f t="shared" si="355"/>
        <v>0.15333333333333335</v>
      </c>
      <c r="Q88" s="905">
        <f t="shared" si="294"/>
        <v>-0.70666666666666667</v>
      </c>
      <c r="R88" s="903">
        <f t="shared" ref="R88" si="359">R87/R86/R85</f>
        <v>0.86</v>
      </c>
      <c r="S88" s="904">
        <f t="shared" si="355"/>
        <v>0.57111111111111112</v>
      </c>
      <c r="T88" s="905">
        <f t="shared" si="311"/>
        <v>-0.28888888888888886</v>
      </c>
      <c r="U88" s="903">
        <f t="shared" ref="U88" si="360">U87/U86/U85</f>
        <v>0.74782608695652175</v>
      </c>
      <c r="V88" s="904">
        <f t="shared" si="355"/>
        <v>0.2484472049689441</v>
      </c>
      <c r="W88" s="905">
        <f t="shared" si="295"/>
        <v>-0.49937888198757763</v>
      </c>
      <c r="X88" s="903">
        <f t="shared" ref="X88" si="361">X87/X86/X85</f>
        <v>0.82891566265060235</v>
      </c>
      <c r="Y88" s="904">
        <f t="shared" si="355"/>
        <v>0.48519501735756587</v>
      </c>
      <c r="Z88" s="905">
        <f t="shared" si="312"/>
        <v>-0.34372064529303648</v>
      </c>
      <c r="AA88" s="903">
        <f t="shared" ref="AA88" si="362">AA87/AA86/AA85</f>
        <v>1.0117647058823529</v>
      </c>
      <c r="AB88" s="904">
        <f t="shared" si="355"/>
        <v>0.33613445378151263</v>
      </c>
      <c r="AC88" s="905">
        <f t="shared" si="296"/>
        <v>-0.67563025210084027</v>
      </c>
      <c r="AD88" s="903">
        <f t="shared" ref="AD88" si="363">AD87/AD86/AD85</f>
        <v>0.86</v>
      </c>
      <c r="AE88" s="904">
        <f t="shared" si="355"/>
        <v>0.4616438356164384</v>
      </c>
      <c r="AF88" s="905">
        <f t="shared" si="313"/>
        <v>-0.39835616438356158</v>
      </c>
      <c r="AG88" s="903">
        <f t="shared" ref="AG88" si="364">AG87/AG86/AG85</f>
        <v>0.82539682539682535</v>
      </c>
      <c r="AH88" s="904" t="e">
        <f t="shared" si="355"/>
        <v>#DIV/0!</v>
      </c>
      <c r="AI88" s="905" t="e">
        <f t="shared" si="297"/>
        <v>#DIV/0!</v>
      </c>
      <c r="AJ88" s="903">
        <f t="shared" ref="AJ88" si="365">AJ87/AJ86/AJ85</f>
        <v>0.85399449035812669</v>
      </c>
      <c r="AK88" s="904">
        <f t="shared" si="355"/>
        <v>0.45782859730555869</v>
      </c>
      <c r="AL88" s="905">
        <f t="shared" si="314"/>
        <v>-0.396165893052568</v>
      </c>
      <c r="AM88" s="903">
        <f t="shared" ref="AM88" si="366">AM87/AM86/AM85</f>
        <v>0.81904761904761902</v>
      </c>
      <c r="AN88" s="904" t="e">
        <f t="shared" si="355"/>
        <v>#DIV/0!</v>
      </c>
      <c r="AO88" s="905" t="e">
        <f t="shared" si="298"/>
        <v>#DIV/0!</v>
      </c>
      <c r="AP88" s="903">
        <f t="shared" ref="AP88" si="367">AP87/AP86/AP85</f>
        <v>0.84882629107981222</v>
      </c>
      <c r="AQ88" s="904">
        <f t="shared" si="355"/>
        <v>0.45514180976268576</v>
      </c>
      <c r="AR88" s="905">
        <f t="shared" si="299"/>
        <v>-0.39368448131712647</v>
      </c>
      <c r="AS88" s="903">
        <f t="shared" ref="AS88" si="368">AS87/AS86/AS85</f>
        <v>0.81904761904761902</v>
      </c>
      <c r="AT88" s="904" t="e">
        <f t="shared" si="355"/>
        <v>#DIV/0!</v>
      </c>
      <c r="AU88" s="905" t="e">
        <f t="shared" si="300"/>
        <v>#DIV/0!</v>
      </c>
      <c r="AV88" s="903">
        <f t="shared" ref="AV88" si="369">AV87/AV86/AV85</f>
        <v>0.84498977505112471</v>
      </c>
      <c r="AW88" s="904">
        <f t="shared" si="355"/>
        <v>0.45314732330447938</v>
      </c>
      <c r="AX88" s="905">
        <f t="shared" si="301"/>
        <v>-0.39184245174664534</v>
      </c>
      <c r="AY88" s="903">
        <f t="shared" ref="AY88" si="370">AY87/AY86/AY85</f>
        <v>0.90526315789473677</v>
      </c>
      <c r="AZ88" s="904" t="e">
        <f t="shared" si="355"/>
        <v>#DIV/0!</v>
      </c>
      <c r="BA88" s="905" t="e">
        <f t="shared" si="302"/>
        <v>#DIV/0!</v>
      </c>
      <c r="BB88" s="903">
        <f t="shared" ref="BB88" si="371">BB87/BB86/BB85</f>
        <v>0.85128205128205126</v>
      </c>
      <c r="BC88" s="904">
        <f t="shared" si="355"/>
        <v>0.45657082643384012</v>
      </c>
      <c r="BD88" s="905">
        <f t="shared" si="303"/>
        <v>-0.39471122484821114</v>
      </c>
      <c r="BE88" s="903">
        <f t="shared" ref="BE88" si="372">BE87/BE86/BE85</f>
        <v>0.86</v>
      </c>
      <c r="BF88" s="904" t="e">
        <f t="shared" si="355"/>
        <v>#DIV/0!</v>
      </c>
      <c r="BG88" s="905" t="e">
        <f t="shared" si="304"/>
        <v>#DIV/0!</v>
      </c>
      <c r="BH88" s="903">
        <f t="shared" ref="BH88" si="373">BH87/BH86/BH85</f>
        <v>0.85214521452145209</v>
      </c>
      <c r="BI88" s="904">
        <f t="shared" si="355"/>
        <v>0.45707310457073108</v>
      </c>
      <c r="BJ88" s="905">
        <f t="shared" si="305"/>
        <v>-0.39507210995072101</v>
      </c>
      <c r="BK88" s="903">
        <f t="shared" ref="BK88" si="374">BK87/BK86/BK85</f>
        <v>0.86</v>
      </c>
      <c r="BL88" s="904" t="e">
        <f t="shared" si="355"/>
        <v>#DIV/0!</v>
      </c>
      <c r="BM88" s="905" t="e">
        <f t="shared" si="306"/>
        <v>#DIV/0!</v>
      </c>
      <c r="BN88" s="903">
        <f t="shared" ref="BN88" si="375">BN87/BN86/BN85</f>
        <v>0.85285285285285295</v>
      </c>
      <c r="BO88" s="904">
        <f t="shared" si="355"/>
        <v>0.45748488214241645</v>
      </c>
      <c r="BP88" s="905">
        <f t="shared" si="307"/>
        <v>-0.3953679707104365</v>
      </c>
      <c r="BQ88" s="903">
        <f t="shared" ref="BQ88" si="376">BQ87/BQ86/BQ85</f>
        <v>0.79696969696969699</v>
      </c>
      <c r="BR88" s="904" t="e">
        <f t="shared" si="355"/>
        <v>#DIV/0!</v>
      </c>
      <c r="BS88" s="905" t="e">
        <f t="shared" si="308"/>
        <v>#DIV/0!</v>
      </c>
      <c r="BT88" s="903">
        <f t="shared" ref="BT88:BU88" si="377">BT87/BT86/BT85</f>
        <v>0.84781420765027327</v>
      </c>
      <c r="BU88" s="904">
        <f t="shared" si="377"/>
        <v>0.45407590388502128</v>
      </c>
      <c r="BV88" s="905">
        <f t="shared" si="309"/>
        <v>-0.39373830376525198</v>
      </c>
      <c r="BW88" s="774" t="s">
        <v>270</v>
      </c>
    </row>
  </sheetData>
  <mergeCells count="84">
    <mergeCell ref="BK4:BP4"/>
    <mergeCell ref="B4:E5"/>
    <mergeCell ref="F4:H4"/>
    <mergeCell ref="I4:N4"/>
    <mergeCell ref="O4:T4"/>
    <mergeCell ref="U4:Z4"/>
    <mergeCell ref="AA4:AF4"/>
    <mergeCell ref="AD5:AF5"/>
    <mergeCell ref="AV5:AX5"/>
    <mergeCell ref="AJ5:AL5"/>
    <mergeCell ref="AM5:AO5"/>
    <mergeCell ref="AP5:AR5"/>
    <mergeCell ref="AS5:AU5"/>
    <mergeCell ref="BQ4:BV4"/>
    <mergeCell ref="BW4:BW6"/>
    <mergeCell ref="F5:H5"/>
    <mergeCell ref="I5:K5"/>
    <mergeCell ref="L5:N5"/>
    <mergeCell ref="O5:Q5"/>
    <mergeCell ref="R5:T5"/>
    <mergeCell ref="U5:W5"/>
    <mergeCell ref="X5:Z5"/>
    <mergeCell ref="AA5:AC5"/>
    <mergeCell ref="AG4:AL4"/>
    <mergeCell ref="AM4:AR4"/>
    <mergeCell ref="AS4:AX4"/>
    <mergeCell ref="AY4:BD4"/>
    <mergeCell ref="BE4:BJ4"/>
    <mergeCell ref="AG5:AI5"/>
    <mergeCell ref="BQ5:BS5"/>
    <mergeCell ref="BT5:BV5"/>
    <mergeCell ref="B6:E6"/>
    <mergeCell ref="B7:B12"/>
    <mergeCell ref="C7:D7"/>
    <mergeCell ref="C8:D8"/>
    <mergeCell ref="C9:D9"/>
    <mergeCell ref="C10:D10"/>
    <mergeCell ref="C11:D11"/>
    <mergeCell ref="C12:E12"/>
    <mergeCell ref="AY5:BA5"/>
    <mergeCell ref="BB5:BD5"/>
    <mergeCell ref="BE5:BG5"/>
    <mergeCell ref="BH5:BJ5"/>
    <mergeCell ref="BK5:BM5"/>
    <mergeCell ref="BN5:BP5"/>
    <mergeCell ref="B13:B54"/>
    <mergeCell ref="C13:C24"/>
    <mergeCell ref="D13:D18"/>
    <mergeCell ref="D19:D24"/>
    <mergeCell ref="C25:C48"/>
    <mergeCell ref="D25:D30"/>
    <mergeCell ref="D31:D36"/>
    <mergeCell ref="D37:D42"/>
    <mergeCell ref="D43:D48"/>
    <mergeCell ref="C49:E49"/>
    <mergeCell ref="C50:E50"/>
    <mergeCell ref="C51:E51"/>
    <mergeCell ref="C52:E52"/>
    <mergeCell ref="C53:E53"/>
    <mergeCell ref="C54:E54"/>
    <mergeCell ref="B55:B67"/>
    <mergeCell ref="C55:C59"/>
    <mergeCell ref="C60:C65"/>
    <mergeCell ref="C66:D66"/>
    <mergeCell ref="C67:D67"/>
    <mergeCell ref="B68:B69"/>
    <mergeCell ref="C68:E68"/>
    <mergeCell ref="C69:E69"/>
    <mergeCell ref="B70:B77"/>
    <mergeCell ref="C72:E72"/>
    <mergeCell ref="C73:D73"/>
    <mergeCell ref="C74:D74"/>
    <mergeCell ref="C75:D75"/>
    <mergeCell ref="C76:E76"/>
    <mergeCell ref="C77:E77"/>
    <mergeCell ref="D80:E80"/>
    <mergeCell ref="C81:C84"/>
    <mergeCell ref="D84:E84"/>
    <mergeCell ref="B85:B88"/>
    <mergeCell ref="C86:D86"/>
    <mergeCell ref="C87:D87"/>
    <mergeCell ref="C88:D88"/>
    <mergeCell ref="B78:B84"/>
    <mergeCell ref="C78:C80"/>
  </mergeCells>
  <phoneticPr fontId="4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"/>
  <sheetViews>
    <sheetView workbookViewId="0"/>
  </sheetViews>
  <sheetFormatPr defaultColWidth="9" defaultRowHeight="19.5"/>
  <cols>
    <col min="1" max="20" width="9" style="1325"/>
    <col min="21" max="21" width="1.5" style="1325" customWidth="1"/>
    <col min="22" max="16384" width="9" style="1325"/>
  </cols>
  <sheetData>
    <row r="1" spans="1:22" ht="20.25" thickBot="1">
      <c r="A1" s="1317" t="s">
        <v>122</v>
      </c>
      <c r="B1" s="1318"/>
      <c r="C1" s="1318"/>
      <c r="D1" s="1319"/>
      <c r="E1" s="1320"/>
      <c r="F1" s="1321"/>
      <c r="G1" s="1322"/>
      <c r="H1" s="1322"/>
      <c r="I1" s="1322"/>
      <c r="J1" s="1322"/>
      <c r="K1" s="1322"/>
      <c r="L1" s="1322"/>
      <c r="M1" s="1322"/>
      <c r="N1" s="1322"/>
      <c r="O1" s="1322"/>
      <c r="P1" s="1322"/>
      <c r="Q1" s="1322"/>
      <c r="R1" s="1322"/>
      <c r="S1" s="1322"/>
      <c r="T1" s="1322"/>
      <c r="U1" s="1323"/>
      <c r="V1" s="1324"/>
    </row>
    <row r="2" spans="1:22" ht="20.25" thickBot="1">
      <c r="A2" s="2571"/>
      <c r="B2" s="2572"/>
      <c r="C2" s="2572"/>
      <c r="D2" s="2572"/>
      <c r="E2" s="2572"/>
      <c r="F2" s="1326" t="s">
        <v>2</v>
      </c>
      <c r="G2" s="1327" t="s">
        <v>3</v>
      </c>
      <c r="H2" s="1327" t="s">
        <v>4</v>
      </c>
      <c r="I2" s="1327" t="s">
        <v>5</v>
      </c>
      <c r="J2" s="1327" t="s">
        <v>6</v>
      </c>
      <c r="K2" s="1328" t="s">
        <v>7</v>
      </c>
      <c r="L2" s="1329" t="s">
        <v>8</v>
      </c>
      <c r="M2" s="1327" t="s">
        <v>9</v>
      </c>
      <c r="N2" s="1327" t="s">
        <v>10</v>
      </c>
      <c r="O2" s="1327" t="s">
        <v>11</v>
      </c>
      <c r="P2" s="1327" t="s">
        <v>12</v>
      </c>
      <c r="Q2" s="1327" t="s">
        <v>13</v>
      </c>
      <c r="R2" s="1330" t="s">
        <v>42</v>
      </c>
      <c r="S2" s="1330" t="s">
        <v>43</v>
      </c>
      <c r="T2" s="1331" t="s">
        <v>155</v>
      </c>
      <c r="U2" s="1332"/>
      <c r="V2" s="1333" t="s">
        <v>87</v>
      </c>
    </row>
    <row r="3" spans="1:22">
      <c r="A3" s="2573" t="s">
        <v>184</v>
      </c>
      <c r="B3" s="2575" t="s">
        <v>143</v>
      </c>
      <c r="C3" s="2576"/>
      <c r="D3" s="2579" t="s">
        <v>144</v>
      </c>
      <c r="E3" s="2580"/>
      <c r="F3" s="1334">
        <v>8529</v>
      </c>
      <c r="G3" s="1335">
        <v>20266</v>
      </c>
      <c r="H3" s="1335">
        <v>130644</v>
      </c>
      <c r="I3" s="1335">
        <v>28812</v>
      </c>
      <c r="J3" s="1335">
        <v>33068</v>
      </c>
      <c r="K3" s="1336">
        <v>173586</v>
      </c>
      <c r="L3" s="1337">
        <v>22290</v>
      </c>
      <c r="M3" s="1335">
        <v>27647</v>
      </c>
      <c r="N3" s="1335">
        <v>27490</v>
      </c>
      <c r="O3" s="1335">
        <v>43820</v>
      </c>
      <c r="P3" s="1335">
        <v>118480</v>
      </c>
      <c r="Q3" s="1336">
        <v>198001</v>
      </c>
      <c r="R3" s="1338">
        <f>SUM(F3:K3)</f>
        <v>394905</v>
      </c>
      <c r="S3" s="1339">
        <f t="shared" ref="S3:S23" si="0">SUM(L3:Q3)</f>
        <v>437728</v>
      </c>
      <c r="T3" s="1340">
        <f>SUM(R3:S3)</f>
        <v>832633</v>
      </c>
      <c r="U3" s="1341"/>
      <c r="V3" s="1342" t="s">
        <v>88</v>
      </c>
    </row>
    <row r="4" spans="1:22">
      <c r="A4" s="2573"/>
      <c r="B4" s="2575"/>
      <c r="C4" s="2576"/>
      <c r="D4" s="2581" t="s">
        <v>115</v>
      </c>
      <c r="E4" s="2582"/>
      <c r="F4" s="1343">
        <v>0</v>
      </c>
      <c r="G4" s="1344">
        <v>0</v>
      </c>
      <c r="H4" s="1344">
        <v>0</v>
      </c>
      <c r="I4" s="1344">
        <v>0</v>
      </c>
      <c r="J4" s="1344">
        <v>0</v>
      </c>
      <c r="K4" s="1345">
        <v>0</v>
      </c>
      <c r="L4" s="1346">
        <v>0</v>
      </c>
      <c r="M4" s="1344">
        <v>0</v>
      </c>
      <c r="N4" s="1344">
        <v>0</v>
      </c>
      <c r="O4" s="1344">
        <v>0</v>
      </c>
      <c r="P4" s="1344">
        <v>0</v>
      </c>
      <c r="Q4" s="1345">
        <v>0</v>
      </c>
      <c r="R4" s="1347">
        <f>SUM(F4:K4)</f>
        <v>0</v>
      </c>
      <c r="S4" s="1348">
        <f t="shared" si="0"/>
        <v>0</v>
      </c>
      <c r="T4" s="1349">
        <f t="shared" ref="T4:T13" si="1">SUM(R4:S4)</f>
        <v>0</v>
      </c>
      <c r="U4" s="1341"/>
      <c r="V4" s="1350" t="s">
        <v>88</v>
      </c>
    </row>
    <row r="5" spans="1:22">
      <c r="A5" s="2573"/>
      <c r="B5" s="2577"/>
      <c r="C5" s="2578"/>
      <c r="D5" s="2581" t="s">
        <v>145</v>
      </c>
      <c r="E5" s="2582"/>
      <c r="F5" s="1351">
        <v>8529</v>
      </c>
      <c r="G5" s="1352">
        <v>20266</v>
      </c>
      <c r="H5" s="1352">
        <v>130644</v>
      </c>
      <c r="I5" s="1352">
        <v>28812</v>
      </c>
      <c r="J5" s="1352">
        <v>33068</v>
      </c>
      <c r="K5" s="1353">
        <v>173586</v>
      </c>
      <c r="L5" s="1354">
        <v>22290</v>
      </c>
      <c r="M5" s="1352">
        <v>27647</v>
      </c>
      <c r="N5" s="1352">
        <v>27490</v>
      </c>
      <c r="O5" s="1352">
        <v>43820</v>
      </c>
      <c r="P5" s="1352">
        <v>118480</v>
      </c>
      <c r="Q5" s="1353">
        <v>198001</v>
      </c>
      <c r="R5" s="1355">
        <f t="shared" ref="R5:R23" si="2">SUM(F5:K5)</f>
        <v>394905</v>
      </c>
      <c r="S5" s="1356">
        <f t="shared" si="0"/>
        <v>437728</v>
      </c>
      <c r="T5" s="1357">
        <f t="shared" si="1"/>
        <v>832633</v>
      </c>
      <c r="U5" s="1341"/>
      <c r="V5" s="1350" t="s">
        <v>88</v>
      </c>
    </row>
    <row r="6" spans="1:22">
      <c r="A6" s="2573"/>
      <c r="B6" s="2583" t="s">
        <v>126</v>
      </c>
      <c r="C6" s="2586" t="s">
        <v>71</v>
      </c>
      <c r="D6" s="2581" t="s">
        <v>123</v>
      </c>
      <c r="E6" s="2582"/>
      <c r="F6" s="1358">
        <v>8249</v>
      </c>
      <c r="G6" s="1359">
        <v>27994</v>
      </c>
      <c r="H6" s="1359">
        <v>69253</v>
      </c>
      <c r="I6" s="1359">
        <v>24260</v>
      </c>
      <c r="J6" s="1359">
        <v>7438</v>
      </c>
      <c r="K6" s="1360">
        <v>78537</v>
      </c>
      <c r="L6" s="1359">
        <v>10772</v>
      </c>
      <c r="M6" s="1359">
        <v>26037</v>
      </c>
      <c r="N6" s="1359">
        <v>20675</v>
      </c>
      <c r="O6" s="1359">
        <v>35531</v>
      </c>
      <c r="P6" s="1359">
        <v>81889</v>
      </c>
      <c r="Q6" s="1360">
        <v>52377</v>
      </c>
      <c r="R6" s="1361">
        <f t="shared" si="2"/>
        <v>215731</v>
      </c>
      <c r="S6" s="1362">
        <f t="shared" si="0"/>
        <v>227281</v>
      </c>
      <c r="T6" s="1363">
        <f t="shared" si="1"/>
        <v>443012</v>
      </c>
      <c r="U6" s="1341"/>
      <c r="V6" s="1350" t="s">
        <v>88</v>
      </c>
    </row>
    <row r="7" spans="1:22">
      <c r="A7" s="2573"/>
      <c r="B7" s="2584"/>
      <c r="C7" s="2587"/>
      <c r="D7" s="2581" t="s">
        <v>124</v>
      </c>
      <c r="E7" s="2582"/>
      <c r="F7" s="1364">
        <v>2</v>
      </c>
      <c r="G7" s="1365">
        <v>310</v>
      </c>
      <c r="H7" s="1365">
        <v>24644</v>
      </c>
      <c r="I7" s="1365">
        <v>5139</v>
      </c>
      <c r="J7" s="1365">
        <v>11922</v>
      </c>
      <c r="K7" s="1366">
        <v>33382</v>
      </c>
      <c r="L7" s="1367">
        <v>1573</v>
      </c>
      <c r="M7" s="1365">
        <v>4841</v>
      </c>
      <c r="N7" s="1365">
        <v>6323</v>
      </c>
      <c r="O7" s="1365">
        <v>7561</v>
      </c>
      <c r="P7" s="1365">
        <v>17254</v>
      </c>
      <c r="Q7" s="1366">
        <v>67798</v>
      </c>
      <c r="R7" s="1368">
        <f t="shared" si="2"/>
        <v>75399</v>
      </c>
      <c r="S7" s="1369">
        <f t="shared" si="0"/>
        <v>105350</v>
      </c>
      <c r="T7" s="1370">
        <f t="shared" si="1"/>
        <v>180749</v>
      </c>
      <c r="U7" s="1341"/>
      <c r="V7" s="1350" t="s">
        <v>88</v>
      </c>
    </row>
    <row r="8" spans="1:22">
      <c r="A8" s="2573"/>
      <c r="B8" s="2584"/>
      <c r="C8" s="2587"/>
      <c r="D8" s="2581" t="s">
        <v>125</v>
      </c>
      <c r="E8" s="2582"/>
      <c r="F8" s="1364">
        <v>-6637</v>
      </c>
      <c r="G8" s="1365">
        <v>-27197</v>
      </c>
      <c r="H8" s="1365">
        <v>-7850</v>
      </c>
      <c r="I8" s="1365">
        <v>-23852</v>
      </c>
      <c r="J8" s="1365">
        <v>-7089</v>
      </c>
      <c r="K8" s="1366">
        <v>-4069</v>
      </c>
      <c r="L8" s="1367">
        <v>-9716</v>
      </c>
      <c r="M8" s="1365">
        <v>-23791</v>
      </c>
      <c r="N8" s="1365">
        <v>-19516</v>
      </c>
      <c r="O8" s="1365">
        <v>-25693</v>
      </c>
      <c r="P8" s="1365">
        <v>-27238</v>
      </c>
      <c r="Q8" s="1366">
        <v>-8384</v>
      </c>
      <c r="R8" s="1368">
        <f t="shared" si="2"/>
        <v>-76694</v>
      </c>
      <c r="S8" s="1369">
        <f t="shared" si="0"/>
        <v>-114338</v>
      </c>
      <c r="T8" s="1370">
        <f t="shared" si="1"/>
        <v>-191032</v>
      </c>
      <c r="U8" s="1341"/>
      <c r="V8" s="1350" t="s">
        <v>88</v>
      </c>
    </row>
    <row r="9" spans="1:22">
      <c r="A9" s="2573"/>
      <c r="B9" s="2584"/>
      <c r="C9" s="2587"/>
      <c r="D9" s="2581" t="s">
        <v>115</v>
      </c>
      <c r="E9" s="2582"/>
      <c r="F9" s="1364">
        <v>0</v>
      </c>
      <c r="G9" s="1365">
        <v>0</v>
      </c>
      <c r="H9" s="1365">
        <v>0</v>
      </c>
      <c r="I9" s="1365">
        <v>0</v>
      </c>
      <c r="J9" s="1365">
        <v>0</v>
      </c>
      <c r="K9" s="1366">
        <v>0</v>
      </c>
      <c r="L9" s="1367">
        <v>0</v>
      </c>
      <c r="M9" s="1365">
        <v>0</v>
      </c>
      <c r="N9" s="1365">
        <v>0</v>
      </c>
      <c r="O9" s="1365">
        <v>0</v>
      </c>
      <c r="P9" s="1365">
        <v>0</v>
      </c>
      <c r="Q9" s="1366">
        <v>0</v>
      </c>
      <c r="R9" s="1368">
        <f t="shared" si="2"/>
        <v>0</v>
      </c>
      <c r="S9" s="1369">
        <f t="shared" si="0"/>
        <v>0</v>
      </c>
      <c r="T9" s="1370">
        <f t="shared" si="1"/>
        <v>0</v>
      </c>
      <c r="U9" s="1341"/>
      <c r="V9" s="1350" t="s">
        <v>88</v>
      </c>
    </row>
    <row r="10" spans="1:22">
      <c r="A10" s="2573"/>
      <c r="B10" s="2584"/>
      <c r="C10" s="2588"/>
      <c r="D10" s="2589" t="s">
        <v>141</v>
      </c>
      <c r="E10" s="2590"/>
      <c r="F10" s="1358">
        <v>1614</v>
      </c>
      <c r="G10" s="1359">
        <v>1107</v>
      </c>
      <c r="H10" s="1359">
        <v>86047</v>
      </c>
      <c r="I10" s="1359">
        <v>5547</v>
      </c>
      <c r="J10" s="1359">
        <v>12271</v>
      </c>
      <c r="K10" s="1360">
        <v>107850</v>
      </c>
      <c r="L10" s="1371">
        <v>2629</v>
      </c>
      <c r="M10" s="1359">
        <v>7087</v>
      </c>
      <c r="N10" s="1359">
        <v>7482</v>
      </c>
      <c r="O10" s="1359">
        <v>17399</v>
      </c>
      <c r="P10" s="1359">
        <v>71905</v>
      </c>
      <c r="Q10" s="1360">
        <v>111791</v>
      </c>
      <c r="R10" s="1361">
        <f t="shared" si="2"/>
        <v>214436</v>
      </c>
      <c r="S10" s="1362">
        <f t="shared" si="0"/>
        <v>218293</v>
      </c>
      <c r="T10" s="1363">
        <f t="shared" si="1"/>
        <v>432729</v>
      </c>
      <c r="U10" s="1341"/>
      <c r="V10" s="1350" t="s">
        <v>88</v>
      </c>
    </row>
    <row r="11" spans="1:22">
      <c r="A11" s="2573"/>
      <c r="B11" s="2584"/>
      <c r="C11" s="2586" t="s">
        <v>127</v>
      </c>
      <c r="D11" s="2581" t="s">
        <v>180</v>
      </c>
      <c r="E11" s="2591"/>
      <c r="F11" s="1358">
        <v>405</v>
      </c>
      <c r="G11" s="1359">
        <v>4698</v>
      </c>
      <c r="H11" s="1359">
        <v>16009</v>
      </c>
      <c r="I11" s="1359">
        <v>3979</v>
      </c>
      <c r="J11" s="1359">
        <v>5225</v>
      </c>
      <c r="K11" s="1360">
        <v>16450</v>
      </c>
      <c r="L11" s="1371">
        <v>3722</v>
      </c>
      <c r="M11" s="1359">
        <v>3269</v>
      </c>
      <c r="N11" s="1359">
        <v>3849</v>
      </c>
      <c r="O11" s="1359">
        <v>5548</v>
      </c>
      <c r="P11" s="1359">
        <v>10736</v>
      </c>
      <c r="Q11" s="1360">
        <v>23234</v>
      </c>
      <c r="R11" s="1361">
        <f t="shared" si="2"/>
        <v>46766</v>
      </c>
      <c r="S11" s="1362">
        <f t="shared" si="0"/>
        <v>50358</v>
      </c>
      <c r="T11" s="1363">
        <f t="shared" si="1"/>
        <v>97124</v>
      </c>
      <c r="U11" s="1341"/>
      <c r="V11" s="1350" t="s">
        <v>88</v>
      </c>
    </row>
    <row r="12" spans="1:22">
      <c r="A12" s="2573"/>
      <c r="B12" s="2584"/>
      <c r="C12" s="2587"/>
      <c r="D12" s="2581" t="s">
        <v>181</v>
      </c>
      <c r="E12" s="2591"/>
      <c r="F12" s="1358">
        <v>-13199</v>
      </c>
      <c r="G12" s="1359">
        <v>-8812</v>
      </c>
      <c r="H12" s="1359">
        <v>-8483</v>
      </c>
      <c r="I12" s="1359">
        <v>-9106</v>
      </c>
      <c r="J12" s="1359">
        <v>-7330</v>
      </c>
      <c r="K12" s="1360">
        <v>-3971</v>
      </c>
      <c r="L12" s="1371">
        <v>-7705</v>
      </c>
      <c r="M12" s="1359">
        <v>-8816</v>
      </c>
      <c r="N12" s="1359">
        <v>-10754</v>
      </c>
      <c r="O12" s="1359">
        <v>-11250</v>
      </c>
      <c r="P12" s="1359">
        <v>-12880</v>
      </c>
      <c r="Q12" s="1360">
        <v>-2656</v>
      </c>
      <c r="R12" s="1361">
        <f t="shared" si="2"/>
        <v>-50901</v>
      </c>
      <c r="S12" s="1362">
        <f t="shared" si="0"/>
        <v>-54061</v>
      </c>
      <c r="T12" s="1363">
        <f t="shared" si="1"/>
        <v>-104962</v>
      </c>
      <c r="U12" s="1341"/>
      <c r="V12" s="1350" t="s">
        <v>88</v>
      </c>
    </row>
    <row r="13" spans="1:22">
      <c r="A13" s="2573"/>
      <c r="B13" s="2584"/>
      <c r="C13" s="2587"/>
      <c r="D13" s="2581" t="s">
        <v>182</v>
      </c>
      <c r="E13" s="2591"/>
      <c r="F13" s="1358">
        <v>0</v>
      </c>
      <c r="G13" s="1359">
        <v>0</v>
      </c>
      <c r="H13" s="1359">
        <v>0</v>
      </c>
      <c r="I13" s="1359">
        <v>0</v>
      </c>
      <c r="J13" s="1359">
        <v>0</v>
      </c>
      <c r="K13" s="1360">
        <v>0</v>
      </c>
      <c r="L13" s="1371">
        <v>0</v>
      </c>
      <c r="M13" s="1359">
        <v>0</v>
      </c>
      <c r="N13" s="1359">
        <v>0</v>
      </c>
      <c r="O13" s="1359">
        <v>0</v>
      </c>
      <c r="P13" s="1359">
        <v>0</v>
      </c>
      <c r="Q13" s="1360">
        <v>0</v>
      </c>
      <c r="R13" s="1361">
        <f>SUM(F13:K13)</f>
        <v>0</v>
      </c>
      <c r="S13" s="1362">
        <f>SUM(L13:Q13)</f>
        <v>0</v>
      </c>
      <c r="T13" s="1363">
        <f t="shared" si="1"/>
        <v>0</v>
      </c>
      <c r="U13" s="1341"/>
      <c r="V13" s="1350" t="s">
        <v>88</v>
      </c>
    </row>
    <row r="14" spans="1:22">
      <c r="A14" s="2573"/>
      <c r="B14" s="2584"/>
      <c r="C14" s="2588"/>
      <c r="D14" s="2592" t="s">
        <v>146</v>
      </c>
      <c r="E14" s="2593"/>
      <c r="F14" s="1358">
        <v>-12794</v>
      </c>
      <c r="G14" s="1359">
        <v>-4114</v>
      </c>
      <c r="H14" s="1359">
        <v>7526</v>
      </c>
      <c r="I14" s="1359">
        <v>-5127</v>
      </c>
      <c r="J14" s="1359">
        <v>-2105</v>
      </c>
      <c r="K14" s="1360">
        <v>12479</v>
      </c>
      <c r="L14" s="1371">
        <v>-3983</v>
      </c>
      <c r="M14" s="1359">
        <v>-5547</v>
      </c>
      <c r="N14" s="1359">
        <v>-6905</v>
      </c>
      <c r="O14" s="1359">
        <v>-5702</v>
      </c>
      <c r="P14" s="1359">
        <v>-2144</v>
      </c>
      <c r="Q14" s="1360">
        <v>20578</v>
      </c>
      <c r="R14" s="1361">
        <f t="shared" ref="R14:T14" si="3">SUM(R11:R13)</f>
        <v>-4135</v>
      </c>
      <c r="S14" s="1362">
        <f t="shared" si="3"/>
        <v>-3703</v>
      </c>
      <c r="T14" s="1363">
        <f t="shared" si="3"/>
        <v>-7838</v>
      </c>
      <c r="U14" s="1341"/>
      <c r="V14" s="1350" t="s">
        <v>88</v>
      </c>
    </row>
    <row r="15" spans="1:22">
      <c r="A15" s="2573"/>
      <c r="B15" s="2584"/>
      <c r="C15" s="2594" t="s">
        <v>131</v>
      </c>
      <c r="D15" s="2597" t="s">
        <v>27</v>
      </c>
      <c r="E15" s="2581"/>
      <c r="F15" s="1358">
        <v>17638</v>
      </c>
      <c r="G15" s="1359">
        <v>17638</v>
      </c>
      <c r="H15" s="1359">
        <v>17674</v>
      </c>
      <c r="I15" s="1359">
        <v>17358</v>
      </c>
      <c r="J15" s="1359">
        <v>17670</v>
      </c>
      <c r="K15" s="1360">
        <v>17294</v>
      </c>
      <c r="L15" s="1371">
        <v>16554</v>
      </c>
      <c r="M15" s="1359">
        <v>15842</v>
      </c>
      <c r="N15" s="1359">
        <v>16132</v>
      </c>
      <c r="O15" s="1359">
        <v>17420</v>
      </c>
      <c r="P15" s="1359">
        <v>17994</v>
      </c>
      <c r="Q15" s="1360">
        <v>18385</v>
      </c>
      <c r="R15" s="1361">
        <f t="shared" si="2"/>
        <v>105272</v>
      </c>
      <c r="S15" s="1362">
        <f t="shared" si="0"/>
        <v>102327</v>
      </c>
      <c r="T15" s="1363">
        <f t="shared" ref="T15:T23" si="4">SUM(R15:S15)</f>
        <v>207599</v>
      </c>
      <c r="U15" s="1341"/>
      <c r="V15" s="1350" t="s">
        <v>88</v>
      </c>
    </row>
    <row r="16" spans="1:22">
      <c r="A16" s="2573"/>
      <c r="B16" s="2584"/>
      <c r="C16" s="2595"/>
      <c r="D16" s="2597" t="s">
        <v>28</v>
      </c>
      <c r="E16" s="2581"/>
      <c r="F16" s="1358">
        <v>1647</v>
      </c>
      <c r="G16" s="1359">
        <v>1339</v>
      </c>
      <c r="H16" s="1359">
        <v>996</v>
      </c>
      <c r="I16" s="1359">
        <v>1317</v>
      </c>
      <c r="J16" s="1359">
        <v>1192</v>
      </c>
      <c r="K16" s="1360">
        <v>1615</v>
      </c>
      <c r="L16" s="1371">
        <v>1141</v>
      </c>
      <c r="M16" s="1359">
        <v>1013</v>
      </c>
      <c r="N16" s="1359">
        <v>1874</v>
      </c>
      <c r="O16" s="1359">
        <v>1435</v>
      </c>
      <c r="P16" s="1359">
        <v>2659</v>
      </c>
      <c r="Q16" s="1360">
        <v>2794</v>
      </c>
      <c r="R16" s="1361">
        <f t="shared" si="2"/>
        <v>8106</v>
      </c>
      <c r="S16" s="1362">
        <f t="shared" si="0"/>
        <v>10916</v>
      </c>
      <c r="T16" s="1363">
        <f t="shared" si="4"/>
        <v>19022</v>
      </c>
      <c r="U16" s="1341"/>
      <c r="V16" s="1350" t="s">
        <v>88</v>
      </c>
    </row>
    <row r="17" spans="1:22">
      <c r="A17" s="2573"/>
      <c r="B17" s="2584"/>
      <c r="C17" s="2595"/>
      <c r="D17" s="2597" t="s">
        <v>132</v>
      </c>
      <c r="E17" s="2581"/>
      <c r="F17" s="1358">
        <v>143</v>
      </c>
      <c r="G17" s="1359">
        <v>410</v>
      </c>
      <c r="H17" s="1359">
        <v>411</v>
      </c>
      <c r="I17" s="1359">
        <v>364</v>
      </c>
      <c r="J17" s="1359">
        <v>272</v>
      </c>
      <c r="K17" s="1360">
        <v>232</v>
      </c>
      <c r="L17" s="1371">
        <v>271</v>
      </c>
      <c r="M17" s="1359">
        <v>259</v>
      </c>
      <c r="N17" s="1359">
        <v>231</v>
      </c>
      <c r="O17" s="1359">
        <v>185</v>
      </c>
      <c r="P17" s="1359">
        <v>539</v>
      </c>
      <c r="Q17" s="1360">
        <v>1276</v>
      </c>
      <c r="R17" s="1361">
        <f t="shared" si="2"/>
        <v>1832</v>
      </c>
      <c r="S17" s="1362">
        <f t="shared" si="0"/>
        <v>2761</v>
      </c>
      <c r="T17" s="1363">
        <f t="shared" si="4"/>
        <v>4593</v>
      </c>
      <c r="U17" s="1341"/>
      <c r="V17" s="1350" t="s">
        <v>88</v>
      </c>
    </row>
    <row r="18" spans="1:22">
      <c r="A18" s="2573"/>
      <c r="B18" s="2584"/>
      <c r="C18" s="2595"/>
      <c r="D18" s="2597" t="s">
        <v>17</v>
      </c>
      <c r="E18" s="2581"/>
      <c r="F18" s="1358">
        <v>0</v>
      </c>
      <c r="G18" s="1359">
        <v>0</v>
      </c>
      <c r="H18" s="1359">
        <v>0</v>
      </c>
      <c r="I18" s="1359">
        <v>0</v>
      </c>
      <c r="J18" s="1359">
        <v>0</v>
      </c>
      <c r="K18" s="1360">
        <v>0</v>
      </c>
      <c r="L18" s="1371">
        <v>0</v>
      </c>
      <c r="M18" s="1359">
        <v>0</v>
      </c>
      <c r="N18" s="1359">
        <v>0</v>
      </c>
      <c r="O18" s="1359">
        <v>0</v>
      </c>
      <c r="P18" s="1359">
        <v>0</v>
      </c>
      <c r="Q18" s="1360">
        <v>0</v>
      </c>
      <c r="R18" s="1361">
        <f t="shared" si="2"/>
        <v>0</v>
      </c>
      <c r="S18" s="1362">
        <f t="shared" si="0"/>
        <v>0</v>
      </c>
      <c r="T18" s="1363">
        <f t="shared" si="4"/>
        <v>0</v>
      </c>
      <c r="U18" s="1341"/>
      <c r="V18" s="1350" t="s">
        <v>88</v>
      </c>
    </row>
    <row r="19" spans="1:22">
      <c r="A19" s="2573"/>
      <c r="B19" s="2584"/>
      <c r="C19" s="2595"/>
      <c r="D19" s="2597" t="s">
        <v>133</v>
      </c>
      <c r="E19" s="2581"/>
      <c r="F19" s="1358">
        <v>159</v>
      </c>
      <c r="G19" s="1359">
        <v>159</v>
      </c>
      <c r="H19" s="1359">
        <v>159</v>
      </c>
      <c r="I19" s="1359">
        <v>159</v>
      </c>
      <c r="J19" s="1359">
        <v>159</v>
      </c>
      <c r="K19" s="1360">
        <v>174</v>
      </c>
      <c r="L19" s="1371">
        <v>159</v>
      </c>
      <c r="M19" s="1359">
        <v>159</v>
      </c>
      <c r="N19" s="1359">
        <v>159</v>
      </c>
      <c r="O19" s="1359">
        <v>159</v>
      </c>
      <c r="P19" s="1359">
        <v>159</v>
      </c>
      <c r="Q19" s="1360">
        <v>159</v>
      </c>
      <c r="R19" s="1361">
        <f t="shared" si="2"/>
        <v>969</v>
      </c>
      <c r="S19" s="1362">
        <f t="shared" si="0"/>
        <v>954</v>
      </c>
      <c r="T19" s="1363">
        <f t="shared" si="4"/>
        <v>1923</v>
      </c>
      <c r="U19" s="1341"/>
      <c r="V19" s="1350" t="s">
        <v>88</v>
      </c>
    </row>
    <row r="20" spans="1:22">
      <c r="A20" s="2573"/>
      <c r="B20" s="2584"/>
      <c r="C20" s="2595"/>
      <c r="D20" s="2597" t="s">
        <v>134</v>
      </c>
      <c r="E20" s="2581"/>
      <c r="F20" s="1358">
        <v>4648</v>
      </c>
      <c r="G20" s="1359">
        <v>4648</v>
      </c>
      <c r="H20" s="1359">
        <v>4648</v>
      </c>
      <c r="I20" s="1359">
        <v>4648</v>
      </c>
      <c r="J20" s="1359">
        <v>4648</v>
      </c>
      <c r="K20" s="1360">
        <v>4648</v>
      </c>
      <c r="L20" s="1371">
        <v>4648</v>
      </c>
      <c r="M20" s="1359">
        <v>4648</v>
      </c>
      <c r="N20" s="1359">
        <v>4648</v>
      </c>
      <c r="O20" s="1359">
        <v>4648</v>
      </c>
      <c r="P20" s="1359">
        <v>4648</v>
      </c>
      <c r="Q20" s="1360">
        <v>4648</v>
      </c>
      <c r="R20" s="1361">
        <f t="shared" si="2"/>
        <v>27888</v>
      </c>
      <c r="S20" s="1362">
        <f t="shared" si="0"/>
        <v>27888</v>
      </c>
      <c r="T20" s="1363">
        <f t="shared" si="4"/>
        <v>55776</v>
      </c>
      <c r="U20" s="1341"/>
      <c r="V20" s="1350" t="s">
        <v>88</v>
      </c>
    </row>
    <row r="21" spans="1:22">
      <c r="A21" s="2573"/>
      <c r="B21" s="2584"/>
      <c r="C21" s="2596"/>
      <c r="D21" s="2589" t="s">
        <v>139</v>
      </c>
      <c r="E21" s="2590"/>
      <c r="F21" s="1358">
        <v>24235</v>
      </c>
      <c r="G21" s="1359">
        <v>24194</v>
      </c>
      <c r="H21" s="1359">
        <v>23888</v>
      </c>
      <c r="I21" s="1359">
        <v>23846</v>
      </c>
      <c r="J21" s="1359">
        <v>23941</v>
      </c>
      <c r="K21" s="1360">
        <v>23963</v>
      </c>
      <c r="L21" s="1371">
        <v>22773</v>
      </c>
      <c r="M21" s="1359">
        <v>21921</v>
      </c>
      <c r="N21" s="1359">
        <v>23044</v>
      </c>
      <c r="O21" s="1359">
        <v>23847</v>
      </c>
      <c r="P21" s="1359">
        <v>25999</v>
      </c>
      <c r="Q21" s="1360">
        <v>27262</v>
      </c>
      <c r="R21" s="1361">
        <f t="shared" si="2"/>
        <v>144067</v>
      </c>
      <c r="S21" s="1362">
        <f t="shared" si="0"/>
        <v>144846</v>
      </c>
      <c r="T21" s="1363">
        <f t="shared" si="4"/>
        <v>288913</v>
      </c>
      <c r="U21" s="1341"/>
      <c r="V21" s="1350" t="s">
        <v>88</v>
      </c>
    </row>
    <row r="22" spans="1:22">
      <c r="A22" s="2573"/>
      <c r="B22" s="2585"/>
      <c r="C22" s="2592" t="s">
        <v>137</v>
      </c>
      <c r="D22" s="2593"/>
      <c r="E22" s="2593"/>
      <c r="F22" s="1358">
        <v>13055</v>
      </c>
      <c r="G22" s="1359">
        <v>21187</v>
      </c>
      <c r="H22" s="1359">
        <v>117461</v>
      </c>
      <c r="I22" s="1359">
        <v>24266</v>
      </c>
      <c r="J22" s="1359">
        <v>34107</v>
      </c>
      <c r="K22" s="1360">
        <v>144292</v>
      </c>
      <c r="L22" s="1371">
        <v>21419</v>
      </c>
      <c r="M22" s="1359">
        <v>23461</v>
      </c>
      <c r="N22" s="1359">
        <v>23621</v>
      </c>
      <c r="O22" s="1359">
        <v>35544</v>
      </c>
      <c r="P22" s="1359">
        <v>95760</v>
      </c>
      <c r="Q22" s="1360">
        <v>159631</v>
      </c>
      <c r="R22" s="1361">
        <f t="shared" si="2"/>
        <v>354368</v>
      </c>
      <c r="S22" s="1362">
        <f t="shared" si="0"/>
        <v>359436</v>
      </c>
      <c r="T22" s="1363">
        <f t="shared" si="4"/>
        <v>713804</v>
      </c>
      <c r="U22" s="1341"/>
      <c r="V22" s="1350" t="s">
        <v>88</v>
      </c>
    </row>
    <row r="23" spans="1:22">
      <c r="A23" s="2573"/>
      <c r="B23" s="2601" t="s">
        <v>138</v>
      </c>
      <c r="C23" s="2602"/>
      <c r="D23" s="2605" t="s">
        <v>73</v>
      </c>
      <c r="E23" s="2605"/>
      <c r="F23" s="1372">
        <f t="shared" ref="F23:Q23" si="5">F5-F22</f>
        <v>-4526</v>
      </c>
      <c r="G23" s="1373">
        <f t="shared" si="5"/>
        <v>-921</v>
      </c>
      <c r="H23" s="1373">
        <f t="shared" si="5"/>
        <v>13183</v>
      </c>
      <c r="I23" s="1373">
        <f t="shared" si="5"/>
        <v>4546</v>
      </c>
      <c r="J23" s="1373">
        <f t="shared" si="5"/>
        <v>-1039</v>
      </c>
      <c r="K23" s="1374">
        <f t="shared" si="5"/>
        <v>29294</v>
      </c>
      <c r="L23" s="1375">
        <f t="shared" si="5"/>
        <v>871</v>
      </c>
      <c r="M23" s="1373">
        <f t="shared" si="5"/>
        <v>4186</v>
      </c>
      <c r="N23" s="1373">
        <f t="shared" si="5"/>
        <v>3869</v>
      </c>
      <c r="O23" s="1373">
        <f t="shared" si="5"/>
        <v>8276</v>
      </c>
      <c r="P23" s="1373">
        <f t="shared" si="5"/>
        <v>22720</v>
      </c>
      <c r="Q23" s="1374">
        <f t="shared" si="5"/>
        <v>38370</v>
      </c>
      <c r="R23" s="1376">
        <f t="shared" si="2"/>
        <v>40537</v>
      </c>
      <c r="S23" s="1373">
        <f t="shared" si="0"/>
        <v>78292</v>
      </c>
      <c r="T23" s="1374">
        <f t="shared" si="4"/>
        <v>118829</v>
      </c>
      <c r="U23" s="1341"/>
      <c r="V23" s="1350" t="s">
        <v>88</v>
      </c>
    </row>
    <row r="24" spans="1:22" ht="20.25" thickBot="1">
      <c r="A24" s="2573"/>
      <c r="B24" s="2603"/>
      <c r="C24" s="2604"/>
      <c r="D24" s="2606" t="s">
        <v>135</v>
      </c>
      <c r="E24" s="2606"/>
      <c r="F24" s="1377">
        <f t="shared" ref="F24:S24" si="6">F23/F5</f>
        <v>-0.53066010083245396</v>
      </c>
      <c r="G24" s="1378">
        <f t="shared" si="6"/>
        <v>-4.5445573867561435E-2</v>
      </c>
      <c r="H24" s="1378">
        <f t="shared" si="6"/>
        <v>0.10090781053856281</v>
      </c>
      <c r="I24" s="1378">
        <f t="shared" si="6"/>
        <v>0.15778147993891434</v>
      </c>
      <c r="J24" s="1378">
        <f t="shared" si="6"/>
        <v>-3.1420104028063382E-2</v>
      </c>
      <c r="K24" s="1379">
        <f t="shared" si="6"/>
        <v>0.16875784913529893</v>
      </c>
      <c r="L24" s="1380">
        <f t="shared" si="6"/>
        <v>3.9075818752803949E-2</v>
      </c>
      <c r="M24" s="1378">
        <f t="shared" si="6"/>
        <v>0.15140883278475062</v>
      </c>
      <c r="N24" s="1378">
        <f t="shared" si="6"/>
        <v>0.14074208803201163</v>
      </c>
      <c r="O24" s="1378">
        <f t="shared" si="6"/>
        <v>0.1888635326335007</v>
      </c>
      <c r="P24" s="1378">
        <f t="shared" si="6"/>
        <v>0.19176232275489535</v>
      </c>
      <c r="Q24" s="1379">
        <f t="shared" si="6"/>
        <v>0.19378690006616128</v>
      </c>
      <c r="R24" s="1381">
        <f t="shared" si="6"/>
        <v>0.10265000443144554</v>
      </c>
      <c r="S24" s="1378">
        <f t="shared" si="6"/>
        <v>0.17885993128152644</v>
      </c>
      <c r="T24" s="1379">
        <f>T23/T5</f>
        <v>0.14271473746536589</v>
      </c>
      <c r="U24" s="1341"/>
      <c r="V24" s="1382" t="s">
        <v>88</v>
      </c>
    </row>
    <row r="25" spans="1:22">
      <c r="A25" s="2573"/>
      <c r="B25" s="2607" t="s">
        <v>147</v>
      </c>
      <c r="C25" s="2608"/>
      <c r="D25" s="2608"/>
      <c r="E25" s="2608"/>
      <c r="F25" s="1383">
        <f t="shared" ref="F25:S25" si="7">F5-F10-F14</f>
        <v>19709</v>
      </c>
      <c r="G25" s="1384">
        <f t="shared" si="7"/>
        <v>23273</v>
      </c>
      <c r="H25" s="1384">
        <f t="shared" si="7"/>
        <v>37071</v>
      </c>
      <c r="I25" s="1384">
        <f t="shared" si="7"/>
        <v>28392</v>
      </c>
      <c r="J25" s="1384">
        <f t="shared" si="7"/>
        <v>22902</v>
      </c>
      <c r="K25" s="1385">
        <f t="shared" si="7"/>
        <v>53257</v>
      </c>
      <c r="L25" s="1386">
        <f t="shared" si="7"/>
        <v>23644</v>
      </c>
      <c r="M25" s="1384">
        <f t="shared" si="7"/>
        <v>26107</v>
      </c>
      <c r="N25" s="1384">
        <f t="shared" si="7"/>
        <v>26913</v>
      </c>
      <c r="O25" s="1384">
        <f t="shared" si="7"/>
        <v>32123</v>
      </c>
      <c r="P25" s="1384">
        <f t="shared" si="7"/>
        <v>48719</v>
      </c>
      <c r="Q25" s="1385">
        <f t="shared" si="7"/>
        <v>65632</v>
      </c>
      <c r="R25" s="1383">
        <f t="shared" si="7"/>
        <v>184604</v>
      </c>
      <c r="S25" s="1384">
        <f t="shared" si="7"/>
        <v>223138</v>
      </c>
      <c r="T25" s="1385">
        <f>T5-T10-T14</f>
        <v>407742</v>
      </c>
      <c r="U25" s="1387"/>
      <c r="V25" s="1388" t="s">
        <v>88</v>
      </c>
    </row>
    <row r="26" spans="1:22" ht="20.25" thickBot="1">
      <c r="A26" s="2574"/>
      <c r="B26" s="2609" t="s">
        <v>148</v>
      </c>
      <c r="C26" s="2603"/>
      <c r="D26" s="2603"/>
      <c r="E26" s="2603"/>
      <c r="F26" s="1377">
        <f t="shared" ref="F26:S26" si="8">F25/F5</f>
        <v>2.3108219017469809</v>
      </c>
      <c r="G26" s="1378">
        <f t="shared" si="8"/>
        <v>1.1483765913352413</v>
      </c>
      <c r="H26" s="1378">
        <f t="shared" si="8"/>
        <v>0.28375585560760541</v>
      </c>
      <c r="I26" s="1378">
        <f t="shared" si="8"/>
        <v>0.98542274052478129</v>
      </c>
      <c r="J26" s="1378">
        <f t="shared" si="8"/>
        <v>0.69257288012580143</v>
      </c>
      <c r="K26" s="1379">
        <f t="shared" si="8"/>
        <v>0.30680469623126289</v>
      </c>
      <c r="L26" s="1380">
        <f t="shared" si="8"/>
        <v>1.0607447285778375</v>
      </c>
      <c r="M26" s="1378">
        <f t="shared" si="8"/>
        <v>0.94429775382500813</v>
      </c>
      <c r="N26" s="1378">
        <f t="shared" si="8"/>
        <v>0.97901054929065112</v>
      </c>
      <c r="O26" s="1378">
        <f t="shared" si="8"/>
        <v>0.73306709265175718</v>
      </c>
      <c r="P26" s="1378">
        <f t="shared" si="8"/>
        <v>0.41120020256583389</v>
      </c>
      <c r="Q26" s="1379">
        <f t="shared" si="8"/>
        <v>0.33147307336831633</v>
      </c>
      <c r="R26" s="1381">
        <f t="shared" si="8"/>
        <v>0.46746432686342287</v>
      </c>
      <c r="S26" s="1378">
        <f t="shared" si="8"/>
        <v>0.50976405438994077</v>
      </c>
      <c r="T26" s="1379">
        <f>T25/T5</f>
        <v>0.48970194551501084</v>
      </c>
      <c r="U26" s="1389"/>
      <c r="V26" s="1390" t="s">
        <v>195</v>
      </c>
    </row>
    <row r="29" spans="1:22" ht="20.25" thickBot="1">
      <c r="A29" s="1317" t="s">
        <v>314</v>
      </c>
    </row>
    <row r="30" spans="1:22" ht="20.25" thickBot="1">
      <c r="A30" s="2571"/>
      <c r="B30" s="2572"/>
      <c r="C30" s="2572"/>
      <c r="D30" s="2572"/>
      <c r="E30" s="2598"/>
      <c r="F30" s="1326" t="s">
        <v>2</v>
      </c>
      <c r="G30" s="1327" t="s">
        <v>3</v>
      </c>
      <c r="H30" s="1327" t="s">
        <v>4</v>
      </c>
      <c r="I30" s="1327" t="s">
        <v>5</v>
      </c>
      <c r="J30" s="1327" t="s">
        <v>6</v>
      </c>
      <c r="K30" s="1328" t="s">
        <v>7</v>
      </c>
      <c r="L30" s="1329" t="s">
        <v>8</v>
      </c>
      <c r="M30" s="1327" t="s">
        <v>9</v>
      </c>
      <c r="N30" s="1327" t="s">
        <v>10</v>
      </c>
      <c r="O30" s="1327" t="s">
        <v>11</v>
      </c>
      <c r="P30" s="1327" t="s">
        <v>12</v>
      </c>
      <c r="Q30" s="1327" t="s">
        <v>13</v>
      </c>
      <c r="R30" s="1330" t="s">
        <v>42</v>
      </c>
      <c r="S30" s="1330" t="s">
        <v>43</v>
      </c>
      <c r="T30" s="1331" t="s">
        <v>155</v>
      </c>
      <c r="U30" s="1332"/>
      <c r="V30" s="1333" t="s">
        <v>87</v>
      </c>
    </row>
    <row r="31" spans="1:22" ht="20.25" thickBot="1">
      <c r="A31" s="1391" t="s">
        <v>315</v>
      </c>
      <c r="B31" s="2599" t="s">
        <v>184</v>
      </c>
      <c r="C31" s="2599"/>
      <c r="D31" s="2599"/>
      <c r="E31" s="2600"/>
      <c r="F31" s="1392">
        <v>424.04233046251954</v>
      </c>
      <c r="G31" s="1393">
        <v>822.66823099365092</v>
      </c>
      <c r="H31" s="1393">
        <v>1236.5198245756294</v>
      </c>
      <c r="I31" s="1393">
        <v>891.9940021772918</v>
      </c>
      <c r="J31" s="1393">
        <v>952.09589911563739</v>
      </c>
      <c r="K31" s="1394">
        <v>1543.7489554348774</v>
      </c>
      <c r="L31" s="1392">
        <v>824.22906728769442</v>
      </c>
      <c r="M31" s="1393">
        <v>982.13435613239426</v>
      </c>
      <c r="N31" s="1393">
        <v>994.12643537699205</v>
      </c>
      <c r="O31" s="1393">
        <v>1247.4015509956878</v>
      </c>
      <c r="P31" s="1393">
        <v>1575.7726738579099</v>
      </c>
      <c r="Q31" s="1394">
        <v>1521.0769783985857</v>
      </c>
      <c r="R31" s="1392">
        <v>1086.1143879074887</v>
      </c>
      <c r="S31" s="1393">
        <v>1273.6537056924694</v>
      </c>
      <c r="T31" s="1394">
        <v>1181.5799712733346</v>
      </c>
      <c r="U31" s="1395">
        <v>871</v>
      </c>
      <c r="V31" s="1396" t="s">
        <v>88</v>
      </c>
    </row>
    <row r="32" spans="1:22" ht="20.25" thickBot="1">
      <c r="A32" s="1391" t="s">
        <v>162</v>
      </c>
      <c r="B32" s="2599" t="s">
        <v>184</v>
      </c>
      <c r="C32" s="2599"/>
      <c r="D32" s="2599"/>
      <c r="E32" s="2600"/>
      <c r="F32" s="1397">
        <v>424.04233046251954</v>
      </c>
      <c r="G32" s="1398">
        <v>658.49385180064485</v>
      </c>
      <c r="H32" s="1398">
        <v>934.10723604187706</v>
      </c>
      <c r="I32" s="1398">
        <v>923.3151253306014</v>
      </c>
      <c r="J32" s="1398">
        <v>928.3929003218575</v>
      </c>
      <c r="K32" s="1399">
        <v>1086.1143879074887</v>
      </c>
      <c r="L32" s="1397">
        <v>1053.2346381918621</v>
      </c>
      <c r="M32" s="1398">
        <v>1046.2199442363399</v>
      </c>
      <c r="N32" s="1398">
        <v>1041.6787689593486</v>
      </c>
      <c r="O32" s="1398">
        <v>1058.971953400433</v>
      </c>
      <c r="P32" s="1398">
        <v>1113.2072209997257</v>
      </c>
      <c r="Q32" s="1399">
        <v>1181.5799712733346</v>
      </c>
      <c r="R32" s="1397">
        <v>1086.1143879074887</v>
      </c>
      <c r="S32" s="1398">
        <v>1273.6537056924692</v>
      </c>
      <c r="T32" s="1399">
        <v>1181.5799712733346</v>
      </c>
      <c r="U32" s="1395">
        <v>871</v>
      </c>
      <c r="V32" s="1400" t="s">
        <v>88</v>
      </c>
    </row>
  </sheetData>
  <mergeCells count="35">
    <mergeCell ref="A30:E30"/>
    <mergeCell ref="B31:E31"/>
    <mergeCell ref="B32:E32"/>
    <mergeCell ref="C22:E22"/>
    <mergeCell ref="B23:C24"/>
    <mergeCell ref="D23:E23"/>
    <mergeCell ref="D24:E24"/>
    <mergeCell ref="B25:E25"/>
    <mergeCell ref="B26:E26"/>
    <mergeCell ref="D13:E13"/>
    <mergeCell ref="D14:E14"/>
    <mergeCell ref="C15:C21"/>
    <mergeCell ref="D15:E15"/>
    <mergeCell ref="D16:E16"/>
    <mergeCell ref="D17:E17"/>
    <mergeCell ref="D18:E18"/>
    <mergeCell ref="D19:E19"/>
    <mergeCell ref="D20:E20"/>
    <mergeCell ref="D21:E21"/>
    <mergeCell ref="A2:E2"/>
    <mergeCell ref="A3:A26"/>
    <mergeCell ref="B3:C5"/>
    <mergeCell ref="D3:E3"/>
    <mergeCell ref="D4:E4"/>
    <mergeCell ref="D5:E5"/>
    <mergeCell ref="B6:B22"/>
    <mergeCell ref="C6:C10"/>
    <mergeCell ref="D6:E6"/>
    <mergeCell ref="D7:E7"/>
    <mergeCell ref="D8:E8"/>
    <mergeCell ref="D9:E9"/>
    <mergeCell ref="D10:E10"/>
    <mergeCell ref="C11:C14"/>
    <mergeCell ref="D11:E11"/>
    <mergeCell ref="D12:E12"/>
  </mergeCells>
  <phoneticPr fontId="4"/>
  <pageMargins left="0.7" right="0.7" top="0.75" bottom="0.75" header="0.3" footer="0.3"/>
  <pageSetup paperSize="9" orientation="portrait" copies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J83"/>
  <sheetViews>
    <sheetView workbookViewId="0"/>
  </sheetViews>
  <sheetFormatPr defaultColWidth="10.25" defaultRowHeight="15.75" customHeight="1"/>
  <cols>
    <col min="1" max="2" width="10.25" style="15"/>
    <col min="3" max="3" width="14.125" style="15" customWidth="1"/>
    <col min="4" max="15" width="9.625" style="15" customWidth="1"/>
    <col min="16" max="16384" width="10.25" style="15"/>
  </cols>
  <sheetData>
    <row r="1" spans="1:62" ht="15.75" customHeight="1" thickBot="1">
      <c r="A1" s="12"/>
      <c r="B1" s="13" t="s">
        <v>2</v>
      </c>
      <c r="C1" s="13" t="s">
        <v>3</v>
      </c>
      <c r="D1" s="13" t="s">
        <v>4</v>
      </c>
      <c r="E1" s="13" t="s">
        <v>5</v>
      </c>
      <c r="F1" s="13" t="s">
        <v>6</v>
      </c>
      <c r="G1" s="13" t="s">
        <v>7</v>
      </c>
      <c r="H1" s="13" t="s">
        <v>8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4"/>
      <c r="O1" s="1457" t="s">
        <v>366</v>
      </c>
      <c r="P1" s="1457" t="s">
        <v>367</v>
      </c>
      <c r="Q1" s="1457" t="s">
        <v>368</v>
      </c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</row>
    <row r="2" spans="1:62" ht="15.75" customHeight="1">
      <c r="A2" s="16" t="str">
        <f>[3]確定FLG!A2</f>
        <v>確定Flg</v>
      </c>
      <c r="B2" s="17">
        <f>[3]確定FLG!B2</f>
        <v>2</v>
      </c>
      <c r="C2" s="17">
        <f>[3]確定FLG!C2</f>
        <v>2</v>
      </c>
      <c r="D2" s="17">
        <f>[3]確定FLG!D2</f>
        <v>2</v>
      </c>
      <c r="E2" s="17">
        <f>[3]確定FLG!E2</f>
        <v>2</v>
      </c>
      <c r="F2" s="17">
        <f>[3]確定FLG!F2</f>
        <v>2</v>
      </c>
      <c r="G2" s="17">
        <f>[3]確定FLG!G2</f>
        <v>0</v>
      </c>
      <c r="H2" s="17">
        <f>[3]確定FLG!H2</f>
        <v>0</v>
      </c>
      <c r="I2" s="17">
        <f>[3]確定FLG!I2</f>
        <v>0</v>
      </c>
      <c r="J2" s="17">
        <f>[3]確定FLG!J2</f>
        <v>0</v>
      </c>
      <c r="K2" s="17">
        <f>[3]確定FLG!K2</f>
        <v>0</v>
      </c>
      <c r="L2" s="17">
        <f>[3]確定FLG!L2</f>
        <v>0</v>
      </c>
      <c r="M2" s="17">
        <f>[3]確定FLG!M2</f>
        <v>0</v>
      </c>
      <c r="N2" s="14"/>
      <c r="O2" s="1454">
        <f>[3]確定FLG!A7</f>
        <v>6300</v>
      </c>
      <c r="P2" s="1454">
        <f>[3]確定FLG!B7</f>
        <v>4500</v>
      </c>
      <c r="Q2" s="1454">
        <f>[3]確定FLG!C7</f>
        <v>2980</v>
      </c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</row>
    <row r="3" spans="1:62" ht="15.75" customHeight="1">
      <c r="A3" s="14" t="s">
        <v>16</v>
      </c>
      <c r="B3" s="14"/>
    </row>
    <row r="4" spans="1:62" ht="15.75" customHeight="1" thickBot="1">
      <c r="A4" s="14"/>
      <c r="B4" s="14"/>
    </row>
    <row r="5" spans="1:62" ht="15.75" customHeight="1" thickBot="1">
      <c r="A5" s="18" t="s">
        <v>150</v>
      </c>
      <c r="D5" s="2610" t="s">
        <v>1</v>
      </c>
      <c r="E5" s="2611"/>
      <c r="F5" s="2611"/>
      <c r="G5" s="2611"/>
      <c r="H5" s="2611"/>
      <c r="I5" s="2611"/>
      <c r="J5" s="2611"/>
      <c r="K5" s="2611"/>
      <c r="L5" s="2611"/>
      <c r="M5" s="2611"/>
      <c r="N5" s="2611"/>
      <c r="O5" s="2612"/>
      <c r="P5" s="2613" t="s">
        <v>1</v>
      </c>
      <c r="Q5" s="2614"/>
      <c r="R5" s="2614"/>
      <c r="S5" s="2614"/>
      <c r="T5" s="2614"/>
      <c r="U5" s="2614"/>
      <c r="V5" s="2614"/>
      <c r="W5" s="2614"/>
      <c r="X5" s="2614"/>
      <c r="Y5" s="2614"/>
      <c r="Z5" s="2614"/>
      <c r="AA5" s="2615"/>
    </row>
    <row r="6" spans="1:62" ht="15.75" customHeight="1">
      <c r="A6" s="396" t="s">
        <v>23</v>
      </c>
      <c r="B6" s="397" t="s">
        <v>30</v>
      </c>
      <c r="C6" s="398" t="s">
        <v>33</v>
      </c>
      <c r="D6" s="399" t="s">
        <v>2</v>
      </c>
      <c r="E6" s="400" t="s">
        <v>3</v>
      </c>
      <c r="F6" s="400" t="s">
        <v>4</v>
      </c>
      <c r="G6" s="400" t="s">
        <v>5</v>
      </c>
      <c r="H6" s="400" t="s">
        <v>6</v>
      </c>
      <c r="I6" s="401" t="s">
        <v>7</v>
      </c>
      <c r="J6" s="399" t="s">
        <v>8</v>
      </c>
      <c r="K6" s="400" t="s">
        <v>9</v>
      </c>
      <c r="L6" s="400" t="s">
        <v>10</v>
      </c>
      <c r="M6" s="400" t="s">
        <v>11</v>
      </c>
      <c r="N6" s="400" t="s">
        <v>12</v>
      </c>
      <c r="O6" s="401" t="s">
        <v>13</v>
      </c>
      <c r="P6" s="399" t="s">
        <v>2</v>
      </c>
      <c r="Q6" s="400" t="s">
        <v>3</v>
      </c>
      <c r="R6" s="400" t="s">
        <v>4</v>
      </c>
      <c r="S6" s="400" t="s">
        <v>5</v>
      </c>
      <c r="T6" s="400" t="s">
        <v>6</v>
      </c>
      <c r="U6" s="401" t="s">
        <v>7</v>
      </c>
      <c r="V6" s="399" t="s">
        <v>8</v>
      </c>
      <c r="W6" s="400" t="s">
        <v>9</v>
      </c>
      <c r="X6" s="400" t="s">
        <v>10</v>
      </c>
      <c r="Y6" s="400" t="s">
        <v>11</v>
      </c>
      <c r="Z6" s="400" t="s">
        <v>12</v>
      </c>
      <c r="AA6" s="401" t="s">
        <v>13</v>
      </c>
    </row>
    <row r="7" spans="1:62" ht="15.75" customHeight="1">
      <c r="A7" s="428" t="str">
        <f>[3]W300_JIG_MTBJC!A171</f>
        <v>18</v>
      </c>
      <c r="B7" s="429" t="str">
        <f>[3]W300_JIG_MTBJC!B171</f>
        <v>SL</v>
      </c>
      <c r="C7" s="430" t="str">
        <f>[3]W300_JIG_MTBJC!C171</f>
        <v>01_売上高</v>
      </c>
      <c r="D7" s="431">
        <f>[3]W300_JIG_MTBJC!D171</f>
        <v>46423</v>
      </c>
      <c r="E7" s="429">
        <f>[3]W300_JIG_MTBJC!E171</f>
        <v>23149</v>
      </c>
      <c r="F7" s="429">
        <f>[3]W300_JIG_MTBJC!F171</f>
        <v>75001</v>
      </c>
      <c r="G7" s="429">
        <f>[3]W300_JIG_MTBJC!G171</f>
        <v>19769</v>
      </c>
      <c r="H7" s="429">
        <f>[3]W300_JIG_MTBJC!H171</f>
        <v>14845</v>
      </c>
      <c r="I7" s="432">
        <f>[3]W300_JIG_MTBJC!I171</f>
        <v>197768</v>
      </c>
      <c r="J7" s="431">
        <f>[3]W300_JIG_MTBJC!J171</f>
        <v>126284</v>
      </c>
      <c r="K7" s="429">
        <f>[3]W300_JIG_MTBJC!K171</f>
        <v>21418</v>
      </c>
      <c r="L7" s="429">
        <f>[3]W300_JIG_MTBJC!L171</f>
        <v>36252</v>
      </c>
      <c r="M7" s="429">
        <f>[3]W300_JIG_MTBJC!M171</f>
        <v>66549</v>
      </c>
      <c r="N7" s="429">
        <f>[3]W300_JIG_MTBJC!N171</f>
        <v>13316</v>
      </c>
      <c r="O7" s="432">
        <f>[3]W300_JIG_MTBJC!O171</f>
        <v>103147</v>
      </c>
      <c r="P7" s="431">
        <f>[3]W300_JIG_MTBJC!P171</f>
        <v>60600</v>
      </c>
      <c r="Q7" s="429">
        <f>[3]W300_JIG_MTBJC!Q171</f>
        <v>30172</v>
      </c>
      <c r="R7" s="429">
        <f>[3]W300_JIG_MTBJC!R171</f>
        <v>75497</v>
      </c>
      <c r="S7" s="429">
        <f>[3]W300_JIG_MTBJC!S171</f>
        <v>43780</v>
      </c>
      <c r="T7" s="429">
        <f>[3]W300_JIG_MTBJC!T171</f>
        <v>30658</v>
      </c>
      <c r="U7" s="432">
        <f>[3]W300_JIG_MTBJC!U171</f>
        <v>132506</v>
      </c>
      <c r="V7" s="431">
        <f>[3]W300_JIG_MTBJC!V171</f>
        <v>124550</v>
      </c>
      <c r="W7" s="429">
        <f>[3]W300_JIG_MTBJC!W171</f>
        <v>30118</v>
      </c>
      <c r="X7" s="429">
        <f>[3]W300_JIG_MTBJC!X171</f>
        <v>30836</v>
      </c>
      <c r="Y7" s="429">
        <f>[3]W300_JIG_MTBJC!Y171</f>
        <v>109559</v>
      </c>
      <c r="Z7" s="429">
        <f>[3]W300_JIG_MTBJC!Z171</f>
        <v>39086</v>
      </c>
      <c r="AA7" s="432">
        <f>[3]W300_JIG_MTBJC!AA171</f>
        <v>79578</v>
      </c>
    </row>
    <row r="8" spans="1:62" ht="15.75" customHeight="1">
      <c r="A8" s="433" t="str">
        <f>[3]W300_JIG_MTBJC!A172</f>
        <v>18</v>
      </c>
      <c r="B8" s="429" t="str">
        <f>[3]W300_JIG_MTBJC!B172</f>
        <v>SL</v>
      </c>
      <c r="C8" s="430" t="str">
        <f>[3]W300_JIG_MTBJC!C172</f>
        <v>02_原材料費</v>
      </c>
      <c r="D8" s="431">
        <f>[3]W300_JIG_MTBJC!D172</f>
        <v>3143</v>
      </c>
      <c r="E8" s="429">
        <f>[3]W300_JIG_MTBJC!E172</f>
        <v>7079</v>
      </c>
      <c r="F8" s="429">
        <f>[3]W300_JIG_MTBJC!F172</f>
        <v>62833</v>
      </c>
      <c r="G8" s="429">
        <f>[3]W300_JIG_MTBJC!G172</f>
        <v>16987</v>
      </c>
      <c r="H8" s="429">
        <f>[3]W300_JIG_MTBJC!H172</f>
        <v>18545</v>
      </c>
      <c r="I8" s="432">
        <f>[3]W300_JIG_MTBJC!I172</f>
        <v>117200</v>
      </c>
      <c r="J8" s="431">
        <f>[3]W300_JIG_MTBJC!J172</f>
        <v>1727</v>
      </c>
      <c r="K8" s="429">
        <f>[3]W300_JIG_MTBJC!K172</f>
        <v>2866</v>
      </c>
      <c r="L8" s="429">
        <f>[3]W300_JIG_MTBJC!L172</f>
        <v>9292</v>
      </c>
      <c r="M8" s="429">
        <f>[3]W300_JIG_MTBJC!M172</f>
        <v>13543</v>
      </c>
      <c r="N8" s="429">
        <f>[3]W300_JIG_MTBJC!N172</f>
        <v>2850</v>
      </c>
      <c r="O8" s="432">
        <f>[3]W300_JIG_MTBJC!O172</f>
        <v>29009</v>
      </c>
      <c r="P8" s="431">
        <f>[3]W300_JIG_MTBJC!P172</f>
        <v>26659</v>
      </c>
      <c r="Q8" s="429">
        <f>[3]W300_JIG_MTBJC!Q172</f>
        <v>12140</v>
      </c>
      <c r="R8" s="429">
        <f>[3]W300_JIG_MTBJC!R172</f>
        <v>35387</v>
      </c>
      <c r="S8" s="429">
        <f>[3]W300_JIG_MTBJC!S172</f>
        <v>14439</v>
      </c>
      <c r="T8" s="429">
        <f>[3]W300_JIG_MTBJC!T172</f>
        <v>12888</v>
      </c>
      <c r="U8" s="432">
        <f>[3]W300_JIG_MTBJC!U172</f>
        <v>82814</v>
      </c>
      <c r="V8" s="431">
        <f>[3]W300_JIG_MTBJC!V172</f>
        <v>59100</v>
      </c>
      <c r="W8" s="429">
        <f>[3]W300_JIG_MTBJC!W172</f>
        <v>12480</v>
      </c>
      <c r="X8" s="429">
        <f>[3]W300_JIG_MTBJC!X172</f>
        <v>12785</v>
      </c>
      <c r="Y8" s="429">
        <f>[3]W300_JIG_MTBJC!Y172</f>
        <v>64900</v>
      </c>
      <c r="Z8" s="429">
        <f>[3]W300_JIG_MTBJC!Z172</f>
        <v>19885</v>
      </c>
      <c r="AA8" s="432">
        <f>[3]W300_JIG_MTBJC!AA172</f>
        <v>22984</v>
      </c>
    </row>
    <row r="9" spans="1:62" ht="15.75" customHeight="1">
      <c r="A9" s="433" t="str">
        <f>[3]W300_JIG_MTBJC!A173</f>
        <v>18</v>
      </c>
      <c r="B9" s="429" t="str">
        <f>[3]W300_JIG_MTBJC!B173</f>
        <v>SL</v>
      </c>
      <c r="C9" s="430" t="str">
        <f>[3]W300_JIG_MTBJC!C173</f>
        <v>05_原材費完成原価</v>
      </c>
      <c r="D9" s="431">
        <f>[3]W300_JIG_MTBJC!D173</f>
        <v>13228</v>
      </c>
      <c r="E9" s="429">
        <f>[3]W300_JIG_MTBJC!E173</f>
        <v>2460</v>
      </c>
      <c r="F9" s="429">
        <f>[3]W300_JIG_MTBJC!F173</f>
        <v>906</v>
      </c>
      <c r="G9" s="429">
        <f>[3]W300_JIG_MTBJC!G173</f>
        <v>1985</v>
      </c>
      <c r="H9" s="429">
        <f>[3]W300_JIG_MTBJC!H173</f>
        <v>1432</v>
      </c>
      <c r="I9" s="432">
        <f>[3]W300_JIG_MTBJC!I173</f>
        <v>43568</v>
      </c>
      <c r="J9" s="431">
        <f>[3]W300_JIG_MTBJC!J173</f>
        <v>46081</v>
      </c>
      <c r="K9" s="429">
        <f>[3]W300_JIG_MTBJC!K173</f>
        <v>80</v>
      </c>
      <c r="L9" s="429">
        <f>[3]W300_JIG_MTBJC!L173</f>
        <v>29</v>
      </c>
      <c r="M9" s="429">
        <f>[3]W300_JIG_MTBJC!M173</f>
        <v>1359</v>
      </c>
      <c r="N9" s="429">
        <f>[3]W300_JIG_MTBJC!N173</f>
        <v>264</v>
      </c>
      <c r="O9" s="432">
        <f>[3]W300_JIG_MTBJC!O173</f>
        <v>9710</v>
      </c>
      <c r="P9" s="431">
        <f>[3]W300_JIG_MTBJC!P173</f>
        <v>0</v>
      </c>
      <c r="Q9" s="429">
        <f>[3]W300_JIG_MTBJC!Q173</f>
        <v>0</v>
      </c>
      <c r="R9" s="429">
        <f>[3]W300_JIG_MTBJC!R173</f>
        <v>0</v>
      </c>
      <c r="S9" s="429">
        <f>[3]W300_JIG_MTBJC!S173</f>
        <v>0</v>
      </c>
      <c r="T9" s="429">
        <f>[3]W300_JIG_MTBJC!T173</f>
        <v>0</v>
      </c>
      <c r="U9" s="432">
        <f>[3]W300_JIG_MTBJC!U173</f>
        <v>0</v>
      </c>
      <c r="V9" s="431">
        <f>[3]W300_JIG_MTBJC!V173</f>
        <v>0</v>
      </c>
      <c r="W9" s="429">
        <f>[3]W300_JIG_MTBJC!W173</f>
        <v>0</v>
      </c>
      <c r="X9" s="429">
        <f>[3]W300_JIG_MTBJC!X173</f>
        <v>0</v>
      </c>
      <c r="Y9" s="429">
        <f>[3]W300_JIG_MTBJC!Y173</f>
        <v>0</v>
      </c>
      <c r="Z9" s="429">
        <f>[3]W300_JIG_MTBJC!Z173</f>
        <v>0</v>
      </c>
      <c r="AA9" s="432">
        <f>[3]W300_JIG_MTBJC!AA173</f>
        <v>0</v>
      </c>
    </row>
    <row r="10" spans="1:62" ht="15.75" customHeight="1">
      <c r="A10" s="433" t="str">
        <f>[3]W300_JIG_MTBJC!A174</f>
        <v>18</v>
      </c>
      <c r="B10" s="429" t="str">
        <f>[3]W300_JIG_MTBJC!B174</f>
        <v>SL</v>
      </c>
      <c r="C10" s="430" t="str">
        <f>[3]W300_JIG_MTBJC!C174</f>
        <v>06_原材費未成原価</v>
      </c>
      <c r="D10" s="431">
        <f>[3]W300_JIG_MTBJC!D174</f>
        <v>-1437</v>
      </c>
      <c r="E10" s="429">
        <f>[3]W300_JIG_MTBJC!E174</f>
        <v>-6303</v>
      </c>
      <c r="F10" s="429">
        <f>[3]W300_JIG_MTBJC!F174</f>
        <v>-21479</v>
      </c>
      <c r="G10" s="429">
        <f>[3]W300_JIG_MTBJC!G174</f>
        <v>-16190</v>
      </c>
      <c r="H10" s="429">
        <f>[3]W300_JIG_MTBJC!H174</f>
        <v>-17486</v>
      </c>
      <c r="I10" s="432">
        <f>[3]W300_JIG_MTBJC!I174</f>
        <v>-34794</v>
      </c>
      <c r="J10" s="431">
        <f>[3]W300_JIG_MTBJC!J174</f>
        <v>0</v>
      </c>
      <c r="K10" s="429">
        <f>[3]W300_JIG_MTBJC!K174</f>
        <v>0</v>
      </c>
      <c r="L10" s="429">
        <f>[3]W300_JIG_MTBJC!L174</f>
        <v>0</v>
      </c>
      <c r="M10" s="429">
        <f>[3]W300_JIG_MTBJC!M174</f>
        <v>0</v>
      </c>
      <c r="N10" s="429">
        <f>[3]W300_JIG_MTBJC!N174</f>
        <v>0</v>
      </c>
      <c r="O10" s="432">
        <f>[3]W300_JIG_MTBJC!O174</f>
        <v>0</v>
      </c>
      <c r="P10" s="431">
        <f>[3]W300_JIG_MTBJC!P174</f>
        <v>0</v>
      </c>
      <c r="Q10" s="429">
        <f>[3]W300_JIG_MTBJC!Q174</f>
        <v>0</v>
      </c>
      <c r="R10" s="429">
        <f>[3]W300_JIG_MTBJC!R174</f>
        <v>0</v>
      </c>
      <c r="S10" s="429">
        <f>[3]W300_JIG_MTBJC!S174</f>
        <v>0</v>
      </c>
      <c r="T10" s="429">
        <f>[3]W300_JIG_MTBJC!T174</f>
        <v>0</v>
      </c>
      <c r="U10" s="432">
        <f>[3]W300_JIG_MTBJC!U174</f>
        <v>0</v>
      </c>
      <c r="V10" s="431">
        <f>[3]W300_JIG_MTBJC!V174</f>
        <v>0</v>
      </c>
      <c r="W10" s="429">
        <f>[3]W300_JIG_MTBJC!W174</f>
        <v>0</v>
      </c>
      <c r="X10" s="429">
        <f>[3]W300_JIG_MTBJC!X174</f>
        <v>0</v>
      </c>
      <c r="Y10" s="429">
        <f>[3]W300_JIG_MTBJC!Y174</f>
        <v>0</v>
      </c>
      <c r="Z10" s="429">
        <f>[3]W300_JIG_MTBJC!Z174</f>
        <v>0</v>
      </c>
      <c r="AA10" s="432">
        <f>[3]W300_JIG_MTBJC!AA174</f>
        <v>0</v>
      </c>
    </row>
    <row r="11" spans="1:62" ht="15.75" customHeight="1">
      <c r="A11" s="433" t="str">
        <f>[3]W300_JIG_MTBJC!A175</f>
        <v>18</v>
      </c>
      <c r="B11" s="429" t="str">
        <f>[3]W300_JIG_MTBJC!B175</f>
        <v>SL</v>
      </c>
      <c r="C11" s="430" t="str">
        <f>[3]W300_JIG_MTBJC!C175</f>
        <v>10_定外労務費</v>
      </c>
      <c r="D11" s="431">
        <f>[3]W300_JIG_MTBJC!D175</f>
        <v>1709</v>
      </c>
      <c r="E11" s="429">
        <f>[3]W300_JIG_MTBJC!E175</f>
        <v>856</v>
      </c>
      <c r="F11" s="429">
        <f>[3]W300_JIG_MTBJC!F175</f>
        <v>273</v>
      </c>
      <c r="G11" s="429">
        <f>[3]W300_JIG_MTBJC!G175</f>
        <v>476</v>
      </c>
      <c r="H11" s="429">
        <f>[3]W300_JIG_MTBJC!H175</f>
        <v>834</v>
      </c>
      <c r="I11" s="432">
        <f>[3]W300_JIG_MTBJC!I175</f>
        <v>1311</v>
      </c>
      <c r="J11" s="431">
        <f>[3]W300_JIG_MTBJC!J175</f>
        <v>1305</v>
      </c>
      <c r="K11" s="429">
        <f>[3]W300_JIG_MTBJC!K175</f>
        <v>1276</v>
      </c>
      <c r="L11" s="429">
        <f>[3]W300_JIG_MTBJC!L175</f>
        <v>1276</v>
      </c>
      <c r="M11" s="429">
        <f>[3]W300_JIG_MTBJC!M175</f>
        <v>1276</v>
      </c>
      <c r="N11" s="429">
        <f>[3]W300_JIG_MTBJC!N175</f>
        <v>1276</v>
      </c>
      <c r="O11" s="432">
        <f>[3]W300_JIG_MTBJC!O175</f>
        <v>1288</v>
      </c>
      <c r="P11" s="431">
        <f>[3]W300_JIG_MTBJC!P175</f>
        <v>1305</v>
      </c>
      <c r="Q11" s="429">
        <f>[3]W300_JIG_MTBJC!Q175</f>
        <v>1305</v>
      </c>
      <c r="R11" s="429">
        <f>[3]W300_JIG_MTBJC!R175</f>
        <v>1305</v>
      </c>
      <c r="S11" s="429">
        <f>[3]W300_JIG_MTBJC!S175</f>
        <v>1305</v>
      </c>
      <c r="T11" s="429">
        <f>[3]W300_JIG_MTBJC!T175</f>
        <v>1305</v>
      </c>
      <c r="U11" s="432">
        <f>[3]W300_JIG_MTBJC!U175</f>
        <v>1311</v>
      </c>
      <c r="V11" s="431">
        <f>[3]W300_JIG_MTBJC!V175</f>
        <v>1305</v>
      </c>
      <c r="W11" s="429">
        <f>[3]W300_JIG_MTBJC!W175</f>
        <v>1276</v>
      </c>
      <c r="X11" s="429">
        <f>[3]W300_JIG_MTBJC!X175</f>
        <v>1276</v>
      </c>
      <c r="Y11" s="429">
        <f>[3]W300_JIG_MTBJC!Y175</f>
        <v>1276</v>
      </c>
      <c r="Z11" s="429">
        <f>[3]W300_JIG_MTBJC!Z175</f>
        <v>1276</v>
      </c>
      <c r="AA11" s="432">
        <f>[3]W300_JIG_MTBJC!AA175</f>
        <v>1288</v>
      </c>
    </row>
    <row r="12" spans="1:62" ht="15.75" customHeight="1">
      <c r="A12" s="433" t="str">
        <f>[3]W300_JIG_MTBJC!A176</f>
        <v>18</v>
      </c>
      <c r="B12" s="429" t="str">
        <f>[3]W300_JIG_MTBJC!B176</f>
        <v>SL</v>
      </c>
      <c r="C12" s="430" t="str">
        <f>[3]W300_JIG_MTBJC!C176</f>
        <v>10_定内労務費</v>
      </c>
      <c r="D12" s="431">
        <f>[3]W300_JIG_MTBJC!D176</f>
        <v>17779</v>
      </c>
      <c r="E12" s="429">
        <f>[3]W300_JIG_MTBJC!E176</f>
        <v>18427</v>
      </c>
      <c r="F12" s="429">
        <f>[3]W300_JIG_MTBJC!F176</f>
        <v>16987</v>
      </c>
      <c r="G12" s="429">
        <f>[3]W300_JIG_MTBJC!G176</f>
        <v>16540</v>
      </c>
      <c r="H12" s="429">
        <f>[3]W300_JIG_MTBJC!H176</f>
        <v>17372</v>
      </c>
      <c r="I12" s="432">
        <f>[3]W300_JIG_MTBJC!I176</f>
        <v>18643</v>
      </c>
      <c r="J12" s="431">
        <f>[3]W300_JIG_MTBJC!J176</f>
        <v>20083</v>
      </c>
      <c r="K12" s="429">
        <f>[3]W300_JIG_MTBJC!K176</f>
        <v>20155</v>
      </c>
      <c r="L12" s="429">
        <f>[3]W300_JIG_MTBJC!L176</f>
        <v>20083</v>
      </c>
      <c r="M12" s="429">
        <f>[3]W300_JIG_MTBJC!M176</f>
        <v>20155</v>
      </c>
      <c r="N12" s="429">
        <f>[3]W300_JIG_MTBJC!N176</f>
        <v>20083</v>
      </c>
      <c r="O12" s="432">
        <f>[3]W300_JIG_MTBJC!O176</f>
        <v>20155</v>
      </c>
      <c r="P12" s="431">
        <f>[3]W300_JIG_MTBJC!P176</f>
        <v>18571</v>
      </c>
      <c r="Q12" s="429">
        <f>[3]W300_JIG_MTBJC!Q176</f>
        <v>18859</v>
      </c>
      <c r="R12" s="429">
        <f>[3]W300_JIG_MTBJC!R176</f>
        <v>18571</v>
      </c>
      <c r="S12" s="429">
        <f>[3]W300_JIG_MTBJC!S176</f>
        <v>18607</v>
      </c>
      <c r="T12" s="429">
        <f>[3]W300_JIG_MTBJC!T176</f>
        <v>18787</v>
      </c>
      <c r="U12" s="432">
        <f>[3]W300_JIG_MTBJC!U176</f>
        <v>18643</v>
      </c>
      <c r="V12" s="431">
        <f>[3]W300_JIG_MTBJC!V176</f>
        <v>20083</v>
      </c>
      <c r="W12" s="429">
        <f>[3]W300_JIG_MTBJC!W176</f>
        <v>20155</v>
      </c>
      <c r="X12" s="429">
        <f>[3]W300_JIG_MTBJC!X176</f>
        <v>20083</v>
      </c>
      <c r="Y12" s="429">
        <f>[3]W300_JIG_MTBJC!Y176</f>
        <v>20155</v>
      </c>
      <c r="Z12" s="429">
        <f>[3]W300_JIG_MTBJC!Z176</f>
        <v>20083</v>
      </c>
      <c r="AA12" s="432">
        <f>[3]W300_JIG_MTBJC!AA176</f>
        <v>20155</v>
      </c>
    </row>
    <row r="13" spans="1:62" ht="15.75" customHeight="1">
      <c r="A13" s="433" t="str">
        <f>[3]W300_JIG_MTBJC!A177</f>
        <v>18</v>
      </c>
      <c r="B13" s="429" t="str">
        <f>[3]W300_JIG_MTBJC!B177</f>
        <v>SL</v>
      </c>
      <c r="C13" s="430" t="str">
        <f>[3]W300_JIG_MTBJC!C177</f>
        <v>12_労務費完成原価</v>
      </c>
      <c r="D13" s="431">
        <f>[3]W300_JIG_MTBJC!D177</f>
        <v>5805</v>
      </c>
      <c r="E13" s="429">
        <f>[3]W300_JIG_MTBJC!E177</f>
        <v>3749</v>
      </c>
      <c r="F13" s="429">
        <f>[3]W300_JIG_MTBJC!F177</f>
        <v>6022</v>
      </c>
      <c r="G13" s="429">
        <f>[3]W300_JIG_MTBJC!G177</f>
        <v>3070</v>
      </c>
      <c r="H13" s="429">
        <f>[3]W300_JIG_MTBJC!H177</f>
        <v>1473</v>
      </c>
      <c r="I13" s="432">
        <f>[3]W300_JIG_MTBJC!I177</f>
        <v>22463</v>
      </c>
      <c r="J13" s="431">
        <f>[3]W300_JIG_MTBJC!J177</f>
        <v>18575</v>
      </c>
      <c r="K13" s="429">
        <f>[3]W300_JIG_MTBJC!K177</f>
        <v>910</v>
      </c>
      <c r="L13" s="429">
        <f>[3]W300_JIG_MTBJC!L177</f>
        <v>1165</v>
      </c>
      <c r="M13" s="429">
        <f>[3]W300_JIG_MTBJC!M177</f>
        <v>3109</v>
      </c>
      <c r="N13" s="429">
        <f>[3]W300_JIG_MTBJC!N177</f>
        <v>368</v>
      </c>
      <c r="O13" s="432">
        <f>[3]W300_JIG_MTBJC!O177</f>
        <v>4511</v>
      </c>
      <c r="P13" s="431">
        <f>[3]W300_JIG_MTBJC!P177</f>
        <v>0</v>
      </c>
      <c r="Q13" s="429">
        <f>[3]W300_JIG_MTBJC!Q177</f>
        <v>0</v>
      </c>
      <c r="R13" s="429">
        <f>[3]W300_JIG_MTBJC!R177</f>
        <v>0</v>
      </c>
      <c r="S13" s="429">
        <f>[3]W300_JIG_MTBJC!S177</f>
        <v>0</v>
      </c>
      <c r="T13" s="429">
        <f>[3]W300_JIG_MTBJC!T177</f>
        <v>0</v>
      </c>
      <c r="U13" s="432">
        <f>[3]W300_JIG_MTBJC!U177</f>
        <v>0</v>
      </c>
      <c r="V13" s="431">
        <f>[3]W300_JIG_MTBJC!V177</f>
        <v>0</v>
      </c>
      <c r="W13" s="429">
        <f>[3]W300_JIG_MTBJC!W177</f>
        <v>0</v>
      </c>
      <c r="X13" s="429">
        <f>[3]W300_JIG_MTBJC!X177</f>
        <v>0</v>
      </c>
      <c r="Y13" s="429">
        <f>[3]W300_JIG_MTBJC!Y177</f>
        <v>0</v>
      </c>
      <c r="Z13" s="429">
        <f>[3]W300_JIG_MTBJC!Z177</f>
        <v>0</v>
      </c>
      <c r="AA13" s="432">
        <f>[3]W300_JIG_MTBJC!AA177</f>
        <v>0</v>
      </c>
    </row>
    <row r="14" spans="1:62" ht="15.75" customHeight="1">
      <c r="A14" s="433" t="str">
        <f>[3]W300_JIG_MTBJC!A178</f>
        <v>18</v>
      </c>
      <c r="B14" s="429" t="str">
        <f>[3]W300_JIG_MTBJC!B178</f>
        <v>SL</v>
      </c>
      <c r="C14" s="430" t="str">
        <f>[3]W300_JIG_MTBJC!C178</f>
        <v>13_労務費未成原価</v>
      </c>
      <c r="D14" s="431">
        <f>[3]W300_JIG_MTBJC!D178</f>
        <v>-10817</v>
      </c>
      <c r="E14" s="429">
        <f>[3]W300_JIG_MTBJC!E178</f>
        <v>-7394</v>
      </c>
      <c r="F14" s="429">
        <f>[3]W300_JIG_MTBJC!F178</f>
        <v>-7105</v>
      </c>
      <c r="G14" s="429">
        <f>[3]W300_JIG_MTBJC!G178</f>
        <v>-11645</v>
      </c>
      <c r="H14" s="429">
        <f>[3]W300_JIG_MTBJC!H178</f>
        <v>-11974</v>
      </c>
      <c r="I14" s="432">
        <f>[3]W300_JIG_MTBJC!I178</f>
        <v>-7901</v>
      </c>
      <c r="J14" s="431">
        <f>[3]W300_JIG_MTBJC!J178</f>
        <v>-333</v>
      </c>
      <c r="K14" s="429">
        <f>[3]W300_JIG_MTBJC!K178</f>
        <v>0</v>
      </c>
      <c r="L14" s="429">
        <f>[3]W300_JIG_MTBJC!L178</f>
        <v>0</v>
      </c>
      <c r="M14" s="429">
        <f>[3]W300_JIG_MTBJC!M178</f>
        <v>0</v>
      </c>
      <c r="N14" s="429">
        <f>[3]W300_JIG_MTBJC!N178</f>
        <v>0</v>
      </c>
      <c r="O14" s="432">
        <f>[3]W300_JIG_MTBJC!O178</f>
        <v>0</v>
      </c>
      <c r="P14" s="431">
        <f>[3]W300_JIG_MTBJC!P178</f>
        <v>1806</v>
      </c>
      <c r="Q14" s="429">
        <f>[3]W300_JIG_MTBJC!Q178</f>
        <v>-2670</v>
      </c>
      <c r="R14" s="429">
        <f>[3]W300_JIG_MTBJC!R178</f>
        <v>4092</v>
      </c>
      <c r="S14" s="429">
        <f>[3]W300_JIG_MTBJC!S178</f>
        <v>-2484</v>
      </c>
      <c r="T14" s="429">
        <f>[3]W300_JIG_MTBJC!T178</f>
        <v>-3594</v>
      </c>
      <c r="U14" s="432">
        <f>[3]W300_JIG_MTBJC!U178</f>
        <v>3390</v>
      </c>
      <c r="V14" s="431">
        <f>[3]W300_JIG_MTBJC!V178</f>
        <v>17454</v>
      </c>
      <c r="W14" s="429">
        <f>[3]W300_JIG_MTBJC!W178</f>
        <v>-10926</v>
      </c>
      <c r="X14" s="429">
        <f>[3]W300_JIG_MTBJC!X178</f>
        <v>-6678</v>
      </c>
      <c r="Y14" s="429">
        <f>[3]W300_JIG_MTBJC!Y178</f>
        <v>8964</v>
      </c>
      <c r="Z14" s="429">
        <f>[3]W300_JIG_MTBJC!Z178</f>
        <v>-8340</v>
      </c>
      <c r="AA14" s="432">
        <f>[3]W300_JIG_MTBJC!AA178</f>
        <v>7500</v>
      </c>
    </row>
    <row r="15" spans="1:62" ht="15.75" customHeight="1">
      <c r="A15" s="433" t="str">
        <f>[3]W300_JIG_MTBJC!A179</f>
        <v>18</v>
      </c>
      <c r="B15" s="429" t="str">
        <f>[3]W300_JIG_MTBJC!B179</f>
        <v>SL</v>
      </c>
      <c r="C15" s="430" t="str">
        <f>[3]W300_JIG_MTBJC!C179</f>
        <v>15_一般経費</v>
      </c>
      <c r="D15" s="431">
        <f>[3]W300_JIG_MTBJC!D179</f>
        <v>239</v>
      </c>
      <c r="E15" s="429">
        <f>[3]W300_JIG_MTBJC!E179</f>
        <v>170</v>
      </c>
      <c r="F15" s="429">
        <f>[3]W300_JIG_MTBJC!F179</f>
        <v>198</v>
      </c>
      <c r="G15" s="429">
        <f>[3]W300_JIG_MTBJC!G179</f>
        <v>175</v>
      </c>
      <c r="H15" s="429">
        <f>[3]W300_JIG_MTBJC!H179</f>
        <v>190</v>
      </c>
      <c r="I15" s="432">
        <f>[3]W300_JIG_MTBJC!I179</f>
        <v>682</v>
      </c>
      <c r="J15" s="431">
        <f>[3]W300_JIG_MTBJC!J179</f>
        <v>282</v>
      </c>
      <c r="K15" s="429">
        <f>[3]W300_JIG_MTBJC!K179</f>
        <v>287</v>
      </c>
      <c r="L15" s="429">
        <f>[3]W300_JIG_MTBJC!L179</f>
        <v>692</v>
      </c>
      <c r="M15" s="429">
        <f>[3]W300_JIG_MTBJC!M179</f>
        <v>282</v>
      </c>
      <c r="N15" s="429">
        <f>[3]W300_JIG_MTBJC!N179</f>
        <v>282</v>
      </c>
      <c r="O15" s="432">
        <f>[3]W300_JIG_MTBJC!O179</f>
        <v>682</v>
      </c>
      <c r="P15" s="431">
        <f>[3]W300_JIG_MTBJC!P179</f>
        <v>282</v>
      </c>
      <c r="Q15" s="429">
        <f>[3]W300_JIG_MTBJC!Q179</f>
        <v>287</v>
      </c>
      <c r="R15" s="429">
        <f>[3]W300_JIG_MTBJC!R179</f>
        <v>692</v>
      </c>
      <c r="S15" s="429">
        <f>[3]W300_JIG_MTBJC!S179</f>
        <v>282</v>
      </c>
      <c r="T15" s="429">
        <f>[3]W300_JIG_MTBJC!T179</f>
        <v>282</v>
      </c>
      <c r="U15" s="432">
        <f>[3]W300_JIG_MTBJC!U179</f>
        <v>682</v>
      </c>
      <c r="V15" s="431">
        <f>[3]W300_JIG_MTBJC!V179</f>
        <v>282</v>
      </c>
      <c r="W15" s="429">
        <f>[3]W300_JIG_MTBJC!W179</f>
        <v>287</v>
      </c>
      <c r="X15" s="429">
        <f>[3]W300_JIG_MTBJC!X179</f>
        <v>692</v>
      </c>
      <c r="Y15" s="429">
        <f>[3]W300_JIG_MTBJC!Y179</f>
        <v>282</v>
      </c>
      <c r="Z15" s="429">
        <f>[3]W300_JIG_MTBJC!Z179</f>
        <v>282</v>
      </c>
      <c r="AA15" s="432">
        <f>[3]W300_JIG_MTBJC!AA179</f>
        <v>682</v>
      </c>
    </row>
    <row r="16" spans="1:62" ht="15.75" customHeight="1">
      <c r="A16" s="433" t="str">
        <f>[3]W300_JIG_MTBJC!A180</f>
        <v>18</v>
      </c>
      <c r="B16" s="429" t="str">
        <f>[3]W300_JIG_MTBJC!B180</f>
        <v>SL</v>
      </c>
      <c r="C16" s="430" t="str">
        <f>[3]W300_JIG_MTBJC!C180</f>
        <v>16_投資経費</v>
      </c>
      <c r="D16" s="431">
        <f>[3]W300_JIG_MTBJC!D180</f>
        <v>0</v>
      </c>
      <c r="E16" s="429">
        <f>[3]W300_JIG_MTBJC!E180</f>
        <v>0</v>
      </c>
      <c r="F16" s="429">
        <f>[3]W300_JIG_MTBJC!F180</f>
        <v>720</v>
      </c>
      <c r="G16" s="429">
        <f>[3]W300_JIG_MTBJC!G180</f>
        <v>0</v>
      </c>
      <c r="H16" s="429">
        <f>[3]W300_JIG_MTBJC!H180</f>
        <v>0</v>
      </c>
      <c r="I16" s="432">
        <f>[3]W300_JIG_MTBJC!I180</f>
        <v>0</v>
      </c>
      <c r="J16" s="431">
        <f>[3]W300_JIG_MTBJC!J180</f>
        <v>0</v>
      </c>
      <c r="K16" s="429">
        <f>[3]W300_JIG_MTBJC!K180</f>
        <v>0</v>
      </c>
      <c r="L16" s="429">
        <f>[3]W300_JIG_MTBJC!L180</f>
        <v>0</v>
      </c>
      <c r="M16" s="429">
        <f>[3]W300_JIG_MTBJC!M180</f>
        <v>0</v>
      </c>
      <c r="N16" s="429">
        <f>[3]W300_JIG_MTBJC!N180</f>
        <v>0</v>
      </c>
      <c r="O16" s="432">
        <f>[3]W300_JIG_MTBJC!O180</f>
        <v>0</v>
      </c>
      <c r="P16" s="431">
        <f>[3]W300_JIG_MTBJC!P180</f>
        <v>0</v>
      </c>
      <c r="Q16" s="429">
        <f>[3]W300_JIG_MTBJC!Q180</f>
        <v>0</v>
      </c>
      <c r="R16" s="429">
        <f>[3]W300_JIG_MTBJC!R180</f>
        <v>0</v>
      </c>
      <c r="S16" s="429">
        <f>[3]W300_JIG_MTBJC!S180</f>
        <v>0</v>
      </c>
      <c r="T16" s="429">
        <f>[3]W300_JIG_MTBJC!T180</f>
        <v>0</v>
      </c>
      <c r="U16" s="432">
        <f>[3]W300_JIG_MTBJC!U180</f>
        <v>0</v>
      </c>
      <c r="V16" s="431">
        <f>[3]W300_JIG_MTBJC!V180</f>
        <v>0</v>
      </c>
      <c r="W16" s="429">
        <f>[3]W300_JIG_MTBJC!W180</f>
        <v>0</v>
      </c>
      <c r="X16" s="429">
        <f>[3]W300_JIG_MTBJC!X180</f>
        <v>0</v>
      </c>
      <c r="Y16" s="429">
        <f>[3]W300_JIG_MTBJC!Y180</f>
        <v>0</v>
      </c>
      <c r="Z16" s="429">
        <f>[3]W300_JIG_MTBJC!Z180</f>
        <v>0</v>
      </c>
      <c r="AA16" s="432">
        <f>[3]W300_JIG_MTBJC!AA180</f>
        <v>0</v>
      </c>
    </row>
    <row r="17" spans="1:27" ht="15.75" customHeight="1">
      <c r="A17" s="433" t="str">
        <f>[3]W300_JIG_MTBJC!A181</f>
        <v>18</v>
      </c>
      <c r="B17" s="429" t="str">
        <f>[3]W300_JIG_MTBJC!B181</f>
        <v>SL</v>
      </c>
      <c r="C17" s="430" t="str">
        <f>[3]W300_JIG_MTBJC!C181</f>
        <v>21_償却費</v>
      </c>
      <c r="D17" s="431">
        <f>[3]W300_JIG_MTBJC!D181</f>
        <v>130</v>
      </c>
      <c r="E17" s="429">
        <f>[3]W300_JIG_MTBJC!E181</f>
        <v>130</v>
      </c>
      <c r="F17" s="429">
        <f>[3]W300_JIG_MTBJC!F181</f>
        <v>130</v>
      </c>
      <c r="G17" s="429">
        <f>[3]W300_JIG_MTBJC!G181</f>
        <v>130</v>
      </c>
      <c r="H17" s="429">
        <f>[3]W300_JIG_MTBJC!H181</f>
        <v>189</v>
      </c>
      <c r="I17" s="432">
        <f>[3]W300_JIG_MTBJC!I181</f>
        <v>162</v>
      </c>
      <c r="J17" s="431">
        <f>[3]W300_JIG_MTBJC!J181</f>
        <v>195</v>
      </c>
      <c r="K17" s="429">
        <f>[3]W300_JIG_MTBJC!K181</f>
        <v>195</v>
      </c>
      <c r="L17" s="429">
        <f>[3]W300_JIG_MTBJC!L181</f>
        <v>195</v>
      </c>
      <c r="M17" s="429">
        <f>[3]W300_JIG_MTBJC!M181</f>
        <v>195</v>
      </c>
      <c r="N17" s="429">
        <f>[3]W300_JIG_MTBJC!N181</f>
        <v>195</v>
      </c>
      <c r="O17" s="432">
        <f>[3]W300_JIG_MTBJC!O181</f>
        <v>195</v>
      </c>
      <c r="P17" s="431">
        <f>[3]W300_JIG_MTBJC!P181</f>
        <v>162</v>
      </c>
      <c r="Q17" s="429">
        <f>[3]W300_JIG_MTBJC!Q181</f>
        <v>162</v>
      </c>
      <c r="R17" s="429">
        <f>[3]W300_JIG_MTBJC!R181</f>
        <v>162</v>
      </c>
      <c r="S17" s="429">
        <f>[3]W300_JIG_MTBJC!S181</f>
        <v>162</v>
      </c>
      <c r="T17" s="429">
        <f>[3]W300_JIG_MTBJC!T181</f>
        <v>162</v>
      </c>
      <c r="U17" s="432">
        <f>[3]W300_JIG_MTBJC!U181</f>
        <v>162</v>
      </c>
      <c r="V17" s="431">
        <f>[3]W300_JIG_MTBJC!V181</f>
        <v>195</v>
      </c>
      <c r="W17" s="429">
        <f>[3]W300_JIG_MTBJC!W181</f>
        <v>195</v>
      </c>
      <c r="X17" s="429">
        <f>[3]W300_JIG_MTBJC!X181</f>
        <v>195</v>
      </c>
      <c r="Y17" s="429">
        <f>[3]W300_JIG_MTBJC!Y181</f>
        <v>195</v>
      </c>
      <c r="Z17" s="429">
        <f>[3]W300_JIG_MTBJC!Z181</f>
        <v>195</v>
      </c>
      <c r="AA17" s="432">
        <f>[3]W300_JIG_MTBJC!AA181</f>
        <v>195</v>
      </c>
    </row>
    <row r="18" spans="1:27" ht="15.75" customHeight="1">
      <c r="A18" s="433" t="str">
        <f>[3]W300_JIG_MTBJC!A182</f>
        <v>18</v>
      </c>
      <c r="B18" s="429" t="str">
        <f>[3]W300_JIG_MTBJC!B182</f>
        <v>SL</v>
      </c>
      <c r="C18" s="430" t="str">
        <f>[3]W300_JIG_MTBJC!C182</f>
        <v>40_全社配賦</v>
      </c>
      <c r="D18" s="431">
        <f>[3]W300_JIG_MTBJC!D182</f>
        <v>4901</v>
      </c>
      <c r="E18" s="429">
        <f>[3]W300_JIG_MTBJC!E182</f>
        <v>4901</v>
      </c>
      <c r="F18" s="429">
        <f>[3]W300_JIG_MTBJC!F182</f>
        <v>4901</v>
      </c>
      <c r="G18" s="429">
        <f>[3]W300_JIG_MTBJC!G182</f>
        <v>4901</v>
      </c>
      <c r="H18" s="429">
        <f>[3]W300_JIG_MTBJC!H182</f>
        <v>4901</v>
      </c>
      <c r="I18" s="432">
        <f>[3]W300_JIG_MTBJC!I182</f>
        <v>4901</v>
      </c>
      <c r="J18" s="431">
        <f>[3]W300_JIG_MTBJC!J182</f>
        <v>4901</v>
      </c>
      <c r="K18" s="429">
        <f>[3]W300_JIG_MTBJC!K182</f>
        <v>4901</v>
      </c>
      <c r="L18" s="429">
        <f>[3]W300_JIG_MTBJC!L182</f>
        <v>4901</v>
      </c>
      <c r="M18" s="429">
        <f>[3]W300_JIG_MTBJC!M182</f>
        <v>4901</v>
      </c>
      <c r="N18" s="429">
        <f>[3]W300_JIG_MTBJC!N182</f>
        <v>4901</v>
      </c>
      <c r="O18" s="432">
        <f>[3]W300_JIG_MTBJC!O182</f>
        <v>4901</v>
      </c>
      <c r="P18" s="431">
        <f>[3]W300_JIG_MTBJC!P182</f>
        <v>4901</v>
      </c>
      <c r="Q18" s="429">
        <f>[3]W300_JIG_MTBJC!Q182</f>
        <v>4901</v>
      </c>
      <c r="R18" s="429">
        <f>[3]W300_JIG_MTBJC!R182</f>
        <v>4901</v>
      </c>
      <c r="S18" s="429">
        <f>[3]W300_JIG_MTBJC!S182</f>
        <v>4901</v>
      </c>
      <c r="T18" s="429">
        <f>[3]W300_JIG_MTBJC!T182</f>
        <v>4901</v>
      </c>
      <c r="U18" s="432">
        <f>[3]W300_JIG_MTBJC!U182</f>
        <v>4901</v>
      </c>
      <c r="V18" s="431">
        <f>[3]W300_JIG_MTBJC!V182</f>
        <v>4901</v>
      </c>
      <c r="W18" s="429">
        <f>[3]W300_JIG_MTBJC!W182</f>
        <v>4901</v>
      </c>
      <c r="X18" s="429">
        <f>[3]W300_JIG_MTBJC!X182</f>
        <v>4901</v>
      </c>
      <c r="Y18" s="429">
        <f>[3]W300_JIG_MTBJC!Y182</f>
        <v>4901</v>
      </c>
      <c r="Z18" s="429">
        <f>[3]W300_JIG_MTBJC!Z182</f>
        <v>4901</v>
      </c>
      <c r="AA18" s="432">
        <f>[3]W300_JIG_MTBJC!AA182</f>
        <v>4901</v>
      </c>
    </row>
    <row r="19" spans="1:27" ht="15.75" customHeight="1">
      <c r="A19" s="1486" t="str">
        <f>[3]W300_MIKOMI!A103</f>
        <v>完成労務費見込み</v>
      </c>
      <c r="B19" s="1487" t="str">
        <f>[3]W300_MIKOMI!B103</f>
        <v>15</v>
      </c>
      <c r="C19" s="1488" t="str">
        <f>[3]W300_MIKOMI!C103</f>
        <v>省エネソリュ</v>
      </c>
      <c r="D19" s="1489">
        <f>[3]W300_MIKOMI!D103</f>
        <v>0</v>
      </c>
      <c r="E19" s="1487">
        <f>[3]W300_MIKOMI!E103</f>
        <v>0</v>
      </c>
      <c r="F19" s="1487">
        <f>[3]W300_MIKOMI!F103</f>
        <v>0</v>
      </c>
      <c r="G19" s="1487">
        <f>[3]W300_MIKOMI!G103</f>
        <v>0</v>
      </c>
      <c r="H19" s="1487">
        <f>[3]W300_MIKOMI!H103</f>
        <v>0</v>
      </c>
      <c r="I19" s="1488">
        <f>[3]W300_MIKOMI!I103</f>
        <v>0</v>
      </c>
      <c r="J19" s="1489">
        <f>[3]W300_MIKOMI!J103</f>
        <v>0</v>
      </c>
      <c r="K19" s="1487">
        <f>[3]W300_MIKOMI!K103</f>
        <v>0</v>
      </c>
      <c r="L19" s="1487">
        <f>[3]W300_MIKOMI!L103</f>
        <v>0</v>
      </c>
      <c r="M19" s="1487">
        <f>[3]W300_MIKOMI!M103</f>
        <v>0</v>
      </c>
      <c r="N19" s="1487">
        <f>[3]W300_MIKOMI!N103</f>
        <v>0</v>
      </c>
      <c r="O19" s="1488">
        <f>[3]W300_MIKOMI!O103</f>
        <v>0</v>
      </c>
      <c r="P19" s="402"/>
      <c r="Q19" s="403"/>
      <c r="R19" s="403"/>
      <c r="S19" s="403"/>
      <c r="T19" s="403"/>
      <c r="U19" s="404"/>
      <c r="V19" s="402"/>
      <c r="W19" s="403"/>
      <c r="X19" s="403"/>
      <c r="Y19" s="403"/>
      <c r="Z19" s="403"/>
      <c r="AA19" s="404"/>
    </row>
    <row r="20" spans="1:27" ht="15.75" customHeight="1">
      <c r="A20" s="1486" t="str">
        <f>[3]W300_MIKOMI!A126</f>
        <v>仕掛労務費</v>
      </c>
      <c r="B20" s="1487" t="str">
        <f>[3]W300_MIKOMI!B126</f>
        <v>15</v>
      </c>
      <c r="C20" s="1488" t="str">
        <f>[3]W300_MIKOMI!C126</f>
        <v>省エネソリュ</v>
      </c>
      <c r="D20" s="1489">
        <f>[3]W300_MIKOMI!D126</f>
        <v>0</v>
      </c>
      <c r="E20" s="1487">
        <f>[3]W300_MIKOMI!E126</f>
        <v>0</v>
      </c>
      <c r="F20" s="1487">
        <f>[3]W300_MIKOMI!F126</f>
        <v>0</v>
      </c>
      <c r="G20" s="1487">
        <f>[3]W300_MIKOMI!G126</f>
        <v>0</v>
      </c>
      <c r="H20" s="1487">
        <f>[3]W300_MIKOMI!H126</f>
        <v>0</v>
      </c>
      <c r="I20" s="1488">
        <f>[3]W300_MIKOMI!I126</f>
        <v>0</v>
      </c>
      <c r="J20" s="1489">
        <f>[3]W300_MIKOMI!J126</f>
        <v>0</v>
      </c>
      <c r="K20" s="1487">
        <f>[3]W300_MIKOMI!K126</f>
        <v>0</v>
      </c>
      <c r="L20" s="1487">
        <f>[3]W300_MIKOMI!L126</f>
        <v>0</v>
      </c>
      <c r="M20" s="1487">
        <f>[3]W300_MIKOMI!M126</f>
        <v>0</v>
      </c>
      <c r="N20" s="1487">
        <f>[3]W300_MIKOMI!N126</f>
        <v>0</v>
      </c>
      <c r="O20" s="1488">
        <f>[3]W300_MIKOMI!O126</f>
        <v>0</v>
      </c>
      <c r="P20" s="402"/>
      <c r="Q20" s="403"/>
      <c r="R20" s="403"/>
      <c r="S20" s="403"/>
      <c r="T20" s="403"/>
      <c r="U20" s="404"/>
      <c r="V20" s="402"/>
      <c r="W20" s="403"/>
      <c r="X20" s="403"/>
      <c r="Y20" s="403"/>
      <c r="Z20" s="403"/>
      <c r="AA20" s="404"/>
    </row>
    <row r="21" spans="1:27" ht="15.75" customHeight="1">
      <c r="A21" s="405" t="s">
        <v>115</v>
      </c>
      <c r="B21" s="406" t="s">
        <v>151</v>
      </c>
      <c r="C21" s="407" t="s">
        <v>116</v>
      </c>
      <c r="D21" s="408">
        <f>D59</f>
        <v>0</v>
      </c>
      <c r="E21" s="409">
        <f t="shared" ref="E21:O21" si="0">E59</f>
        <v>0</v>
      </c>
      <c r="F21" s="409">
        <f t="shared" si="0"/>
        <v>0</v>
      </c>
      <c r="G21" s="409">
        <f t="shared" si="0"/>
        <v>0</v>
      </c>
      <c r="H21" s="409">
        <f t="shared" si="0"/>
        <v>0</v>
      </c>
      <c r="I21" s="410">
        <f t="shared" si="0"/>
        <v>0</v>
      </c>
      <c r="J21" s="411">
        <f t="shared" si="0"/>
        <v>0</v>
      </c>
      <c r="K21" s="409">
        <f t="shared" si="0"/>
        <v>144</v>
      </c>
      <c r="L21" s="409">
        <f t="shared" si="0"/>
        <v>0</v>
      </c>
      <c r="M21" s="409">
        <f t="shared" si="0"/>
        <v>0</v>
      </c>
      <c r="N21" s="409">
        <f t="shared" si="0"/>
        <v>0</v>
      </c>
      <c r="O21" s="410">
        <f t="shared" si="0"/>
        <v>0</v>
      </c>
      <c r="P21" s="402"/>
      <c r="Q21" s="403"/>
      <c r="R21" s="403"/>
      <c r="S21" s="403"/>
      <c r="T21" s="403"/>
      <c r="U21" s="404"/>
      <c r="V21" s="402"/>
      <c r="W21" s="403"/>
      <c r="X21" s="403"/>
      <c r="Y21" s="403"/>
      <c r="Z21" s="403"/>
      <c r="AA21" s="404"/>
    </row>
    <row r="22" spans="1:27" ht="16.5" customHeight="1">
      <c r="A22" s="405" t="s">
        <v>115</v>
      </c>
      <c r="B22" s="406" t="s">
        <v>151</v>
      </c>
      <c r="C22" s="407" t="s">
        <v>117</v>
      </c>
      <c r="D22" s="408">
        <f>D67</f>
        <v>0</v>
      </c>
      <c r="E22" s="409">
        <f t="shared" ref="E22:O22" si="1">E67</f>
        <v>0</v>
      </c>
      <c r="F22" s="409">
        <f t="shared" si="1"/>
        <v>0</v>
      </c>
      <c r="G22" s="409">
        <f t="shared" si="1"/>
        <v>0</v>
      </c>
      <c r="H22" s="409">
        <f t="shared" si="1"/>
        <v>0</v>
      </c>
      <c r="I22" s="410">
        <f t="shared" si="1"/>
        <v>0</v>
      </c>
      <c r="J22" s="411">
        <f t="shared" si="1"/>
        <v>0</v>
      </c>
      <c r="K22" s="409">
        <f t="shared" si="1"/>
        <v>100.8</v>
      </c>
      <c r="L22" s="409">
        <f t="shared" si="1"/>
        <v>0</v>
      </c>
      <c r="M22" s="409">
        <f t="shared" si="1"/>
        <v>0</v>
      </c>
      <c r="N22" s="409">
        <f t="shared" si="1"/>
        <v>0</v>
      </c>
      <c r="O22" s="410">
        <f t="shared" si="1"/>
        <v>0</v>
      </c>
      <c r="P22" s="402"/>
      <c r="Q22" s="403"/>
      <c r="R22" s="403"/>
      <c r="S22" s="403"/>
      <c r="T22" s="403"/>
      <c r="U22" s="404"/>
      <c r="V22" s="402"/>
      <c r="W22" s="403"/>
      <c r="X22" s="403"/>
      <c r="Y22" s="403"/>
      <c r="Z22" s="403"/>
      <c r="AA22" s="404"/>
    </row>
    <row r="23" spans="1:27" ht="15.75" customHeight="1">
      <c r="A23" s="412"/>
      <c r="B23" s="413"/>
      <c r="C23" s="414" t="s">
        <v>50</v>
      </c>
      <c r="D23" s="427">
        <f>D7-D8-D9-D10-D11-D12-D13-D14-D15-D16-D17-D18-D19-D20+D21-D22</f>
        <v>11743</v>
      </c>
      <c r="E23" s="415">
        <f t="shared" ref="E23:AA23" si="2">E7-E8-E9-E10-E11-E12-E13-E14-E15-E16-E17-E18-E19-E20+E21-E22</f>
        <v>-926</v>
      </c>
      <c r="F23" s="415">
        <f t="shared" si="2"/>
        <v>10615</v>
      </c>
      <c r="G23" s="415">
        <f t="shared" si="2"/>
        <v>3340</v>
      </c>
      <c r="H23" s="415">
        <f t="shared" si="2"/>
        <v>-631</v>
      </c>
      <c r="I23" s="415">
        <f t="shared" si="2"/>
        <v>31533</v>
      </c>
      <c r="J23" s="415">
        <f t="shared" si="2"/>
        <v>33468</v>
      </c>
      <c r="K23" s="415">
        <f t="shared" si="2"/>
        <v>-9208.7999999999993</v>
      </c>
      <c r="L23" s="415">
        <f t="shared" si="2"/>
        <v>-1381</v>
      </c>
      <c r="M23" s="415">
        <f t="shared" si="2"/>
        <v>21729</v>
      </c>
      <c r="N23" s="415">
        <f t="shared" si="2"/>
        <v>-16903</v>
      </c>
      <c r="O23" s="415">
        <f t="shared" si="2"/>
        <v>32696</v>
      </c>
      <c r="P23" s="415">
        <f t="shared" si="2"/>
        <v>6914</v>
      </c>
      <c r="Q23" s="415">
        <f t="shared" si="2"/>
        <v>-4812</v>
      </c>
      <c r="R23" s="415">
        <f t="shared" si="2"/>
        <v>10387</v>
      </c>
      <c r="S23" s="415">
        <f t="shared" si="2"/>
        <v>6568</v>
      </c>
      <c r="T23" s="415">
        <f t="shared" si="2"/>
        <v>-4073</v>
      </c>
      <c r="U23" s="415">
        <f t="shared" si="2"/>
        <v>20603</v>
      </c>
      <c r="V23" s="415">
        <f t="shared" si="2"/>
        <v>21230</v>
      </c>
      <c r="W23" s="415">
        <f t="shared" si="2"/>
        <v>1750</v>
      </c>
      <c r="X23" s="415">
        <f t="shared" si="2"/>
        <v>-2418</v>
      </c>
      <c r="Y23" s="415">
        <f t="shared" si="2"/>
        <v>8886</v>
      </c>
      <c r="Z23" s="415">
        <f t="shared" si="2"/>
        <v>804</v>
      </c>
      <c r="AA23" s="415">
        <f t="shared" si="2"/>
        <v>21873</v>
      </c>
    </row>
    <row r="24" spans="1:27" ht="15.75" customHeight="1" thickBot="1">
      <c r="A24" s="412"/>
      <c r="B24" s="413"/>
      <c r="C24" s="414" t="s">
        <v>152</v>
      </c>
      <c r="D24" s="416">
        <f>D23/D7</f>
        <v>0.2529565086271891</v>
      </c>
      <c r="E24" s="416">
        <f t="shared" ref="E24:AA24" si="3">E23/E7</f>
        <v>-4.0001727936411942E-2</v>
      </c>
      <c r="F24" s="416">
        <f t="shared" si="3"/>
        <v>0.14153144624738337</v>
      </c>
      <c r="G24" s="416">
        <f t="shared" si="3"/>
        <v>0.16895138853760938</v>
      </c>
      <c r="H24" s="416">
        <f t="shared" si="3"/>
        <v>-4.2505894240485009E-2</v>
      </c>
      <c r="I24" s="416">
        <f t="shared" si="3"/>
        <v>0.15944439949840217</v>
      </c>
      <c r="J24" s="416">
        <f t="shared" si="3"/>
        <v>0.26502169712711032</v>
      </c>
      <c r="K24" s="416">
        <f t="shared" si="3"/>
        <v>-0.42995611168176295</v>
      </c>
      <c r="L24" s="416">
        <f t="shared" si="3"/>
        <v>-3.8094449961381442E-2</v>
      </c>
      <c r="M24" s="416">
        <f t="shared" si="3"/>
        <v>0.32651129243114096</v>
      </c>
      <c r="N24" s="416">
        <f t="shared" si="3"/>
        <v>-1.2693751877440673</v>
      </c>
      <c r="O24" s="416">
        <f t="shared" si="3"/>
        <v>0.31698449785257932</v>
      </c>
      <c r="P24" s="416">
        <f t="shared" si="3"/>
        <v>0.11409240924092409</v>
      </c>
      <c r="Q24" s="416">
        <f t="shared" si="3"/>
        <v>-0.15948561580273102</v>
      </c>
      <c r="R24" s="416">
        <f t="shared" si="3"/>
        <v>0.13758162575996397</v>
      </c>
      <c r="S24" s="416">
        <f t="shared" si="3"/>
        <v>0.1500228414801279</v>
      </c>
      <c r="T24" s="416">
        <f t="shared" si="3"/>
        <v>-0.13285276273729532</v>
      </c>
      <c r="U24" s="416">
        <f t="shared" si="3"/>
        <v>0.15548729868836128</v>
      </c>
      <c r="V24" s="416">
        <f t="shared" si="3"/>
        <v>0.1704536330790847</v>
      </c>
      <c r="W24" s="416">
        <f t="shared" si="3"/>
        <v>5.8104787834517564E-2</v>
      </c>
      <c r="X24" s="416">
        <f t="shared" si="3"/>
        <v>-7.8414839797639121E-2</v>
      </c>
      <c r="Y24" s="416">
        <f t="shared" si="3"/>
        <v>8.1106983451838741E-2</v>
      </c>
      <c r="Z24" s="416">
        <f t="shared" si="3"/>
        <v>2.0570025072916134E-2</v>
      </c>
      <c r="AA24" s="416">
        <f t="shared" si="3"/>
        <v>0.2748623991555455</v>
      </c>
    </row>
    <row r="25" spans="1:27" ht="15.75" customHeight="1">
      <c r="A25" s="18"/>
    </row>
    <row r="26" spans="1:27" ht="15.75" customHeight="1">
      <c r="A26" s="14"/>
      <c r="B26" s="14"/>
    </row>
    <row r="27" spans="1:27" s="20" customFormat="1" ht="15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</row>
    <row r="29" spans="1:27" ht="15.75" customHeight="1" thickBot="1">
      <c r="A29" s="18" t="s">
        <v>38</v>
      </c>
    </row>
    <row r="30" spans="1:27" ht="15.75" customHeight="1" thickBot="1">
      <c r="A30" s="18"/>
      <c r="D30" s="2622" t="s">
        <v>1</v>
      </c>
      <c r="E30" s="2623"/>
      <c r="F30" s="2623"/>
      <c r="G30" s="2623"/>
      <c r="H30" s="2623"/>
      <c r="I30" s="2623"/>
      <c r="J30" s="2623"/>
      <c r="K30" s="2623"/>
      <c r="L30" s="2623"/>
      <c r="M30" s="2623"/>
      <c r="N30" s="2623"/>
      <c r="O30" s="2624"/>
      <c r="P30" s="2625" t="s">
        <v>0</v>
      </c>
      <c r="Q30" s="2626"/>
      <c r="R30" s="2626"/>
      <c r="S30" s="2626"/>
      <c r="T30" s="2626"/>
      <c r="U30" s="2626"/>
      <c r="V30" s="2626"/>
      <c r="W30" s="2626"/>
      <c r="X30" s="2626"/>
      <c r="Y30" s="2626"/>
      <c r="Z30" s="2626"/>
      <c r="AA30" s="2627"/>
    </row>
    <row r="31" spans="1:27" ht="15.75" customHeight="1" thickBot="1">
      <c r="A31" s="21" t="s">
        <v>23</v>
      </c>
      <c r="B31" s="22" t="s">
        <v>34</v>
      </c>
      <c r="C31" s="23" t="s">
        <v>30</v>
      </c>
      <c r="D31" s="399" t="s">
        <v>2</v>
      </c>
      <c r="E31" s="400" t="s">
        <v>3</v>
      </c>
      <c r="F31" s="400" t="s">
        <v>4</v>
      </c>
      <c r="G31" s="400" t="s">
        <v>5</v>
      </c>
      <c r="H31" s="400" t="s">
        <v>6</v>
      </c>
      <c r="I31" s="401" t="s">
        <v>7</v>
      </c>
      <c r="J31" s="399" t="s">
        <v>8</v>
      </c>
      <c r="K31" s="400" t="s">
        <v>9</v>
      </c>
      <c r="L31" s="400" t="s">
        <v>10</v>
      </c>
      <c r="M31" s="400" t="s">
        <v>11</v>
      </c>
      <c r="N31" s="400" t="s">
        <v>12</v>
      </c>
      <c r="O31" s="401" t="s">
        <v>13</v>
      </c>
      <c r="P31" s="399" t="s">
        <v>2</v>
      </c>
      <c r="Q31" s="400" t="s">
        <v>3</v>
      </c>
      <c r="R31" s="400" t="s">
        <v>4</v>
      </c>
      <c r="S31" s="400" t="s">
        <v>5</v>
      </c>
      <c r="T31" s="400" t="s">
        <v>6</v>
      </c>
      <c r="U31" s="401" t="s">
        <v>7</v>
      </c>
      <c r="V31" s="399" t="s">
        <v>8</v>
      </c>
      <c r="W31" s="400" t="s">
        <v>9</v>
      </c>
      <c r="X31" s="400" t="s">
        <v>10</v>
      </c>
      <c r="Y31" s="400" t="s">
        <v>11</v>
      </c>
      <c r="Z31" s="400" t="s">
        <v>12</v>
      </c>
      <c r="AA31" s="401" t="s">
        <v>13</v>
      </c>
    </row>
    <row r="32" spans="1:27" ht="15.75" customHeight="1">
      <c r="A32" s="448" t="str">
        <f>[3]W300_JIG_MTP!B213</f>
        <v>SL</v>
      </c>
      <c r="B32" s="463" t="str">
        <f>[3]W300_JIG_MTP!C213</f>
        <v>1</v>
      </c>
      <c r="C32" s="449" t="str">
        <f>[3]W300_JIG_MTP!D213</f>
        <v>01.売上高</v>
      </c>
      <c r="D32" s="450">
        <f>[3]W300_JIG_MTP!E213</f>
        <v>5657</v>
      </c>
      <c r="E32" s="451">
        <f>[3]W300_JIG_MTP!F213</f>
        <v>5494</v>
      </c>
      <c r="F32" s="451">
        <f>[3]W300_JIG_MTP!G213</f>
        <v>3009</v>
      </c>
      <c r="G32" s="451">
        <f>[3]W300_JIG_MTP!H213</f>
        <v>6185</v>
      </c>
      <c r="H32" s="451">
        <f>[3]W300_JIG_MTP!I213</f>
        <v>3622</v>
      </c>
      <c r="I32" s="452">
        <f>[3]W300_JIG_MTP!J213</f>
        <v>4108</v>
      </c>
      <c r="J32" s="450">
        <f>[3]W300_JIG_MTP!K213</f>
        <v>5477</v>
      </c>
      <c r="K32" s="451">
        <f>[3]W300_JIG_MTP!L213</f>
        <v>5098</v>
      </c>
      <c r="L32" s="451">
        <f>[3]W300_JIG_MTP!M213</f>
        <v>4806</v>
      </c>
      <c r="M32" s="451">
        <f>[3]W300_JIG_MTP!N213</f>
        <v>5469</v>
      </c>
      <c r="N32" s="451">
        <f>[3]W300_JIG_MTP!O213</f>
        <v>5416</v>
      </c>
      <c r="O32" s="452">
        <f>[3]W300_JIG_MTP!P213</f>
        <v>6728</v>
      </c>
      <c r="P32" s="450">
        <f>[3]W300_JIG_MTP!Q213</f>
        <v>5657</v>
      </c>
      <c r="Q32" s="451">
        <f>[3]W300_JIG_MTP!R213</f>
        <v>5494</v>
      </c>
      <c r="R32" s="451">
        <f>[3]W300_JIG_MTP!S213</f>
        <v>3009</v>
      </c>
      <c r="S32" s="451">
        <f>[3]W300_JIG_MTP!T213</f>
        <v>6185</v>
      </c>
      <c r="T32" s="451">
        <f>[3]W300_JIG_MTP!U213</f>
        <v>3622</v>
      </c>
      <c r="U32" s="452">
        <f>[3]W300_JIG_MTP!V213</f>
        <v>4108</v>
      </c>
      <c r="V32" s="450">
        <f>[3]W300_JIG_MTP!W213</f>
        <v>5477</v>
      </c>
      <c r="W32" s="451">
        <f>[3]W300_JIG_MTP!X213</f>
        <v>5098</v>
      </c>
      <c r="X32" s="451">
        <f>[3]W300_JIG_MTP!Y213</f>
        <v>4806</v>
      </c>
      <c r="Y32" s="451">
        <f>[3]W300_JIG_MTP!Z213</f>
        <v>5469</v>
      </c>
      <c r="Z32" s="451">
        <f>[3]W300_JIG_MTP!AA213</f>
        <v>5416</v>
      </c>
      <c r="AA32" s="452">
        <f>[3]W300_JIG_MTP!AB213</f>
        <v>6728</v>
      </c>
    </row>
    <row r="33" spans="1:27" ht="15.75" customHeight="1">
      <c r="A33" s="453" t="str">
        <f>[3]W300_JIG_MTP!B214</f>
        <v>SL</v>
      </c>
      <c r="B33" s="464" t="str">
        <f>[3]W300_JIG_MTP!C214</f>
        <v>1</v>
      </c>
      <c r="C33" s="454" t="str">
        <f>[3]W300_JIG_MTP!D214</f>
        <v>02.原材料費</v>
      </c>
      <c r="D33" s="455">
        <f>[3]W300_JIG_MTP!E214</f>
        <v>1</v>
      </c>
      <c r="E33" s="456">
        <f>[3]W300_JIG_MTP!F214</f>
        <v>0</v>
      </c>
      <c r="F33" s="456">
        <f>[3]W300_JIG_MTP!G214</f>
        <v>0</v>
      </c>
      <c r="G33" s="456">
        <f>[3]W300_JIG_MTP!H214</f>
        <v>0</v>
      </c>
      <c r="H33" s="456">
        <f>[3]W300_JIG_MTP!I214</f>
        <v>0</v>
      </c>
      <c r="I33" s="457">
        <f>[3]W300_JIG_MTP!J214</f>
        <v>0</v>
      </c>
      <c r="J33" s="455">
        <f>[3]W300_JIG_MTP!K214</f>
        <v>0</v>
      </c>
      <c r="K33" s="456">
        <f>[3]W300_JIG_MTP!L214</f>
        <v>0</v>
      </c>
      <c r="L33" s="456">
        <f>[3]W300_JIG_MTP!M214</f>
        <v>0</v>
      </c>
      <c r="M33" s="456">
        <f>[3]W300_JIG_MTP!N214</f>
        <v>0</v>
      </c>
      <c r="N33" s="456">
        <f>[3]W300_JIG_MTP!O214</f>
        <v>0</v>
      </c>
      <c r="O33" s="457">
        <f>[3]W300_JIG_MTP!P214</f>
        <v>0</v>
      </c>
      <c r="P33" s="455">
        <f>[3]W300_JIG_MTP!Q214</f>
        <v>0</v>
      </c>
      <c r="Q33" s="456">
        <f>[3]W300_JIG_MTP!R214</f>
        <v>0</v>
      </c>
      <c r="R33" s="456">
        <f>[3]W300_JIG_MTP!S214</f>
        <v>0</v>
      </c>
      <c r="S33" s="456">
        <f>[3]W300_JIG_MTP!T214</f>
        <v>0</v>
      </c>
      <c r="T33" s="456">
        <f>[3]W300_JIG_MTP!U214</f>
        <v>0</v>
      </c>
      <c r="U33" s="457">
        <f>[3]W300_JIG_MTP!V214</f>
        <v>0</v>
      </c>
      <c r="V33" s="455">
        <f>[3]W300_JIG_MTP!W214</f>
        <v>0</v>
      </c>
      <c r="W33" s="456">
        <f>[3]W300_JIG_MTP!X214</f>
        <v>0</v>
      </c>
      <c r="X33" s="456">
        <f>[3]W300_JIG_MTP!Y214</f>
        <v>0</v>
      </c>
      <c r="Y33" s="456">
        <f>[3]W300_JIG_MTP!Z214</f>
        <v>0</v>
      </c>
      <c r="Z33" s="456">
        <f>[3]W300_JIG_MTP!AA214</f>
        <v>0</v>
      </c>
      <c r="AA33" s="457">
        <f>[3]W300_JIG_MTP!AB214</f>
        <v>0</v>
      </c>
    </row>
    <row r="34" spans="1:27" ht="15.75" customHeight="1" thickBot="1">
      <c r="A34" s="458" t="str">
        <f>[3]W300_JIG_MTP!B215</f>
        <v>SL</v>
      </c>
      <c r="B34" s="465" t="str">
        <f>[3]W300_JIG_MTP!C215</f>
        <v>1</v>
      </c>
      <c r="C34" s="459" t="str">
        <f>[3]W300_JIG_MTP!D215</f>
        <v>03.労務費</v>
      </c>
      <c r="D34" s="460">
        <f>[3]W300_JIG_MTP!E215</f>
        <v>6403</v>
      </c>
      <c r="E34" s="461">
        <f>[3]W300_JIG_MTP!F215</f>
        <v>4220</v>
      </c>
      <c r="F34" s="461">
        <f>[3]W300_JIG_MTP!G215</f>
        <v>5909</v>
      </c>
      <c r="G34" s="461">
        <f>[3]W300_JIG_MTP!H215</f>
        <v>6052</v>
      </c>
      <c r="H34" s="461">
        <f>[3]W300_JIG_MTP!I215</f>
        <v>2961</v>
      </c>
      <c r="I34" s="462">
        <f>[3]W300_JIG_MTP!J215</f>
        <v>3670</v>
      </c>
      <c r="J34" s="460">
        <f>[3]W300_JIG_MTP!K215</f>
        <v>52</v>
      </c>
      <c r="K34" s="461">
        <f>[3]W300_JIG_MTP!L215</f>
        <v>0</v>
      </c>
      <c r="L34" s="461">
        <f>[3]W300_JIG_MTP!M215</f>
        <v>0</v>
      </c>
      <c r="M34" s="461">
        <f>[3]W300_JIG_MTP!N215</f>
        <v>0</v>
      </c>
      <c r="N34" s="461">
        <f>[3]W300_JIG_MTP!O215</f>
        <v>0</v>
      </c>
      <c r="O34" s="462">
        <f>[3]W300_JIG_MTP!P215</f>
        <v>0</v>
      </c>
      <c r="P34" s="460">
        <f>[3]W300_JIG_MTP!Q215</f>
        <v>5002</v>
      </c>
      <c r="Q34" s="461">
        <f>[3]W300_JIG_MTP!R215</f>
        <v>4845</v>
      </c>
      <c r="R34" s="461">
        <f>[3]W300_JIG_MTP!S215</f>
        <v>2696</v>
      </c>
      <c r="S34" s="461">
        <f>[3]W300_JIG_MTP!T215</f>
        <v>5380</v>
      </c>
      <c r="T34" s="461">
        <f>[3]W300_JIG_MTP!U215</f>
        <v>3169</v>
      </c>
      <c r="U34" s="462">
        <f>[3]W300_JIG_MTP!V215</f>
        <v>3679</v>
      </c>
      <c r="V34" s="460">
        <f>[3]W300_JIG_MTP!W215</f>
        <v>4662</v>
      </c>
      <c r="W34" s="461">
        <f>[3]W300_JIG_MTP!X215</f>
        <v>4309</v>
      </c>
      <c r="X34" s="461">
        <f>[3]W300_JIG_MTP!Y215</f>
        <v>4038</v>
      </c>
      <c r="Y34" s="461">
        <f>[3]W300_JIG_MTP!Z215</f>
        <v>4656</v>
      </c>
      <c r="Z34" s="461">
        <f>[3]W300_JIG_MTP!AA215</f>
        <v>4605</v>
      </c>
      <c r="AA34" s="462">
        <f>[3]W300_JIG_MTP!AB215</f>
        <v>5828</v>
      </c>
    </row>
    <row r="35" spans="1:27" ht="15.75" customHeight="1">
      <c r="A35" s="448" t="str">
        <f>[3]W300_JIG_MTP!B216</f>
        <v>SL</v>
      </c>
      <c r="B35" s="463" t="str">
        <f>[3]W300_JIG_MTP!C216</f>
        <v>2</v>
      </c>
      <c r="C35" s="449" t="str">
        <f>[3]W300_JIG_MTP!D216</f>
        <v>01.売上高</v>
      </c>
      <c r="D35" s="450">
        <f>[3]W300_JIG_MTP!E216</f>
        <v>0</v>
      </c>
      <c r="E35" s="451">
        <f>[3]W300_JIG_MTP!F216</f>
        <v>0</v>
      </c>
      <c r="F35" s="451">
        <f>[3]W300_JIG_MTP!G216</f>
        <v>305</v>
      </c>
      <c r="G35" s="451">
        <f>[3]W300_JIG_MTP!H216</f>
        <v>545</v>
      </c>
      <c r="H35" s="451">
        <f>[3]W300_JIG_MTP!I216</f>
        <v>313</v>
      </c>
      <c r="I35" s="452">
        <f>[3]W300_JIG_MTP!J216</f>
        <v>318</v>
      </c>
      <c r="J35" s="450">
        <f>[3]W300_JIG_MTP!K216</f>
        <v>0</v>
      </c>
      <c r="K35" s="451">
        <f>[3]W300_JIG_MTP!L216</f>
        <v>0</v>
      </c>
      <c r="L35" s="451">
        <f>[3]W300_JIG_MTP!M216</f>
        <v>0</v>
      </c>
      <c r="M35" s="451">
        <f>[3]W300_JIG_MTP!N216</f>
        <v>0</v>
      </c>
      <c r="N35" s="451">
        <f>[3]W300_JIG_MTP!O216</f>
        <v>0</v>
      </c>
      <c r="O35" s="452">
        <f>[3]W300_JIG_MTP!P216</f>
        <v>0</v>
      </c>
      <c r="P35" s="450">
        <f>[3]W300_JIG_MTP!Q216</f>
        <v>318</v>
      </c>
      <c r="Q35" s="451">
        <f>[3]W300_JIG_MTP!R216</f>
        <v>318</v>
      </c>
      <c r="R35" s="451">
        <f>[3]W300_JIG_MTP!S216</f>
        <v>318</v>
      </c>
      <c r="S35" s="451">
        <f>[3]W300_JIG_MTP!T216</f>
        <v>318</v>
      </c>
      <c r="T35" s="451">
        <f>[3]W300_JIG_MTP!U216</f>
        <v>318</v>
      </c>
      <c r="U35" s="452">
        <f>[3]W300_JIG_MTP!V216</f>
        <v>318</v>
      </c>
      <c r="V35" s="450">
        <f>[3]W300_JIG_MTP!W216</f>
        <v>0</v>
      </c>
      <c r="W35" s="451">
        <f>[3]W300_JIG_MTP!X216</f>
        <v>0</v>
      </c>
      <c r="X35" s="451">
        <f>[3]W300_JIG_MTP!Y216</f>
        <v>0</v>
      </c>
      <c r="Y35" s="451">
        <f>[3]W300_JIG_MTP!Z216</f>
        <v>0</v>
      </c>
      <c r="Z35" s="451">
        <f>[3]W300_JIG_MTP!AA216</f>
        <v>0</v>
      </c>
      <c r="AA35" s="452">
        <f>[3]W300_JIG_MTP!AB216</f>
        <v>0</v>
      </c>
    </row>
    <row r="36" spans="1:27" ht="15.75" customHeight="1">
      <c r="A36" s="453" t="str">
        <f>[3]W300_JIG_MTP!B217</f>
        <v>SL</v>
      </c>
      <c r="B36" s="464" t="str">
        <f>[3]W300_JIG_MTP!C217</f>
        <v>2</v>
      </c>
      <c r="C36" s="454" t="str">
        <f>[3]W300_JIG_MTP!D217</f>
        <v>02.原材料費</v>
      </c>
      <c r="D36" s="455">
        <f>[3]W300_JIG_MTP!E217</f>
        <v>0</v>
      </c>
      <c r="E36" s="456">
        <f>[3]W300_JIG_MTP!F217</f>
        <v>0</v>
      </c>
      <c r="F36" s="456">
        <f>[3]W300_JIG_MTP!G217</f>
        <v>0</v>
      </c>
      <c r="G36" s="456">
        <f>[3]W300_JIG_MTP!H217</f>
        <v>0</v>
      </c>
      <c r="H36" s="456">
        <f>[3]W300_JIG_MTP!I217</f>
        <v>0</v>
      </c>
      <c r="I36" s="457">
        <f>[3]W300_JIG_MTP!J217</f>
        <v>0</v>
      </c>
      <c r="J36" s="455">
        <f>[3]W300_JIG_MTP!K217</f>
        <v>0</v>
      </c>
      <c r="K36" s="456">
        <f>[3]W300_JIG_MTP!L217</f>
        <v>0</v>
      </c>
      <c r="L36" s="456">
        <f>[3]W300_JIG_MTP!M217</f>
        <v>0</v>
      </c>
      <c r="M36" s="456">
        <f>[3]W300_JIG_MTP!N217</f>
        <v>0</v>
      </c>
      <c r="N36" s="456">
        <f>[3]W300_JIG_MTP!O217</f>
        <v>0</v>
      </c>
      <c r="O36" s="457">
        <f>[3]W300_JIG_MTP!P217</f>
        <v>0</v>
      </c>
      <c r="P36" s="455">
        <f>[3]W300_JIG_MTP!Q217</f>
        <v>0</v>
      </c>
      <c r="Q36" s="456">
        <f>[3]W300_JIG_MTP!R217</f>
        <v>0</v>
      </c>
      <c r="R36" s="456">
        <f>[3]W300_JIG_MTP!S217</f>
        <v>0</v>
      </c>
      <c r="S36" s="456">
        <f>[3]W300_JIG_MTP!T217</f>
        <v>0</v>
      </c>
      <c r="T36" s="456">
        <f>[3]W300_JIG_MTP!U217</f>
        <v>0</v>
      </c>
      <c r="U36" s="457">
        <f>[3]W300_JIG_MTP!V217</f>
        <v>0</v>
      </c>
      <c r="V36" s="455">
        <f>[3]W300_JIG_MTP!W217</f>
        <v>0</v>
      </c>
      <c r="W36" s="456">
        <f>[3]W300_JIG_MTP!X217</f>
        <v>0</v>
      </c>
      <c r="X36" s="456">
        <f>[3]W300_JIG_MTP!Y217</f>
        <v>0</v>
      </c>
      <c r="Y36" s="456">
        <f>[3]W300_JIG_MTP!Z217</f>
        <v>0</v>
      </c>
      <c r="Z36" s="456">
        <f>[3]W300_JIG_MTP!AA217</f>
        <v>0</v>
      </c>
      <c r="AA36" s="457">
        <f>[3]W300_JIG_MTP!AB217</f>
        <v>0</v>
      </c>
    </row>
    <row r="37" spans="1:27" ht="15.75" customHeight="1" thickBot="1">
      <c r="A37" s="458" t="str">
        <f>[3]W300_JIG_MTP!B218</f>
        <v>SL</v>
      </c>
      <c r="B37" s="465" t="str">
        <f>[3]W300_JIG_MTP!C218</f>
        <v>2</v>
      </c>
      <c r="C37" s="459" t="str">
        <f>[3]W300_JIG_MTP!D218</f>
        <v>03.労務費</v>
      </c>
      <c r="D37" s="460">
        <f>[3]W300_JIG_MTP!E218</f>
        <v>0</v>
      </c>
      <c r="E37" s="461">
        <f>[3]W300_JIG_MTP!F218</f>
        <v>0</v>
      </c>
      <c r="F37" s="461">
        <f>[3]W300_JIG_MTP!G218</f>
        <v>302</v>
      </c>
      <c r="G37" s="461">
        <f>[3]W300_JIG_MTP!H218</f>
        <v>540</v>
      </c>
      <c r="H37" s="461">
        <f>[3]W300_JIG_MTP!I218</f>
        <v>310</v>
      </c>
      <c r="I37" s="462">
        <f>[3]W300_JIG_MTP!J218</f>
        <v>310</v>
      </c>
      <c r="J37" s="460">
        <f>[3]W300_JIG_MTP!K218</f>
        <v>0</v>
      </c>
      <c r="K37" s="461">
        <f>[3]W300_JIG_MTP!L218</f>
        <v>0</v>
      </c>
      <c r="L37" s="461">
        <f>[3]W300_JIG_MTP!M218</f>
        <v>0</v>
      </c>
      <c r="M37" s="461">
        <f>[3]W300_JIG_MTP!N218</f>
        <v>0</v>
      </c>
      <c r="N37" s="461">
        <f>[3]W300_JIG_MTP!O218</f>
        <v>0</v>
      </c>
      <c r="O37" s="462">
        <f>[3]W300_JIG_MTP!P218</f>
        <v>0</v>
      </c>
      <c r="P37" s="460">
        <f>[3]W300_JIG_MTP!Q218</f>
        <v>315</v>
      </c>
      <c r="Q37" s="461">
        <f>[3]W300_JIG_MTP!R218</f>
        <v>315</v>
      </c>
      <c r="R37" s="461">
        <f>[3]W300_JIG_MTP!S218</f>
        <v>315</v>
      </c>
      <c r="S37" s="461">
        <f>[3]W300_JIG_MTP!T218</f>
        <v>315</v>
      </c>
      <c r="T37" s="461">
        <f>[3]W300_JIG_MTP!U218</f>
        <v>315</v>
      </c>
      <c r="U37" s="462">
        <f>[3]W300_JIG_MTP!V218</f>
        <v>315</v>
      </c>
      <c r="V37" s="460">
        <f>[3]W300_JIG_MTP!W218</f>
        <v>0</v>
      </c>
      <c r="W37" s="461">
        <f>[3]W300_JIG_MTP!X218</f>
        <v>0</v>
      </c>
      <c r="X37" s="461">
        <f>[3]W300_JIG_MTP!Y218</f>
        <v>0</v>
      </c>
      <c r="Y37" s="461">
        <f>[3]W300_JIG_MTP!Z218</f>
        <v>0</v>
      </c>
      <c r="Z37" s="461">
        <f>[3]W300_JIG_MTP!AA218</f>
        <v>0</v>
      </c>
      <c r="AA37" s="462">
        <f>[3]W300_JIG_MTP!AB218</f>
        <v>0</v>
      </c>
    </row>
    <row r="38" spans="1:27" ht="15.75" customHeight="1">
      <c r="A38" s="448" t="str">
        <f>[3]W300_JIG_MTP!B219</f>
        <v>SL</v>
      </c>
      <c r="B38" s="463" t="str">
        <f>[3]W300_JIG_MTP!C219</f>
        <v>3</v>
      </c>
      <c r="C38" s="449" t="str">
        <f>[3]W300_JIG_MTP!D219</f>
        <v>01.売上高</v>
      </c>
      <c r="D38" s="450">
        <f>[3]W300_JIG_MTP!E219</f>
        <v>459</v>
      </c>
      <c r="E38" s="451">
        <f>[3]W300_JIG_MTP!F219</f>
        <v>6510</v>
      </c>
      <c r="F38" s="451">
        <f>[3]W300_JIG_MTP!G219</f>
        <v>6547</v>
      </c>
      <c r="G38" s="451">
        <f>[3]W300_JIG_MTP!H219</f>
        <v>6786</v>
      </c>
      <c r="H38" s="451">
        <f>[3]W300_JIG_MTP!I219</f>
        <v>8697</v>
      </c>
      <c r="I38" s="452">
        <f>[3]W300_JIG_MTP!J219</f>
        <v>88822</v>
      </c>
      <c r="J38" s="450">
        <f>[3]W300_JIG_MTP!K219</f>
        <v>93658</v>
      </c>
      <c r="K38" s="451">
        <f>[3]W300_JIG_MTP!L219</f>
        <v>4490</v>
      </c>
      <c r="L38" s="451">
        <f>[3]W300_JIG_MTP!M219</f>
        <v>15180</v>
      </c>
      <c r="M38" s="451">
        <f>[3]W300_JIG_MTP!N219</f>
        <v>48930</v>
      </c>
      <c r="N38" s="451">
        <f>[3]W300_JIG_MTP!O219</f>
        <v>7900</v>
      </c>
      <c r="O38" s="452">
        <f>[3]W300_JIG_MTP!P219</f>
        <v>58019</v>
      </c>
      <c r="P38" s="450">
        <f>[3]W300_JIG_MTP!Q219</f>
        <v>448</v>
      </c>
      <c r="Q38" s="451">
        <f>[3]W300_JIG_MTP!R219</f>
        <v>5680</v>
      </c>
      <c r="R38" s="451">
        <f>[3]W300_JIG_MTP!S219</f>
        <v>7860</v>
      </c>
      <c r="S38" s="451">
        <f>[3]W300_JIG_MTP!T219</f>
        <v>21577</v>
      </c>
      <c r="T38" s="451">
        <f>[3]W300_JIG_MTP!U219</f>
        <v>7918</v>
      </c>
      <c r="U38" s="452">
        <f>[3]W300_JIG_MTP!V219</f>
        <v>67990</v>
      </c>
      <c r="V38" s="450">
        <f>[3]W300_JIG_MTP!W219</f>
        <v>87383</v>
      </c>
      <c r="W38" s="451">
        <f>[3]W300_JIG_MTP!X219</f>
        <v>2800</v>
      </c>
      <c r="X38" s="451">
        <f>[3]W300_JIG_MTP!Y219</f>
        <v>9830</v>
      </c>
      <c r="Y38" s="451">
        <f>[3]W300_JIG_MTP!Z219</f>
        <v>76380</v>
      </c>
      <c r="Z38" s="451">
        <f>[3]W300_JIG_MTP!AA219</f>
        <v>14870</v>
      </c>
      <c r="AA38" s="452">
        <f>[3]W300_JIG_MTP!AB219</f>
        <v>50800</v>
      </c>
    </row>
    <row r="39" spans="1:27" ht="15.75" customHeight="1">
      <c r="A39" s="453" t="str">
        <f>[3]W300_JIG_MTP!B220</f>
        <v>SL</v>
      </c>
      <c r="B39" s="464" t="str">
        <f>[3]W300_JIG_MTP!C220</f>
        <v>3</v>
      </c>
      <c r="C39" s="454" t="str">
        <f>[3]W300_JIG_MTP!D220</f>
        <v>02.原材料費</v>
      </c>
      <c r="D39" s="455">
        <f>[3]W300_JIG_MTP!E220</f>
        <v>0</v>
      </c>
      <c r="E39" s="456">
        <f>[3]W300_JIG_MTP!F220</f>
        <v>516</v>
      </c>
      <c r="F39" s="456">
        <f>[3]W300_JIG_MTP!G220</f>
        <v>1359</v>
      </c>
      <c r="G39" s="456">
        <f>[3]W300_JIG_MTP!H220</f>
        <v>117</v>
      </c>
      <c r="H39" s="456">
        <f>[3]W300_JIG_MTP!I220</f>
        <v>1066</v>
      </c>
      <c r="I39" s="457">
        <f>[3]W300_JIG_MTP!J220</f>
        <v>58758</v>
      </c>
      <c r="J39" s="455">
        <f>[3]W300_JIG_MTP!K220</f>
        <v>36691</v>
      </c>
      <c r="K39" s="456">
        <f>[3]W300_JIG_MTP!L220</f>
        <v>798</v>
      </c>
      <c r="L39" s="456">
        <f>[3]W300_JIG_MTP!M220</f>
        <v>3400</v>
      </c>
      <c r="M39" s="456">
        <f>[3]W300_JIG_MTP!N220</f>
        <v>11296</v>
      </c>
      <c r="N39" s="456">
        <f>[3]W300_JIG_MTP!O220</f>
        <v>3114</v>
      </c>
      <c r="O39" s="457">
        <f>[3]W300_JIG_MTP!P220</f>
        <v>22296</v>
      </c>
      <c r="P39" s="455">
        <f>[3]W300_JIG_MTP!Q220</f>
        <v>0</v>
      </c>
      <c r="Q39" s="456">
        <f>[3]W300_JIG_MTP!R220</f>
        <v>360</v>
      </c>
      <c r="R39" s="456">
        <f>[3]W300_JIG_MTP!S220</f>
        <v>1140</v>
      </c>
      <c r="S39" s="456">
        <f>[3]W300_JIG_MTP!T220</f>
        <v>4866</v>
      </c>
      <c r="T39" s="456">
        <f>[3]W300_JIG_MTP!U220</f>
        <v>1568</v>
      </c>
      <c r="U39" s="457">
        <f>[3]W300_JIG_MTP!V220</f>
        <v>46127</v>
      </c>
      <c r="V39" s="455">
        <f>[3]W300_JIG_MTP!W220</f>
        <v>41160</v>
      </c>
      <c r="W39" s="456">
        <f>[3]W300_JIG_MTP!X220</f>
        <v>240</v>
      </c>
      <c r="X39" s="456">
        <f>[3]W300_JIG_MTP!Y220</f>
        <v>3360</v>
      </c>
      <c r="Y39" s="456">
        <f>[3]W300_JIG_MTP!Z220</f>
        <v>51270</v>
      </c>
      <c r="Z39" s="456">
        <f>[3]W300_JIG_MTP!AA220</f>
        <v>8400</v>
      </c>
      <c r="AA39" s="457">
        <f>[3]W300_JIG_MTP!AB220</f>
        <v>14050</v>
      </c>
    </row>
    <row r="40" spans="1:27" ht="15.75" customHeight="1" thickBot="1">
      <c r="A40" s="458" t="str">
        <f>[3]W300_JIG_MTP!B221</f>
        <v>SL</v>
      </c>
      <c r="B40" s="465" t="str">
        <f>[3]W300_JIG_MTP!C221</f>
        <v>3</v>
      </c>
      <c r="C40" s="459" t="str">
        <f>[3]W300_JIG_MTP!D221</f>
        <v>03.労務費</v>
      </c>
      <c r="D40" s="460">
        <f>[3]W300_JIG_MTP!E221</f>
        <v>384</v>
      </c>
      <c r="E40" s="461">
        <f>[3]W300_JIG_MTP!F221</f>
        <v>4647</v>
      </c>
      <c r="F40" s="461">
        <f>[3]W300_JIG_MTP!G221</f>
        <v>4098</v>
      </c>
      <c r="G40" s="461">
        <f>[3]W300_JIG_MTP!H221</f>
        <v>4474</v>
      </c>
      <c r="H40" s="461">
        <f>[3]W300_JIG_MTP!I221</f>
        <v>4230</v>
      </c>
      <c r="I40" s="462">
        <f>[3]W300_JIG_MTP!J221</f>
        <v>12556</v>
      </c>
      <c r="J40" s="460">
        <f>[3]W300_JIG_MTP!K221</f>
        <v>10949</v>
      </c>
      <c r="K40" s="461">
        <f>[3]W300_JIG_MTP!L221</f>
        <v>63</v>
      </c>
      <c r="L40" s="461">
        <f>[3]W300_JIG_MTP!M221</f>
        <v>279</v>
      </c>
      <c r="M40" s="461">
        <f>[3]W300_JIG_MTP!N221</f>
        <v>1893</v>
      </c>
      <c r="N40" s="461">
        <f>[3]W300_JIG_MTP!O221</f>
        <v>211</v>
      </c>
      <c r="O40" s="462">
        <f>[3]W300_JIG_MTP!P221</f>
        <v>9</v>
      </c>
      <c r="P40" s="460">
        <f>[3]W300_JIG_MTP!Q221</f>
        <v>391</v>
      </c>
      <c r="Q40" s="461">
        <f>[3]W300_JIG_MTP!R221</f>
        <v>4586</v>
      </c>
      <c r="R40" s="461">
        <f>[3]W300_JIG_MTP!S221</f>
        <v>5676</v>
      </c>
      <c r="S40" s="461">
        <f>[3]W300_JIG_MTP!T221</f>
        <v>13192</v>
      </c>
      <c r="T40" s="461">
        <f>[3]W300_JIG_MTP!U221</f>
        <v>5267</v>
      </c>
      <c r="U40" s="462">
        <f>[3]W300_JIG_MTP!V221</f>
        <v>13079</v>
      </c>
      <c r="V40" s="460">
        <f>[3]W300_JIG_MTP!W221</f>
        <v>27903</v>
      </c>
      <c r="W40" s="461">
        <f>[3]W300_JIG_MTP!X221</f>
        <v>2274</v>
      </c>
      <c r="X40" s="461">
        <f>[3]W300_JIG_MTP!Y221</f>
        <v>5153</v>
      </c>
      <c r="Y40" s="461">
        <f>[3]W300_JIG_MTP!Z221</f>
        <v>15504</v>
      </c>
      <c r="Z40" s="461">
        <f>[3]W300_JIG_MTP!AA221</f>
        <v>5128</v>
      </c>
      <c r="AA40" s="462">
        <f>[3]W300_JIG_MTP!AB221</f>
        <v>19889</v>
      </c>
    </row>
    <row r="41" spans="1:27" ht="15.75" customHeight="1">
      <c r="A41" s="448" t="str">
        <f>[3]W300_JIG_MTP!B222</f>
        <v>SL</v>
      </c>
      <c r="B41" s="463" t="str">
        <f>[3]W300_JIG_MTP!C222</f>
        <v>4</v>
      </c>
      <c r="C41" s="449" t="str">
        <f>[3]W300_JIG_MTP!D222</f>
        <v>01.売上高</v>
      </c>
      <c r="D41" s="450">
        <f>[3]W300_JIG_MTP!E222</f>
        <v>2165</v>
      </c>
      <c r="E41" s="451">
        <f>[3]W300_JIG_MTP!F222</f>
        <v>4780</v>
      </c>
      <c r="F41" s="451">
        <f>[3]W300_JIG_MTP!G222</f>
        <v>4409</v>
      </c>
      <c r="G41" s="451">
        <f>[3]W300_JIG_MTP!H222</f>
        <v>5923</v>
      </c>
      <c r="H41" s="451">
        <f>[3]W300_JIG_MTP!I222</f>
        <v>1850</v>
      </c>
      <c r="I41" s="452">
        <f>[3]W300_JIG_MTP!J222</f>
        <v>78180</v>
      </c>
      <c r="J41" s="450">
        <f>[3]W300_JIG_MTP!K222</f>
        <v>22734</v>
      </c>
      <c r="K41" s="451">
        <f>[3]W300_JIG_MTP!L222</f>
        <v>11830</v>
      </c>
      <c r="L41" s="451">
        <f>[3]W300_JIG_MTP!M222</f>
        <v>15150</v>
      </c>
      <c r="M41" s="451">
        <f>[3]W300_JIG_MTP!N222</f>
        <v>9000</v>
      </c>
      <c r="N41" s="451">
        <f>[3]W300_JIG_MTP!O222</f>
        <v>0</v>
      </c>
      <c r="O41" s="452">
        <f>[3]W300_JIG_MTP!P222</f>
        <v>38400</v>
      </c>
      <c r="P41" s="450">
        <f>[3]W300_JIG_MTP!Q222</f>
        <v>16207</v>
      </c>
      <c r="Q41" s="451">
        <f>[3]W300_JIG_MTP!R222</f>
        <v>18680</v>
      </c>
      <c r="R41" s="451">
        <f>[3]W300_JIG_MTP!S222</f>
        <v>10870</v>
      </c>
      <c r="S41" s="451">
        <f>[3]W300_JIG_MTP!T222</f>
        <v>15700</v>
      </c>
      <c r="T41" s="451">
        <f>[3]W300_JIG_MTP!U222</f>
        <v>18800</v>
      </c>
      <c r="U41" s="452">
        <f>[3]W300_JIG_MTP!V222</f>
        <v>41100</v>
      </c>
      <c r="V41" s="450">
        <f>[3]W300_JIG_MTP!W222</f>
        <v>31690</v>
      </c>
      <c r="W41" s="451">
        <f>[3]W300_JIG_MTP!X222</f>
        <v>18890</v>
      </c>
      <c r="X41" s="451">
        <f>[3]W300_JIG_MTP!Y222</f>
        <v>16200</v>
      </c>
      <c r="Y41" s="451">
        <f>[3]W300_JIG_MTP!Z222</f>
        <v>24560</v>
      </c>
      <c r="Z41" s="451">
        <f>[3]W300_JIG_MTP!AA222</f>
        <v>18800</v>
      </c>
      <c r="AA41" s="452">
        <f>[3]W300_JIG_MTP!AB222</f>
        <v>12180</v>
      </c>
    </row>
    <row r="42" spans="1:27" ht="15.75" customHeight="1">
      <c r="A42" s="453" t="str">
        <f>[3]W300_JIG_MTP!B223</f>
        <v>SL</v>
      </c>
      <c r="B42" s="464" t="str">
        <f>[3]W300_JIG_MTP!C223</f>
        <v>4</v>
      </c>
      <c r="C42" s="454" t="str">
        <f>[3]W300_JIG_MTP!D223</f>
        <v>02.原材料費</v>
      </c>
      <c r="D42" s="455">
        <f>[3]W300_JIG_MTP!E223</f>
        <v>1128</v>
      </c>
      <c r="E42" s="456">
        <f>[3]W300_JIG_MTP!F223</f>
        <v>1956</v>
      </c>
      <c r="F42" s="456">
        <f>[3]W300_JIG_MTP!G223</f>
        <v>617</v>
      </c>
      <c r="G42" s="456">
        <f>[3]W300_JIG_MTP!H223</f>
        <v>2665</v>
      </c>
      <c r="H42" s="456">
        <f>[3]W300_JIG_MTP!I223</f>
        <v>1427</v>
      </c>
      <c r="I42" s="457">
        <f>[3]W300_JIG_MTP!J223</f>
        <v>52513</v>
      </c>
      <c r="J42" s="455">
        <f>[3]W300_JIG_MTP!K223</f>
        <v>11085</v>
      </c>
      <c r="K42" s="456">
        <f>[3]W300_JIG_MTP!L223</f>
        <v>2148</v>
      </c>
      <c r="L42" s="456">
        <f>[3]W300_JIG_MTP!M223</f>
        <v>5920</v>
      </c>
      <c r="M42" s="456">
        <f>[3]W300_JIG_MTP!N223</f>
        <v>3600</v>
      </c>
      <c r="N42" s="456">
        <f>[3]W300_JIG_MTP!O223</f>
        <v>0</v>
      </c>
      <c r="O42" s="457">
        <f>[3]W300_JIG_MTP!P223</f>
        <v>16340</v>
      </c>
      <c r="P42" s="455">
        <f>[3]W300_JIG_MTP!Q223</f>
        <v>10650</v>
      </c>
      <c r="Q42" s="456">
        <f>[3]W300_JIG_MTP!R223</f>
        <v>11780</v>
      </c>
      <c r="R42" s="456">
        <f>[3]W300_JIG_MTP!S223</f>
        <v>5905</v>
      </c>
      <c r="S42" s="456">
        <f>[3]W300_JIG_MTP!T223</f>
        <v>9573</v>
      </c>
      <c r="T42" s="456">
        <f>[3]W300_JIG_MTP!U223</f>
        <v>11320</v>
      </c>
      <c r="U42" s="457">
        <f>[3]W300_JIG_MTP!V223</f>
        <v>25000</v>
      </c>
      <c r="V42" s="455">
        <f>[3]W300_JIG_MTP!W223</f>
        <v>17940</v>
      </c>
      <c r="W42" s="456">
        <f>[3]W300_JIG_MTP!X223</f>
        <v>10680</v>
      </c>
      <c r="X42" s="456">
        <f>[3]W300_JIG_MTP!Y223</f>
        <v>9425</v>
      </c>
      <c r="Y42" s="456">
        <f>[3]W300_JIG_MTP!Z223</f>
        <v>13630</v>
      </c>
      <c r="Z42" s="456">
        <f>[3]W300_JIG_MTP!AA223</f>
        <v>11485</v>
      </c>
      <c r="AA42" s="457">
        <f>[3]W300_JIG_MTP!AB223</f>
        <v>7260</v>
      </c>
    </row>
    <row r="43" spans="1:27" ht="15.75" customHeight="1" thickBot="1">
      <c r="A43" s="458" t="str">
        <f>[3]W300_JIG_MTP!B224</f>
        <v>SL</v>
      </c>
      <c r="B43" s="465" t="str">
        <f>[3]W300_JIG_MTP!C224</f>
        <v>4</v>
      </c>
      <c r="C43" s="459" t="str">
        <f>[3]W300_JIG_MTP!D224</f>
        <v>03.労務費</v>
      </c>
      <c r="D43" s="460">
        <f>[3]W300_JIG_MTP!E224</f>
        <v>1075</v>
      </c>
      <c r="E43" s="461">
        <f>[3]W300_JIG_MTP!F224</f>
        <v>2122</v>
      </c>
      <c r="F43" s="461">
        <f>[3]W300_JIG_MTP!G224</f>
        <v>2986</v>
      </c>
      <c r="G43" s="461">
        <f>[3]W300_JIG_MTP!H224</f>
        <v>2474</v>
      </c>
      <c r="H43" s="461">
        <f>[3]W300_JIG_MTP!I224</f>
        <v>324</v>
      </c>
      <c r="I43" s="462">
        <f>[3]W300_JIG_MTP!J224</f>
        <v>17066</v>
      </c>
      <c r="J43" s="460">
        <f>[3]W300_JIG_MTP!K224</f>
        <v>8342</v>
      </c>
      <c r="K43" s="461">
        <f>[3]W300_JIG_MTP!L224</f>
        <v>825</v>
      </c>
      <c r="L43" s="461">
        <f>[3]W300_JIG_MTP!M224</f>
        <v>776</v>
      </c>
      <c r="M43" s="461">
        <f>[3]W300_JIG_MTP!N224</f>
        <v>165</v>
      </c>
      <c r="N43" s="461">
        <f>[3]W300_JIG_MTP!O224</f>
        <v>0</v>
      </c>
      <c r="O43" s="462">
        <f>[3]W300_JIG_MTP!P224</f>
        <v>4592</v>
      </c>
      <c r="P43" s="460">
        <f>[3]W300_JIG_MTP!Q224</f>
        <v>2766</v>
      </c>
      <c r="Q43" s="461">
        <f>[3]W300_JIG_MTP!R224</f>
        <v>4082</v>
      </c>
      <c r="R43" s="461">
        <f>[3]W300_JIG_MTP!S224</f>
        <v>3030</v>
      </c>
      <c r="S43" s="461">
        <f>[3]W300_JIG_MTP!T224</f>
        <v>3364</v>
      </c>
      <c r="T43" s="461">
        <f>[3]W300_JIG_MTP!U224</f>
        <v>3459</v>
      </c>
      <c r="U43" s="462">
        <f>[3]W300_JIG_MTP!V224</f>
        <v>6584</v>
      </c>
      <c r="V43" s="460">
        <f>[3]W300_JIG_MTP!W224</f>
        <v>9198</v>
      </c>
      <c r="W43" s="461">
        <f>[3]W300_JIG_MTP!X224</f>
        <v>5229</v>
      </c>
      <c r="X43" s="461">
        <f>[3]W300_JIG_MTP!Y224</f>
        <v>4536</v>
      </c>
      <c r="Y43" s="461">
        <f>[3]W300_JIG_MTP!Z224</f>
        <v>7157</v>
      </c>
      <c r="Z43" s="461">
        <f>[3]W300_JIG_MTP!AA224</f>
        <v>4662</v>
      </c>
      <c r="AA43" s="462">
        <f>[3]W300_JIG_MTP!AB224</f>
        <v>2930</v>
      </c>
    </row>
    <row r="44" spans="1:27" ht="15.75" customHeight="1">
      <c r="A44" s="448" t="str">
        <f>[3]W300_JIG_MTP!B225</f>
        <v>SL</v>
      </c>
      <c r="B44" s="463" t="str">
        <f>[3]W300_JIG_MTP!C225</f>
        <v>5</v>
      </c>
      <c r="C44" s="449" t="str">
        <f>[3]W300_JIG_MTP!D225</f>
        <v>01.売上高</v>
      </c>
      <c r="D44" s="450">
        <f>[3]W300_JIG_MTP!E225</f>
        <v>38142</v>
      </c>
      <c r="E44" s="451">
        <f>[3]W300_JIG_MTP!F225</f>
        <v>6365</v>
      </c>
      <c r="F44" s="451">
        <f>[3]W300_JIG_MTP!G225</f>
        <v>60731</v>
      </c>
      <c r="G44" s="451">
        <f>[3]W300_JIG_MTP!H225</f>
        <v>330</v>
      </c>
      <c r="H44" s="451">
        <f>[3]W300_JIG_MTP!I225</f>
        <v>363</v>
      </c>
      <c r="I44" s="452">
        <f>[3]W300_JIG_MTP!J225</f>
        <v>26340</v>
      </c>
      <c r="J44" s="450">
        <f>[3]W300_JIG_MTP!K225</f>
        <v>4415</v>
      </c>
      <c r="K44" s="451">
        <f>[3]W300_JIG_MTP!L225</f>
        <v>0</v>
      </c>
      <c r="L44" s="451">
        <f>[3]W300_JIG_MTP!M225</f>
        <v>1117</v>
      </c>
      <c r="M44" s="451">
        <f>[3]W300_JIG_MTP!N225</f>
        <v>3150</v>
      </c>
      <c r="N44" s="451">
        <f>[3]W300_JIG_MTP!O225</f>
        <v>0</v>
      </c>
      <c r="O44" s="452">
        <f>[3]W300_JIG_MTP!P225</f>
        <v>0</v>
      </c>
      <c r="P44" s="450">
        <f>[3]W300_JIG_MTP!Q225</f>
        <v>37970</v>
      </c>
      <c r="Q44" s="451">
        <f>[3]W300_JIG_MTP!R225</f>
        <v>0</v>
      </c>
      <c r="R44" s="451">
        <f>[3]W300_JIG_MTP!S225</f>
        <v>53440</v>
      </c>
      <c r="S44" s="451">
        <f>[3]W300_JIG_MTP!T225</f>
        <v>0</v>
      </c>
      <c r="T44" s="451">
        <f>[3]W300_JIG_MTP!U225</f>
        <v>0</v>
      </c>
      <c r="U44" s="452">
        <f>[3]W300_JIG_MTP!V225</f>
        <v>18990</v>
      </c>
      <c r="V44" s="450">
        <f>[3]W300_JIG_MTP!W225</f>
        <v>0</v>
      </c>
      <c r="W44" s="451">
        <f>[3]W300_JIG_MTP!X225</f>
        <v>3330</v>
      </c>
      <c r="X44" s="451">
        <f>[3]W300_JIG_MTP!Y225</f>
        <v>0</v>
      </c>
      <c r="Y44" s="451">
        <f>[3]W300_JIG_MTP!Z225</f>
        <v>3150</v>
      </c>
      <c r="Z44" s="451">
        <f>[3]W300_JIG_MTP!AA225</f>
        <v>0</v>
      </c>
      <c r="AA44" s="452">
        <f>[3]W300_JIG_MTP!AB225</f>
        <v>9870</v>
      </c>
    </row>
    <row r="45" spans="1:27" ht="15.75" customHeight="1">
      <c r="A45" s="453" t="str">
        <f>[3]W300_JIG_MTP!B226</f>
        <v>SL</v>
      </c>
      <c r="B45" s="464" t="str">
        <f>[3]W300_JIG_MTP!C226</f>
        <v>5</v>
      </c>
      <c r="C45" s="454" t="str">
        <f>[3]W300_JIG_MTP!D226</f>
        <v>02.原材料費</v>
      </c>
      <c r="D45" s="455">
        <f>[3]W300_JIG_MTP!E226</f>
        <v>13805</v>
      </c>
      <c r="E45" s="456">
        <f>[3]W300_JIG_MTP!F226</f>
        <v>756</v>
      </c>
      <c r="F45" s="456">
        <f>[3]W300_JIG_MTP!G226</f>
        <v>40283</v>
      </c>
      <c r="G45" s="456">
        <f>[3]W300_JIG_MTP!H226</f>
        <v>0</v>
      </c>
      <c r="H45" s="456">
        <f>[3]W300_JIG_MTP!I226</f>
        <v>0</v>
      </c>
      <c r="I45" s="457">
        <f>[3]W300_JIG_MTP!J226</f>
        <v>14703</v>
      </c>
      <c r="J45" s="455">
        <f>[3]W300_JIG_MTP!K226</f>
        <v>32</v>
      </c>
      <c r="K45" s="456">
        <f>[3]W300_JIG_MTP!L226</f>
        <v>0</v>
      </c>
      <c r="L45" s="456">
        <f>[3]W300_JIG_MTP!M226</f>
        <v>0</v>
      </c>
      <c r="M45" s="456">
        <f>[3]W300_JIG_MTP!N226</f>
        <v>6</v>
      </c>
      <c r="N45" s="456">
        <f>[3]W300_JIG_MTP!O226</f>
        <v>0</v>
      </c>
      <c r="O45" s="457">
        <f>[3]W300_JIG_MTP!P226</f>
        <v>0</v>
      </c>
      <c r="P45" s="455">
        <f>[3]W300_JIG_MTP!Q226</f>
        <v>16009</v>
      </c>
      <c r="Q45" s="456">
        <f>[3]W300_JIG_MTP!R226</f>
        <v>0</v>
      </c>
      <c r="R45" s="456">
        <f>[3]W300_JIG_MTP!S226</f>
        <v>28342</v>
      </c>
      <c r="S45" s="456">
        <f>[3]W300_JIG_MTP!T226</f>
        <v>0</v>
      </c>
      <c r="T45" s="456">
        <f>[3]W300_JIG_MTP!U226</f>
        <v>0</v>
      </c>
      <c r="U45" s="457">
        <f>[3]W300_JIG_MTP!V226</f>
        <v>11687</v>
      </c>
      <c r="V45" s="455">
        <f>[3]W300_JIG_MTP!W226</f>
        <v>0</v>
      </c>
      <c r="W45" s="456">
        <f>[3]W300_JIG_MTP!X226</f>
        <v>1560</v>
      </c>
      <c r="X45" s="456">
        <f>[3]W300_JIG_MTP!Y226</f>
        <v>0</v>
      </c>
      <c r="Y45" s="456">
        <f>[3]W300_JIG_MTP!Z226</f>
        <v>0</v>
      </c>
      <c r="Z45" s="456">
        <f>[3]W300_JIG_MTP!AA226</f>
        <v>0</v>
      </c>
      <c r="AA45" s="457">
        <f>[3]W300_JIG_MTP!AB226</f>
        <v>1674</v>
      </c>
    </row>
    <row r="46" spans="1:27" ht="15.75" customHeight="1" thickBot="1">
      <c r="A46" s="458" t="str">
        <f>[3]W300_JIG_MTP!B227</f>
        <v>SL</v>
      </c>
      <c r="B46" s="465" t="str">
        <f>[3]W300_JIG_MTP!C227</f>
        <v>5</v>
      </c>
      <c r="C46" s="459" t="str">
        <f>[3]W300_JIG_MTP!D227</f>
        <v>03.労務費</v>
      </c>
      <c r="D46" s="460">
        <f>[3]W300_JIG_MTP!E227</f>
        <v>14012</v>
      </c>
      <c r="E46" s="461">
        <f>[3]W300_JIG_MTP!F227</f>
        <v>3907</v>
      </c>
      <c r="F46" s="461">
        <f>[3]W300_JIG_MTP!G227</f>
        <v>8781</v>
      </c>
      <c r="G46" s="461">
        <f>[3]W300_JIG_MTP!H227</f>
        <v>214</v>
      </c>
      <c r="H46" s="461">
        <f>[3]W300_JIG_MTP!I227</f>
        <v>258</v>
      </c>
      <c r="I46" s="462">
        <f>[3]W300_JIG_MTP!J227</f>
        <v>5320</v>
      </c>
      <c r="J46" s="460">
        <f>[3]W300_JIG_MTP!K227</f>
        <v>80</v>
      </c>
      <c r="K46" s="461">
        <f>[3]W300_JIG_MTP!L227</f>
        <v>0</v>
      </c>
      <c r="L46" s="461">
        <f>[3]W300_JIG_MTP!M227</f>
        <v>0</v>
      </c>
      <c r="M46" s="461">
        <f>[3]W300_JIG_MTP!N227</f>
        <v>1186</v>
      </c>
      <c r="N46" s="461">
        <f>[3]W300_JIG_MTP!O227</f>
        <v>0</v>
      </c>
      <c r="O46" s="462">
        <f>[3]W300_JIG_MTP!P227</f>
        <v>0</v>
      </c>
      <c r="P46" s="460">
        <f>[3]W300_JIG_MTP!Q227</f>
        <v>15889</v>
      </c>
      <c r="Q46" s="461">
        <f>[3]W300_JIG_MTP!R227</f>
        <v>0</v>
      </c>
      <c r="R46" s="461">
        <f>[3]W300_JIG_MTP!S227</f>
        <v>16034</v>
      </c>
      <c r="S46" s="461">
        <f>[3]W300_JIG_MTP!T227</f>
        <v>0</v>
      </c>
      <c r="T46" s="461">
        <f>[3]W300_JIG_MTP!U227</f>
        <v>0</v>
      </c>
      <c r="U46" s="462">
        <f>[3]W300_JIG_MTP!V227</f>
        <v>4574</v>
      </c>
      <c r="V46" s="460">
        <f>[3]W300_JIG_MTP!W227</f>
        <v>0</v>
      </c>
      <c r="W46" s="461">
        <f>[3]W300_JIG_MTP!X227</f>
        <v>1228</v>
      </c>
      <c r="X46" s="461">
        <f>[3]W300_JIG_MTP!Y227</f>
        <v>0</v>
      </c>
      <c r="Y46" s="461">
        <f>[3]W300_JIG_MTP!Z227</f>
        <v>2407</v>
      </c>
      <c r="Z46" s="461">
        <f>[3]W300_JIG_MTP!AA227</f>
        <v>0</v>
      </c>
      <c r="AA46" s="462">
        <f>[3]W300_JIG_MTP!AB227</f>
        <v>4977</v>
      </c>
    </row>
    <row r="47" spans="1:27" ht="15.75" customHeight="1">
      <c r="A47" s="42" t="str">
        <f>A32</f>
        <v>SL</v>
      </c>
      <c r="B47" s="43" t="s">
        <v>14</v>
      </c>
      <c r="C47" s="53" t="s">
        <v>36</v>
      </c>
      <c r="D47" s="52">
        <f>SUM(D32,D35,D38,D41,D44)</f>
        <v>46423</v>
      </c>
      <c r="E47" s="44">
        <f t="shared" ref="E47:AA47" si="4">SUM(E32,E35,E38,E41,E44)</f>
        <v>23149</v>
      </c>
      <c r="F47" s="44">
        <f t="shared" si="4"/>
        <v>75001</v>
      </c>
      <c r="G47" s="44">
        <f t="shared" si="4"/>
        <v>19769</v>
      </c>
      <c r="H47" s="44">
        <f t="shared" si="4"/>
        <v>14845</v>
      </c>
      <c r="I47" s="45">
        <f t="shared" si="4"/>
        <v>197768</v>
      </c>
      <c r="J47" s="52">
        <f t="shared" si="4"/>
        <v>126284</v>
      </c>
      <c r="K47" s="44">
        <f t="shared" si="4"/>
        <v>21418</v>
      </c>
      <c r="L47" s="44">
        <f t="shared" si="4"/>
        <v>36253</v>
      </c>
      <c r="M47" s="44">
        <f t="shared" si="4"/>
        <v>66549</v>
      </c>
      <c r="N47" s="44">
        <f t="shared" si="4"/>
        <v>13316</v>
      </c>
      <c r="O47" s="45">
        <f t="shared" si="4"/>
        <v>103147</v>
      </c>
      <c r="P47" s="49">
        <f t="shared" si="4"/>
        <v>60600</v>
      </c>
      <c r="Q47" s="44">
        <f t="shared" si="4"/>
        <v>30172</v>
      </c>
      <c r="R47" s="44">
        <f t="shared" si="4"/>
        <v>75497</v>
      </c>
      <c r="S47" s="44">
        <f t="shared" si="4"/>
        <v>43780</v>
      </c>
      <c r="T47" s="44">
        <f t="shared" si="4"/>
        <v>30658</v>
      </c>
      <c r="U47" s="45">
        <f t="shared" si="4"/>
        <v>132506</v>
      </c>
      <c r="V47" s="52">
        <f t="shared" si="4"/>
        <v>124550</v>
      </c>
      <c r="W47" s="44">
        <f t="shared" si="4"/>
        <v>30118</v>
      </c>
      <c r="X47" s="44">
        <f t="shared" si="4"/>
        <v>30836</v>
      </c>
      <c r="Y47" s="44">
        <f t="shared" si="4"/>
        <v>109559</v>
      </c>
      <c r="Z47" s="44">
        <f t="shared" si="4"/>
        <v>39086</v>
      </c>
      <c r="AA47" s="45">
        <f t="shared" si="4"/>
        <v>79578</v>
      </c>
    </row>
    <row r="48" spans="1:27" ht="15.75" customHeight="1">
      <c r="A48" s="46" t="str">
        <f>A32</f>
        <v>SL</v>
      </c>
      <c r="B48" s="24" t="s">
        <v>14</v>
      </c>
      <c r="C48" s="25" t="s">
        <v>37</v>
      </c>
      <c r="D48" s="26">
        <f>SUM(D33,D36,D39,D42,D45)</f>
        <v>14934</v>
      </c>
      <c r="E48" s="27">
        <f t="shared" ref="E48:AA48" si="5">SUM(E33,E36,E39,E42,E45)</f>
        <v>3228</v>
      </c>
      <c r="F48" s="27">
        <f t="shared" si="5"/>
        <v>42259</v>
      </c>
      <c r="G48" s="27">
        <f t="shared" si="5"/>
        <v>2782</v>
      </c>
      <c r="H48" s="27">
        <f t="shared" si="5"/>
        <v>2493</v>
      </c>
      <c r="I48" s="28">
        <f t="shared" si="5"/>
        <v>125974</v>
      </c>
      <c r="J48" s="26">
        <f t="shared" si="5"/>
        <v>47808</v>
      </c>
      <c r="K48" s="27">
        <f t="shared" si="5"/>
        <v>2946</v>
      </c>
      <c r="L48" s="27">
        <f t="shared" si="5"/>
        <v>9320</v>
      </c>
      <c r="M48" s="27">
        <f t="shared" si="5"/>
        <v>14902</v>
      </c>
      <c r="N48" s="27">
        <f t="shared" si="5"/>
        <v>3114</v>
      </c>
      <c r="O48" s="28">
        <f t="shared" si="5"/>
        <v>38636</v>
      </c>
      <c r="P48" s="50">
        <f t="shared" si="5"/>
        <v>26659</v>
      </c>
      <c r="Q48" s="27">
        <f t="shared" si="5"/>
        <v>12140</v>
      </c>
      <c r="R48" s="27">
        <f t="shared" si="5"/>
        <v>35387</v>
      </c>
      <c r="S48" s="27">
        <f t="shared" si="5"/>
        <v>14439</v>
      </c>
      <c r="T48" s="27">
        <f t="shared" si="5"/>
        <v>12888</v>
      </c>
      <c r="U48" s="28">
        <f t="shared" si="5"/>
        <v>82814</v>
      </c>
      <c r="V48" s="26">
        <f t="shared" si="5"/>
        <v>59100</v>
      </c>
      <c r="W48" s="27">
        <f t="shared" si="5"/>
        <v>12480</v>
      </c>
      <c r="X48" s="27">
        <f t="shared" si="5"/>
        <v>12785</v>
      </c>
      <c r="Y48" s="27">
        <f t="shared" si="5"/>
        <v>64900</v>
      </c>
      <c r="Z48" s="27">
        <f t="shared" si="5"/>
        <v>19885</v>
      </c>
      <c r="AA48" s="28">
        <f t="shared" si="5"/>
        <v>22984</v>
      </c>
    </row>
    <row r="49" spans="1:27" ht="15.75" customHeight="1">
      <c r="A49" s="46" t="str">
        <f>A32</f>
        <v>SL</v>
      </c>
      <c r="B49" s="24" t="s">
        <v>14</v>
      </c>
      <c r="C49" s="25" t="s">
        <v>35</v>
      </c>
      <c r="D49" s="26">
        <f>SUM(D34,D37,D40,D43,D46)</f>
        <v>21874</v>
      </c>
      <c r="E49" s="27">
        <f t="shared" ref="E49:AA49" si="6">SUM(E34,E37,E40,E43,E46)</f>
        <v>14896</v>
      </c>
      <c r="F49" s="27">
        <f t="shared" si="6"/>
        <v>22076</v>
      </c>
      <c r="G49" s="27">
        <f t="shared" si="6"/>
        <v>13754</v>
      </c>
      <c r="H49" s="27">
        <f t="shared" si="6"/>
        <v>8083</v>
      </c>
      <c r="I49" s="28">
        <f t="shared" si="6"/>
        <v>38922</v>
      </c>
      <c r="J49" s="26">
        <f t="shared" si="6"/>
        <v>19423</v>
      </c>
      <c r="K49" s="27">
        <f t="shared" si="6"/>
        <v>888</v>
      </c>
      <c r="L49" s="27">
        <f t="shared" si="6"/>
        <v>1055</v>
      </c>
      <c r="M49" s="27">
        <f t="shared" si="6"/>
        <v>3244</v>
      </c>
      <c r="N49" s="27">
        <f t="shared" si="6"/>
        <v>211</v>
      </c>
      <c r="O49" s="28">
        <f t="shared" si="6"/>
        <v>4601</v>
      </c>
      <c r="P49" s="50">
        <f t="shared" si="6"/>
        <v>24363</v>
      </c>
      <c r="Q49" s="27">
        <f t="shared" si="6"/>
        <v>13828</v>
      </c>
      <c r="R49" s="27">
        <f t="shared" si="6"/>
        <v>27751</v>
      </c>
      <c r="S49" s="27">
        <f t="shared" si="6"/>
        <v>22251</v>
      </c>
      <c r="T49" s="27">
        <f t="shared" si="6"/>
        <v>12210</v>
      </c>
      <c r="U49" s="28">
        <f t="shared" si="6"/>
        <v>28231</v>
      </c>
      <c r="V49" s="26">
        <f t="shared" si="6"/>
        <v>41763</v>
      </c>
      <c r="W49" s="27">
        <f t="shared" si="6"/>
        <v>13040</v>
      </c>
      <c r="X49" s="27">
        <f t="shared" si="6"/>
        <v>13727</v>
      </c>
      <c r="Y49" s="27">
        <f t="shared" si="6"/>
        <v>29724</v>
      </c>
      <c r="Z49" s="27">
        <f t="shared" si="6"/>
        <v>14395</v>
      </c>
      <c r="AA49" s="28">
        <f t="shared" si="6"/>
        <v>33624</v>
      </c>
    </row>
    <row r="50" spans="1:27" ht="15.75" customHeight="1" thickBot="1">
      <c r="A50" s="47" t="str">
        <f>A32</f>
        <v>SL</v>
      </c>
      <c r="B50" s="48" t="s">
        <v>14</v>
      </c>
      <c r="C50" s="54" t="s">
        <v>52</v>
      </c>
      <c r="D50" s="29">
        <f>D47-D48-D49</f>
        <v>9615</v>
      </c>
      <c r="E50" s="30">
        <f t="shared" ref="E50:AA50" si="7">E47-E48-E49</f>
        <v>5025</v>
      </c>
      <c r="F50" s="30">
        <f t="shared" si="7"/>
        <v>10666</v>
      </c>
      <c r="G50" s="30">
        <f t="shared" si="7"/>
        <v>3233</v>
      </c>
      <c r="H50" s="30">
        <f t="shared" si="7"/>
        <v>4269</v>
      </c>
      <c r="I50" s="31">
        <f t="shared" si="7"/>
        <v>32872</v>
      </c>
      <c r="J50" s="29">
        <f t="shared" si="7"/>
        <v>59053</v>
      </c>
      <c r="K50" s="30">
        <f t="shared" si="7"/>
        <v>17584</v>
      </c>
      <c r="L50" s="30">
        <f t="shared" si="7"/>
        <v>25878</v>
      </c>
      <c r="M50" s="30">
        <f t="shared" si="7"/>
        <v>48403</v>
      </c>
      <c r="N50" s="30">
        <f t="shared" si="7"/>
        <v>9991</v>
      </c>
      <c r="O50" s="31">
        <f t="shared" si="7"/>
        <v>59910</v>
      </c>
      <c r="P50" s="51">
        <f t="shared" si="7"/>
        <v>9578</v>
      </c>
      <c r="Q50" s="30">
        <f t="shared" si="7"/>
        <v>4204</v>
      </c>
      <c r="R50" s="30">
        <f t="shared" si="7"/>
        <v>12359</v>
      </c>
      <c r="S50" s="30">
        <f t="shared" si="7"/>
        <v>7090</v>
      </c>
      <c r="T50" s="30">
        <f t="shared" si="7"/>
        <v>5560</v>
      </c>
      <c r="U50" s="31">
        <f t="shared" si="7"/>
        <v>21461</v>
      </c>
      <c r="V50" s="29">
        <f t="shared" si="7"/>
        <v>23687</v>
      </c>
      <c r="W50" s="30">
        <f t="shared" si="7"/>
        <v>4598</v>
      </c>
      <c r="X50" s="30">
        <f t="shared" si="7"/>
        <v>4324</v>
      </c>
      <c r="Y50" s="30">
        <f t="shared" si="7"/>
        <v>14935</v>
      </c>
      <c r="Z50" s="30">
        <f t="shared" si="7"/>
        <v>4806</v>
      </c>
      <c r="AA50" s="31">
        <f t="shared" si="7"/>
        <v>22970</v>
      </c>
    </row>
    <row r="52" spans="1:27" ht="15.75" customHeight="1">
      <c r="A52" s="18" t="s">
        <v>39</v>
      </c>
    </row>
    <row r="53" spans="1:27" ht="15.75" customHeight="1" thickBot="1">
      <c r="A53" s="15" t="s">
        <v>48</v>
      </c>
    </row>
    <row r="54" spans="1:27" ht="15.75" customHeight="1">
      <c r="A54" s="32" t="s">
        <v>24</v>
      </c>
      <c r="B54" s="32" t="s">
        <v>22</v>
      </c>
      <c r="C54" s="33" t="s">
        <v>26</v>
      </c>
      <c r="D54" s="34" t="s">
        <v>2</v>
      </c>
      <c r="E54" s="35" t="s">
        <v>3</v>
      </c>
      <c r="F54" s="35" t="s">
        <v>4</v>
      </c>
      <c r="G54" s="35" t="s">
        <v>5</v>
      </c>
      <c r="H54" s="35" t="s">
        <v>6</v>
      </c>
      <c r="I54" s="36" t="s">
        <v>7</v>
      </c>
      <c r="J54" s="34" t="s">
        <v>8</v>
      </c>
      <c r="K54" s="35" t="s">
        <v>9</v>
      </c>
      <c r="L54" s="35" t="s">
        <v>10</v>
      </c>
      <c r="M54" s="35" t="s">
        <v>11</v>
      </c>
      <c r="N54" s="35" t="s">
        <v>12</v>
      </c>
      <c r="O54" s="36" t="s">
        <v>13</v>
      </c>
    </row>
    <row r="55" spans="1:27" ht="15.75" customHeight="1">
      <c r="A55" s="1637" t="str">
        <f>[3]W300_MIKOMI!A17</f>
        <v>1 引き合い</v>
      </c>
      <c r="B55" s="1645">
        <f>[3]W300_MIKOMI!B17</f>
        <v>18</v>
      </c>
      <c r="C55" s="1638" t="str">
        <f>[3]W300_MIKOMI!C17</f>
        <v>省エネソリュ</v>
      </c>
      <c r="D55" s="1639">
        <f>[3]W300_MIKOMI!D17</f>
        <v>0</v>
      </c>
      <c r="E55" s="1637">
        <f>[3]W300_MIKOMI!E17</f>
        <v>0</v>
      </c>
      <c r="F55" s="1637">
        <f>[3]W300_MIKOMI!F17</f>
        <v>0</v>
      </c>
      <c r="G55" s="1637">
        <f>[3]W300_MIKOMI!G17</f>
        <v>0</v>
      </c>
      <c r="H55" s="1637">
        <f>[3]W300_MIKOMI!H17</f>
        <v>0</v>
      </c>
      <c r="I55" s="1640">
        <f>[3]W300_MIKOMI!I17</f>
        <v>0</v>
      </c>
      <c r="J55" s="1639">
        <f>[3]W300_MIKOMI!J17</f>
        <v>0</v>
      </c>
      <c r="K55" s="1637">
        <f>[3]W300_MIKOMI!K17</f>
        <v>0</v>
      </c>
      <c r="L55" s="1637">
        <f>[3]W300_MIKOMI!L17</f>
        <v>0</v>
      </c>
      <c r="M55" s="1637">
        <f>[3]W300_MIKOMI!M17</f>
        <v>0</v>
      </c>
      <c r="N55" s="1637">
        <f>[3]W300_MIKOMI!N17</f>
        <v>0</v>
      </c>
      <c r="O55" s="1640">
        <f>[3]W300_MIKOMI!O17</f>
        <v>0</v>
      </c>
    </row>
    <row r="56" spans="1:27" ht="15.75" customHeight="1">
      <c r="A56" s="1637" t="str">
        <f>[3]W300_MIKOMI!A34</f>
        <v>2見積提出</v>
      </c>
      <c r="B56" s="1645">
        <f>[3]W300_MIKOMI!B34</f>
        <v>18</v>
      </c>
      <c r="C56" s="1638" t="str">
        <f>[3]W300_MIKOMI!C34</f>
        <v>省エネソリュ</v>
      </c>
      <c r="D56" s="1639">
        <f>[3]W300_MIKOMI!D34</f>
        <v>0</v>
      </c>
      <c r="E56" s="1637">
        <f>[3]W300_MIKOMI!E34</f>
        <v>0</v>
      </c>
      <c r="F56" s="1637">
        <f>[3]W300_MIKOMI!F34</f>
        <v>0</v>
      </c>
      <c r="G56" s="1637">
        <f>[3]W300_MIKOMI!G34</f>
        <v>0</v>
      </c>
      <c r="H56" s="1637">
        <f>[3]W300_MIKOMI!H34</f>
        <v>0</v>
      </c>
      <c r="I56" s="1640">
        <f>[3]W300_MIKOMI!I34</f>
        <v>0</v>
      </c>
      <c r="J56" s="1639">
        <f>[3]W300_MIKOMI!J34</f>
        <v>0</v>
      </c>
      <c r="K56" s="1637">
        <f>[3]W300_MIKOMI!K34</f>
        <v>144</v>
      </c>
      <c r="L56" s="1637">
        <f>[3]W300_MIKOMI!L34</f>
        <v>0</v>
      </c>
      <c r="M56" s="1637">
        <f>[3]W300_MIKOMI!M34</f>
        <v>0</v>
      </c>
      <c r="N56" s="1637">
        <f>[3]W300_MIKOMI!N34</f>
        <v>0</v>
      </c>
      <c r="O56" s="1640">
        <f>[3]W300_MIKOMI!O34</f>
        <v>0</v>
      </c>
    </row>
    <row r="57" spans="1:27" ht="15.75" customHeight="1">
      <c r="A57" s="1637" t="str">
        <f>[3]W300_MIKOMI!A51</f>
        <v>3その他見込み</v>
      </c>
      <c r="B57" s="1645">
        <f>[3]W300_MIKOMI!B51</f>
        <v>18</v>
      </c>
      <c r="C57" s="1638" t="str">
        <f>[3]W300_MIKOMI!C51</f>
        <v>省エネソリュ</v>
      </c>
      <c r="D57" s="1639">
        <f>[3]W300_MIKOMI!D51</f>
        <v>0</v>
      </c>
      <c r="E57" s="1637">
        <f>[3]W300_MIKOMI!E51</f>
        <v>0</v>
      </c>
      <c r="F57" s="1637">
        <f>[3]W300_MIKOMI!F51</f>
        <v>0</v>
      </c>
      <c r="G57" s="1637">
        <f>[3]W300_MIKOMI!G51</f>
        <v>0</v>
      </c>
      <c r="H57" s="1637">
        <f>[3]W300_MIKOMI!H51</f>
        <v>0</v>
      </c>
      <c r="I57" s="1640">
        <f>[3]W300_MIKOMI!I51</f>
        <v>0</v>
      </c>
      <c r="J57" s="1639">
        <f>[3]W300_MIKOMI!J51</f>
        <v>0</v>
      </c>
      <c r="K57" s="1637">
        <f>[3]W300_MIKOMI!K51</f>
        <v>0</v>
      </c>
      <c r="L57" s="1637">
        <f>[3]W300_MIKOMI!L51</f>
        <v>0</v>
      </c>
      <c r="M57" s="1637">
        <f>[3]W300_MIKOMI!M51</f>
        <v>0</v>
      </c>
      <c r="N57" s="1637">
        <f>[3]W300_MIKOMI!N51</f>
        <v>0</v>
      </c>
      <c r="O57" s="1640">
        <f>[3]W300_MIKOMI!O51</f>
        <v>0</v>
      </c>
    </row>
    <row r="58" spans="1:27" ht="15.75" customHeight="1" thickBot="1">
      <c r="A58" s="1641" t="str">
        <f>[3]W300_MIKOMI!A68</f>
        <v>4その他</v>
      </c>
      <c r="B58" s="1646">
        <f>[3]W300_MIKOMI!B68</f>
        <v>18</v>
      </c>
      <c r="C58" s="1642" t="str">
        <f>[3]W300_MIKOMI!C68</f>
        <v>省エネソリュ</v>
      </c>
      <c r="D58" s="1643">
        <f>[3]W300_MIKOMI!D68</f>
        <v>0</v>
      </c>
      <c r="E58" s="1641">
        <f>[3]W300_MIKOMI!E68</f>
        <v>0</v>
      </c>
      <c r="F58" s="1641">
        <f>[3]W300_MIKOMI!F68</f>
        <v>0</v>
      </c>
      <c r="G58" s="1641">
        <f>[3]W300_MIKOMI!G68</f>
        <v>0</v>
      </c>
      <c r="H58" s="1641">
        <f>[3]W300_MIKOMI!H68</f>
        <v>0</v>
      </c>
      <c r="I58" s="1644">
        <f>[3]W300_MIKOMI!I68</f>
        <v>0</v>
      </c>
      <c r="J58" s="1643">
        <f>[3]W300_MIKOMI!J68</f>
        <v>0</v>
      </c>
      <c r="K58" s="1641">
        <f>[3]W300_MIKOMI!K68</f>
        <v>0</v>
      </c>
      <c r="L58" s="1641">
        <f>[3]W300_MIKOMI!L68</f>
        <v>0</v>
      </c>
      <c r="M58" s="1641">
        <f>[3]W300_MIKOMI!M68</f>
        <v>0</v>
      </c>
      <c r="N58" s="1641">
        <f>[3]W300_MIKOMI!N68</f>
        <v>0</v>
      </c>
      <c r="O58" s="1644">
        <f>[3]W300_MIKOMI!O68</f>
        <v>0</v>
      </c>
    </row>
    <row r="59" spans="1:27" ht="15.75" customHeight="1" thickTop="1" thickBot="1">
      <c r="A59" s="37"/>
      <c r="B59" s="37"/>
      <c r="C59" s="38" t="s">
        <v>20</v>
      </c>
      <c r="D59" s="39">
        <f t="shared" ref="D59:O59" si="8">SUM(D55:D58)</f>
        <v>0</v>
      </c>
      <c r="E59" s="40">
        <f t="shared" si="8"/>
        <v>0</v>
      </c>
      <c r="F59" s="40">
        <f t="shared" si="8"/>
        <v>0</v>
      </c>
      <c r="G59" s="40">
        <f t="shared" si="8"/>
        <v>0</v>
      </c>
      <c r="H59" s="40">
        <f t="shared" si="8"/>
        <v>0</v>
      </c>
      <c r="I59" s="41">
        <f t="shared" si="8"/>
        <v>0</v>
      </c>
      <c r="J59" s="39">
        <f t="shared" si="8"/>
        <v>0</v>
      </c>
      <c r="K59" s="40">
        <f t="shared" si="8"/>
        <v>144</v>
      </c>
      <c r="L59" s="40">
        <f t="shared" si="8"/>
        <v>0</v>
      </c>
      <c r="M59" s="40">
        <f t="shared" si="8"/>
        <v>0</v>
      </c>
      <c r="N59" s="40">
        <f t="shared" si="8"/>
        <v>0</v>
      </c>
      <c r="O59" s="41">
        <f t="shared" si="8"/>
        <v>0</v>
      </c>
    </row>
    <row r="61" spans="1:27" ht="15.75" customHeight="1" thickBot="1">
      <c r="A61" s="15" t="s">
        <v>49</v>
      </c>
    </row>
    <row r="62" spans="1:27" ht="15.75" customHeight="1">
      <c r="A62" s="32" t="s">
        <v>24</v>
      </c>
      <c r="B62" s="32" t="s">
        <v>22</v>
      </c>
      <c r="C62" s="33" t="s">
        <v>26</v>
      </c>
      <c r="D62" s="34" t="s">
        <v>2</v>
      </c>
      <c r="E62" s="35" t="s">
        <v>3</v>
      </c>
      <c r="F62" s="35" t="s">
        <v>4</v>
      </c>
      <c r="G62" s="35" t="s">
        <v>5</v>
      </c>
      <c r="H62" s="35" t="s">
        <v>6</v>
      </c>
      <c r="I62" s="36" t="s">
        <v>7</v>
      </c>
      <c r="J62" s="34" t="s">
        <v>8</v>
      </c>
      <c r="K62" s="35" t="s">
        <v>9</v>
      </c>
      <c r="L62" s="35" t="s">
        <v>10</v>
      </c>
      <c r="M62" s="35" t="s">
        <v>11</v>
      </c>
      <c r="N62" s="35" t="s">
        <v>12</v>
      </c>
      <c r="O62" s="36" t="s">
        <v>13</v>
      </c>
    </row>
    <row r="63" spans="1:27" ht="15.75" customHeight="1">
      <c r="A63" s="1637" t="str">
        <f>[3]W300_MIKOMI!Q17</f>
        <v>1 引き合い</v>
      </c>
      <c r="B63" s="1645">
        <f>[3]W300_MIKOMI!R17</f>
        <v>18</v>
      </c>
      <c r="C63" s="1638" t="str">
        <f>[3]W300_MIKOMI!S17</f>
        <v>省エネソリュ</v>
      </c>
      <c r="D63" s="1639">
        <f>[3]W300_MIKOMI!T17</f>
        <v>0</v>
      </c>
      <c r="E63" s="1637">
        <f>[3]W300_MIKOMI!U17</f>
        <v>0</v>
      </c>
      <c r="F63" s="1637">
        <f>[3]W300_MIKOMI!V17</f>
        <v>0</v>
      </c>
      <c r="G63" s="1637">
        <f>[3]W300_MIKOMI!W17</f>
        <v>0</v>
      </c>
      <c r="H63" s="1637">
        <f>[3]W300_MIKOMI!X17</f>
        <v>0</v>
      </c>
      <c r="I63" s="1640">
        <f>[3]W300_MIKOMI!Y17</f>
        <v>0</v>
      </c>
      <c r="J63" s="1639">
        <f>[3]W300_MIKOMI!Z17</f>
        <v>0</v>
      </c>
      <c r="K63" s="1637">
        <f>[3]W300_MIKOMI!AA17</f>
        <v>0</v>
      </c>
      <c r="L63" s="1637">
        <f>[3]W300_MIKOMI!AB17</f>
        <v>0</v>
      </c>
      <c r="M63" s="1637">
        <f>[3]W300_MIKOMI!AC17</f>
        <v>0</v>
      </c>
      <c r="N63" s="1637">
        <f>[3]W300_MIKOMI!AD17</f>
        <v>0</v>
      </c>
      <c r="O63" s="1640">
        <f>[3]W300_MIKOMI!AE17</f>
        <v>0</v>
      </c>
    </row>
    <row r="64" spans="1:27" ht="15.75" customHeight="1">
      <c r="A64" s="1637" t="str">
        <f>[3]W300_MIKOMI!Q34</f>
        <v>2見積提出</v>
      </c>
      <c r="B64" s="1645">
        <f>[3]W300_MIKOMI!R34</f>
        <v>18</v>
      </c>
      <c r="C64" s="1638" t="str">
        <f>[3]W300_MIKOMI!S34</f>
        <v>省エネソリュ</v>
      </c>
      <c r="D64" s="1639">
        <f>[3]W300_MIKOMI!T34</f>
        <v>0</v>
      </c>
      <c r="E64" s="1637">
        <f>[3]W300_MIKOMI!U34</f>
        <v>0</v>
      </c>
      <c r="F64" s="1637">
        <f>[3]W300_MIKOMI!V34</f>
        <v>0</v>
      </c>
      <c r="G64" s="1637">
        <f>[3]W300_MIKOMI!W34</f>
        <v>0</v>
      </c>
      <c r="H64" s="1637">
        <f>[3]W300_MIKOMI!X34</f>
        <v>0</v>
      </c>
      <c r="I64" s="1640">
        <f>[3]W300_MIKOMI!Y34</f>
        <v>0</v>
      </c>
      <c r="J64" s="1639">
        <f>[3]W300_MIKOMI!Z34</f>
        <v>0</v>
      </c>
      <c r="K64" s="1637">
        <f>[3]W300_MIKOMI!AA34</f>
        <v>100.8</v>
      </c>
      <c r="L64" s="1637">
        <f>[3]W300_MIKOMI!AB34</f>
        <v>0</v>
      </c>
      <c r="M64" s="1637">
        <f>[3]W300_MIKOMI!AC34</f>
        <v>0</v>
      </c>
      <c r="N64" s="1637">
        <f>[3]W300_MIKOMI!AD34</f>
        <v>0</v>
      </c>
      <c r="O64" s="1640">
        <f>[3]W300_MIKOMI!AE34</f>
        <v>0</v>
      </c>
    </row>
    <row r="65" spans="1:28" ht="15.75" customHeight="1">
      <c r="A65" s="1637" t="str">
        <f>[3]W300_MIKOMI!Q51</f>
        <v>3その他見込み</v>
      </c>
      <c r="B65" s="1645">
        <f>[3]W300_MIKOMI!R51</f>
        <v>18</v>
      </c>
      <c r="C65" s="1638" t="str">
        <f>[3]W300_MIKOMI!S51</f>
        <v>省エネソリュ</v>
      </c>
      <c r="D65" s="1639">
        <f>[3]W300_MIKOMI!T51</f>
        <v>0</v>
      </c>
      <c r="E65" s="1637">
        <f>[3]W300_MIKOMI!U51</f>
        <v>0</v>
      </c>
      <c r="F65" s="1637">
        <f>[3]W300_MIKOMI!V51</f>
        <v>0</v>
      </c>
      <c r="G65" s="1637">
        <f>[3]W300_MIKOMI!W51</f>
        <v>0</v>
      </c>
      <c r="H65" s="1637">
        <f>[3]W300_MIKOMI!X51</f>
        <v>0</v>
      </c>
      <c r="I65" s="1640">
        <f>[3]W300_MIKOMI!Y51</f>
        <v>0</v>
      </c>
      <c r="J65" s="1639">
        <f>[3]W300_MIKOMI!Z51</f>
        <v>0</v>
      </c>
      <c r="K65" s="1637">
        <f>[3]W300_MIKOMI!AA51</f>
        <v>0</v>
      </c>
      <c r="L65" s="1637">
        <f>[3]W300_MIKOMI!AB51</f>
        <v>0</v>
      </c>
      <c r="M65" s="1637">
        <f>[3]W300_MIKOMI!AC51</f>
        <v>0</v>
      </c>
      <c r="N65" s="1637">
        <f>[3]W300_MIKOMI!AD51</f>
        <v>0</v>
      </c>
      <c r="O65" s="1640">
        <f>[3]W300_MIKOMI!AE51</f>
        <v>0</v>
      </c>
    </row>
    <row r="66" spans="1:28" ht="15.75" customHeight="1" thickBot="1">
      <c r="A66" s="1641" t="str">
        <f>[3]W300_MIKOMI!Q68</f>
        <v>4その他</v>
      </c>
      <c r="B66" s="1646">
        <f>[3]W300_MIKOMI!R68</f>
        <v>18</v>
      </c>
      <c r="C66" s="1642" t="str">
        <f>[3]W300_MIKOMI!S68</f>
        <v>省エネソリュ</v>
      </c>
      <c r="D66" s="1643">
        <f>[3]W300_MIKOMI!T68</f>
        <v>0</v>
      </c>
      <c r="E66" s="1641">
        <f>[3]W300_MIKOMI!U68</f>
        <v>0</v>
      </c>
      <c r="F66" s="1641">
        <f>[3]W300_MIKOMI!V68</f>
        <v>0</v>
      </c>
      <c r="G66" s="1641">
        <f>[3]W300_MIKOMI!W68</f>
        <v>0</v>
      </c>
      <c r="H66" s="1641">
        <f>[3]W300_MIKOMI!X68</f>
        <v>0</v>
      </c>
      <c r="I66" s="1644">
        <f>[3]W300_MIKOMI!Y68</f>
        <v>0</v>
      </c>
      <c r="J66" s="1643">
        <f>[3]W300_MIKOMI!Z68</f>
        <v>0</v>
      </c>
      <c r="K66" s="1641">
        <f>[3]W300_MIKOMI!AA68</f>
        <v>0</v>
      </c>
      <c r="L66" s="1641">
        <f>[3]W300_MIKOMI!AB68</f>
        <v>0</v>
      </c>
      <c r="M66" s="1641">
        <f>[3]W300_MIKOMI!AC68</f>
        <v>0</v>
      </c>
      <c r="N66" s="1641">
        <f>[3]W300_MIKOMI!AD68</f>
        <v>0</v>
      </c>
      <c r="O66" s="1644">
        <f>[3]W300_MIKOMI!AE68</f>
        <v>0</v>
      </c>
    </row>
    <row r="67" spans="1:28" ht="15.75" customHeight="1" thickTop="1" thickBot="1">
      <c r="A67" s="37"/>
      <c r="B67" s="37"/>
      <c r="C67" s="38" t="s">
        <v>20</v>
      </c>
      <c r="D67" s="39">
        <f t="shared" ref="D67:O67" si="9">SUM(D63:D66)</f>
        <v>0</v>
      </c>
      <c r="E67" s="40">
        <f t="shared" si="9"/>
        <v>0</v>
      </c>
      <c r="F67" s="40">
        <f t="shared" si="9"/>
        <v>0</v>
      </c>
      <c r="G67" s="40">
        <f t="shared" si="9"/>
        <v>0</v>
      </c>
      <c r="H67" s="40">
        <f t="shared" si="9"/>
        <v>0</v>
      </c>
      <c r="I67" s="41">
        <f t="shared" si="9"/>
        <v>0</v>
      </c>
      <c r="J67" s="39">
        <f t="shared" si="9"/>
        <v>0</v>
      </c>
      <c r="K67" s="40">
        <f t="shared" si="9"/>
        <v>100.8</v>
      </c>
      <c r="L67" s="40">
        <f t="shared" si="9"/>
        <v>0</v>
      </c>
      <c r="M67" s="40">
        <f t="shared" si="9"/>
        <v>0</v>
      </c>
      <c r="N67" s="40">
        <f t="shared" si="9"/>
        <v>0</v>
      </c>
      <c r="O67" s="41">
        <f t="shared" si="9"/>
        <v>0</v>
      </c>
    </row>
    <row r="70" spans="1:28" s="69" customFormat="1" ht="19.5" customHeight="1" thickBot="1">
      <c r="A70" s="68" t="s">
        <v>40</v>
      </c>
    </row>
    <row r="71" spans="1:28" s="69" customFormat="1" ht="19.5" customHeight="1" thickBot="1">
      <c r="D71" s="2616" t="s">
        <v>1</v>
      </c>
      <c r="E71" s="2617"/>
      <c r="F71" s="2617"/>
      <c r="G71" s="2617"/>
      <c r="H71" s="2617"/>
      <c r="I71" s="2617"/>
      <c r="J71" s="2617"/>
      <c r="K71" s="2617"/>
      <c r="L71" s="2617"/>
      <c r="M71" s="2617"/>
      <c r="N71" s="2617"/>
      <c r="O71" s="2618"/>
      <c r="P71" s="2619" t="s">
        <v>0</v>
      </c>
      <c r="Q71" s="2620"/>
      <c r="R71" s="2620"/>
      <c r="S71" s="2620"/>
      <c r="T71" s="2620"/>
      <c r="U71" s="2620"/>
      <c r="V71" s="2620"/>
      <c r="W71" s="2620"/>
      <c r="X71" s="2620"/>
      <c r="Y71" s="2620"/>
      <c r="Z71" s="2620"/>
      <c r="AA71" s="2621"/>
    </row>
    <row r="72" spans="1:28" s="69" customFormat="1" ht="19.5" customHeight="1">
      <c r="A72" s="70" t="s">
        <v>32</v>
      </c>
      <c r="B72" s="70" t="s">
        <v>25</v>
      </c>
      <c r="C72" s="71" t="s">
        <v>30</v>
      </c>
      <c r="D72" s="34" t="s">
        <v>2</v>
      </c>
      <c r="E72" s="35" t="s">
        <v>3</v>
      </c>
      <c r="F72" s="35" t="s">
        <v>4</v>
      </c>
      <c r="G72" s="35" t="s">
        <v>5</v>
      </c>
      <c r="H72" s="35" t="s">
        <v>6</v>
      </c>
      <c r="I72" s="36" t="s">
        <v>7</v>
      </c>
      <c r="J72" s="34" t="s">
        <v>8</v>
      </c>
      <c r="K72" s="35" t="s">
        <v>9</v>
      </c>
      <c r="L72" s="35" t="s">
        <v>10</v>
      </c>
      <c r="M72" s="35" t="s">
        <v>11</v>
      </c>
      <c r="N72" s="35" t="s">
        <v>12</v>
      </c>
      <c r="O72" s="36" t="s">
        <v>13</v>
      </c>
      <c r="P72" s="34" t="s">
        <v>2</v>
      </c>
      <c r="Q72" s="35" t="s">
        <v>3</v>
      </c>
      <c r="R72" s="35" t="s">
        <v>4</v>
      </c>
      <c r="S72" s="35" t="s">
        <v>5</v>
      </c>
      <c r="T72" s="35" t="s">
        <v>6</v>
      </c>
      <c r="U72" s="36" t="s">
        <v>7</v>
      </c>
      <c r="V72" s="34" t="s">
        <v>8</v>
      </c>
      <c r="W72" s="35" t="s">
        <v>9</v>
      </c>
      <c r="X72" s="35" t="s">
        <v>10</v>
      </c>
      <c r="Y72" s="35" t="s">
        <v>11</v>
      </c>
      <c r="Z72" s="35" t="s">
        <v>12</v>
      </c>
      <c r="AA72" s="36" t="s">
        <v>13</v>
      </c>
    </row>
    <row r="73" spans="1:28" s="69" customFormat="1" ht="19.5" customHeight="1">
      <c r="A73" s="442" t="str">
        <f>[3]W603_KKOUSU!A31</f>
        <v>18</v>
      </c>
      <c r="B73" s="442" t="str">
        <f>[3]W603_KKOUSU!B31</f>
        <v>SL</v>
      </c>
      <c r="C73" s="443" t="str">
        <f>[3]W603_KKOUSU!C31</f>
        <v>1</v>
      </c>
      <c r="D73" s="444">
        <f>[3]W603_KKOUSU!D31</f>
        <v>-176</v>
      </c>
      <c r="E73" s="445">
        <f>[3]W603_KKOUSU!E31</f>
        <v>-128</v>
      </c>
      <c r="F73" s="445">
        <f>[3]W603_KKOUSU!F31</f>
        <v>-352</v>
      </c>
      <c r="G73" s="445">
        <f>[3]W603_KKOUSU!G31</f>
        <v>-276</v>
      </c>
      <c r="H73" s="445">
        <f>[3]W603_KKOUSU!H31</f>
        <v>-128</v>
      </c>
      <c r="I73" s="445">
        <f>[3]W603_KKOUSU!I31</f>
        <v>0</v>
      </c>
      <c r="J73" s="445">
        <f>[3]W603_KKOUSU!J31</f>
        <v>0</v>
      </c>
      <c r="K73" s="445">
        <f>[3]W603_KKOUSU!K31</f>
        <v>0</v>
      </c>
      <c r="L73" s="445">
        <f>[3]W603_KKOUSU!L31</f>
        <v>0</v>
      </c>
      <c r="M73" s="445">
        <f>[3]W603_KKOUSU!M31</f>
        <v>0</v>
      </c>
      <c r="N73" s="445">
        <f>[3]W603_KKOUSU!N31</f>
        <v>0</v>
      </c>
      <c r="O73" s="446">
        <f>[3]W603_KKOUSU!O31</f>
        <v>0</v>
      </c>
      <c r="P73" s="444">
        <f>[3]W603_KKOUSU!P31</f>
        <v>0</v>
      </c>
      <c r="Q73" s="445">
        <f>[3]W603_KKOUSU!Q31</f>
        <v>0</v>
      </c>
      <c r="R73" s="445">
        <f>[3]W603_KKOUSU!R31</f>
        <v>0</v>
      </c>
      <c r="S73" s="445">
        <f>[3]W603_KKOUSU!S31</f>
        <v>0</v>
      </c>
      <c r="T73" s="445">
        <f>[3]W603_KKOUSU!T31</f>
        <v>0</v>
      </c>
      <c r="U73" s="445">
        <f>[3]W603_KKOUSU!U31</f>
        <v>0</v>
      </c>
      <c r="V73" s="445">
        <f>[3]W603_KKOUSU!V31</f>
        <v>0</v>
      </c>
      <c r="W73" s="445">
        <f>[3]W603_KKOUSU!W31</f>
        <v>0</v>
      </c>
      <c r="X73" s="445">
        <f>[3]W603_KKOUSU!X31</f>
        <v>0</v>
      </c>
      <c r="Y73" s="445">
        <f>[3]W603_KKOUSU!Y31</f>
        <v>0</v>
      </c>
      <c r="Z73" s="445">
        <f>[3]W603_KKOUSU!Z31</f>
        <v>0</v>
      </c>
      <c r="AA73" s="446">
        <f>[3]W603_KKOUSU!AA31</f>
        <v>0</v>
      </c>
    </row>
    <row r="74" spans="1:28" s="69" customFormat="1" ht="19.5" customHeight="1">
      <c r="A74" s="442" t="str">
        <f>[3]W603_KKOUSU!A32</f>
        <v>18</v>
      </c>
      <c r="B74" s="442" t="str">
        <f>[3]W603_KKOUSU!B32</f>
        <v>SL</v>
      </c>
      <c r="C74" s="443" t="str">
        <f>[3]W603_KKOUSU!C32</f>
        <v>2</v>
      </c>
      <c r="D74" s="447">
        <f>[3]W603_KKOUSU!D32</f>
        <v>-352</v>
      </c>
      <c r="E74" s="445">
        <f>[3]W603_KKOUSU!E32</f>
        <v>-256</v>
      </c>
      <c r="F74" s="445">
        <f>[3]W603_KKOUSU!F32</f>
        <v>-352</v>
      </c>
      <c r="G74" s="445">
        <f>[3]W603_KKOUSU!G32</f>
        <v>-373</v>
      </c>
      <c r="H74" s="445">
        <f>[3]W603_KKOUSU!H32</f>
        <v>-256</v>
      </c>
      <c r="I74" s="445">
        <f>[3]W603_KKOUSU!I32</f>
        <v>0</v>
      </c>
      <c r="J74" s="445">
        <f>[3]W603_KKOUSU!J32</f>
        <v>0</v>
      </c>
      <c r="K74" s="445">
        <f>[3]W603_KKOUSU!K32</f>
        <v>0</v>
      </c>
      <c r="L74" s="445">
        <f>[3]W603_KKOUSU!L32</f>
        <v>0</v>
      </c>
      <c r="M74" s="445">
        <f>[3]W603_KKOUSU!M32</f>
        <v>0</v>
      </c>
      <c r="N74" s="445">
        <f>[3]W603_KKOUSU!N32</f>
        <v>0</v>
      </c>
      <c r="O74" s="446">
        <f>[3]W603_KKOUSU!O32</f>
        <v>0</v>
      </c>
      <c r="P74" s="447">
        <f>[3]W603_KKOUSU!P32</f>
        <v>-352</v>
      </c>
      <c r="Q74" s="445">
        <f>[3]W603_KKOUSU!Q32</f>
        <v>-288</v>
      </c>
      <c r="R74" s="445">
        <f>[3]W603_KKOUSU!R32</f>
        <v>-352</v>
      </c>
      <c r="S74" s="445">
        <f>[3]W603_KKOUSU!S32</f>
        <v>-344</v>
      </c>
      <c r="T74" s="445">
        <f>[3]W603_KKOUSU!T32</f>
        <v>-304</v>
      </c>
      <c r="U74" s="445">
        <f>[3]W603_KKOUSU!U32</f>
        <v>-336</v>
      </c>
      <c r="V74" s="445">
        <f>[3]W603_KKOUSU!V32</f>
        <v>-16</v>
      </c>
      <c r="W74" s="445">
        <f>[3]W603_KKOUSU!W32</f>
        <v>0</v>
      </c>
      <c r="X74" s="445">
        <f>[3]W603_KKOUSU!X32</f>
        <v>-16</v>
      </c>
      <c r="Y74" s="445">
        <f>[3]W603_KKOUSU!Y32</f>
        <v>0</v>
      </c>
      <c r="Z74" s="445">
        <f>[3]W603_KKOUSU!Z32</f>
        <v>-16</v>
      </c>
      <c r="AA74" s="446">
        <f>[3]W603_KKOUSU!AA32</f>
        <v>0</v>
      </c>
    </row>
    <row r="75" spans="1:28" s="69" customFormat="1" ht="19.5" customHeight="1"/>
    <row r="76" spans="1:28" s="69" customFormat="1" ht="19.5" customHeight="1" thickBot="1">
      <c r="A76" s="68" t="s">
        <v>41</v>
      </c>
    </row>
    <row r="77" spans="1:28" ht="19.5" customHeight="1" thickBot="1">
      <c r="D77" s="2622" t="s">
        <v>1</v>
      </c>
      <c r="E77" s="2623"/>
      <c r="F77" s="2623"/>
      <c r="G77" s="2623"/>
      <c r="H77" s="2623"/>
      <c r="I77" s="2623"/>
      <c r="J77" s="2623"/>
      <c r="K77" s="2623"/>
      <c r="L77" s="2623"/>
      <c r="M77" s="2623"/>
      <c r="N77" s="2623"/>
      <c r="O77" s="2624"/>
      <c r="P77" s="2619" t="s">
        <v>0</v>
      </c>
      <c r="Q77" s="2620"/>
      <c r="R77" s="2620"/>
      <c r="S77" s="2620"/>
      <c r="T77" s="2620"/>
      <c r="U77" s="2620"/>
      <c r="V77" s="2620"/>
      <c r="W77" s="2620"/>
      <c r="X77" s="2620"/>
      <c r="Y77" s="2620"/>
      <c r="Z77" s="2620"/>
      <c r="AA77" s="2621"/>
    </row>
    <row r="78" spans="1:28" ht="19.5" customHeight="1">
      <c r="A78" s="72" t="s">
        <v>23</v>
      </c>
      <c r="B78" s="72" t="s">
        <v>29</v>
      </c>
      <c r="C78" s="73" t="s">
        <v>30</v>
      </c>
      <c r="D78" s="34" t="s">
        <v>2</v>
      </c>
      <c r="E78" s="35" t="s">
        <v>3</v>
      </c>
      <c r="F78" s="35" t="s">
        <v>4</v>
      </c>
      <c r="G78" s="35" t="s">
        <v>5</v>
      </c>
      <c r="H78" s="35" t="s">
        <v>6</v>
      </c>
      <c r="I78" s="36" t="s">
        <v>7</v>
      </c>
      <c r="J78" s="34" t="s">
        <v>8</v>
      </c>
      <c r="K78" s="35" t="s">
        <v>9</v>
      </c>
      <c r="L78" s="35" t="s">
        <v>10</v>
      </c>
      <c r="M78" s="35" t="s">
        <v>11</v>
      </c>
      <c r="N78" s="35" t="s">
        <v>12</v>
      </c>
      <c r="O78" s="36" t="s">
        <v>13</v>
      </c>
      <c r="P78" s="34" t="s">
        <v>2</v>
      </c>
      <c r="Q78" s="35" t="s">
        <v>3</v>
      </c>
      <c r="R78" s="35" t="s">
        <v>4</v>
      </c>
      <c r="S78" s="35" t="s">
        <v>5</v>
      </c>
      <c r="T78" s="35" t="s">
        <v>6</v>
      </c>
      <c r="U78" s="36" t="s">
        <v>7</v>
      </c>
      <c r="V78" s="34" t="s">
        <v>8</v>
      </c>
      <c r="W78" s="35" t="s">
        <v>9</v>
      </c>
      <c r="X78" s="35" t="s">
        <v>10</v>
      </c>
      <c r="Y78" s="35" t="s">
        <v>11</v>
      </c>
      <c r="Z78" s="35" t="s">
        <v>12</v>
      </c>
      <c r="AA78" s="36" t="s">
        <v>13</v>
      </c>
    </row>
    <row r="79" spans="1:28" ht="19.5" customHeight="1">
      <c r="A79" s="434" t="str">
        <f>[3]W602_JKOUSU!A59</f>
        <v>18</v>
      </c>
      <c r="B79" s="434" t="str">
        <f>[3]W602_JKOUSU!B59</f>
        <v>SL</v>
      </c>
      <c r="C79" s="435" t="str">
        <f>[3]W602_JKOUSU!C59</f>
        <v>1</v>
      </c>
      <c r="D79" s="436">
        <f>[3]W602_JKOUSU!D59</f>
        <v>1005.3499999999999</v>
      </c>
      <c r="E79" s="437">
        <f>[3]W602_JKOUSU!E59</f>
        <v>624.20000000000005</v>
      </c>
      <c r="F79" s="437">
        <f>[3]W602_JKOUSU!F59</f>
        <v>985.60000000000014</v>
      </c>
      <c r="G79" s="437">
        <f>[3]W602_JKOUSU!G59</f>
        <v>960.69999999999993</v>
      </c>
      <c r="H79" s="437">
        <f>[3]W602_JKOUSU!H59</f>
        <v>446</v>
      </c>
      <c r="I79" s="437">
        <f>[3]W602_JKOUSU!I59</f>
        <v>622</v>
      </c>
      <c r="J79" s="437">
        <f>[3]W602_JKOUSU!J59</f>
        <v>13.2</v>
      </c>
      <c r="K79" s="437">
        <f>[3]W602_JKOUSU!K59</f>
        <v>0</v>
      </c>
      <c r="L79" s="437">
        <f>[3]W602_JKOUSU!L59</f>
        <v>0</v>
      </c>
      <c r="M79" s="437">
        <f>[3]W602_JKOUSU!M59</f>
        <v>0</v>
      </c>
      <c r="N79" s="437">
        <f>[3]W602_JKOUSU!N59</f>
        <v>0</v>
      </c>
      <c r="O79" s="438">
        <f>[3]W602_JKOUSU!O59</f>
        <v>0</v>
      </c>
      <c r="P79" s="439">
        <f>[3]W602_JKOUSU!P59</f>
        <v>794</v>
      </c>
      <c r="Q79" s="440">
        <f>[3]W602_JKOUSU!Q59</f>
        <v>769</v>
      </c>
      <c r="R79" s="440">
        <f>[3]W602_JKOUSU!R59</f>
        <v>428</v>
      </c>
      <c r="S79" s="440">
        <f>[3]W602_JKOUSU!S59</f>
        <v>854</v>
      </c>
      <c r="T79" s="440">
        <f>[3]W602_JKOUSU!T59</f>
        <v>503</v>
      </c>
      <c r="U79" s="440">
        <f>[3]W602_JKOUSU!U59</f>
        <v>584</v>
      </c>
      <c r="V79" s="440">
        <f>[3]W602_JKOUSU!V59</f>
        <v>756</v>
      </c>
      <c r="W79" s="440">
        <f>[3]W602_JKOUSU!W59</f>
        <v>700</v>
      </c>
      <c r="X79" s="440">
        <f>[3]W602_JKOUSU!X59</f>
        <v>657</v>
      </c>
      <c r="Y79" s="440">
        <f>[3]W602_JKOUSU!Y59</f>
        <v>755</v>
      </c>
      <c r="Z79" s="440">
        <f>[3]W602_JKOUSU!Z59</f>
        <v>747</v>
      </c>
      <c r="AA79" s="441">
        <f>[3]W602_JKOUSU!AA59</f>
        <v>941</v>
      </c>
      <c r="AB79" s="423"/>
    </row>
    <row r="80" spans="1:28" ht="19.5" customHeight="1">
      <c r="A80" s="434" t="str">
        <f>[3]W602_JKOUSU!A60</f>
        <v>18</v>
      </c>
      <c r="B80" s="434" t="str">
        <f>[3]W602_JKOUSU!B60</f>
        <v>SL</v>
      </c>
      <c r="C80" s="435" t="str">
        <f>[3]W602_JKOUSU!C60</f>
        <v>5</v>
      </c>
      <c r="D80" s="436">
        <f>[3]W602_JKOUSU!D60</f>
        <v>3294.55</v>
      </c>
      <c r="E80" s="437">
        <f>[3]W602_JKOUSU!E60</f>
        <v>2293.85</v>
      </c>
      <c r="F80" s="437">
        <f>[3]W602_JKOUSU!F60</f>
        <v>2674.15</v>
      </c>
      <c r="G80" s="437">
        <f>[3]W602_JKOUSU!G60</f>
        <v>2570.85</v>
      </c>
      <c r="H80" s="437">
        <f>[3]W602_JKOUSU!H60</f>
        <v>2540.15</v>
      </c>
      <c r="I80" s="437">
        <f>[3]W602_JKOUSU!I60</f>
        <v>3061.95</v>
      </c>
      <c r="J80" s="437">
        <f>[3]W602_JKOUSU!J60</f>
        <v>131.5</v>
      </c>
      <c r="K80" s="437">
        <f>[3]W602_JKOUSU!K60</f>
        <v>0</v>
      </c>
      <c r="L80" s="437">
        <f>[3]W602_JKOUSU!L60</f>
        <v>0</v>
      </c>
      <c r="M80" s="437">
        <f>[3]W602_JKOUSU!M60</f>
        <v>0</v>
      </c>
      <c r="N80" s="437">
        <f>[3]W602_JKOUSU!N60</f>
        <v>0</v>
      </c>
      <c r="O80" s="438">
        <f>[3]W602_JKOUSU!O60</f>
        <v>0</v>
      </c>
      <c r="P80" s="439">
        <f>[3]W602_JKOUSU!P60</f>
        <v>3023</v>
      </c>
      <c r="Q80" s="440">
        <f>[3]W602_JKOUSU!Q60</f>
        <v>1376</v>
      </c>
      <c r="R80" s="440">
        <f>[3]W602_JKOUSU!R60</f>
        <v>3927</v>
      </c>
      <c r="S80" s="440">
        <f>[3]W602_JKOUSU!S60</f>
        <v>2628</v>
      </c>
      <c r="T80" s="440">
        <f>[3]W602_JKOUSU!T60</f>
        <v>1385</v>
      </c>
      <c r="U80" s="440">
        <f>[3]W602_JKOUSU!U60</f>
        <v>3847</v>
      </c>
      <c r="V80" s="440">
        <f>[3]W602_JKOUSU!V60</f>
        <v>5889</v>
      </c>
      <c r="W80" s="440">
        <f>[3]W602_JKOUSU!W60</f>
        <v>1386</v>
      </c>
      <c r="X80" s="440">
        <f>[3]W602_JKOUSU!X60</f>
        <v>1538</v>
      </c>
      <c r="Y80" s="440">
        <f>[3]W602_JKOUSU!Y60</f>
        <v>3979</v>
      </c>
      <c r="Z80" s="440">
        <f>[3]W602_JKOUSU!Z60</f>
        <v>1554</v>
      </c>
      <c r="AA80" s="441">
        <f>[3]W602_JKOUSU!AA60</f>
        <v>4412</v>
      </c>
      <c r="AB80" s="423"/>
    </row>
    <row r="81" spans="1:28" ht="19.5" customHeight="1">
      <c r="A81" s="434" t="str">
        <f>[3]W602_JKOUSU!A61</f>
        <v>18</v>
      </c>
      <c r="B81" s="434" t="str">
        <f>[3]W602_JKOUSU!B61</f>
        <v>SL</v>
      </c>
      <c r="C81" s="435" t="str">
        <f>[3]W602_JKOUSU!C61</f>
        <v>6</v>
      </c>
      <c r="D81" s="436">
        <f>[3]W602_JKOUSU!D61</f>
        <v>891.4</v>
      </c>
      <c r="E81" s="437">
        <f>[3]W602_JKOUSU!E61</f>
        <v>566.79999999999995</v>
      </c>
      <c r="F81" s="437">
        <f>[3]W602_JKOUSU!F61</f>
        <v>835.1</v>
      </c>
      <c r="G81" s="437">
        <f>[3]W602_JKOUSU!G61</f>
        <v>993.05</v>
      </c>
      <c r="H81" s="437">
        <f>[3]W602_JKOUSU!H61</f>
        <v>645.70000000000005</v>
      </c>
      <c r="I81" s="437">
        <f>[3]W602_JKOUSU!I61</f>
        <v>612.9</v>
      </c>
      <c r="J81" s="437">
        <f>[3]W602_JKOUSU!J61</f>
        <v>37.049999999999997</v>
      </c>
      <c r="K81" s="437">
        <f>[3]W602_JKOUSU!K61</f>
        <v>0</v>
      </c>
      <c r="L81" s="437">
        <f>[3]W602_JKOUSU!L61</f>
        <v>0</v>
      </c>
      <c r="M81" s="437">
        <f>[3]W602_JKOUSU!M61</f>
        <v>0</v>
      </c>
      <c r="N81" s="437">
        <f>[3]W602_JKOUSU!N61</f>
        <v>0</v>
      </c>
      <c r="O81" s="438">
        <f>[3]W602_JKOUSU!O61</f>
        <v>0</v>
      </c>
      <c r="P81" s="439">
        <f>[3]W602_JKOUSU!P61</f>
        <v>1485</v>
      </c>
      <c r="Q81" s="440">
        <f>[3]W602_JKOUSU!Q61</f>
        <v>1131</v>
      </c>
      <c r="R81" s="440">
        <f>[3]W602_JKOUSU!R61</f>
        <v>1440</v>
      </c>
      <c r="S81" s="440">
        <f>[3]W602_JKOUSU!S61</f>
        <v>1451</v>
      </c>
      <c r="T81" s="440">
        <f>[3]W602_JKOUSU!T61</f>
        <v>1165</v>
      </c>
      <c r="U81" s="440">
        <f>[3]W602_JKOUSU!U61</f>
        <v>1147</v>
      </c>
      <c r="V81" s="440">
        <f>[3]W602_JKOUSU!V61</f>
        <v>1378</v>
      </c>
      <c r="W81" s="440">
        <f>[3]W602_JKOUSU!W61</f>
        <v>959</v>
      </c>
      <c r="X81" s="440">
        <f>[3]W602_JKOUSU!X61</f>
        <v>1119</v>
      </c>
      <c r="Y81" s="440">
        <f>[3]W602_JKOUSU!Y61</f>
        <v>997</v>
      </c>
      <c r="Z81" s="440">
        <f>[3]W602_JKOUSU!Z61</f>
        <v>958</v>
      </c>
      <c r="AA81" s="441">
        <f>[3]W602_JKOUSU!AA61</f>
        <v>1245</v>
      </c>
      <c r="AB81" s="423"/>
    </row>
    <row r="82" spans="1:28" ht="19.5" customHeight="1">
      <c r="A82" s="434" t="str">
        <f>[3]W602_JKOUSU!A62</f>
        <v>18</v>
      </c>
      <c r="B82" s="434" t="str">
        <f>[3]W602_JKOUSU!B62</f>
        <v>SL</v>
      </c>
      <c r="C82" s="435" t="str">
        <f>[3]W602_JKOUSU!C62</f>
        <v>9</v>
      </c>
      <c r="D82" s="436">
        <f>[3]W602_JKOUSU!D62</f>
        <v>428.9</v>
      </c>
      <c r="E82" s="437">
        <f>[3]W602_JKOUSU!E62</f>
        <v>496.9</v>
      </c>
      <c r="F82" s="437">
        <f>[3]W602_JKOUSU!F62</f>
        <v>538.70000000000005</v>
      </c>
      <c r="G82" s="437">
        <f>[3]W602_JKOUSU!G62</f>
        <v>690.6</v>
      </c>
      <c r="H82" s="437">
        <f>[3]W602_JKOUSU!H62</f>
        <v>349.9</v>
      </c>
      <c r="I82" s="437">
        <f>[3]W602_JKOUSU!I62</f>
        <v>311.10000000000002</v>
      </c>
      <c r="J82" s="437">
        <f>[3]W602_JKOUSU!J62</f>
        <v>32</v>
      </c>
      <c r="K82" s="437">
        <f>[3]W602_JKOUSU!K62</f>
        <v>0</v>
      </c>
      <c r="L82" s="437">
        <f>[3]W602_JKOUSU!L62</f>
        <v>0</v>
      </c>
      <c r="M82" s="437">
        <f>[3]W602_JKOUSU!M62</f>
        <v>0</v>
      </c>
      <c r="N82" s="437">
        <f>[3]W602_JKOUSU!N62</f>
        <v>0</v>
      </c>
      <c r="O82" s="438">
        <f>[3]W602_JKOUSU!O62</f>
        <v>0</v>
      </c>
      <c r="P82" s="439">
        <f>[3]W602_JKOUSU!P62</f>
        <v>491</v>
      </c>
      <c r="Q82" s="440">
        <f>[3]W602_JKOUSU!Q62</f>
        <v>379</v>
      </c>
      <c r="R82" s="440">
        <f>[3]W602_JKOUSU!R62</f>
        <v>380</v>
      </c>
      <c r="S82" s="440">
        <f>[3]W602_JKOUSU!S62</f>
        <v>377</v>
      </c>
      <c r="T82" s="440">
        <f>[3]W602_JKOUSU!T62</f>
        <v>449</v>
      </c>
      <c r="U82" s="440">
        <f>[3]W602_JKOUSU!U62</f>
        <v>481</v>
      </c>
      <c r="V82" s="440">
        <f>[3]W602_JKOUSU!V62</f>
        <v>428</v>
      </c>
      <c r="W82" s="440">
        <f>[3]W602_JKOUSU!W62</f>
        <v>434</v>
      </c>
      <c r="X82" s="440">
        <f>[3]W602_JKOUSU!X62</f>
        <v>408</v>
      </c>
      <c r="Y82" s="440">
        <f>[3]W602_JKOUSU!Y62</f>
        <v>368</v>
      </c>
      <c r="Z82" s="440">
        <f>[3]W602_JKOUSU!Z62</f>
        <v>420</v>
      </c>
      <c r="AA82" s="441">
        <f>[3]W602_JKOUSU!AA62</f>
        <v>420</v>
      </c>
      <c r="AB82" s="423"/>
    </row>
    <row r="83" spans="1:28" s="69" customFormat="1" ht="19.5" customHeight="1"/>
  </sheetData>
  <mergeCells count="8">
    <mergeCell ref="D5:O5"/>
    <mergeCell ref="P5:AA5"/>
    <mergeCell ref="D71:O71"/>
    <mergeCell ref="P71:AA71"/>
    <mergeCell ref="P77:AA77"/>
    <mergeCell ref="D77:O77"/>
    <mergeCell ref="D30:O30"/>
    <mergeCell ref="P30:AA30"/>
  </mergeCells>
  <phoneticPr fontId="4"/>
  <pageMargins left="0.75" right="0.75" top="1" bottom="1" header="0.51200000000000001" footer="0.51200000000000001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83"/>
  <sheetViews>
    <sheetView workbookViewId="0"/>
  </sheetViews>
  <sheetFormatPr defaultColWidth="10.25" defaultRowHeight="18.75" customHeight="1"/>
  <cols>
    <col min="1" max="2" width="10.25" style="15"/>
    <col min="3" max="3" width="14.125" style="15" customWidth="1"/>
    <col min="4" max="15" width="9.625" style="15" customWidth="1"/>
    <col min="16" max="16384" width="10.25" style="15"/>
  </cols>
  <sheetData>
    <row r="1" spans="1:62" ht="18.75" customHeight="1" thickBot="1">
      <c r="A1" s="12"/>
      <c r="B1" s="13" t="s">
        <v>2</v>
      </c>
      <c r="C1" s="13" t="s">
        <v>3</v>
      </c>
      <c r="D1" s="13" t="s">
        <v>4</v>
      </c>
      <c r="E1" s="13" t="s">
        <v>5</v>
      </c>
      <c r="F1" s="13" t="s">
        <v>6</v>
      </c>
      <c r="G1" s="13" t="s">
        <v>7</v>
      </c>
      <c r="H1" s="13" t="s">
        <v>8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4"/>
      <c r="O1" s="1456" t="s">
        <v>366</v>
      </c>
      <c r="P1" s="1456" t="s">
        <v>367</v>
      </c>
      <c r="Q1" s="1456" t="s">
        <v>368</v>
      </c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</row>
    <row r="2" spans="1:62" ht="18.75" customHeight="1">
      <c r="A2" s="16" t="str">
        <f>[3]確定FLG!A2</f>
        <v>確定Flg</v>
      </c>
      <c r="B2" s="17">
        <f>[3]確定FLG!B2</f>
        <v>2</v>
      </c>
      <c r="C2" s="17">
        <f>[3]確定FLG!C2</f>
        <v>2</v>
      </c>
      <c r="D2" s="17">
        <f>[3]確定FLG!D2</f>
        <v>2</v>
      </c>
      <c r="E2" s="17">
        <f>[3]確定FLG!E2</f>
        <v>2</v>
      </c>
      <c r="F2" s="17">
        <f>[3]確定FLG!F2</f>
        <v>2</v>
      </c>
      <c r="G2" s="17">
        <f>[3]確定FLG!G2</f>
        <v>0</v>
      </c>
      <c r="H2" s="17">
        <f>[3]確定FLG!H2</f>
        <v>0</v>
      </c>
      <c r="I2" s="17">
        <f>[3]確定FLG!I2</f>
        <v>0</v>
      </c>
      <c r="J2" s="17">
        <f>[3]確定FLG!J2</f>
        <v>0</v>
      </c>
      <c r="K2" s="17">
        <f>[3]確定FLG!K2</f>
        <v>0</v>
      </c>
      <c r="L2" s="17">
        <f>[3]確定FLG!L2</f>
        <v>0</v>
      </c>
      <c r="M2" s="17">
        <f>[3]確定FLG!M2</f>
        <v>0</v>
      </c>
      <c r="N2" s="14"/>
      <c r="O2" s="1455">
        <f>[3]確定FLG!A7</f>
        <v>6300</v>
      </c>
      <c r="P2" s="1455">
        <f>[3]確定FLG!B7</f>
        <v>4500</v>
      </c>
      <c r="Q2" s="1455">
        <f>[3]確定FLG!C7</f>
        <v>2980</v>
      </c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</row>
    <row r="3" spans="1:62" ht="18.75" customHeight="1">
      <c r="A3" s="14" t="s">
        <v>16</v>
      </c>
      <c r="B3" s="14"/>
    </row>
    <row r="4" spans="1:62" ht="18.75" customHeight="1" thickBot="1">
      <c r="A4" s="14"/>
      <c r="B4" s="14"/>
    </row>
    <row r="5" spans="1:62" ht="18.75" customHeight="1" thickBot="1">
      <c r="A5" s="18" t="s">
        <v>150</v>
      </c>
      <c r="D5" s="2610" t="s">
        <v>1</v>
      </c>
      <c r="E5" s="2611"/>
      <c r="F5" s="2611"/>
      <c r="G5" s="2611"/>
      <c r="H5" s="2611"/>
      <c r="I5" s="2611"/>
      <c r="J5" s="2611"/>
      <c r="K5" s="2611"/>
      <c r="L5" s="2611"/>
      <c r="M5" s="2611"/>
      <c r="N5" s="2611"/>
      <c r="O5" s="2612"/>
      <c r="P5" s="2613" t="s">
        <v>1</v>
      </c>
      <c r="Q5" s="2614"/>
      <c r="R5" s="2614"/>
      <c r="S5" s="2614"/>
      <c r="T5" s="2614"/>
      <c r="U5" s="2614"/>
      <c r="V5" s="2614"/>
      <c r="W5" s="2614"/>
      <c r="X5" s="2614"/>
      <c r="Y5" s="2614"/>
      <c r="Z5" s="2614"/>
      <c r="AA5" s="2615"/>
    </row>
    <row r="6" spans="1:62" ht="18.75" customHeight="1">
      <c r="A6" s="396" t="s">
        <v>23</v>
      </c>
      <c r="B6" s="397" t="s">
        <v>30</v>
      </c>
      <c r="C6" s="398" t="s">
        <v>33</v>
      </c>
      <c r="D6" s="399" t="s">
        <v>2</v>
      </c>
      <c r="E6" s="400" t="s">
        <v>3</v>
      </c>
      <c r="F6" s="400" t="s">
        <v>4</v>
      </c>
      <c r="G6" s="400" t="s">
        <v>5</v>
      </c>
      <c r="H6" s="400" t="s">
        <v>6</v>
      </c>
      <c r="I6" s="401" t="s">
        <v>7</v>
      </c>
      <c r="J6" s="399" t="s">
        <v>8</v>
      </c>
      <c r="K6" s="400" t="s">
        <v>9</v>
      </c>
      <c r="L6" s="400" t="s">
        <v>10</v>
      </c>
      <c r="M6" s="400" t="s">
        <v>11</v>
      </c>
      <c r="N6" s="400" t="s">
        <v>12</v>
      </c>
      <c r="O6" s="401" t="s">
        <v>13</v>
      </c>
      <c r="P6" s="399" t="s">
        <v>2</v>
      </c>
      <c r="Q6" s="400" t="s">
        <v>3</v>
      </c>
      <c r="R6" s="400" t="s">
        <v>4</v>
      </c>
      <c r="S6" s="400" t="s">
        <v>5</v>
      </c>
      <c r="T6" s="400" t="s">
        <v>6</v>
      </c>
      <c r="U6" s="401" t="s">
        <v>7</v>
      </c>
      <c r="V6" s="399" t="s">
        <v>8</v>
      </c>
      <c r="W6" s="400" t="s">
        <v>9</v>
      </c>
      <c r="X6" s="400" t="s">
        <v>10</v>
      </c>
      <c r="Y6" s="400" t="s">
        <v>11</v>
      </c>
      <c r="Z6" s="400" t="s">
        <v>12</v>
      </c>
      <c r="AA6" s="401" t="s">
        <v>13</v>
      </c>
    </row>
    <row r="7" spans="1:62" ht="18.75" customHeight="1">
      <c r="A7" s="428" t="str">
        <f>[3]SW300_JIG_MTBJC!A171</f>
        <v>18</v>
      </c>
      <c r="B7" s="429" t="str">
        <f>[3]SW300_JIG_MTBJC!B171</f>
        <v>SL</v>
      </c>
      <c r="C7" s="430" t="str">
        <f>[3]SW300_JIG_MTBJC!C171</f>
        <v>01_売上高</v>
      </c>
      <c r="D7" s="431">
        <f>[3]SW300_JIG_MTBJC!D171</f>
        <v>46423</v>
      </c>
      <c r="E7" s="429">
        <f>[3]SW300_JIG_MTBJC!E171</f>
        <v>23149</v>
      </c>
      <c r="F7" s="429">
        <f>[3]SW300_JIG_MTBJC!F171</f>
        <v>75001</v>
      </c>
      <c r="G7" s="429">
        <f>[3]SW300_JIG_MTBJC!G171</f>
        <v>19769</v>
      </c>
      <c r="H7" s="429">
        <f>[3]SW300_JIG_MTBJC!H171</f>
        <v>14845</v>
      </c>
      <c r="I7" s="432">
        <f>[3]SW300_JIG_MTBJC!I171</f>
        <v>197768</v>
      </c>
      <c r="J7" s="431">
        <f>[3]SW300_JIG_MTBJC!J171</f>
        <v>126284</v>
      </c>
      <c r="K7" s="429">
        <f>[3]SW300_JIG_MTBJC!K171</f>
        <v>21418</v>
      </c>
      <c r="L7" s="429">
        <f>[3]SW300_JIG_MTBJC!L171</f>
        <v>36252</v>
      </c>
      <c r="M7" s="429">
        <f>[3]SW300_JIG_MTBJC!M171</f>
        <v>66549</v>
      </c>
      <c r="N7" s="429">
        <f>[3]SW300_JIG_MTBJC!N171</f>
        <v>13316</v>
      </c>
      <c r="O7" s="432">
        <f>[3]SW300_JIG_MTBJC!O171</f>
        <v>103147</v>
      </c>
      <c r="P7" s="431">
        <f>[3]SW300_JIG_MTBJC!P171</f>
        <v>60600</v>
      </c>
      <c r="Q7" s="429">
        <f>[3]SW300_JIG_MTBJC!Q171</f>
        <v>30172</v>
      </c>
      <c r="R7" s="429">
        <f>[3]SW300_JIG_MTBJC!R171</f>
        <v>75497</v>
      </c>
      <c r="S7" s="429">
        <f>[3]SW300_JIG_MTBJC!S171</f>
        <v>43780</v>
      </c>
      <c r="T7" s="429">
        <f>[3]SW300_JIG_MTBJC!T171</f>
        <v>30658</v>
      </c>
      <c r="U7" s="432">
        <f>[3]SW300_JIG_MTBJC!U171</f>
        <v>132506</v>
      </c>
      <c r="V7" s="431">
        <f>[3]SW300_JIG_MTBJC!V171</f>
        <v>124550</v>
      </c>
      <c r="W7" s="429">
        <f>[3]SW300_JIG_MTBJC!W171</f>
        <v>30118</v>
      </c>
      <c r="X7" s="429">
        <f>[3]SW300_JIG_MTBJC!X171</f>
        <v>30836</v>
      </c>
      <c r="Y7" s="429">
        <f>[3]SW300_JIG_MTBJC!Y171</f>
        <v>109559</v>
      </c>
      <c r="Z7" s="429">
        <f>[3]SW300_JIG_MTBJC!Z171</f>
        <v>39086</v>
      </c>
      <c r="AA7" s="432">
        <f>[3]SW300_JIG_MTBJC!AA171</f>
        <v>79578</v>
      </c>
    </row>
    <row r="8" spans="1:62" ht="18.75" customHeight="1">
      <c r="A8" s="433" t="str">
        <f>[3]SW300_JIG_MTBJC!A172</f>
        <v>18</v>
      </c>
      <c r="B8" s="429" t="str">
        <f>[3]SW300_JIG_MTBJC!B172</f>
        <v>SL</v>
      </c>
      <c r="C8" s="430" t="str">
        <f>[3]SW300_JIG_MTBJC!C172</f>
        <v>02_原材料費</v>
      </c>
      <c r="D8" s="431">
        <f>[3]SW300_JIG_MTBJC!D172</f>
        <v>3143</v>
      </c>
      <c r="E8" s="429">
        <f>[3]SW300_JIG_MTBJC!E172</f>
        <v>7079</v>
      </c>
      <c r="F8" s="429">
        <f>[3]SW300_JIG_MTBJC!F172</f>
        <v>62833</v>
      </c>
      <c r="G8" s="429">
        <f>[3]SW300_JIG_MTBJC!G172</f>
        <v>16987</v>
      </c>
      <c r="H8" s="429">
        <f>[3]SW300_JIG_MTBJC!H172</f>
        <v>18545</v>
      </c>
      <c r="I8" s="432">
        <f>[3]SW300_JIG_MTBJC!I172</f>
        <v>117200</v>
      </c>
      <c r="J8" s="431">
        <f>[3]SW300_JIG_MTBJC!J172</f>
        <v>1727</v>
      </c>
      <c r="K8" s="429">
        <f>[3]SW300_JIG_MTBJC!K172</f>
        <v>2866</v>
      </c>
      <c r="L8" s="429">
        <f>[3]SW300_JIG_MTBJC!L172</f>
        <v>9292</v>
      </c>
      <c r="M8" s="429">
        <f>[3]SW300_JIG_MTBJC!M172</f>
        <v>13543</v>
      </c>
      <c r="N8" s="429">
        <f>[3]SW300_JIG_MTBJC!N172</f>
        <v>2850</v>
      </c>
      <c r="O8" s="432">
        <f>[3]SW300_JIG_MTBJC!O172</f>
        <v>29009</v>
      </c>
      <c r="P8" s="431">
        <f>[3]SW300_JIG_MTBJC!P172</f>
        <v>26659</v>
      </c>
      <c r="Q8" s="429">
        <f>[3]SW300_JIG_MTBJC!Q172</f>
        <v>12140</v>
      </c>
      <c r="R8" s="429">
        <f>[3]SW300_JIG_MTBJC!R172</f>
        <v>35387</v>
      </c>
      <c r="S8" s="429">
        <f>[3]SW300_JIG_MTBJC!S172</f>
        <v>14439</v>
      </c>
      <c r="T8" s="429">
        <f>[3]SW300_JIG_MTBJC!T172</f>
        <v>12888</v>
      </c>
      <c r="U8" s="432">
        <f>[3]SW300_JIG_MTBJC!U172</f>
        <v>82814</v>
      </c>
      <c r="V8" s="431">
        <f>[3]SW300_JIG_MTBJC!V172</f>
        <v>59100</v>
      </c>
      <c r="W8" s="429">
        <f>[3]SW300_JIG_MTBJC!W172</f>
        <v>12480</v>
      </c>
      <c r="X8" s="429">
        <f>[3]SW300_JIG_MTBJC!X172</f>
        <v>12785</v>
      </c>
      <c r="Y8" s="429">
        <f>[3]SW300_JIG_MTBJC!Y172</f>
        <v>64900</v>
      </c>
      <c r="Z8" s="429">
        <f>[3]SW300_JIG_MTBJC!Z172</f>
        <v>19885</v>
      </c>
      <c r="AA8" s="432">
        <f>[3]SW300_JIG_MTBJC!AA172</f>
        <v>22984</v>
      </c>
    </row>
    <row r="9" spans="1:62" ht="18.75" customHeight="1">
      <c r="A9" s="433" t="str">
        <f>[3]SW300_JIG_MTBJC!A173</f>
        <v>18</v>
      </c>
      <c r="B9" s="429" t="str">
        <f>[3]SW300_JIG_MTBJC!B173</f>
        <v>SL</v>
      </c>
      <c r="C9" s="430" t="str">
        <f>[3]SW300_JIG_MTBJC!C173</f>
        <v>05_原材費完成原価</v>
      </c>
      <c r="D9" s="431">
        <f>[3]SW300_JIG_MTBJC!D173</f>
        <v>13228</v>
      </c>
      <c r="E9" s="429">
        <f>[3]SW300_JIG_MTBJC!E173</f>
        <v>2460</v>
      </c>
      <c r="F9" s="429">
        <f>[3]SW300_JIG_MTBJC!F173</f>
        <v>906</v>
      </c>
      <c r="G9" s="429">
        <f>[3]SW300_JIG_MTBJC!G173</f>
        <v>1985</v>
      </c>
      <c r="H9" s="429">
        <f>[3]SW300_JIG_MTBJC!H173</f>
        <v>1432</v>
      </c>
      <c r="I9" s="432">
        <f>[3]SW300_JIG_MTBJC!I173</f>
        <v>43568</v>
      </c>
      <c r="J9" s="431">
        <f>[3]SW300_JIG_MTBJC!J173</f>
        <v>46081</v>
      </c>
      <c r="K9" s="429">
        <f>[3]SW300_JIG_MTBJC!K173</f>
        <v>80</v>
      </c>
      <c r="L9" s="429">
        <f>[3]SW300_JIG_MTBJC!L173</f>
        <v>29</v>
      </c>
      <c r="M9" s="429">
        <f>[3]SW300_JIG_MTBJC!M173</f>
        <v>1359</v>
      </c>
      <c r="N9" s="429">
        <f>[3]SW300_JIG_MTBJC!N173</f>
        <v>264</v>
      </c>
      <c r="O9" s="432">
        <f>[3]SW300_JIG_MTBJC!O173</f>
        <v>9710</v>
      </c>
      <c r="P9" s="431">
        <f>[3]SW300_JIG_MTBJC!P173</f>
        <v>0</v>
      </c>
      <c r="Q9" s="429">
        <f>[3]SW300_JIG_MTBJC!Q173</f>
        <v>0</v>
      </c>
      <c r="R9" s="429">
        <f>[3]SW300_JIG_MTBJC!R173</f>
        <v>0</v>
      </c>
      <c r="S9" s="429">
        <f>[3]SW300_JIG_MTBJC!S173</f>
        <v>0</v>
      </c>
      <c r="T9" s="429">
        <f>[3]SW300_JIG_MTBJC!T173</f>
        <v>0</v>
      </c>
      <c r="U9" s="432">
        <f>[3]SW300_JIG_MTBJC!U173</f>
        <v>0</v>
      </c>
      <c r="V9" s="431">
        <f>[3]SW300_JIG_MTBJC!V173</f>
        <v>0</v>
      </c>
      <c r="W9" s="429">
        <f>[3]SW300_JIG_MTBJC!W173</f>
        <v>0</v>
      </c>
      <c r="X9" s="429">
        <f>[3]SW300_JIG_MTBJC!X173</f>
        <v>0</v>
      </c>
      <c r="Y9" s="429">
        <f>[3]SW300_JIG_MTBJC!Y173</f>
        <v>0</v>
      </c>
      <c r="Z9" s="429">
        <f>[3]SW300_JIG_MTBJC!Z173</f>
        <v>0</v>
      </c>
      <c r="AA9" s="432">
        <f>[3]SW300_JIG_MTBJC!AA173</f>
        <v>0</v>
      </c>
    </row>
    <row r="10" spans="1:62" ht="18.75" customHeight="1">
      <c r="A10" s="433" t="str">
        <f>[3]SW300_JIG_MTBJC!A174</f>
        <v>18</v>
      </c>
      <c r="B10" s="429" t="str">
        <f>[3]SW300_JIG_MTBJC!B174</f>
        <v>SL</v>
      </c>
      <c r="C10" s="430" t="str">
        <f>[3]SW300_JIG_MTBJC!C174</f>
        <v>06_原材費未成原価</v>
      </c>
      <c r="D10" s="431">
        <f>[3]SW300_JIG_MTBJC!D174</f>
        <v>-1437</v>
      </c>
      <c r="E10" s="429">
        <f>[3]SW300_JIG_MTBJC!E174</f>
        <v>-6303</v>
      </c>
      <c r="F10" s="429">
        <f>[3]SW300_JIG_MTBJC!F174</f>
        <v>-21479</v>
      </c>
      <c r="G10" s="429">
        <f>[3]SW300_JIG_MTBJC!G174</f>
        <v>-16190</v>
      </c>
      <c r="H10" s="429">
        <f>[3]SW300_JIG_MTBJC!H174</f>
        <v>-17486</v>
      </c>
      <c r="I10" s="432">
        <f>[3]SW300_JIG_MTBJC!I174</f>
        <v>-34794</v>
      </c>
      <c r="J10" s="431">
        <f>[3]SW300_JIG_MTBJC!J174</f>
        <v>0</v>
      </c>
      <c r="K10" s="429">
        <f>[3]SW300_JIG_MTBJC!K174</f>
        <v>0</v>
      </c>
      <c r="L10" s="429">
        <f>[3]SW300_JIG_MTBJC!L174</f>
        <v>0</v>
      </c>
      <c r="M10" s="429">
        <f>[3]SW300_JIG_MTBJC!M174</f>
        <v>0</v>
      </c>
      <c r="N10" s="429">
        <f>[3]SW300_JIG_MTBJC!N174</f>
        <v>0</v>
      </c>
      <c r="O10" s="432">
        <f>[3]SW300_JIG_MTBJC!O174</f>
        <v>0</v>
      </c>
      <c r="P10" s="431">
        <f>[3]SW300_JIG_MTBJC!P174</f>
        <v>0</v>
      </c>
      <c r="Q10" s="429">
        <f>[3]SW300_JIG_MTBJC!Q174</f>
        <v>0</v>
      </c>
      <c r="R10" s="429">
        <f>[3]SW300_JIG_MTBJC!R174</f>
        <v>0</v>
      </c>
      <c r="S10" s="429">
        <f>[3]SW300_JIG_MTBJC!S174</f>
        <v>0</v>
      </c>
      <c r="T10" s="429">
        <f>[3]SW300_JIG_MTBJC!T174</f>
        <v>0</v>
      </c>
      <c r="U10" s="432">
        <f>[3]SW300_JIG_MTBJC!U174</f>
        <v>0</v>
      </c>
      <c r="V10" s="431">
        <f>[3]SW300_JIG_MTBJC!V174</f>
        <v>0</v>
      </c>
      <c r="W10" s="429">
        <f>[3]SW300_JIG_MTBJC!W174</f>
        <v>0</v>
      </c>
      <c r="X10" s="429">
        <f>[3]SW300_JIG_MTBJC!X174</f>
        <v>0</v>
      </c>
      <c r="Y10" s="429">
        <f>[3]SW300_JIG_MTBJC!Y174</f>
        <v>0</v>
      </c>
      <c r="Z10" s="429">
        <f>[3]SW300_JIG_MTBJC!Z174</f>
        <v>0</v>
      </c>
      <c r="AA10" s="432">
        <f>[3]SW300_JIG_MTBJC!AA174</f>
        <v>0</v>
      </c>
    </row>
    <row r="11" spans="1:62" ht="18.75" customHeight="1">
      <c r="A11" s="433" t="str">
        <f>[3]SW300_JIG_MTBJC!A175</f>
        <v>18</v>
      </c>
      <c r="B11" s="429" t="str">
        <f>[3]SW300_JIG_MTBJC!B175</f>
        <v>SL</v>
      </c>
      <c r="C11" s="430" t="str">
        <f>[3]SW300_JIG_MTBJC!C175</f>
        <v>10_定外労務費</v>
      </c>
      <c r="D11" s="431">
        <f>[3]SW300_JIG_MTBJC!D175</f>
        <v>1709</v>
      </c>
      <c r="E11" s="429">
        <f>[3]SW300_JIG_MTBJC!E175</f>
        <v>856</v>
      </c>
      <c r="F11" s="429">
        <f>[3]SW300_JIG_MTBJC!F175</f>
        <v>273</v>
      </c>
      <c r="G11" s="429">
        <f>[3]SW300_JIG_MTBJC!G175</f>
        <v>476</v>
      </c>
      <c r="H11" s="429">
        <f>[3]SW300_JIG_MTBJC!H175</f>
        <v>834</v>
      </c>
      <c r="I11" s="432">
        <f>[3]SW300_JIG_MTBJC!I175</f>
        <v>1311</v>
      </c>
      <c r="J11" s="431">
        <f>[3]SW300_JIG_MTBJC!J175</f>
        <v>1305</v>
      </c>
      <c r="K11" s="429">
        <f>[3]SW300_JIG_MTBJC!K175</f>
        <v>1276</v>
      </c>
      <c r="L11" s="429">
        <f>[3]SW300_JIG_MTBJC!L175</f>
        <v>1276</v>
      </c>
      <c r="M11" s="429">
        <f>[3]SW300_JIG_MTBJC!M175</f>
        <v>1276</v>
      </c>
      <c r="N11" s="429">
        <f>[3]SW300_JIG_MTBJC!N175</f>
        <v>1276</v>
      </c>
      <c r="O11" s="432">
        <f>[3]SW300_JIG_MTBJC!O175</f>
        <v>1288</v>
      </c>
      <c r="P11" s="431">
        <f>[3]SW300_JIG_MTBJC!P175</f>
        <v>1305</v>
      </c>
      <c r="Q11" s="429">
        <f>[3]SW300_JIG_MTBJC!Q175</f>
        <v>1305</v>
      </c>
      <c r="R11" s="429">
        <f>[3]SW300_JIG_MTBJC!R175</f>
        <v>1305</v>
      </c>
      <c r="S11" s="429">
        <f>[3]SW300_JIG_MTBJC!S175</f>
        <v>1305</v>
      </c>
      <c r="T11" s="429">
        <f>[3]SW300_JIG_MTBJC!T175</f>
        <v>1305</v>
      </c>
      <c r="U11" s="432">
        <f>[3]SW300_JIG_MTBJC!U175</f>
        <v>1311</v>
      </c>
      <c r="V11" s="431">
        <f>[3]SW300_JIG_MTBJC!V175</f>
        <v>1305</v>
      </c>
      <c r="W11" s="429">
        <f>[3]SW300_JIG_MTBJC!W175</f>
        <v>1276</v>
      </c>
      <c r="X11" s="429">
        <f>[3]SW300_JIG_MTBJC!X175</f>
        <v>1276</v>
      </c>
      <c r="Y11" s="429">
        <f>[3]SW300_JIG_MTBJC!Y175</f>
        <v>1276</v>
      </c>
      <c r="Z11" s="429">
        <f>[3]SW300_JIG_MTBJC!Z175</f>
        <v>1276</v>
      </c>
      <c r="AA11" s="432">
        <f>[3]SW300_JIG_MTBJC!AA175</f>
        <v>1288</v>
      </c>
    </row>
    <row r="12" spans="1:62" ht="18.75" customHeight="1">
      <c r="A12" s="433" t="str">
        <f>[3]SW300_JIG_MTBJC!A176</f>
        <v>18</v>
      </c>
      <c r="B12" s="429" t="str">
        <f>[3]SW300_JIG_MTBJC!B176</f>
        <v>SL</v>
      </c>
      <c r="C12" s="430" t="str">
        <f>[3]SW300_JIG_MTBJC!C176</f>
        <v>10_定内労務費</v>
      </c>
      <c r="D12" s="431">
        <f>[3]SW300_JIG_MTBJC!D176</f>
        <v>17779</v>
      </c>
      <c r="E12" s="429">
        <f>[3]SW300_JIG_MTBJC!E176</f>
        <v>18427</v>
      </c>
      <c r="F12" s="429">
        <f>[3]SW300_JIG_MTBJC!F176</f>
        <v>16987</v>
      </c>
      <c r="G12" s="429">
        <f>[3]SW300_JIG_MTBJC!G176</f>
        <v>16540</v>
      </c>
      <c r="H12" s="429">
        <f>[3]SW300_JIG_MTBJC!H176</f>
        <v>17372</v>
      </c>
      <c r="I12" s="432">
        <f>[3]SW300_JIG_MTBJC!I176</f>
        <v>18643</v>
      </c>
      <c r="J12" s="431">
        <f>[3]SW300_JIG_MTBJC!J176</f>
        <v>20083</v>
      </c>
      <c r="K12" s="429">
        <f>[3]SW300_JIG_MTBJC!K176</f>
        <v>20155</v>
      </c>
      <c r="L12" s="429">
        <f>[3]SW300_JIG_MTBJC!L176</f>
        <v>20083</v>
      </c>
      <c r="M12" s="429">
        <f>[3]SW300_JIG_MTBJC!M176</f>
        <v>20155</v>
      </c>
      <c r="N12" s="429">
        <f>[3]SW300_JIG_MTBJC!N176</f>
        <v>20083</v>
      </c>
      <c r="O12" s="432">
        <f>[3]SW300_JIG_MTBJC!O176</f>
        <v>20155</v>
      </c>
      <c r="P12" s="431">
        <f>[3]SW300_JIG_MTBJC!P176</f>
        <v>18571</v>
      </c>
      <c r="Q12" s="429">
        <f>[3]SW300_JIG_MTBJC!Q176</f>
        <v>18859</v>
      </c>
      <c r="R12" s="429">
        <f>[3]SW300_JIG_MTBJC!R176</f>
        <v>18571</v>
      </c>
      <c r="S12" s="429">
        <f>[3]SW300_JIG_MTBJC!S176</f>
        <v>18607</v>
      </c>
      <c r="T12" s="429">
        <f>[3]SW300_JIG_MTBJC!T176</f>
        <v>18787</v>
      </c>
      <c r="U12" s="432">
        <f>[3]SW300_JIG_MTBJC!U176</f>
        <v>18643</v>
      </c>
      <c r="V12" s="431">
        <f>[3]SW300_JIG_MTBJC!V176</f>
        <v>20083</v>
      </c>
      <c r="W12" s="429">
        <f>[3]SW300_JIG_MTBJC!W176</f>
        <v>20155</v>
      </c>
      <c r="X12" s="429">
        <f>[3]SW300_JIG_MTBJC!X176</f>
        <v>20083</v>
      </c>
      <c r="Y12" s="429">
        <f>[3]SW300_JIG_MTBJC!Y176</f>
        <v>20155</v>
      </c>
      <c r="Z12" s="429">
        <f>[3]SW300_JIG_MTBJC!Z176</f>
        <v>20083</v>
      </c>
      <c r="AA12" s="432">
        <f>[3]SW300_JIG_MTBJC!AA176</f>
        <v>20155</v>
      </c>
    </row>
    <row r="13" spans="1:62" ht="18.75" customHeight="1">
      <c r="A13" s="433" t="str">
        <f>[3]SW300_JIG_MTBJC!A177</f>
        <v>18</v>
      </c>
      <c r="B13" s="429" t="str">
        <f>[3]SW300_JIG_MTBJC!B177</f>
        <v>SL</v>
      </c>
      <c r="C13" s="430" t="str">
        <f>[3]SW300_JIG_MTBJC!C177</f>
        <v>12_労務費完成原価</v>
      </c>
      <c r="D13" s="431">
        <f>[3]SW300_JIG_MTBJC!D177</f>
        <v>5805</v>
      </c>
      <c r="E13" s="429">
        <f>[3]SW300_JIG_MTBJC!E177</f>
        <v>3749</v>
      </c>
      <c r="F13" s="429">
        <f>[3]SW300_JIG_MTBJC!F177</f>
        <v>6022</v>
      </c>
      <c r="G13" s="429">
        <f>[3]SW300_JIG_MTBJC!G177</f>
        <v>3070</v>
      </c>
      <c r="H13" s="429">
        <f>[3]SW300_JIG_MTBJC!H177</f>
        <v>1473</v>
      </c>
      <c r="I13" s="432">
        <f>[3]SW300_JIG_MTBJC!I177</f>
        <v>22463</v>
      </c>
      <c r="J13" s="431">
        <f>[3]SW300_JIG_MTBJC!J177</f>
        <v>18575</v>
      </c>
      <c r="K13" s="429">
        <f>[3]SW300_JIG_MTBJC!K177</f>
        <v>910</v>
      </c>
      <c r="L13" s="429">
        <f>[3]SW300_JIG_MTBJC!L177</f>
        <v>1165</v>
      </c>
      <c r="M13" s="429">
        <f>[3]SW300_JIG_MTBJC!M177</f>
        <v>3109</v>
      </c>
      <c r="N13" s="429">
        <f>[3]SW300_JIG_MTBJC!N177</f>
        <v>368</v>
      </c>
      <c r="O13" s="432">
        <f>[3]SW300_JIG_MTBJC!O177</f>
        <v>4511</v>
      </c>
      <c r="P13" s="431">
        <f>[3]SW300_JIG_MTBJC!P177</f>
        <v>0</v>
      </c>
      <c r="Q13" s="429">
        <f>[3]SW300_JIG_MTBJC!Q177</f>
        <v>0</v>
      </c>
      <c r="R13" s="429">
        <f>[3]SW300_JIG_MTBJC!R177</f>
        <v>0</v>
      </c>
      <c r="S13" s="429">
        <f>[3]SW300_JIG_MTBJC!S177</f>
        <v>0</v>
      </c>
      <c r="T13" s="429">
        <f>[3]SW300_JIG_MTBJC!T177</f>
        <v>0</v>
      </c>
      <c r="U13" s="432">
        <f>[3]SW300_JIG_MTBJC!U177</f>
        <v>0</v>
      </c>
      <c r="V13" s="431">
        <f>[3]SW300_JIG_MTBJC!V177</f>
        <v>0</v>
      </c>
      <c r="W13" s="429">
        <f>[3]SW300_JIG_MTBJC!W177</f>
        <v>0</v>
      </c>
      <c r="X13" s="429">
        <f>[3]SW300_JIG_MTBJC!X177</f>
        <v>0</v>
      </c>
      <c r="Y13" s="429">
        <f>[3]SW300_JIG_MTBJC!Y177</f>
        <v>0</v>
      </c>
      <c r="Z13" s="429">
        <f>[3]SW300_JIG_MTBJC!Z177</f>
        <v>0</v>
      </c>
      <c r="AA13" s="432">
        <f>[3]SW300_JIG_MTBJC!AA177</f>
        <v>0</v>
      </c>
    </row>
    <row r="14" spans="1:62" ht="18.75" customHeight="1">
      <c r="A14" s="433" t="str">
        <f>[3]SW300_JIG_MTBJC!A178</f>
        <v>18</v>
      </c>
      <c r="B14" s="429" t="str">
        <f>[3]SW300_JIG_MTBJC!B178</f>
        <v>SL</v>
      </c>
      <c r="C14" s="430" t="str">
        <f>[3]SW300_JIG_MTBJC!C178</f>
        <v>13_労務費未成原価</v>
      </c>
      <c r="D14" s="431">
        <f>[3]SW300_JIG_MTBJC!D178</f>
        <v>-10817</v>
      </c>
      <c r="E14" s="429">
        <f>[3]SW300_JIG_MTBJC!E178</f>
        <v>-7394</v>
      </c>
      <c r="F14" s="429">
        <f>[3]SW300_JIG_MTBJC!F178</f>
        <v>-7105</v>
      </c>
      <c r="G14" s="429">
        <f>[3]SW300_JIG_MTBJC!G178</f>
        <v>-11645</v>
      </c>
      <c r="H14" s="429">
        <f>[3]SW300_JIG_MTBJC!H178</f>
        <v>-11974</v>
      </c>
      <c r="I14" s="432">
        <f>[3]SW300_JIG_MTBJC!I178</f>
        <v>-7901</v>
      </c>
      <c r="J14" s="431">
        <f>[3]SW300_JIG_MTBJC!J178</f>
        <v>-333</v>
      </c>
      <c r="K14" s="429">
        <f>[3]SW300_JIG_MTBJC!K178</f>
        <v>0</v>
      </c>
      <c r="L14" s="429">
        <f>[3]SW300_JIG_MTBJC!L178</f>
        <v>0</v>
      </c>
      <c r="M14" s="429">
        <f>[3]SW300_JIG_MTBJC!M178</f>
        <v>0</v>
      </c>
      <c r="N14" s="429">
        <f>[3]SW300_JIG_MTBJC!N178</f>
        <v>0</v>
      </c>
      <c r="O14" s="432">
        <f>[3]SW300_JIG_MTBJC!O178</f>
        <v>0</v>
      </c>
      <c r="P14" s="431">
        <f>[3]SW300_JIG_MTBJC!P178</f>
        <v>1806</v>
      </c>
      <c r="Q14" s="429">
        <f>[3]SW300_JIG_MTBJC!Q178</f>
        <v>-2670</v>
      </c>
      <c r="R14" s="429">
        <f>[3]SW300_JIG_MTBJC!R178</f>
        <v>4092</v>
      </c>
      <c r="S14" s="429">
        <f>[3]SW300_JIG_MTBJC!S178</f>
        <v>-2484</v>
      </c>
      <c r="T14" s="429">
        <f>[3]SW300_JIG_MTBJC!T178</f>
        <v>-3594</v>
      </c>
      <c r="U14" s="432">
        <f>[3]SW300_JIG_MTBJC!U178</f>
        <v>3390</v>
      </c>
      <c r="V14" s="431">
        <f>[3]SW300_JIG_MTBJC!V178</f>
        <v>17454</v>
      </c>
      <c r="W14" s="429">
        <f>[3]SW300_JIG_MTBJC!W178</f>
        <v>-10926</v>
      </c>
      <c r="X14" s="429">
        <f>[3]SW300_JIG_MTBJC!X178</f>
        <v>-6678</v>
      </c>
      <c r="Y14" s="429">
        <f>[3]SW300_JIG_MTBJC!Y178</f>
        <v>8964</v>
      </c>
      <c r="Z14" s="429">
        <f>[3]SW300_JIG_MTBJC!Z178</f>
        <v>-8340</v>
      </c>
      <c r="AA14" s="432">
        <f>[3]SW300_JIG_MTBJC!AA178</f>
        <v>7500</v>
      </c>
    </row>
    <row r="15" spans="1:62" ht="18.75" customHeight="1">
      <c r="A15" s="433" t="str">
        <f>[3]SW300_JIG_MTBJC!A179</f>
        <v>18</v>
      </c>
      <c r="B15" s="429" t="str">
        <f>[3]SW300_JIG_MTBJC!B179</f>
        <v>SL</v>
      </c>
      <c r="C15" s="430" t="str">
        <f>[3]SW300_JIG_MTBJC!C179</f>
        <v>15_一般経費</v>
      </c>
      <c r="D15" s="431">
        <f>[3]SW300_JIG_MTBJC!D179</f>
        <v>239</v>
      </c>
      <c r="E15" s="429">
        <f>[3]SW300_JIG_MTBJC!E179</f>
        <v>170</v>
      </c>
      <c r="F15" s="429">
        <f>[3]SW300_JIG_MTBJC!F179</f>
        <v>198</v>
      </c>
      <c r="G15" s="429">
        <f>[3]SW300_JIG_MTBJC!G179</f>
        <v>175</v>
      </c>
      <c r="H15" s="429">
        <f>[3]SW300_JIG_MTBJC!H179</f>
        <v>190</v>
      </c>
      <c r="I15" s="432">
        <f>[3]SW300_JIG_MTBJC!I179</f>
        <v>682</v>
      </c>
      <c r="J15" s="431">
        <f>[3]SW300_JIG_MTBJC!J179</f>
        <v>282</v>
      </c>
      <c r="K15" s="429">
        <f>[3]SW300_JIG_MTBJC!K179</f>
        <v>287</v>
      </c>
      <c r="L15" s="429">
        <f>[3]SW300_JIG_MTBJC!L179</f>
        <v>692</v>
      </c>
      <c r="M15" s="429">
        <f>[3]SW300_JIG_MTBJC!M179</f>
        <v>282</v>
      </c>
      <c r="N15" s="429">
        <f>[3]SW300_JIG_MTBJC!N179</f>
        <v>282</v>
      </c>
      <c r="O15" s="432">
        <f>[3]SW300_JIG_MTBJC!O179</f>
        <v>682</v>
      </c>
      <c r="P15" s="431">
        <f>[3]SW300_JIG_MTBJC!P179</f>
        <v>282</v>
      </c>
      <c r="Q15" s="429">
        <f>[3]SW300_JIG_MTBJC!Q179</f>
        <v>287</v>
      </c>
      <c r="R15" s="429">
        <f>[3]SW300_JIG_MTBJC!R179</f>
        <v>692</v>
      </c>
      <c r="S15" s="429">
        <f>[3]SW300_JIG_MTBJC!S179</f>
        <v>282</v>
      </c>
      <c r="T15" s="429">
        <f>[3]SW300_JIG_MTBJC!T179</f>
        <v>282</v>
      </c>
      <c r="U15" s="432">
        <f>[3]SW300_JIG_MTBJC!U179</f>
        <v>682</v>
      </c>
      <c r="V15" s="431">
        <f>[3]SW300_JIG_MTBJC!V179</f>
        <v>282</v>
      </c>
      <c r="W15" s="429">
        <f>[3]SW300_JIG_MTBJC!W179</f>
        <v>287</v>
      </c>
      <c r="X15" s="429">
        <f>[3]SW300_JIG_MTBJC!X179</f>
        <v>692</v>
      </c>
      <c r="Y15" s="429">
        <f>[3]SW300_JIG_MTBJC!Y179</f>
        <v>282</v>
      </c>
      <c r="Z15" s="429">
        <f>[3]SW300_JIG_MTBJC!Z179</f>
        <v>282</v>
      </c>
      <c r="AA15" s="432">
        <f>[3]SW300_JIG_MTBJC!AA179</f>
        <v>682</v>
      </c>
    </row>
    <row r="16" spans="1:62" ht="18.75" customHeight="1">
      <c r="A16" s="433" t="str">
        <f>[3]SW300_JIG_MTBJC!A180</f>
        <v>18</v>
      </c>
      <c r="B16" s="429" t="str">
        <f>[3]SW300_JIG_MTBJC!B180</f>
        <v>SL</v>
      </c>
      <c r="C16" s="430" t="str">
        <f>[3]SW300_JIG_MTBJC!C180</f>
        <v>16_投資経費</v>
      </c>
      <c r="D16" s="431">
        <f>[3]SW300_JIG_MTBJC!D180</f>
        <v>0</v>
      </c>
      <c r="E16" s="429">
        <f>[3]SW300_JIG_MTBJC!E180</f>
        <v>0</v>
      </c>
      <c r="F16" s="429">
        <f>[3]SW300_JIG_MTBJC!F180</f>
        <v>720</v>
      </c>
      <c r="G16" s="429">
        <f>[3]SW300_JIG_MTBJC!G180</f>
        <v>0</v>
      </c>
      <c r="H16" s="429">
        <f>[3]SW300_JIG_MTBJC!H180</f>
        <v>0</v>
      </c>
      <c r="I16" s="432">
        <f>[3]SW300_JIG_MTBJC!I180</f>
        <v>0</v>
      </c>
      <c r="J16" s="431">
        <f>[3]SW300_JIG_MTBJC!J180</f>
        <v>0</v>
      </c>
      <c r="K16" s="429">
        <f>[3]SW300_JIG_MTBJC!K180</f>
        <v>0</v>
      </c>
      <c r="L16" s="429">
        <f>[3]SW300_JIG_MTBJC!L180</f>
        <v>0</v>
      </c>
      <c r="M16" s="429">
        <f>[3]SW300_JIG_MTBJC!M180</f>
        <v>0</v>
      </c>
      <c r="N16" s="429">
        <f>[3]SW300_JIG_MTBJC!N180</f>
        <v>0</v>
      </c>
      <c r="O16" s="432">
        <f>[3]SW300_JIG_MTBJC!O180</f>
        <v>0</v>
      </c>
      <c r="P16" s="431">
        <f>[3]SW300_JIG_MTBJC!P180</f>
        <v>0</v>
      </c>
      <c r="Q16" s="429">
        <f>[3]SW300_JIG_MTBJC!Q180</f>
        <v>0</v>
      </c>
      <c r="R16" s="429">
        <f>[3]SW300_JIG_MTBJC!R180</f>
        <v>0</v>
      </c>
      <c r="S16" s="429">
        <f>[3]SW300_JIG_MTBJC!S180</f>
        <v>0</v>
      </c>
      <c r="T16" s="429">
        <f>[3]SW300_JIG_MTBJC!T180</f>
        <v>0</v>
      </c>
      <c r="U16" s="432">
        <f>[3]SW300_JIG_MTBJC!U180</f>
        <v>0</v>
      </c>
      <c r="V16" s="431">
        <f>[3]SW300_JIG_MTBJC!V180</f>
        <v>0</v>
      </c>
      <c r="W16" s="429">
        <f>[3]SW300_JIG_MTBJC!W180</f>
        <v>0</v>
      </c>
      <c r="X16" s="429">
        <f>[3]SW300_JIG_MTBJC!X180</f>
        <v>0</v>
      </c>
      <c r="Y16" s="429">
        <f>[3]SW300_JIG_MTBJC!Y180</f>
        <v>0</v>
      </c>
      <c r="Z16" s="429">
        <f>[3]SW300_JIG_MTBJC!Z180</f>
        <v>0</v>
      </c>
      <c r="AA16" s="432">
        <f>[3]SW300_JIG_MTBJC!AA180</f>
        <v>0</v>
      </c>
    </row>
    <row r="17" spans="1:27" ht="18.75" customHeight="1">
      <c r="A17" s="433" t="str">
        <f>[3]SW300_JIG_MTBJC!A181</f>
        <v>18</v>
      </c>
      <c r="B17" s="429" t="str">
        <f>[3]SW300_JIG_MTBJC!B181</f>
        <v>SL</v>
      </c>
      <c r="C17" s="430" t="str">
        <f>[3]SW300_JIG_MTBJC!C181</f>
        <v>21_償却費</v>
      </c>
      <c r="D17" s="431">
        <f>[3]SW300_JIG_MTBJC!D181</f>
        <v>130</v>
      </c>
      <c r="E17" s="429">
        <f>[3]SW300_JIG_MTBJC!E181</f>
        <v>130</v>
      </c>
      <c r="F17" s="429">
        <f>[3]SW300_JIG_MTBJC!F181</f>
        <v>130</v>
      </c>
      <c r="G17" s="429">
        <f>[3]SW300_JIG_MTBJC!G181</f>
        <v>130</v>
      </c>
      <c r="H17" s="429">
        <f>[3]SW300_JIG_MTBJC!H181</f>
        <v>189</v>
      </c>
      <c r="I17" s="432">
        <f>[3]SW300_JIG_MTBJC!I181</f>
        <v>162</v>
      </c>
      <c r="J17" s="431">
        <f>[3]SW300_JIG_MTBJC!J181</f>
        <v>195</v>
      </c>
      <c r="K17" s="429">
        <f>[3]SW300_JIG_MTBJC!K181</f>
        <v>195</v>
      </c>
      <c r="L17" s="429">
        <f>[3]SW300_JIG_MTBJC!L181</f>
        <v>195</v>
      </c>
      <c r="M17" s="429">
        <f>[3]SW300_JIG_MTBJC!M181</f>
        <v>195</v>
      </c>
      <c r="N17" s="429">
        <f>[3]SW300_JIG_MTBJC!N181</f>
        <v>195</v>
      </c>
      <c r="O17" s="432">
        <f>[3]SW300_JIG_MTBJC!O181</f>
        <v>195</v>
      </c>
      <c r="P17" s="431">
        <f>[3]SW300_JIG_MTBJC!P181</f>
        <v>162</v>
      </c>
      <c r="Q17" s="429">
        <f>[3]SW300_JIG_MTBJC!Q181</f>
        <v>162</v>
      </c>
      <c r="R17" s="429">
        <f>[3]SW300_JIG_MTBJC!R181</f>
        <v>162</v>
      </c>
      <c r="S17" s="429">
        <f>[3]SW300_JIG_MTBJC!S181</f>
        <v>162</v>
      </c>
      <c r="T17" s="429">
        <f>[3]SW300_JIG_MTBJC!T181</f>
        <v>162</v>
      </c>
      <c r="U17" s="432">
        <f>[3]SW300_JIG_MTBJC!U181</f>
        <v>162</v>
      </c>
      <c r="V17" s="431">
        <f>[3]SW300_JIG_MTBJC!V181</f>
        <v>195</v>
      </c>
      <c r="W17" s="429">
        <f>[3]SW300_JIG_MTBJC!W181</f>
        <v>195</v>
      </c>
      <c r="X17" s="429">
        <f>[3]SW300_JIG_MTBJC!X181</f>
        <v>195</v>
      </c>
      <c r="Y17" s="429">
        <f>[3]SW300_JIG_MTBJC!Y181</f>
        <v>195</v>
      </c>
      <c r="Z17" s="429">
        <f>[3]SW300_JIG_MTBJC!Z181</f>
        <v>195</v>
      </c>
      <c r="AA17" s="432">
        <f>[3]SW300_JIG_MTBJC!AA181</f>
        <v>195</v>
      </c>
    </row>
    <row r="18" spans="1:27" ht="18.75" customHeight="1">
      <c r="A18" s="433" t="str">
        <f>[3]SW300_JIG_MTBJC!A182</f>
        <v>18</v>
      </c>
      <c r="B18" s="429" t="str">
        <f>[3]SW300_JIG_MTBJC!B182</f>
        <v>SL</v>
      </c>
      <c r="C18" s="430" t="str">
        <f>[3]SW300_JIG_MTBJC!C182</f>
        <v>40_全社配賦</v>
      </c>
      <c r="D18" s="431">
        <f>[3]SW300_JIG_MTBJC!D182</f>
        <v>4901</v>
      </c>
      <c r="E18" s="429">
        <f>[3]SW300_JIG_MTBJC!E182</f>
        <v>4901</v>
      </c>
      <c r="F18" s="429">
        <f>[3]SW300_JIG_MTBJC!F182</f>
        <v>4901</v>
      </c>
      <c r="G18" s="429">
        <f>[3]SW300_JIG_MTBJC!G182</f>
        <v>4901</v>
      </c>
      <c r="H18" s="429">
        <f>[3]SW300_JIG_MTBJC!H182</f>
        <v>4901</v>
      </c>
      <c r="I18" s="432">
        <f>[3]SW300_JIG_MTBJC!I182</f>
        <v>4901</v>
      </c>
      <c r="J18" s="431">
        <f>[3]SW300_JIG_MTBJC!J182</f>
        <v>4901</v>
      </c>
      <c r="K18" s="429">
        <f>[3]SW300_JIG_MTBJC!K182</f>
        <v>4901</v>
      </c>
      <c r="L18" s="429">
        <f>[3]SW300_JIG_MTBJC!L182</f>
        <v>4901</v>
      </c>
      <c r="M18" s="429">
        <f>[3]SW300_JIG_MTBJC!M182</f>
        <v>4901</v>
      </c>
      <c r="N18" s="429">
        <f>[3]SW300_JIG_MTBJC!N182</f>
        <v>4901</v>
      </c>
      <c r="O18" s="432">
        <f>[3]SW300_JIG_MTBJC!O182</f>
        <v>4901</v>
      </c>
      <c r="P18" s="431">
        <f>[3]SW300_JIG_MTBJC!P182</f>
        <v>4901</v>
      </c>
      <c r="Q18" s="429">
        <f>[3]SW300_JIG_MTBJC!Q182</f>
        <v>4901</v>
      </c>
      <c r="R18" s="429">
        <f>[3]SW300_JIG_MTBJC!R182</f>
        <v>4901</v>
      </c>
      <c r="S18" s="429">
        <f>[3]SW300_JIG_MTBJC!S182</f>
        <v>4901</v>
      </c>
      <c r="T18" s="429">
        <f>[3]SW300_JIG_MTBJC!T182</f>
        <v>4901</v>
      </c>
      <c r="U18" s="432">
        <f>[3]SW300_JIG_MTBJC!U182</f>
        <v>4901</v>
      </c>
      <c r="V18" s="431">
        <f>[3]SW300_JIG_MTBJC!V182</f>
        <v>4901</v>
      </c>
      <c r="W18" s="429">
        <f>[3]SW300_JIG_MTBJC!W182</f>
        <v>4901</v>
      </c>
      <c r="X18" s="429">
        <f>[3]SW300_JIG_MTBJC!X182</f>
        <v>4901</v>
      </c>
      <c r="Y18" s="429">
        <f>[3]SW300_JIG_MTBJC!Y182</f>
        <v>4901</v>
      </c>
      <c r="Z18" s="429">
        <f>[3]SW300_JIG_MTBJC!Z182</f>
        <v>4901</v>
      </c>
      <c r="AA18" s="432">
        <f>[3]SW300_JIG_MTBJC!AA182</f>
        <v>4901</v>
      </c>
    </row>
    <row r="19" spans="1:27" ht="18.75" customHeight="1">
      <c r="A19" s="1486" t="str">
        <f>[3]SW300_MIKOMI!A103</f>
        <v>完成労務費見込み</v>
      </c>
      <c r="B19" s="1487" t="str">
        <f>[3]SW300_MIKOMI!B103</f>
        <v>15</v>
      </c>
      <c r="C19" s="1488" t="str">
        <f>[3]SW300_MIKOMI!C103</f>
        <v>省エネソリュ</v>
      </c>
      <c r="D19" s="1489">
        <f>[3]SW300_MIKOMI!D103</f>
        <v>0</v>
      </c>
      <c r="E19" s="1487">
        <f>[3]SW300_MIKOMI!E103</f>
        <v>0</v>
      </c>
      <c r="F19" s="1487">
        <f>[3]SW300_MIKOMI!F103</f>
        <v>0</v>
      </c>
      <c r="G19" s="1487">
        <f>[3]SW300_MIKOMI!G103</f>
        <v>0</v>
      </c>
      <c r="H19" s="1487">
        <f>[3]SW300_MIKOMI!H103</f>
        <v>0</v>
      </c>
      <c r="I19" s="1488">
        <f>[3]SW300_MIKOMI!I103</f>
        <v>0</v>
      </c>
      <c r="J19" s="1489">
        <f>[3]SW300_MIKOMI!J103</f>
        <v>0</v>
      </c>
      <c r="K19" s="1487">
        <f>[3]SW300_MIKOMI!K103</f>
        <v>0</v>
      </c>
      <c r="L19" s="1487">
        <f>[3]SW300_MIKOMI!L103</f>
        <v>0</v>
      </c>
      <c r="M19" s="1487">
        <f>[3]SW300_MIKOMI!M103</f>
        <v>0</v>
      </c>
      <c r="N19" s="1487">
        <f>[3]SW300_MIKOMI!N103</f>
        <v>0</v>
      </c>
      <c r="O19" s="1488">
        <f>[3]SW300_MIKOMI!O103</f>
        <v>0</v>
      </c>
      <c r="P19" s="402"/>
      <c r="Q19" s="403"/>
      <c r="R19" s="403"/>
      <c r="S19" s="403"/>
      <c r="T19" s="403"/>
      <c r="U19" s="404"/>
      <c r="V19" s="402"/>
      <c r="W19" s="403"/>
      <c r="X19" s="403"/>
      <c r="Y19" s="403"/>
      <c r="Z19" s="403"/>
      <c r="AA19" s="404"/>
    </row>
    <row r="20" spans="1:27" ht="18.75" customHeight="1">
      <c r="A20" s="1486" t="str">
        <f>[3]SW300_MIKOMI!A126</f>
        <v>仕掛労務費</v>
      </c>
      <c r="B20" s="1487" t="str">
        <f>[3]SW300_MIKOMI!B126</f>
        <v>15</v>
      </c>
      <c r="C20" s="1488" t="str">
        <f>[3]SW300_MIKOMI!C126</f>
        <v>省エネソリュ</v>
      </c>
      <c r="D20" s="1489">
        <f>[3]SW300_MIKOMI!D126</f>
        <v>0</v>
      </c>
      <c r="E20" s="1487">
        <f>[3]SW300_MIKOMI!E126</f>
        <v>0</v>
      </c>
      <c r="F20" s="1487">
        <f>[3]SW300_MIKOMI!F126</f>
        <v>0</v>
      </c>
      <c r="G20" s="1487">
        <f>[3]SW300_MIKOMI!G126</f>
        <v>0</v>
      </c>
      <c r="H20" s="1487">
        <f>[3]SW300_MIKOMI!H126</f>
        <v>0</v>
      </c>
      <c r="I20" s="1488">
        <f>[3]SW300_MIKOMI!I126</f>
        <v>0</v>
      </c>
      <c r="J20" s="1489">
        <f>[3]SW300_MIKOMI!J126</f>
        <v>0</v>
      </c>
      <c r="K20" s="1487">
        <f>[3]SW300_MIKOMI!K126</f>
        <v>0</v>
      </c>
      <c r="L20" s="1487">
        <f>[3]SW300_MIKOMI!L126</f>
        <v>0</v>
      </c>
      <c r="M20" s="1487">
        <f>[3]SW300_MIKOMI!M126</f>
        <v>0</v>
      </c>
      <c r="N20" s="1487">
        <f>[3]SW300_MIKOMI!N126</f>
        <v>0</v>
      </c>
      <c r="O20" s="1488">
        <f>[3]SW300_MIKOMI!O126</f>
        <v>0</v>
      </c>
      <c r="P20" s="402"/>
      <c r="Q20" s="403"/>
      <c r="R20" s="403"/>
      <c r="S20" s="403"/>
      <c r="T20" s="403"/>
      <c r="U20" s="404"/>
      <c r="V20" s="402"/>
      <c r="W20" s="403"/>
      <c r="X20" s="403"/>
      <c r="Y20" s="403"/>
      <c r="Z20" s="403"/>
      <c r="AA20" s="404"/>
    </row>
    <row r="21" spans="1:27" ht="18.75" customHeight="1">
      <c r="A21" s="405" t="s">
        <v>115</v>
      </c>
      <c r="B21" s="406" t="s">
        <v>151</v>
      </c>
      <c r="C21" s="407" t="s">
        <v>116</v>
      </c>
      <c r="D21" s="408">
        <f>D59</f>
        <v>0</v>
      </c>
      <c r="E21" s="409">
        <f t="shared" ref="E21:O21" si="0">E59</f>
        <v>0</v>
      </c>
      <c r="F21" s="409">
        <f t="shared" si="0"/>
        <v>0</v>
      </c>
      <c r="G21" s="409">
        <f t="shared" si="0"/>
        <v>0</v>
      </c>
      <c r="H21" s="409">
        <f t="shared" si="0"/>
        <v>0</v>
      </c>
      <c r="I21" s="410">
        <f t="shared" si="0"/>
        <v>0</v>
      </c>
      <c r="J21" s="411">
        <f t="shared" si="0"/>
        <v>0</v>
      </c>
      <c r="K21" s="409">
        <f t="shared" si="0"/>
        <v>144</v>
      </c>
      <c r="L21" s="409">
        <f t="shared" si="0"/>
        <v>0</v>
      </c>
      <c r="M21" s="409">
        <f t="shared" si="0"/>
        <v>0</v>
      </c>
      <c r="N21" s="409">
        <f t="shared" si="0"/>
        <v>0</v>
      </c>
      <c r="O21" s="410">
        <f t="shared" si="0"/>
        <v>0</v>
      </c>
      <c r="P21" s="402"/>
      <c r="Q21" s="403"/>
      <c r="R21" s="403"/>
      <c r="S21" s="403"/>
      <c r="T21" s="403"/>
      <c r="U21" s="404"/>
      <c r="V21" s="402"/>
      <c r="W21" s="403"/>
      <c r="X21" s="403"/>
      <c r="Y21" s="403"/>
      <c r="Z21" s="403"/>
      <c r="AA21" s="404"/>
    </row>
    <row r="22" spans="1:27" ht="18.75" customHeight="1">
      <c r="A22" s="405" t="s">
        <v>115</v>
      </c>
      <c r="B22" s="406" t="s">
        <v>151</v>
      </c>
      <c r="C22" s="407" t="s">
        <v>117</v>
      </c>
      <c r="D22" s="408">
        <f>D67</f>
        <v>0</v>
      </c>
      <c r="E22" s="409">
        <f t="shared" ref="E22:O22" si="1">E67</f>
        <v>0</v>
      </c>
      <c r="F22" s="409">
        <f t="shared" si="1"/>
        <v>0</v>
      </c>
      <c r="G22" s="409">
        <f t="shared" si="1"/>
        <v>0</v>
      </c>
      <c r="H22" s="409">
        <f t="shared" si="1"/>
        <v>0</v>
      </c>
      <c r="I22" s="410">
        <f t="shared" si="1"/>
        <v>0</v>
      </c>
      <c r="J22" s="411">
        <f t="shared" si="1"/>
        <v>0</v>
      </c>
      <c r="K22" s="409">
        <f t="shared" si="1"/>
        <v>100.8</v>
      </c>
      <c r="L22" s="409">
        <f t="shared" si="1"/>
        <v>0</v>
      </c>
      <c r="M22" s="409">
        <f t="shared" si="1"/>
        <v>0</v>
      </c>
      <c r="N22" s="409">
        <f t="shared" si="1"/>
        <v>0</v>
      </c>
      <c r="O22" s="410">
        <f t="shared" si="1"/>
        <v>0</v>
      </c>
      <c r="P22" s="402"/>
      <c r="Q22" s="403"/>
      <c r="R22" s="403"/>
      <c r="S22" s="403"/>
      <c r="T22" s="403"/>
      <c r="U22" s="404"/>
      <c r="V22" s="402"/>
      <c r="W22" s="403"/>
      <c r="X22" s="403"/>
      <c r="Y22" s="403"/>
      <c r="Z22" s="403"/>
      <c r="AA22" s="404"/>
    </row>
    <row r="23" spans="1:27" ht="18.75" customHeight="1">
      <c r="A23" s="412"/>
      <c r="B23" s="413"/>
      <c r="C23" s="414" t="s">
        <v>50</v>
      </c>
      <c r="D23" s="427">
        <f>D7-D8-D9-D10-D11-D12-D13-D14-D15-D16-D17-D18-D19-D20+D21-D22</f>
        <v>11743</v>
      </c>
      <c r="E23" s="415">
        <f t="shared" ref="E23:AA23" si="2">E7-E8-E9-E10-E11-E12-E13-E14-E15-E16-E17-E18-E19-E20+E21-E22</f>
        <v>-926</v>
      </c>
      <c r="F23" s="415">
        <f t="shared" si="2"/>
        <v>10615</v>
      </c>
      <c r="G23" s="415">
        <f t="shared" si="2"/>
        <v>3340</v>
      </c>
      <c r="H23" s="415">
        <f t="shared" si="2"/>
        <v>-631</v>
      </c>
      <c r="I23" s="415">
        <f t="shared" si="2"/>
        <v>31533</v>
      </c>
      <c r="J23" s="415">
        <f t="shared" si="2"/>
        <v>33468</v>
      </c>
      <c r="K23" s="415">
        <f t="shared" si="2"/>
        <v>-9208.7999999999993</v>
      </c>
      <c r="L23" s="415">
        <f t="shared" si="2"/>
        <v>-1381</v>
      </c>
      <c r="M23" s="415">
        <f t="shared" si="2"/>
        <v>21729</v>
      </c>
      <c r="N23" s="415">
        <f t="shared" si="2"/>
        <v>-16903</v>
      </c>
      <c r="O23" s="415">
        <f t="shared" si="2"/>
        <v>32696</v>
      </c>
      <c r="P23" s="415">
        <f t="shared" si="2"/>
        <v>6914</v>
      </c>
      <c r="Q23" s="415">
        <f t="shared" si="2"/>
        <v>-4812</v>
      </c>
      <c r="R23" s="415">
        <f t="shared" si="2"/>
        <v>10387</v>
      </c>
      <c r="S23" s="415">
        <f t="shared" si="2"/>
        <v>6568</v>
      </c>
      <c r="T23" s="415">
        <f t="shared" si="2"/>
        <v>-4073</v>
      </c>
      <c r="U23" s="415">
        <f t="shared" si="2"/>
        <v>20603</v>
      </c>
      <c r="V23" s="415">
        <f t="shared" si="2"/>
        <v>21230</v>
      </c>
      <c r="W23" s="415">
        <f t="shared" si="2"/>
        <v>1750</v>
      </c>
      <c r="X23" s="415">
        <f t="shared" si="2"/>
        <v>-2418</v>
      </c>
      <c r="Y23" s="415">
        <f t="shared" si="2"/>
        <v>8886</v>
      </c>
      <c r="Z23" s="415">
        <f t="shared" si="2"/>
        <v>804</v>
      </c>
      <c r="AA23" s="415">
        <f t="shared" si="2"/>
        <v>21873</v>
      </c>
    </row>
    <row r="24" spans="1:27" ht="18.75" customHeight="1" thickBot="1">
      <c r="A24" s="412"/>
      <c r="B24" s="413"/>
      <c r="C24" s="414" t="s">
        <v>152</v>
      </c>
      <c r="D24" s="416">
        <f>D23/D7</f>
        <v>0.2529565086271891</v>
      </c>
      <c r="E24" s="416">
        <f t="shared" ref="E24:AA24" si="3">E23/E7</f>
        <v>-4.0001727936411942E-2</v>
      </c>
      <c r="F24" s="416">
        <f t="shared" si="3"/>
        <v>0.14153144624738337</v>
      </c>
      <c r="G24" s="416">
        <f t="shared" si="3"/>
        <v>0.16895138853760938</v>
      </c>
      <c r="H24" s="416">
        <f t="shared" si="3"/>
        <v>-4.2505894240485009E-2</v>
      </c>
      <c r="I24" s="416">
        <f t="shared" si="3"/>
        <v>0.15944439949840217</v>
      </c>
      <c r="J24" s="416">
        <f t="shared" si="3"/>
        <v>0.26502169712711032</v>
      </c>
      <c r="K24" s="416">
        <f t="shared" si="3"/>
        <v>-0.42995611168176295</v>
      </c>
      <c r="L24" s="416">
        <f t="shared" si="3"/>
        <v>-3.8094449961381442E-2</v>
      </c>
      <c r="M24" s="416">
        <f t="shared" si="3"/>
        <v>0.32651129243114096</v>
      </c>
      <c r="N24" s="416">
        <f t="shared" si="3"/>
        <v>-1.2693751877440673</v>
      </c>
      <c r="O24" s="416">
        <f t="shared" si="3"/>
        <v>0.31698449785257932</v>
      </c>
      <c r="P24" s="416">
        <f t="shared" si="3"/>
        <v>0.11409240924092409</v>
      </c>
      <c r="Q24" s="416">
        <f t="shared" si="3"/>
        <v>-0.15948561580273102</v>
      </c>
      <c r="R24" s="416">
        <f t="shared" si="3"/>
        <v>0.13758162575996397</v>
      </c>
      <c r="S24" s="416">
        <f t="shared" si="3"/>
        <v>0.1500228414801279</v>
      </c>
      <c r="T24" s="416">
        <f t="shared" si="3"/>
        <v>-0.13285276273729532</v>
      </c>
      <c r="U24" s="416">
        <f t="shared" si="3"/>
        <v>0.15548729868836128</v>
      </c>
      <c r="V24" s="416">
        <f t="shared" si="3"/>
        <v>0.1704536330790847</v>
      </c>
      <c r="W24" s="416">
        <f t="shared" si="3"/>
        <v>5.8104787834517564E-2</v>
      </c>
      <c r="X24" s="416">
        <f t="shared" si="3"/>
        <v>-7.8414839797639121E-2</v>
      </c>
      <c r="Y24" s="416">
        <f t="shared" si="3"/>
        <v>8.1106983451838741E-2</v>
      </c>
      <c r="Z24" s="416">
        <f t="shared" si="3"/>
        <v>2.0570025072916134E-2</v>
      </c>
      <c r="AA24" s="416">
        <f t="shared" si="3"/>
        <v>0.2748623991555455</v>
      </c>
    </row>
    <row r="25" spans="1:27" ht="18.75" customHeight="1">
      <c r="A25" s="18"/>
    </row>
    <row r="26" spans="1:27" ht="18.75" customHeight="1">
      <c r="A26" s="14"/>
      <c r="B26" s="14"/>
    </row>
    <row r="27" spans="1:27" s="20" customFormat="1" ht="18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</row>
    <row r="29" spans="1:27" ht="18.75" customHeight="1" thickBot="1">
      <c r="A29" s="18" t="s">
        <v>197</v>
      </c>
    </row>
    <row r="30" spans="1:27" ht="18.75" customHeight="1" thickBot="1">
      <c r="A30" s="18"/>
      <c r="D30" s="2622" t="s">
        <v>1</v>
      </c>
      <c r="E30" s="2623"/>
      <c r="F30" s="2623"/>
      <c r="G30" s="2623"/>
      <c r="H30" s="2623"/>
      <c r="I30" s="2623"/>
      <c r="J30" s="2623"/>
      <c r="K30" s="2623"/>
      <c r="L30" s="2623"/>
      <c r="M30" s="2623"/>
      <c r="N30" s="2623"/>
      <c r="O30" s="2624"/>
      <c r="P30" s="2625" t="s">
        <v>0</v>
      </c>
      <c r="Q30" s="2626"/>
      <c r="R30" s="2626"/>
      <c r="S30" s="2626"/>
      <c r="T30" s="2626"/>
      <c r="U30" s="2626"/>
      <c r="V30" s="2626"/>
      <c r="W30" s="2626"/>
      <c r="X30" s="2626"/>
      <c r="Y30" s="2626"/>
      <c r="Z30" s="2626"/>
      <c r="AA30" s="2627"/>
    </row>
    <row r="31" spans="1:27" ht="18.75" customHeight="1" thickBot="1">
      <c r="A31" s="21" t="s">
        <v>23</v>
      </c>
      <c r="B31" s="22" t="s">
        <v>34</v>
      </c>
      <c r="C31" s="23" t="s">
        <v>30</v>
      </c>
      <c r="D31" s="399" t="s">
        <v>2</v>
      </c>
      <c r="E31" s="400" t="s">
        <v>3</v>
      </c>
      <c r="F31" s="400" t="s">
        <v>4</v>
      </c>
      <c r="G31" s="400" t="s">
        <v>5</v>
      </c>
      <c r="H31" s="400" t="s">
        <v>6</v>
      </c>
      <c r="I31" s="401" t="s">
        <v>7</v>
      </c>
      <c r="J31" s="399" t="s">
        <v>8</v>
      </c>
      <c r="K31" s="400" t="s">
        <v>9</v>
      </c>
      <c r="L31" s="400" t="s">
        <v>10</v>
      </c>
      <c r="M31" s="400" t="s">
        <v>11</v>
      </c>
      <c r="N31" s="400" t="s">
        <v>12</v>
      </c>
      <c r="O31" s="401" t="s">
        <v>13</v>
      </c>
      <c r="P31" s="399" t="s">
        <v>2</v>
      </c>
      <c r="Q31" s="400" t="s">
        <v>3</v>
      </c>
      <c r="R31" s="400" t="s">
        <v>4</v>
      </c>
      <c r="S31" s="400" t="s">
        <v>5</v>
      </c>
      <c r="T31" s="400" t="s">
        <v>6</v>
      </c>
      <c r="U31" s="401" t="s">
        <v>7</v>
      </c>
      <c r="V31" s="399" t="s">
        <v>8</v>
      </c>
      <c r="W31" s="400" t="s">
        <v>9</v>
      </c>
      <c r="X31" s="400" t="s">
        <v>10</v>
      </c>
      <c r="Y31" s="400" t="s">
        <v>11</v>
      </c>
      <c r="Z31" s="400" t="s">
        <v>12</v>
      </c>
      <c r="AA31" s="401" t="s">
        <v>13</v>
      </c>
    </row>
    <row r="32" spans="1:27" ht="18.75" customHeight="1">
      <c r="A32" s="448" t="str">
        <f>[3]SW300_JIG_MTP!B213</f>
        <v>SL</v>
      </c>
      <c r="B32" s="463" t="str">
        <f>[3]SW300_JIG_MTP!C213</f>
        <v>1</v>
      </c>
      <c r="C32" s="449" t="str">
        <f>[3]SW300_JIG_MTP!D213</f>
        <v>01.売上高</v>
      </c>
      <c r="D32" s="450">
        <f>[3]SW300_JIG_MTP!E213</f>
        <v>5657</v>
      </c>
      <c r="E32" s="451">
        <f>[3]SW300_JIG_MTP!F213</f>
        <v>5494</v>
      </c>
      <c r="F32" s="451">
        <f>[3]SW300_JIG_MTP!G213</f>
        <v>3009</v>
      </c>
      <c r="G32" s="451">
        <f>[3]SW300_JIG_MTP!H213</f>
        <v>6185</v>
      </c>
      <c r="H32" s="451">
        <f>[3]SW300_JIG_MTP!I213</f>
        <v>3622</v>
      </c>
      <c r="I32" s="452">
        <f>[3]SW300_JIG_MTP!J213</f>
        <v>4108</v>
      </c>
      <c r="J32" s="450">
        <f>[3]SW300_JIG_MTP!K213</f>
        <v>5477</v>
      </c>
      <c r="K32" s="451">
        <f>[3]SW300_JIG_MTP!L213</f>
        <v>5098</v>
      </c>
      <c r="L32" s="451">
        <f>[3]SW300_JIG_MTP!M213</f>
        <v>4806</v>
      </c>
      <c r="M32" s="451">
        <f>[3]SW300_JIG_MTP!N213</f>
        <v>5469</v>
      </c>
      <c r="N32" s="451">
        <f>[3]SW300_JIG_MTP!O213</f>
        <v>5416</v>
      </c>
      <c r="O32" s="452">
        <f>[3]SW300_JIG_MTP!P213</f>
        <v>6728</v>
      </c>
      <c r="P32" s="450">
        <f>[3]SW300_JIG_MTP!Q213</f>
        <v>5657</v>
      </c>
      <c r="Q32" s="451">
        <f>[3]SW300_JIG_MTP!R213</f>
        <v>5494</v>
      </c>
      <c r="R32" s="451">
        <f>[3]SW300_JIG_MTP!S213</f>
        <v>3009</v>
      </c>
      <c r="S32" s="451">
        <f>[3]SW300_JIG_MTP!T213</f>
        <v>6185</v>
      </c>
      <c r="T32" s="451">
        <f>[3]SW300_JIG_MTP!U213</f>
        <v>3622</v>
      </c>
      <c r="U32" s="452">
        <f>[3]SW300_JIG_MTP!V213</f>
        <v>4108</v>
      </c>
      <c r="V32" s="450">
        <f>[3]SW300_JIG_MTP!W213</f>
        <v>5477</v>
      </c>
      <c r="W32" s="451">
        <f>[3]SW300_JIG_MTP!X213</f>
        <v>5098</v>
      </c>
      <c r="X32" s="451">
        <f>[3]SW300_JIG_MTP!Y213</f>
        <v>4806</v>
      </c>
      <c r="Y32" s="451">
        <f>[3]SW300_JIG_MTP!Z213</f>
        <v>5469</v>
      </c>
      <c r="Z32" s="451">
        <f>[3]SW300_JIG_MTP!AA213</f>
        <v>5416</v>
      </c>
      <c r="AA32" s="452">
        <f>[3]SW300_JIG_MTP!AB213</f>
        <v>6728</v>
      </c>
    </row>
    <row r="33" spans="1:27" ht="18.75" customHeight="1">
      <c r="A33" s="453" t="str">
        <f>[3]SW300_JIG_MTP!B214</f>
        <v>SL</v>
      </c>
      <c r="B33" s="464" t="str">
        <f>[3]SW300_JIG_MTP!C214</f>
        <v>1</v>
      </c>
      <c r="C33" s="454" t="str">
        <f>[3]SW300_JIG_MTP!D214</f>
        <v>02.原材料費</v>
      </c>
      <c r="D33" s="455">
        <f>[3]SW300_JIG_MTP!E214</f>
        <v>1</v>
      </c>
      <c r="E33" s="456">
        <f>[3]SW300_JIG_MTP!F214</f>
        <v>0</v>
      </c>
      <c r="F33" s="456">
        <f>[3]SW300_JIG_MTP!G214</f>
        <v>0</v>
      </c>
      <c r="G33" s="456">
        <f>[3]SW300_JIG_MTP!H214</f>
        <v>0</v>
      </c>
      <c r="H33" s="456">
        <f>[3]SW300_JIG_MTP!I214</f>
        <v>0</v>
      </c>
      <c r="I33" s="457">
        <f>[3]SW300_JIG_MTP!J214</f>
        <v>0</v>
      </c>
      <c r="J33" s="455">
        <f>[3]SW300_JIG_MTP!K214</f>
        <v>0</v>
      </c>
      <c r="K33" s="456">
        <f>[3]SW300_JIG_MTP!L214</f>
        <v>0</v>
      </c>
      <c r="L33" s="456">
        <f>[3]SW300_JIG_MTP!M214</f>
        <v>0</v>
      </c>
      <c r="M33" s="456">
        <f>[3]SW300_JIG_MTP!N214</f>
        <v>0</v>
      </c>
      <c r="N33" s="456">
        <f>[3]SW300_JIG_MTP!O214</f>
        <v>0</v>
      </c>
      <c r="O33" s="457">
        <f>[3]SW300_JIG_MTP!P214</f>
        <v>0</v>
      </c>
      <c r="P33" s="455">
        <f>[3]SW300_JIG_MTP!Q214</f>
        <v>0</v>
      </c>
      <c r="Q33" s="456">
        <f>[3]SW300_JIG_MTP!R214</f>
        <v>0</v>
      </c>
      <c r="R33" s="456">
        <f>[3]SW300_JIG_MTP!S214</f>
        <v>0</v>
      </c>
      <c r="S33" s="456">
        <f>[3]SW300_JIG_MTP!T214</f>
        <v>0</v>
      </c>
      <c r="T33" s="456">
        <f>[3]SW300_JIG_MTP!U214</f>
        <v>0</v>
      </c>
      <c r="U33" s="457">
        <f>[3]SW300_JIG_MTP!V214</f>
        <v>0</v>
      </c>
      <c r="V33" s="455">
        <f>[3]SW300_JIG_MTP!W214</f>
        <v>0</v>
      </c>
      <c r="W33" s="456">
        <f>[3]SW300_JIG_MTP!X214</f>
        <v>0</v>
      </c>
      <c r="X33" s="456">
        <f>[3]SW300_JIG_MTP!Y214</f>
        <v>0</v>
      </c>
      <c r="Y33" s="456">
        <f>[3]SW300_JIG_MTP!Z214</f>
        <v>0</v>
      </c>
      <c r="Z33" s="456">
        <f>[3]SW300_JIG_MTP!AA214</f>
        <v>0</v>
      </c>
      <c r="AA33" s="457">
        <f>[3]SW300_JIG_MTP!AB214</f>
        <v>0</v>
      </c>
    </row>
    <row r="34" spans="1:27" ht="18.75" customHeight="1" thickBot="1">
      <c r="A34" s="458" t="str">
        <f>[3]SW300_JIG_MTP!B215</f>
        <v>SL</v>
      </c>
      <c r="B34" s="465" t="str">
        <f>[3]SW300_JIG_MTP!C215</f>
        <v>1</v>
      </c>
      <c r="C34" s="459" t="str">
        <f>[3]SW300_JIG_MTP!D215</f>
        <v>03.労務費</v>
      </c>
      <c r="D34" s="460">
        <f>[3]SW300_JIG_MTP!E215</f>
        <v>6403</v>
      </c>
      <c r="E34" s="461">
        <f>[3]SW300_JIG_MTP!F215</f>
        <v>4220</v>
      </c>
      <c r="F34" s="461">
        <f>[3]SW300_JIG_MTP!G215</f>
        <v>5909</v>
      </c>
      <c r="G34" s="461">
        <f>[3]SW300_JIG_MTP!H215</f>
        <v>6052</v>
      </c>
      <c r="H34" s="461">
        <f>[3]SW300_JIG_MTP!I215</f>
        <v>2961</v>
      </c>
      <c r="I34" s="462">
        <f>[3]SW300_JIG_MTP!J215</f>
        <v>3670</v>
      </c>
      <c r="J34" s="460">
        <f>[3]SW300_JIG_MTP!K215</f>
        <v>52</v>
      </c>
      <c r="K34" s="461">
        <f>[3]SW300_JIG_MTP!L215</f>
        <v>0</v>
      </c>
      <c r="L34" s="461">
        <f>[3]SW300_JIG_MTP!M215</f>
        <v>0</v>
      </c>
      <c r="M34" s="461">
        <f>[3]SW300_JIG_MTP!N215</f>
        <v>0</v>
      </c>
      <c r="N34" s="461">
        <f>[3]SW300_JIG_MTP!O215</f>
        <v>0</v>
      </c>
      <c r="O34" s="462">
        <f>[3]SW300_JIG_MTP!P215</f>
        <v>0</v>
      </c>
      <c r="P34" s="460">
        <f>[3]SW300_JIG_MTP!Q215</f>
        <v>5002</v>
      </c>
      <c r="Q34" s="461">
        <f>[3]SW300_JIG_MTP!R215</f>
        <v>4845</v>
      </c>
      <c r="R34" s="461">
        <f>[3]SW300_JIG_MTP!S215</f>
        <v>2696</v>
      </c>
      <c r="S34" s="461">
        <f>[3]SW300_JIG_MTP!T215</f>
        <v>5380</v>
      </c>
      <c r="T34" s="461">
        <f>[3]SW300_JIG_MTP!U215</f>
        <v>3169</v>
      </c>
      <c r="U34" s="462">
        <f>[3]SW300_JIG_MTP!V215</f>
        <v>3679</v>
      </c>
      <c r="V34" s="460">
        <f>[3]SW300_JIG_MTP!W215</f>
        <v>4662</v>
      </c>
      <c r="W34" s="461">
        <f>[3]SW300_JIG_MTP!X215</f>
        <v>4309</v>
      </c>
      <c r="X34" s="461">
        <f>[3]SW300_JIG_MTP!Y215</f>
        <v>4038</v>
      </c>
      <c r="Y34" s="461">
        <f>[3]SW300_JIG_MTP!Z215</f>
        <v>4656</v>
      </c>
      <c r="Z34" s="461">
        <f>[3]SW300_JIG_MTP!AA215</f>
        <v>4605</v>
      </c>
      <c r="AA34" s="462">
        <f>[3]SW300_JIG_MTP!AB215</f>
        <v>5828</v>
      </c>
    </row>
    <row r="35" spans="1:27" ht="18.75" customHeight="1">
      <c r="A35" s="448" t="str">
        <f>[3]SW300_JIG_MTP!B216</f>
        <v>SL</v>
      </c>
      <c r="B35" s="463" t="str">
        <f>[3]SW300_JIG_MTP!C216</f>
        <v>2</v>
      </c>
      <c r="C35" s="449" t="str">
        <f>[3]SW300_JIG_MTP!D216</f>
        <v>01.売上高</v>
      </c>
      <c r="D35" s="450">
        <f>[3]SW300_JIG_MTP!E216</f>
        <v>0</v>
      </c>
      <c r="E35" s="451">
        <f>[3]SW300_JIG_MTP!F216</f>
        <v>0</v>
      </c>
      <c r="F35" s="451">
        <f>[3]SW300_JIG_MTP!G216</f>
        <v>305</v>
      </c>
      <c r="G35" s="451">
        <f>[3]SW300_JIG_MTP!H216</f>
        <v>545</v>
      </c>
      <c r="H35" s="451">
        <f>[3]SW300_JIG_MTP!I216</f>
        <v>313</v>
      </c>
      <c r="I35" s="452">
        <f>[3]SW300_JIG_MTP!J216</f>
        <v>318</v>
      </c>
      <c r="J35" s="450">
        <f>[3]SW300_JIG_MTP!K216</f>
        <v>0</v>
      </c>
      <c r="K35" s="451">
        <f>[3]SW300_JIG_MTP!L216</f>
        <v>0</v>
      </c>
      <c r="L35" s="451">
        <f>[3]SW300_JIG_MTP!M216</f>
        <v>0</v>
      </c>
      <c r="M35" s="451">
        <f>[3]SW300_JIG_MTP!N216</f>
        <v>0</v>
      </c>
      <c r="N35" s="451">
        <f>[3]SW300_JIG_MTP!O216</f>
        <v>0</v>
      </c>
      <c r="O35" s="452">
        <f>[3]SW300_JIG_MTP!P216</f>
        <v>0</v>
      </c>
      <c r="P35" s="450">
        <f>[3]SW300_JIG_MTP!Q216</f>
        <v>318</v>
      </c>
      <c r="Q35" s="451">
        <f>[3]SW300_JIG_MTP!R216</f>
        <v>318</v>
      </c>
      <c r="R35" s="451">
        <f>[3]SW300_JIG_MTP!S216</f>
        <v>318</v>
      </c>
      <c r="S35" s="451">
        <f>[3]SW300_JIG_MTP!T216</f>
        <v>318</v>
      </c>
      <c r="T35" s="451">
        <f>[3]SW300_JIG_MTP!U216</f>
        <v>318</v>
      </c>
      <c r="U35" s="452">
        <f>[3]SW300_JIG_MTP!V216</f>
        <v>318</v>
      </c>
      <c r="V35" s="450">
        <f>[3]SW300_JIG_MTP!W216</f>
        <v>0</v>
      </c>
      <c r="W35" s="451">
        <f>[3]SW300_JIG_MTP!X216</f>
        <v>0</v>
      </c>
      <c r="X35" s="451">
        <f>[3]SW300_JIG_MTP!Y216</f>
        <v>0</v>
      </c>
      <c r="Y35" s="451">
        <f>[3]SW300_JIG_MTP!Z216</f>
        <v>0</v>
      </c>
      <c r="Z35" s="451">
        <f>[3]SW300_JIG_MTP!AA216</f>
        <v>0</v>
      </c>
      <c r="AA35" s="452">
        <f>[3]SW300_JIG_MTP!AB216</f>
        <v>0</v>
      </c>
    </row>
    <row r="36" spans="1:27" ht="18.75" customHeight="1">
      <c r="A36" s="453" t="str">
        <f>[3]SW300_JIG_MTP!B217</f>
        <v>SL</v>
      </c>
      <c r="B36" s="464" t="str">
        <f>[3]SW300_JIG_MTP!C217</f>
        <v>2</v>
      </c>
      <c r="C36" s="454" t="str">
        <f>[3]SW300_JIG_MTP!D217</f>
        <v>02.原材料費</v>
      </c>
      <c r="D36" s="455">
        <f>[3]SW300_JIG_MTP!E217</f>
        <v>0</v>
      </c>
      <c r="E36" s="456">
        <f>[3]SW300_JIG_MTP!F217</f>
        <v>0</v>
      </c>
      <c r="F36" s="456">
        <f>[3]SW300_JIG_MTP!G217</f>
        <v>0</v>
      </c>
      <c r="G36" s="456">
        <f>[3]SW300_JIG_MTP!H217</f>
        <v>0</v>
      </c>
      <c r="H36" s="456">
        <f>[3]SW300_JIG_MTP!I217</f>
        <v>0</v>
      </c>
      <c r="I36" s="457">
        <f>[3]SW300_JIG_MTP!J217</f>
        <v>0</v>
      </c>
      <c r="J36" s="455">
        <f>[3]SW300_JIG_MTP!K217</f>
        <v>0</v>
      </c>
      <c r="K36" s="456">
        <f>[3]SW300_JIG_MTP!L217</f>
        <v>0</v>
      </c>
      <c r="L36" s="456">
        <f>[3]SW300_JIG_MTP!M217</f>
        <v>0</v>
      </c>
      <c r="M36" s="456">
        <f>[3]SW300_JIG_MTP!N217</f>
        <v>0</v>
      </c>
      <c r="N36" s="456">
        <f>[3]SW300_JIG_MTP!O217</f>
        <v>0</v>
      </c>
      <c r="O36" s="457">
        <f>[3]SW300_JIG_MTP!P217</f>
        <v>0</v>
      </c>
      <c r="P36" s="455">
        <f>[3]SW300_JIG_MTP!Q217</f>
        <v>0</v>
      </c>
      <c r="Q36" s="456">
        <f>[3]SW300_JIG_MTP!R217</f>
        <v>0</v>
      </c>
      <c r="R36" s="456">
        <f>[3]SW300_JIG_MTP!S217</f>
        <v>0</v>
      </c>
      <c r="S36" s="456">
        <f>[3]SW300_JIG_MTP!T217</f>
        <v>0</v>
      </c>
      <c r="T36" s="456">
        <f>[3]SW300_JIG_MTP!U217</f>
        <v>0</v>
      </c>
      <c r="U36" s="457">
        <f>[3]SW300_JIG_MTP!V217</f>
        <v>0</v>
      </c>
      <c r="V36" s="455">
        <f>[3]SW300_JIG_MTP!W217</f>
        <v>0</v>
      </c>
      <c r="W36" s="456">
        <f>[3]SW300_JIG_MTP!X217</f>
        <v>0</v>
      </c>
      <c r="X36" s="456">
        <f>[3]SW300_JIG_MTP!Y217</f>
        <v>0</v>
      </c>
      <c r="Y36" s="456">
        <f>[3]SW300_JIG_MTP!Z217</f>
        <v>0</v>
      </c>
      <c r="Z36" s="456">
        <f>[3]SW300_JIG_MTP!AA217</f>
        <v>0</v>
      </c>
      <c r="AA36" s="457">
        <f>[3]SW300_JIG_MTP!AB217</f>
        <v>0</v>
      </c>
    </row>
    <row r="37" spans="1:27" ht="18.75" customHeight="1" thickBot="1">
      <c r="A37" s="458" t="str">
        <f>[3]SW300_JIG_MTP!B218</f>
        <v>SL</v>
      </c>
      <c r="B37" s="465" t="str">
        <f>[3]SW300_JIG_MTP!C218</f>
        <v>2</v>
      </c>
      <c r="C37" s="459" t="str">
        <f>[3]SW300_JIG_MTP!D218</f>
        <v>03.労務費</v>
      </c>
      <c r="D37" s="460">
        <f>[3]SW300_JIG_MTP!E218</f>
        <v>0</v>
      </c>
      <c r="E37" s="461">
        <f>[3]SW300_JIG_MTP!F218</f>
        <v>0</v>
      </c>
      <c r="F37" s="461">
        <f>[3]SW300_JIG_MTP!G218</f>
        <v>302</v>
      </c>
      <c r="G37" s="461">
        <f>[3]SW300_JIG_MTP!H218</f>
        <v>540</v>
      </c>
      <c r="H37" s="461">
        <f>[3]SW300_JIG_MTP!I218</f>
        <v>310</v>
      </c>
      <c r="I37" s="462">
        <f>[3]SW300_JIG_MTP!J218</f>
        <v>310</v>
      </c>
      <c r="J37" s="460">
        <f>[3]SW300_JIG_MTP!K218</f>
        <v>0</v>
      </c>
      <c r="K37" s="461">
        <f>[3]SW300_JIG_MTP!L218</f>
        <v>0</v>
      </c>
      <c r="L37" s="461">
        <f>[3]SW300_JIG_MTP!M218</f>
        <v>0</v>
      </c>
      <c r="M37" s="461">
        <f>[3]SW300_JIG_MTP!N218</f>
        <v>0</v>
      </c>
      <c r="N37" s="461">
        <f>[3]SW300_JIG_MTP!O218</f>
        <v>0</v>
      </c>
      <c r="O37" s="462">
        <f>[3]SW300_JIG_MTP!P218</f>
        <v>0</v>
      </c>
      <c r="P37" s="460">
        <f>[3]SW300_JIG_MTP!Q218</f>
        <v>315</v>
      </c>
      <c r="Q37" s="461">
        <f>[3]SW300_JIG_MTP!R218</f>
        <v>315</v>
      </c>
      <c r="R37" s="461">
        <f>[3]SW300_JIG_MTP!S218</f>
        <v>315</v>
      </c>
      <c r="S37" s="461">
        <f>[3]SW300_JIG_MTP!T218</f>
        <v>315</v>
      </c>
      <c r="T37" s="461">
        <f>[3]SW300_JIG_MTP!U218</f>
        <v>315</v>
      </c>
      <c r="U37" s="462">
        <f>[3]SW300_JIG_MTP!V218</f>
        <v>315</v>
      </c>
      <c r="V37" s="460">
        <f>[3]SW300_JIG_MTP!W218</f>
        <v>0</v>
      </c>
      <c r="W37" s="461">
        <f>[3]SW300_JIG_MTP!X218</f>
        <v>0</v>
      </c>
      <c r="X37" s="461">
        <f>[3]SW300_JIG_MTP!Y218</f>
        <v>0</v>
      </c>
      <c r="Y37" s="461">
        <f>[3]SW300_JIG_MTP!Z218</f>
        <v>0</v>
      </c>
      <c r="Z37" s="461">
        <f>[3]SW300_JIG_MTP!AA218</f>
        <v>0</v>
      </c>
      <c r="AA37" s="462">
        <f>[3]SW300_JIG_MTP!AB218</f>
        <v>0</v>
      </c>
    </row>
    <row r="38" spans="1:27" ht="18.75" customHeight="1">
      <c r="A38" s="448" t="str">
        <f>[3]SW300_JIG_MTP!B219</f>
        <v>SL</v>
      </c>
      <c r="B38" s="463" t="str">
        <f>[3]SW300_JIG_MTP!C219</f>
        <v>3</v>
      </c>
      <c r="C38" s="449" t="str">
        <f>[3]SW300_JIG_MTP!D219</f>
        <v>01.売上高</v>
      </c>
      <c r="D38" s="450">
        <f>[3]SW300_JIG_MTP!E219</f>
        <v>459</v>
      </c>
      <c r="E38" s="451">
        <f>[3]SW300_JIG_MTP!F219</f>
        <v>6510</v>
      </c>
      <c r="F38" s="451">
        <f>[3]SW300_JIG_MTP!G219</f>
        <v>6547</v>
      </c>
      <c r="G38" s="451">
        <f>[3]SW300_JIG_MTP!H219</f>
        <v>6786</v>
      </c>
      <c r="H38" s="451">
        <f>[3]SW300_JIG_MTP!I219</f>
        <v>8697</v>
      </c>
      <c r="I38" s="452">
        <f>[3]SW300_JIG_MTP!J219</f>
        <v>88822</v>
      </c>
      <c r="J38" s="450">
        <f>[3]SW300_JIG_MTP!K219</f>
        <v>93658</v>
      </c>
      <c r="K38" s="451">
        <f>[3]SW300_JIG_MTP!L219</f>
        <v>4490</v>
      </c>
      <c r="L38" s="451">
        <f>[3]SW300_JIG_MTP!M219</f>
        <v>15180</v>
      </c>
      <c r="M38" s="451">
        <f>[3]SW300_JIG_MTP!N219</f>
        <v>48930</v>
      </c>
      <c r="N38" s="451">
        <f>[3]SW300_JIG_MTP!O219</f>
        <v>7900</v>
      </c>
      <c r="O38" s="452">
        <f>[3]SW300_JIG_MTP!P219</f>
        <v>58019</v>
      </c>
      <c r="P38" s="450">
        <f>[3]SW300_JIG_MTP!Q219</f>
        <v>448</v>
      </c>
      <c r="Q38" s="451">
        <f>[3]SW300_JIG_MTP!R219</f>
        <v>5680</v>
      </c>
      <c r="R38" s="451">
        <f>[3]SW300_JIG_MTP!S219</f>
        <v>7860</v>
      </c>
      <c r="S38" s="451">
        <f>[3]SW300_JIG_MTP!T219</f>
        <v>21577</v>
      </c>
      <c r="T38" s="451">
        <f>[3]SW300_JIG_MTP!U219</f>
        <v>7918</v>
      </c>
      <c r="U38" s="452">
        <f>[3]SW300_JIG_MTP!V219</f>
        <v>67990</v>
      </c>
      <c r="V38" s="450">
        <f>[3]SW300_JIG_MTP!W219</f>
        <v>87383</v>
      </c>
      <c r="W38" s="451">
        <f>[3]SW300_JIG_MTP!X219</f>
        <v>2800</v>
      </c>
      <c r="X38" s="451">
        <f>[3]SW300_JIG_MTP!Y219</f>
        <v>9830</v>
      </c>
      <c r="Y38" s="451">
        <f>[3]SW300_JIG_MTP!Z219</f>
        <v>76380</v>
      </c>
      <c r="Z38" s="451">
        <f>[3]SW300_JIG_MTP!AA219</f>
        <v>14870</v>
      </c>
      <c r="AA38" s="452">
        <f>[3]SW300_JIG_MTP!AB219</f>
        <v>50800</v>
      </c>
    </row>
    <row r="39" spans="1:27" ht="18.75" customHeight="1">
      <c r="A39" s="453" t="str">
        <f>[3]SW300_JIG_MTP!B220</f>
        <v>SL</v>
      </c>
      <c r="B39" s="464" t="str">
        <f>[3]SW300_JIG_MTP!C220</f>
        <v>3</v>
      </c>
      <c r="C39" s="454" t="str">
        <f>[3]SW300_JIG_MTP!D220</f>
        <v>02.原材料費</v>
      </c>
      <c r="D39" s="455">
        <f>[3]SW300_JIG_MTP!E220</f>
        <v>0</v>
      </c>
      <c r="E39" s="456">
        <f>[3]SW300_JIG_MTP!F220</f>
        <v>516</v>
      </c>
      <c r="F39" s="456">
        <f>[3]SW300_JIG_MTP!G220</f>
        <v>1359</v>
      </c>
      <c r="G39" s="456">
        <f>[3]SW300_JIG_MTP!H220</f>
        <v>117</v>
      </c>
      <c r="H39" s="456">
        <f>[3]SW300_JIG_MTP!I220</f>
        <v>1066</v>
      </c>
      <c r="I39" s="457">
        <f>[3]SW300_JIG_MTP!J220</f>
        <v>58758</v>
      </c>
      <c r="J39" s="455">
        <f>[3]SW300_JIG_MTP!K220</f>
        <v>36691</v>
      </c>
      <c r="K39" s="456">
        <f>[3]SW300_JIG_MTP!L220</f>
        <v>798</v>
      </c>
      <c r="L39" s="456">
        <f>[3]SW300_JIG_MTP!M220</f>
        <v>3400</v>
      </c>
      <c r="M39" s="456">
        <f>[3]SW300_JIG_MTP!N220</f>
        <v>11296</v>
      </c>
      <c r="N39" s="456">
        <f>[3]SW300_JIG_MTP!O220</f>
        <v>3114</v>
      </c>
      <c r="O39" s="457">
        <f>[3]SW300_JIG_MTP!P220</f>
        <v>22296</v>
      </c>
      <c r="P39" s="455">
        <f>[3]SW300_JIG_MTP!Q220</f>
        <v>0</v>
      </c>
      <c r="Q39" s="456">
        <f>[3]SW300_JIG_MTP!R220</f>
        <v>360</v>
      </c>
      <c r="R39" s="456">
        <f>[3]SW300_JIG_MTP!S220</f>
        <v>1140</v>
      </c>
      <c r="S39" s="456">
        <f>[3]SW300_JIG_MTP!T220</f>
        <v>4866</v>
      </c>
      <c r="T39" s="456">
        <f>[3]SW300_JIG_MTP!U220</f>
        <v>1568</v>
      </c>
      <c r="U39" s="457">
        <f>[3]SW300_JIG_MTP!V220</f>
        <v>46127</v>
      </c>
      <c r="V39" s="455">
        <f>[3]SW300_JIG_MTP!W220</f>
        <v>41160</v>
      </c>
      <c r="W39" s="456">
        <f>[3]SW300_JIG_MTP!X220</f>
        <v>240</v>
      </c>
      <c r="X39" s="456">
        <f>[3]SW300_JIG_MTP!Y220</f>
        <v>3360</v>
      </c>
      <c r="Y39" s="456">
        <f>[3]SW300_JIG_MTP!Z220</f>
        <v>51270</v>
      </c>
      <c r="Z39" s="456">
        <f>[3]SW300_JIG_MTP!AA220</f>
        <v>8400</v>
      </c>
      <c r="AA39" s="457">
        <f>[3]SW300_JIG_MTP!AB220</f>
        <v>14050</v>
      </c>
    </row>
    <row r="40" spans="1:27" ht="18.75" customHeight="1" thickBot="1">
      <c r="A40" s="458" t="str">
        <f>[3]SW300_JIG_MTP!B221</f>
        <v>SL</v>
      </c>
      <c r="B40" s="465" t="str">
        <f>[3]SW300_JIG_MTP!C221</f>
        <v>3</v>
      </c>
      <c r="C40" s="459" t="str">
        <f>[3]SW300_JIG_MTP!D221</f>
        <v>03.労務費</v>
      </c>
      <c r="D40" s="460">
        <f>[3]SW300_JIG_MTP!E221</f>
        <v>384</v>
      </c>
      <c r="E40" s="461">
        <f>[3]SW300_JIG_MTP!F221</f>
        <v>4647</v>
      </c>
      <c r="F40" s="461">
        <f>[3]SW300_JIG_MTP!G221</f>
        <v>4098</v>
      </c>
      <c r="G40" s="461">
        <f>[3]SW300_JIG_MTP!H221</f>
        <v>4474</v>
      </c>
      <c r="H40" s="461">
        <f>[3]SW300_JIG_MTP!I221</f>
        <v>4230</v>
      </c>
      <c r="I40" s="462">
        <f>[3]SW300_JIG_MTP!J221</f>
        <v>12556</v>
      </c>
      <c r="J40" s="460">
        <f>[3]SW300_JIG_MTP!K221</f>
        <v>10949</v>
      </c>
      <c r="K40" s="461">
        <f>[3]SW300_JIG_MTP!L221</f>
        <v>63</v>
      </c>
      <c r="L40" s="461">
        <f>[3]SW300_JIG_MTP!M221</f>
        <v>279</v>
      </c>
      <c r="M40" s="461">
        <f>[3]SW300_JIG_MTP!N221</f>
        <v>1893</v>
      </c>
      <c r="N40" s="461">
        <f>[3]SW300_JIG_MTP!O221</f>
        <v>211</v>
      </c>
      <c r="O40" s="462">
        <f>[3]SW300_JIG_MTP!P221</f>
        <v>9</v>
      </c>
      <c r="P40" s="460">
        <f>[3]SW300_JIG_MTP!Q221</f>
        <v>391</v>
      </c>
      <c r="Q40" s="461">
        <f>[3]SW300_JIG_MTP!R221</f>
        <v>4586</v>
      </c>
      <c r="R40" s="461">
        <f>[3]SW300_JIG_MTP!S221</f>
        <v>5676</v>
      </c>
      <c r="S40" s="461">
        <f>[3]SW300_JIG_MTP!T221</f>
        <v>13192</v>
      </c>
      <c r="T40" s="461">
        <f>[3]SW300_JIG_MTP!U221</f>
        <v>5267</v>
      </c>
      <c r="U40" s="462">
        <f>[3]SW300_JIG_MTP!V221</f>
        <v>13079</v>
      </c>
      <c r="V40" s="460">
        <f>[3]SW300_JIG_MTP!W221</f>
        <v>27903</v>
      </c>
      <c r="W40" s="461">
        <f>[3]SW300_JIG_MTP!X221</f>
        <v>2274</v>
      </c>
      <c r="X40" s="461">
        <f>[3]SW300_JIG_MTP!Y221</f>
        <v>5153</v>
      </c>
      <c r="Y40" s="461">
        <f>[3]SW300_JIG_MTP!Z221</f>
        <v>15504</v>
      </c>
      <c r="Z40" s="461">
        <f>[3]SW300_JIG_MTP!AA221</f>
        <v>5128</v>
      </c>
      <c r="AA40" s="462">
        <f>[3]SW300_JIG_MTP!AB221</f>
        <v>19889</v>
      </c>
    </row>
    <row r="41" spans="1:27" ht="18.75" customHeight="1">
      <c r="A41" s="448" t="str">
        <f>[3]SW300_JIG_MTP!B222</f>
        <v>SL</v>
      </c>
      <c r="B41" s="463" t="str">
        <f>[3]SW300_JIG_MTP!C222</f>
        <v>4</v>
      </c>
      <c r="C41" s="449" t="str">
        <f>[3]SW300_JIG_MTP!D222</f>
        <v>01.売上高</v>
      </c>
      <c r="D41" s="450">
        <f>[3]SW300_JIG_MTP!E222</f>
        <v>2165</v>
      </c>
      <c r="E41" s="451">
        <f>[3]SW300_JIG_MTP!F222</f>
        <v>4780</v>
      </c>
      <c r="F41" s="451">
        <f>[3]SW300_JIG_MTP!G222</f>
        <v>4409</v>
      </c>
      <c r="G41" s="451">
        <f>[3]SW300_JIG_MTP!H222</f>
        <v>5923</v>
      </c>
      <c r="H41" s="451">
        <f>[3]SW300_JIG_MTP!I222</f>
        <v>1850</v>
      </c>
      <c r="I41" s="452">
        <f>[3]SW300_JIG_MTP!J222</f>
        <v>78180</v>
      </c>
      <c r="J41" s="450">
        <f>[3]SW300_JIG_MTP!K222</f>
        <v>22734</v>
      </c>
      <c r="K41" s="451">
        <f>[3]SW300_JIG_MTP!L222</f>
        <v>11830</v>
      </c>
      <c r="L41" s="451">
        <f>[3]SW300_JIG_MTP!M222</f>
        <v>15150</v>
      </c>
      <c r="M41" s="451">
        <f>[3]SW300_JIG_MTP!N222</f>
        <v>9000</v>
      </c>
      <c r="N41" s="451">
        <f>[3]SW300_JIG_MTP!O222</f>
        <v>0</v>
      </c>
      <c r="O41" s="452">
        <f>[3]SW300_JIG_MTP!P222</f>
        <v>38400</v>
      </c>
      <c r="P41" s="450">
        <f>[3]SW300_JIG_MTP!Q222</f>
        <v>16207</v>
      </c>
      <c r="Q41" s="451">
        <f>[3]SW300_JIG_MTP!R222</f>
        <v>18680</v>
      </c>
      <c r="R41" s="451">
        <f>[3]SW300_JIG_MTP!S222</f>
        <v>10870</v>
      </c>
      <c r="S41" s="451">
        <f>[3]SW300_JIG_MTP!T222</f>
        <v>15700</v>
      </c>
      <c r="T41" s="451">
        <f>[3]SW300_JIG_MTP!U222</f>
        <v>18800</v>
      </c>
      <c r="U41" s="452">
        <f>[3]SW300_JIG_MTP!V222</f>
        <v>41100</v>
      </c>
      <c r="V41" s="450">
        <f>[3]SW300_JIG_MTP!W222</f>
        <v>31690</v>
      </c>
      <c r="W41" s="451">
        <f>[3]SW300_JIG_MTP!X222</f>
        <v>18890</v>
      </c>
      <c r="X41" s="451">
        <f>[3]SW300_JIG_MTP!Y222</f>
        <v>16200</v>
      </c>
      <c r="Y41" s="451">
        <f>[3]SW300_JIG_MTP!Z222</f>
        <v>24560</v>
      </c>
      <c r="Z41" s="451">
        <f>[3]SW300_JIG_MTP!AA222</f>
        <v>18800</v>
      </c>
      <c r="AA41" s="452">
        <f>[3]SW300_JIG_MTP!AB222</f>
        <v>12180</v>
      </c>
    </row>
    <row r="42" spans="1:27" ht="18.75" customHeight="1">
      <c r="A42" s="453" t="str">
        <f>[3]SW300_JIG_MTP!B223</f>
        <v>SL</v>
      </c>
      <c r="B42" s="464" t="str">
        <f>[3]SW300_JIG_MTP!C223</f>
        <v>4</v>
      </c>
      <c r="C42" s="454" t="str">
        <f>[3]SW300_JIG_MTP!D223</f>
        <v>02.原材料費</v>
      </c>
      <c r="D42" s="455">
        <f>[3]SW300_JIG_MTP!E223</f>
        <v>1128</v>
      </c>
      <c r="E42" s="456">
        <f>[3]SW300_JIG_MTP!F223</f>
        <v>1956</v>
      </c>
      <c r="F42" s="456">
        <f>[3]SW300_JIG_MTP!G223</f>
        <v>617</v>
      </c>
      <c r="G42" s="456">
        <f>[3]SW300_JIG_MTP!H223</f>
        <v>2665</v>
      </c>
      <c r="H42" s="456">
        <f>[3]SW300_JIG_MTP!I223</f>
        <v>1427</v>
      </c>
      <c r="I42" s="457">
        <f>[3]SW300_JIG_MTP!J223</f>
        <v>52513</v>
      </c>
      <c r="J42" s="455">
        <f>[3]SW300_JIG_MTP!K223</f>
        <v>11085</v>
      </c>
      <c r="K42" s="456">
        <f>[3]SW300_JIG_MTP!L223</f>
        <v>2148</v>
      </c>
      <c r="L42" s="456">
        <f>[3]SW300_JIG_MTP!M223</f>
        <v>5920</v>
      </c>
      <c r="M42" s="456">
        <f>[3]SW300_JIG_MTP!N223</f>
        <v>3600</v>
      </c>
      <c r="N42" s="456">
        <f>[3]SW300_JIG_MTP!O223</f>
        <v>0</v>
      </c>
      <c r="O42" s="457">
        <f>[3]SW300_JIG_MTP!P223</f>
        <v>16340</v>
      </c>
      <c r="P42" s="455">
        <f>[3]SW300_JIG_MTP!Q223</f>
        <v>10650</v>
      </c>
      <c r="Q42" s="456">
        <f>[3]SW300_JIG_MTP!R223</f>
        <v>11780</v>
      </c>
      <c r="R42" s="456">
        <f>[3]SW300_JIG_MTP!S223</f>
        <v>5905</v>
      </c>
      <c r="S42" s="456">
        <f>[3]SW300_JIG_MTP!T223</f>
        <v>9573</v>
      </c>
      <c r="T42" s="456">
        <f>[3]SW300_JIG_MTP!U223</f>
        <v>11320</v>
      </c>
      <c r="U42" s="457">
        <f>[3]SW300_JIG_MTP!V223</f>
        <v>25000</v>
      </c>
      <c r="V42" s="455">
        <f>[3]SW300_JIG_MTP!W223</f>
        <v>17940</v>
      </c>
      <c r="W42" s="456">
        <f>[3]SW300_JIG_MTP!X223</f>
        <v>10680</v>
      </c>
      <c r="X42" s="456">
        <f>[3]SW300_JIG_MTP!Y223</f>
        <v>9425</v>
      </c>
      <c r="Y42" s="456">
        <f>[3]SW300_JIG_MTP!Z223</f>
        <v>13630</v>
      </c>
      <c r="Z42" s="456">
        <f>[3]SW300_JIG_MTP!AA223</f>
        <v>11485</v>
      </c>
      <c r="AA42" s="457">
        <f>[3]SW300_JIG_MTP!AB223</f>
        <v>7260</v>
      </c>
    </row>
    <row r="43" spans="1:27" ht="18.75" customHeight="1" thickBot="1">
      <c r="A43" s="458" t="str">
        <f>[3]SW300_JIG_MTP!B224</f>
        <v>SL</v>
      </c>
      <c r="B43" s="465" t="str">
        <f>[3]SW300_JIG_MTP!C224</f>
        <v>4</v>
      </c>
      <c r="C43" s="459" t="str">
        <f>[3]SW300_JIG_MTP!D224</f>
        <v>03.労務費</v>
      </c>
      <c r="D43" s="460">
        <f>[3]SW300_JIG_MTP!E224</f>
        <v>1075</v>
      </c>
      <c r="E43" s="461">
        <f>[3]SW300_JIG_MTP!F224</f>
        <v>2122</v>
      </c>
      <c r="F43" s="461">
        <f>[3]SW300_JIG_MTP!G224</f>
        <v>2986</v>
      </c>
      <c r="G43" s="461">
        <f>[3]SW300_JIG_MTP!H224</f>
        <v>2474</v>
      </c>
      <c r="H43" s="461">
        <f>[3]SW300_JIG_MTP!I224</f>
        <v>324</v>
      </c>
      <c r="I43" s="462">
        <f>[3]SW300_JIG_MTP!J224</f>
        <v>17066</v>
      </c>
      <c r="J43" s="460">
        <f>[3]SW300_JIG_MTP!K224</f>
        <v>8342</v>
      </c>
      <c r="K43" s="461">
        <f>[3]SW300_JIG_MTP!L224</f>
        <v>825</v>
      </c>
      <c r="L43" s="461">
        <f>[3]SW300_JIG_MTP!M224</f>
        <v>776</v>
      </c>
      <c r="M43" s="461">
        <f>[3]SW300_JIG_MTP!N224</f>
        <v>165</v>
      </c>
      <c r="N43" s="461">
        <f>[3]SW300_JIG_MTP!O224</f>
        <v>0</v>
      </c>
      <c r="O43" s="462">
        <f>[3]SW300_JIG_MTP!P224</f>
        <v>4592</v>
      </c>
      <c r="P43" s="460">
        <f>[3]SW300_JIG_MTP!Q224</f>
        <v>2766</v>
      </c>
      <c r="Q43" s="461">
        <f>[3]SW300_JIG_MTP!R224</f>
        <v>4082</v>
      </c>
      <c r="R43" s="461">
        <f>[3]SW300_JIG_MTP!S224</f>
        <v>3030</v>
      </c>
      <c r="S43" s="461">
        <f>[3]SW300_JIG_MTP!T224</f>
        <v>3364</v>
      </c>
      <c r="T43" s="461">
        <f>[3]SW300_JIG_MTP!U224</f>
        <v>3459</v>
      </c>
      <c r="U43" s="462">
        <f>[3]SW300_JIG_MTP!V224</f>
        <v>6584</v>
      </c>
      <c r="V43" s="460">
        <f>[3]SW300_JIG_MTP!W224</f>
        <v>9198</v>
      </c>
      <c r="W43" s="461">
        <f>[3]SW300_JIG_MTP!X224</f>
        <v>5229</v>
      </c>
      <c r="X43" s="461">
        <f>[3]SW300_JIG_MTP!Y224</f>
        <v>4536</v>
      </c>
      <c r="Y43" s="461">
        <f>[3]SW300_JIG_MTP!Z224</f>
        <v>7157</v>
      </c>
      <c r="Z43" s="461">
        <f>[3]SW300_JIG_MTP!AA224</f>
        <v>4662</v>
      </c>
      <c r="AA43" s="462">
        <f>[3]SW300_JIG_MTP!AB224</f>
        <v>2930</v>
      </c>
    </row>
    <row r="44" spans="1:27" ht="18.75" customHeight="1">
      <c r="A44" s="448" t="str">
        <f>[3]SW300_JIG_MTP!B225</f>
        <v>SL</v>
      </c>
      <c r="B44" s="463" t="str">
        <f>[3]SW300_JIG_MTP!C225</f>
        <v>5</v>
      </c>
      <c r="C44" s="449" t="str">
        <f>[3]SW300_JIG_MTP!D225</f>
        <v>01.売上高</v>
      </c>
      <c r="D44" s="450">
        <f>[3]SW300_JIG_MTP!E225</f>
        <v>38142</v>
      </c>
      <c r="E44" s="451">
        <f>[3]SW300_JIG_MTP!F225</f>
        <v>6365</v>
      </c>
      <c r="F44" s="451">
        <f>[3]SW300_JIG_MTP!G225</f>
        <v>60731</v>
      </c>
      <c r="G44" s="451">
        <f>[3]SW300_JIG_MTP!H225</f>
        <v>330</v>
      </c>
      <c r="H44" s="451">
        <f>[3]SW300_JIG_MTP!I225</f>
        <v>363</v>
      </c>
      <c r="I44" s="452">
        <f>[3]SW300_JIG_MTP!J225</f>
        <v>26340</v>
      </c>
      <c r="J44" s="450">
        <f>[3]SW300_JIG_MTP!K225</f>
        <v>4415</v>
      </c>
      <c r="K44" s="451">
        <f>[3]SW300_JIG_MTP!L225</f>
        <v>0</v>
      </c>
      <c r="L44" s="451">
        <f>[3]SW300_JIG_MTP!M225</f>
        <v>1117</v>
      </c>
      <c r="M44" s="451">
        <f>[3]SW300_JIG_MTP!N225</f>
        <v>3150</v>
      </c>
      <c r="N44" s="451">
        <f>[3]SW300_JIG_MTP!O225</f>
        <v>0</v>
      </c>
      <c r="O44" s="452">
        <f>[3]SW300_JIG_MTP!P225</f>
        <v>0</v>
      </c>
      <c r="P44" s="450">
        <f>[3]SW300_JIG_MTP!Q225</f>
        <v>37970</v>
      </c>
      <c r="Q44" s="451">
        <f>[3]SW300_JIG_MTP!R225</f>
        <v>0</v>
      </c>
      <c r="R44" s="451">
        <f>[3]SW300_JIG_MTP!S225</f>
        <v>53440</v>
      </c>
      <c r="S44" s="451">
        <f>[3]SW300_JIG_MTP!T225</f>
        <v>0</v>
      </c>
      <c r="T44" s="451">
        <f>[3]SW300_JIG_MTP!U225</f>
        <v>0</v>
      </c>
      <c r="U44" s="452">
        <f>[3]SW300_JIG_MTP!V225</f>
        <v>18990</v>
      </c>
      <c r="V44" s="450">
        <f>[3]SW300_JIG_MTP!W225</f>
        <v>0</v>
      </c>
      <c r="W44" s="451">
        <f>[3]SW300_JIG_MTP!X225</f>
        <v>3330</v>
      </c>
      <c r="X44" s="451">
        <f>[3]SW300_JIG_MTP!Y225</f>
        <v>0</v>
      </c>
      <c r="Y44" s="451">
        <f>[3]SW300_JIG_MTP!Z225</f>
        <v>3150</v>
      </c>
      <c r="Z44" s="451">
        <f>[3]SW300_JIG_MTP!AA225</f>
        <v>0</v>
      </c>
      <c r="AA44" s="452">
        <f>[3]SW300_JIG_MTP!AB225</f>
        <v>9870</v>
      </c>
    </row>
    <row r="45" spans="1:27" ht="18.75" customHeight="1">
      <c r="A45" s="453" t="str">
        <f>[3]SW300_JIG_MTP!B226</f>
        <v>SL</v>
      </c>
      <c r="B45" s="464" t="str">
        <f>[3]SW300_JIG_MTP!C226</f>
        <v>5</v>
      </c>
      <c r="C45" s="454" t="str">
        <f>[3]SW300_JIG_MTP!D226</f>
        <v>02.原材料費</v>
      </c>
      <c r="D45" s="455">
        <f>[3]SW300_JIG_MTP!E226</f>
        <v>13805</v>
      </c>
      <c r="E45" s="456">
        <f>[3]SW300_JIG_MTP!F226</f>
        <v>756</v>
      </c>
      <c r="F45" s="456">
        <f>[3]SW300_JIG_MTP!G226</f>
        <v>40283</v>
      </c>
      <c r="G45" s="456">
        <f>[3]SW300_JIG_MTP!H226</f>
        <v>0</v>
      </c>
      <c r="H45" s="456">
        <f>[3]SW300_JIG_MTP!I226</f>
        <v>0</v>
      </c>
      <c r="I45" s="457">
        <f>[3]SW300_JIG_MTP!J226</f>
        <v>14703</v>
      </c>
      <c r="J45" s="455">
        <f>[3]SW300_JIG_MTP!K226</f>
        <v>32</v>
      </c>
      <c r="K45" s="456">
        <f>[3]SW300_JIG_MTP!L226</f>
        <v>0</v>
      </c>
      <c r="L45" s="456">
        <f>[3]SW300_JIG_MTP!M226</f>
        <v>0</v>
      </c>
      <c r="M45" s="456">
        <f>[3]SW300_JIG_MTP!N226</f>
        <v>6</v>
      </c>
      <c r="N45" s="456">
        <f>[3]SW300_JIG_MTP!O226</f>
        <v>0</v>
      </c>
      <c r="O45" s="457">
        <f>[3]SW300_JIG_MTP!P226</f>
        <v>0</v>
      </c>
      <c r="P45" s="455">
        <f>[3]SW300_JIG_MTP!Q226</f>
        <v>16009</v>
      </c>
      <c r="Q45" s="456">
        <f>[3]SW300_JIG_MTP!R226</f>
        <v>0</v>
      </c>
      <c r="R45" s="456">
        <f>[3]SW300_JIG_MTP!S226</f>
        <v>28342</v>
      </c>
      <c r="S45" s="456">
        <f>[3]SW300_JIG_MTP!T226</f>
        <v>0</v>
      </c>
      <c r="T45" s="456">
        <f>[3]SW300_JIG_MTP!U226</f>
        <v>0</v>
      </c>
      <c r="U45" s="457">
        <f>[3]SW300_JIG_MTP!V226</f>
        <v>11687</v>
      </c>
      <c r="V45" s="455">
        <f>[3]SW300_JIG_MTP!W226</f>
        <v>0</v>
      </c>
      <c r="W45" s="456">
        <f>[3]SW300_JIG_MTP!X226</f>
        <v>1560</v>
      </c>
      <c r="X45" s="456">
        <f>[3]SW300_JIG_MTP!Y226</f>
        <v>0</v>
      </c>
      <c r="Y45" s="456">
        <f>[3]SW300_JIG_MTP!Z226</f>
        <v>0</v>
      </c>
      <c r="Z45" s="456">
        <f>[3]SW300_JIG_MTP!AA226</f>
        <v>0</v>
      </c>
      <c r="AA45" s="457">
        <f>[3]SW300_JIG_MTP!AB226</f>
        <v>1674</v>
      </c>
    </row>
    <row r="46" spans="1:27" ht="18.75" customHeight="1" thickBot="1">
      <c r="A46" s="458" t="str">
        <f>[3]SW300_JIG_MTP!B227</f>
        <v>SL</v>
      </c>
      <c r="B46" s="465" t="str">
        <f>[3]SW300_JIG_MTP!C227</f>
        <v>5</v>
      </c>
      <c r="C46" s="459" t="str">
        <f>[3]SW300_JIG_MTP!D227</f>
        <v>03.労務費</v>
      </c>
      <c r="D46" s="460">
        <f>[3]SW300_JIG_MTP!E227</f>
        <v>14012</v>
      </c>
      <c r="E46" s="461">
        <f>[3]SW300_JIG_MTP!F227</f>
        <v>3907</v>
      </c>
      <c r="F46" s="461">
        <f>[3]SW300_JIG_MTP!G227</f>
        <v>8781</v>
      </c>
      <c r="G46" s="461">
        <f>[3]SW300_JIG_MTP!H227</f>
        <v>214</v>
      </c>
      <c r="H46" s="461">
        <f>[3]SW300_JIG_MTP!I227</f>
        <v>258</v>
      </c>
      <c r="I46" s="462">
        <f>[3]SW300_JIG_MTP!J227</f>
        <v>5320</v>
      </c>
      <c r="J46" s="460">
        <f>[3]SW300_JIG_MTP!K227</f>
        <v>80</v>
      </c>
      <c r="K46" s="461">
        <f>[3]SW300_JIG_MTP!L227</f>
        <v>0</v>
      </c>
      <c r="L46" s="461">
        <f>[3]SW300_JIG_MTP!M227</f>
        <v>0</v>
      </c>
      <c r="M46" s="461">
        <f>[3]SW300_JIG_MTP!N227</f>
        <v>1186</v>
      </c>
      <c r="N46" s="461">
        <f>[3]SW300_JIG_MTP!O227</f>
        <v>0</v>
      </c>
      <c r="O46" s="462">
        <f>[3]SW300_JIG_MTP!P227</f>
        <v>0</v>
      </c>
      <c r="P46" s="460">
        <f>[3]SW300_JIG_MTP!Q227</f>
        <v>15889</v>
      </c>
      <c r="Q46" s="461">
        <f>[3]SW300_JIG_MTP!R227</f>
        <v>0</v>
      </c>
      <c r="R46" s="461">
        <f>[3]SW300_JIG_MTP!S227</f>
        <v>16034</v>
      </c>
      <c r="S46" s="461">
        <f>[3]SW300_JIG_MTP!T227</f>
        <v>0</v>
      </c>
      <c r="T46" s="461">
        <f>[3]SW300_JIG_MTP!U227</f>
        <v>0</v>
      </c>
      <c r="U46" s="462">
        <f>[3]SW300_JIG_MTP!V227</f>
        <v>4574</v>
      </c>
      <c r="V46" s="460">
        <f>[3]SW300_JIG_MTP!W227</f>
        <v>0</v>
      </c>
      <c r="W46" s="461">
        <f>[3]SW300_JIG_MTP!X227</f>
        <v>1228</v>
      </c>
      <c r="X46" s="461">
        <f>[3]SW300_JIG_MTP!Y227</f>
        <v>0</v>
      </c>
      <c r="Y46" s="461">
        <f>[3]SW300_JIG_MTP!Z227</f>
        <v>2407</v>
      </c>
      <c r="Z46" s="461">
        <f>[3]SW300_JIG_MTP!AA227</f>
        <v>0</v>
      </c>
      <c r="AA46" s="462">
        <f>[3]SW300_JIG_MTP!AB227</f>
        <v>4977</v>
      </c>
    </row>
    <row r="47" spans="1:27" ht="15.75" customHeight="1">
      <c r="A47" s="42" t="str">
        <f>A32</f>
        <v>SL</v>
      </c>
      <c r="B47" s="43" t="s">
        <v>14</v>
      </c>
      <c r="C47" s="53" t="s">
        <v>36</v>
      </c>
      <c r="D47" s="52">
        <f>SUM(D32,D35,D38,D41,D44)</f>
        <v>46423</v>
      </c>
      <c r="E47" s="44">
        <f t="shared" ref="E47:AA49" si="4">SUM(E32,E35,E38,E41,E44)</f>
        <v>23149</v>
      </c>
      <c r="F47" s="44">
        <f t="shared" si="4"/>
        <v>75001</v>
      </c>
      <c r="G47" s="44">
        <f t="shared" si="4"/>
        <v>19769</v>
      </c>
      <c r="H47" s="44">
        <f t="shared" si="4"/>
        <v>14845</v>
      </c>
      <c r="I47" s="45">
        <f t="shared" si="4"/>
        <v>197768</v>
      </c>
      <c r="J47" s="52">
        <f t="shared" si="4"/>
        <v>126284</v>
      </c>
      <c r="K47" s="44">
        <f t="shared" si="4"/>
        <v>21418</v>
      </c>
      <c r="L47" s="44">
        <f t="shared" si="4"/>
        <v>36253</v>
      </c>
      <c r="M47" s="44">
        <f t="shared" si="4"/>
        <v>66549</v>
      </c>
      <c r="N47" s="44">
        <f t="shared" si="4"/>
        <v>13316</v>
      </c>
      <c r="O47" s="45">
        <f t="shared" si="4"/>
        <v>103147</v>
      </c>
      <c r="P47" s="49">
        <f t="shared" si="4"/>
        <v>60600</v>
      </c>
      <c r="Q47" s="44">
        <f t="shared" si="4"/>
        <v>30172</v>
      </c>
      <c r="R47" s="44">
        <f t="shared" si="4"/>
        <v>75497</v>
      </c>
      <c r="S47" s="44">
        <f t="shared" si="4"/>
        <v>43780</v>
      </c>
      <c r="T47" s="44">
        <f t="shared" si="4"/>
        <v>30658</v>
      </c>
      <c r="U47" s="45">
        <f t="shared" si="4"/>
        <v>132506</v>
      </c>
      <c r="V47" s="52">
        <f t="shared" si="4"/>
        <v>124550</v>
      </c>
      <c r="W47" s="44">
        <f t="shared" si="4"/>
        <v>30118</v>
      </c>
      <c r="X47" s="44">
        <f t="shared" si="4"/>
        <v>30836</v>
      </c>
      <c r="Y47" s="44">
        <f t="shared" si="4"/>
        <v>109559</v>
      </c>
      <c r="Z47" s="44">
        <f t="shared" si="4"/>
        <v>39086</v>
      </c>
      <c r="AA47" s="45">
        <f t="shared" si="4"/>
        <v>79578</v>
      </c>
    </row>
    <row r="48" spans="1:27" ht="15.75" customHeight="1">
      <c r="A48" s="46" t="str">
        <f>A32</f>
        <v>SL</v>
      </c>
      <c r="B48" s="24" t="s">
        <v>14</v>
      </c>
      <c r="C48" s="25" t="s">
        <v>37</v>
      </c>
      <c r="D48" s="26">
        <f>SUM(D33,D36,D39,D42,D45)</f>
        <v>14934</v>
      </c>
      <c r="E48" s="27">
        <f t="shared" si="4"/>
        <v>3228</v>
      </c>
      <c r="F48" s="27">
        <f t="shared" si="4"/>
        <v>42259</v>
      </c>
      <c r="G48" s="27">
        <f t="shared" si="4"/>
        <v>2782</v>
      </c>
      <c r="H48" s="27">
        <f t="shared" si="4"/>
        <v>2493</v>
      </c>
      <c r="I48" s="28">
        <f t="shared" si="4"/>
        <v>125974</v>
      </c>
      <c r="J48" s="26">
        <f t="shared" si="4"/>
        <v>47808</v>
      </c>
      <c r="K48" s="27">
        <f t="shared" si="4"/>
        <v>2946</v>
      </c>
      <c r="L48" s="27">
        <f t="shared" si="4"/>
        <v>9320</v>
      </c>
      <c r="M48" s="27">
        <f t="shared" si="4"/>
        <v>14902</v>
      </c>
      <c r="N48" s="27">
        <f t="shared" si="4"/>
        <v>3114</v>
      </c>
      <c r="O48" s="28">
        <f t="shared" si="4"/>
        <v>38636</v>
      </c>
      <c r="P48" s="50">
        <f t="shared" si="4"/>
        <v>26659</v>
      </c>
      <c r="Q48" s="27">
        <f t="shared" si="4"/>
        <v>12140</v>
      </c>
      <c r="R48" s="27">
        <f t="shared" si="4"/>
        <v>35387</v>
      </c>
      <c r="S48" s="27">
        <f t="shared" si="4"/>
        <v>14439</v>
      </c>
      <c r="T48" s="27">
        <f t="shared" si="4"/>
        <v>12888</v>
      </c>
      <c r="U48" s="28">
        <f t="shared" si="4"/>
        <v>82814</v>
      </c>
      <c r="V48" s="26">
        <f t="shared" si="4"/>
        <v>59100</v>
      </c>
      <c r="W48" s="27">
        <f t="shared" si="4"/>
        <v>12480</v>
      </c>
      <c r="X48" s="27">
        <f t="shared" si="4"/>
        <v>12785</v>
      </c>
      <c r="Y48" s="27">
        <f t="shared" si="4"/>
        <v>64900</v>
      </c>
      <c r="Z48" s="27">
        <f t="shared" si="4"/>
        <v>19885</v>
      </c>
      <c r="AA48" s="28">
        <f t="shared" si="4"/>
        <v>22984</v>
      </c>
    </row>
    <row r="49" spans="1:27" ht="15.75" customHeight="1">
      <c r="A49" s="46" t="str">
        <f>A32</f>
        <v>SL</v>
      </c>
      <c r="B49" s="24" t="s">
        <v>14</v>
      </c>
      <c r="C49" s="25" t="s">
        <v>35</v>
      </c>
      <c r="D49" s="26">
        <f>SUM(D34,D37,D40,D43,D46)</f>
        <v>21874</v>
      </c>
      <c r="E49" s="27">
        <f t="shared" si="4"/>
        <v>14896</v>
      </c>
      <c r="F49" s="27">
        <f t="shared" si="4"/>
        <v>22076</v>
      </c>
      <c r="G49" s="27">
        <f t="shared" si="4"/>
        <v>13754</v>
      </c>
      <c r="H49" s="27">
        <f t="shared" si="4"/>
        <v>8083</v>
      </c>
      <c r="I49" s="28">
        <f t="shared" si="4"/>
        <v>38922</v>
      </c>
      <c r="J49" s="26">
        <f t="shared" si="4"/>
        <v>19423</v>
      </c>
      <c r="K49" s="27">
        <f t="shared" si="4"/>
        <v>888</v>
      </c>
      <c r="L49" s="27">
        <f t="shared" si="4"/>
        <v>1055</v>
      </c>
      <c r="M49" s="27">
        <f t="shared" si="4"/>
        <v>3244</v>
      </c>
      <c r="N49" s="27">
        <f t="shared" si="4"/>
        <v>211</v>
      </c>
      <c r="O49" s="28">
        <f t="shared" si="4"/>
        <v>4601</v>
      </c>
      <c r="P49" s="50">
        <f t="shared" si="4"/>
        <v>24363</v>
      </c>
      <c r="Q49" s="27">
        <f t="shared" si="4"/>
        <v>13828</v>
      </c>
      <c r="R49" s="27">
        <f t="shared" si="4"/>
        <v>27751</v>
      </c>
      <c r="S49" s="27">
        <f t="shared" si="4"/>
        <v>22251</v>
      </c>
      <c r="T49" s="27">
        <f t="shared" si="4"/>
        <v>12210</v>
      </c>
      <c r="U49" s="28">
        <f t="shared" si="4"/>
        <v>28231</v>
      </c>
      <c r="V49" s="26">
        <f t="shared" si="4"/>
        <v>41763</v>
      </c>
      <c r="W49" s="27">
        <f t="shared" si="4"/>
        <v>13040</v>
      </c>
      <c r="X49" s="27">
        <f t="shared" si="4"/>
        <v>13727</v>
      </c>
      <c r="Y49" s="27">
        <f t="shared" si="4"/>
        <v>29724</v>
      </c>
      <c r="Z49" s="27">
        <f t="shared" si="4"/>
        <v>14395</v>
      </c>
      <c r="AA49" s="28">
        <f t="shared" si="4"/>
        <v>33624</v>
      </c>
    </row>
    <row r="50" spans="1:27" ht="15.75" customHeight="1" thickBot="1">
      <c r="A50" s="47" t="str">
        <f>A32</f>
        <v>SL</v>
      </c>
      <c r="B50" s="48" t="s">
        <v>14</v>
      </c>
      <c r="C50" s="54" t="s">
        <v>52</v>
      </c>
      <c r="D50" s="29">
        <f>D47-D48-D49</f>
        <v>9615</v>
      </c>
      <c r="E50" s="30">
        <f t="shared" ref="E50:AA50" si="5">E47-E48-E49</f>
        <v>5025</v>
      </c>
      <c r="F50" s="30">
        <f t="shared" si="5"/>
        <v>10666</v>
      </c>
      <c r="G50" s="30">
        <f t="shared" si="5"/>
        <v>3233</v>
      </c>
      <c r="H50" s="30">
        <f t="shared" si="5"/>
        <v>4269</v>
      </c>
      <c r="I50" s="31">
        <f t="shared" si="5"/>
        <v>32872</v>
      </c>
      <c r="J50" s="29">
        <f t="shared" si="5"/>
        <v>59053</v>
      </c>
      <c r="K50" s="30">
        <f t="shared" si="5"/>
        <v>17584</v>
      </c>
      <c r="L50" s="30">
        <f t="shared" si="5"/>
        <v>25878</v>
      </c>
      <c r="M50" s="30">
        <f t="shared" si="5"/>
        <v>48403</v>
      </c>
      <c r="N50" s="30">
        <f t="shared" si="5"/>
        <v>9991</v>
      </c>
      <c r="O50" s="31">
        <f t="shared" si="5"/>
        <v>59910</v>
      </c>
      <c r="P50" s="51">
        <f t="shared" si="5"/>
        <v>9578</v>
      </c>
      <c r="Q50" s="30">
        <f t="shared" si="5"/>
        <v>4204</v>
      </c>
      <c r="R50" s="30">
        <f t="shared" si="5"/>
        <v>12359</v>
      </c>
      <c r="S50" s="30">
        <f t="shared" si="5"/>
        <v>7090</v>
      </c>
      <c r="T50" s="30">
        <f t="shared" si="5"/>
        <v>5560</v>
      </c>
      <c r="U50" s="31">
        <f t="shared" si="5"/>
        <v>21461</v>
      </c>
      <c r="V50" s="29">
        <f t="shared" si="5"/>
        <v>23687</v>
      </c>
      <c r="W50" s="30">
        <f t="shared" si="5"/>
        <v>4598</v>
      </c>
      <c r="X50" s="30">
        <f t="shared" si="5"/>
        <v>4324</v>
      </c>
      <c r="Y50" s="30">
        <f t="shared" si="5"/>
        <v>14935</v>
      </c>
      <c r="Z50" s="30">
        <f t="shared" si="5"/>
        <v>4806</v>
      </c>
      <c r="AA50" s="31">
        <f t="shared" si="5"/>
        <v>22970</v>
      </c>
    </row>
    <row r="52" spans="1:27" ht="18.75" customHeight="1">
      <c r="A52" s="18" t="s">
        <v>39</v>
      </c>
    </row>
    <row r="53" spans="1:27" ht="18.75" customHeight="1" thickBot="1">
      <c r="A53" s="15" t="s">
        <v>48</v>
      </c>
    </row>
    <row r="54" spans="1:27" ht="18.75" customHeight="1">
      <c r="A54" s="32" t="s">
        <v>24</v>
      </c>
      <c r="B54" s="32" t="s">
        <v>22</v>
      </c>
      <c r="C54" s="33" t="s">
        <v>26</v>
      </c>
      <c r="D54" s="34" t="s">
        <v>2</v>
      </c>
      <c r="E54" s="35" t="s">
        <v>3</v>
      </c>
      <c r="F54" s="35" t="s">
        <v>4</v>
      </c>
      <c r="G54" s="35" t="s">
        <v>5</v>
      </c>
      <c r="H54" s="35" t="s">
        <v>6</v>
      </c>
      <c r="I54" s="36" t="s">
        <v>7</v>
      </c>
      <c r="J54" s="34" t="s">
        <v>8</v>
      </c>
      <c r="K54" s="35" t="s">
        <v>9</v>
      </c>
      <c r="L54" s="35" t="s">
        <v>10</v>
      </c>
      <c r="M54" s="35" t="s">
        <v>11</v>
      </c>
      <c r="N54" s="35" t="s">
        <v>12</v>
      </c>
      <c r="O54" s="36" t="s">
        <v>13</v>
      </c>
    </row>
    <row r="55" spans="1:27" ht="18.75" customHeight="1">
      <c r="A55" s="1637" t="str">
        <f>[3]SW300_MIKOMI!A17</f>
        <v>1 引き合い</v>
      </c>
      <c r="B55" s="1645" t="str">
        <f>[3]SW300_MIKOMI!B17</f>
        <v>18</v>
      </c>
      <c r="C55" s="1638" t="str">
        <f>[3]SW300_MIKOMI!C17</f>
        <v>省エネソリュ</v>
      </c>
      <c r="D55" s="1639">
        <f>[3]SW300_MIKOMI!D17</f>
        <v>0</v>
      </c>
      <c r="E55" s="1637">
        <f>[3]SW300_MIKOMI!E17</f>
        <v>0</v>
      </c>
      <c r="F55" s="1637">
        <f>[3]SW300_MIKOMI!F17</f>
        <v>0</v>
      </c>
      <c r="G55" s="1637">
        <f>[3]SW300_MIKOMI!G17</f>
        <v>0</v>
      </c>
      <c r="H55" s="1637">
        <f>[3]SW300_MIKOMI!H17</f>
        <v>0</v>
      </c>
      <c r="I55" s="1640">
        <f>[3]SW300_MIKOMI!I17</f>
        <v>0</v>
      </c>
      <c r="J55" s="1639">
        <f>[3]SW300_MIKOMI!J17</f>
        <v>0</v>
      </c>
      <c r="K55" s="1637">
        <f>[3]SW300_MIKOMI!K17</f>
        <v>0</v>
      </c>
      <c r="L55" s="1637">
        <f>[3]SW300_MIKOMI!L17</f>
        <v>0</v>
      </c>
      <c r="M55" s="1637">
        <f>[3]SW300_MIKOMI!M17</f>
        <v>0</v>
      </c>
      <c r="N55" s="1637">
        <f>[3]SW300_MIKOMI!N17</f>
        <v>0</v>
      </c>
      <c r="O55" s="1640">
        <f>[3]SW300_MIKOMI!O17</f>
        <v>0</v>
      </c>
    </row>
    <row r="56" spans="1:27" ht="18.75" customHeight="1">
      <c r="A56" s="1637" t="str">
        <f>[3]SW300_MIKOMI!A34</f>
        <v>2見積提出</v>
      </c>
      <c r="B56" s="1645" t="str">
        <f>[3]SW300_MIKOMI!B34</f>
        <v>18</v>
      </c>
      <c r="C56" s="1638" t="str">
        <f>[3]SW300_MIKOMI!C34</f>
        <v>省エネソリュ</v>
      </c>
      <c r="D56" s="1639">
        <f>[3]SW300_MIKOMI!D34</f>
        <v>0</v>
      </c>
      <c r="E56" s="1637">
        <f>[3]SW300_MIKOMI!E34</f>
        <v>0</v>
      </c>
      <c r="F56" s="1637">
        <f>[3]SW300_MIKOMI!F34</f>
        <v>0</v>
      </c>
      <c r="G56" s="1637">
        <f>[3]SW300_MIKOMI!G34</f>
        <v>0</v>
      </c>
      <c r="H56" s="1637">
        <f>[3]SW300_MIKOMI!H34</f>
        <v>0</v>
      </c>
      <c r="I56" s="1640">
        <f>[3]SW300_MIKOMI!I34</f>
        <v>0</v>
      </c>
      <c r="J56" s="1639">
        <f>[3]SW300_MIKOMI!J34</f>
        <v>0</v>
      </c>
      <c r="K56" s="1637">
        <f>[3]SW300_MIKOMI!K34</f>
        <v>144</v>
      </c>
      <c r="L56" s="1637">
        <f>[3]SW300_MIKOMI!L34</f>
        <v>0</v>
      </c>
      <c r="M56" s="1637">
        <f>[3]SW300_MIKOMI!M34</f>
        <v>0</v>
      </c>
      <c r="N56" s="1637">
        <f>[3]SW300_MIKOMI!N34</f>
        <v>0</v>
      </c>
      <c r="O56" s="1640">
        <f>[3]SW300_MIKOMI!O34</f>
        <v>0</v>
      </c>
    </row>
    <row r="57" spans="1:27" ht="18.75" customHeight="1">
      <c r="A57" s="1637" t="str">
        <f>[3]SW300_MIKOMI!A51</f>
        <v>3その他見込み</v>
      </c>
      <c r="B57" s="1645" t="str">
        <f>[3]SW300_MIKOMI!B51</f>
        <v>15</v>
      </c>
      <c r="C57" s="1638" t="str">
        <f>[3]SW300_MIKOMI!C51</f>
        <v>省エネソリュ</v>
      </c>
      <c r="D57" s="1639">
        <f>[3]SW300_MIKOMI!D51</f>
        <v>0</v>
      </c>
      <c r="E57" s="1637">
        <f>[3]SW300_MIKOMI!E51</f>
        <v>0</v>
      </c>
      <c r="F57" s="1637">
        <f>[3]SW300_MIKOMI!F51</f>
        <v>0</v>
      </c>
      <c r="G57" s="1637">
        <f>[3]SW300_MIKOMI!G51</f>
        <v>0</v>
      </c>
      <c r="H57" s="1637">
        <f>[3]SW300_MIKOMI!H51</f>
        <v>0</v>
      </c>
      <c r="I57" s="1640">
        <f>[3]SW300_MIKOMI!I51</f>
        <v>0</v>
      </c>
      <c r="J57" s="1639">
        <f>[3]SW300_MIKOMI!J51</f>
        <v>0</v>
      </c>
      <c r="K57" s="1637">
        <f>[3]SW300_MIKOMI!K51</f>
        <v>0</v>
      </c>
      <c r="L57" s="1637">
        <f>[3]SW300_MIKOMI!L51</f>
        <v>0</v>
      </c>
      <c r="M57" s="1637">
        <f>[3]SW300_MIKOMI!M51</f>
        <v>0</v>
      </c>
      <c r="N57" s="1637">
        <f>[3]SW300_MIKOMI!N51</f>
        <v>0</v>
      </c>
      <c r="O57" s="1640">
        <f>[3]SW300_MIKOMI!O51</f>
        <v>0</v>
      </c>
    </row>
    <row r="58" spans="1:27" ht="18.75" customHeight="1" thickBot="1">
      <c r="A58" s="1641" t="str">
        <f>[3]SW300_MIKOMI!A68</f>
        <v>4その他</v>
      </c>
      <c r="B58" s="1646" t="str">
        <f>[3]SW300_MIKOMI!B68</f>
        <v>15</v>
      </c>
      <c r="C58" s="1642" t="str">
        <f>[3]SW300_MIKOMI!C68</f>
        <v>省エネソリュ</v>
      </c>
      <c r="D58" s="1643">
        <f>[3]SW300_MIKOMI!D68</f>
        <v>0</v>
      </c>
      <c r="E58" s="1641">
        <f>[3]SW300_MIKOMI!E68</f>
        <v>0</v>
      </c>
      <c r="F58" s="1641">
        <f>[3]SW300_MIKOMI!F68</f>
        <v>0</v>
      </c>
      <c r="G58" s="1641">
        <f>[3]SW300_MIKOMI!G68</f>
        <v>0</v>
      </c>
      <c r="H58" s="1641">
        <f>[3]SW300_MIKOMI!H68</f>
        <v>0</v>
      </c>
      <c r="I58" s="1644">
        <f>[3]SW300_MIKOMI!I68</f>
        <v>0</v>
      </c>
      <c r="J58" s="1643">
        <f>[3]SW300_MIKOMI!J68</f>
        <v>0</v>
      </c>
      <c r="K58" s="1641">
        <f>[3]SW300_MIKOMI!K68</f>
        <v>0</v>
      </c>
      <c r="L58" s="1641">
        <f>[3]SW300_MIKOMI!L68</f>
        <v>0</v>
      </c>
      <c r="M58" s="1641">
        <f>[3]SW300_MIKOMI!M68</f>
        <v>0</v>
      </c>
      <c r="N58" s="1641">
        <f>[3]SW300_MIKOMI!N68</f>
        <v>0</v>
      </c>
      <c r="O58" s="1644">
        <f>[3]SW300_MIKOMI!O68</f>
        <v>0</v>
      </c>
    </row>
    <row r="59" spans="1:27" ht="18.75" customHeight="1" thickTop="1" thickBot="1">
      <c r="A59" s="37"/>
      <c r="B59" s="37"/>
      <c r="C59" s="38" t="s">
        <v>20</v>
      </c>
      <c r="D59" s="39">
        <f>SUM(D55:D58)</f>
        <v>0</v>
      </c>
      <c r="E59" s="40">
        <f t="shared" ref="E59:O59" si="6">SUM(E55:E58)</f>
        <v>0</v>
      </c>
      <c r="F59" s="40">
        <f t="shared" si="6"/>
        <v>0</v>
      </c>
      <c r="G59" s="40">
        <f t="shared" si="6"/>
        <v>0</v>
      </c>
      <c r="H59" s="40">
        <f t="shared" si="6"/>
        <v>0</v>
      </c>
      <c r="I59" s="41">
        <f t="shared" si="6"/>
        <v>0</v>
      </c>
      <c r="J59" s="39">
        <f t="shared" si="6"/>
        <v>0</v>
      </c>
      <c r="K59" s="40">
        <f t="shared" si="6"/>
        <v>144</v>
      </c>
      <c r="L59" s="40">
        <f t="shared" si="6"/>
        <v>0</v>
      </c>
      <c r="M59" s="40">
        <f t="shared" si="6"/>
        <v>0</v>
      </c>
      <c r="N59" s="40">
        <f t="shared" si="6"/>
        <v>0</v>
      </c>
      <c r="O59" s="41">
        <f t="shared" si="6"/>
        <v>0</v>
      </c>
    </row>
    <row r="61" spans="1:27" ht="18.75" customHeight="1" thickBot="1">
      <c r="A61" s="15" t="s">
        <v>49</v>
      </c>
    </row>
    <row r="62" spans="1:27" ht="18.75" customHeight="1">
      <c r="A62" s="32" t="s">
        <v>24</v>
      </c>
      <c r="B62" s="32" t="s">
        <v>22</v>
      </c>
      <c r="C62" s="33" t="s">
        <v>26</v>
      </c>
      <c r="D62" s="34" t="s">
        <v>2</v>
      </c>
      <c r="E62" s="35" t="s">
        <v>3</v>
      </c>
      <c r="F62" s="35" t="s">
        <v>4</v>
      </c>
      <c r="G62" s="35" t="s">
        <v>5</v>
      </c>
      <c r="H62" s="35" t="s">
        <v>6</v>
      </c>
      <c r="I62" s="36" t="s">
        <v>7</v>
      </c>
      <c r="J62" s="34" t="s">
        <v>8</v>
      </c>
      <c r="K62" s="35" t="s">
        <v>9</v>
      </c>
      <c r="L62" s="35" t="s">
        <v>10</v>
      </c>
      <c r="M62" s="35" t="s">
        <v>11</v>
      </c>
      <c r="N62" s="35" t="s">
        <v>12</v>
      </c>
      <c r="O62" s="36" t="s">
        <v>13</v>
      </c>
    </row>
    <row r="63" spans="1:27" ht="18.75" customHeight="1">
      <c r="A63" s="1637" t="str">
        <f>[3]SW300_MIKOMI!Q17</f>
        <v>1 引き合い</v>
      </c>
      <c r="B63" s="1645">
        <f>[3]SW300_MIKOMI!R17</f>
        <v>18</v>
      </c>
      <c r="C63" s="1638" t="str">
        <f>[3]SW300_MIKOMI!S17</f>
        <v>省エネソリュ</v>
      </c>
      <c r="D63" s="1639">
        <f>[3]SW300_MIKOMI!T17</f>
        <v>0</v>
      </c>
      <c r="E63" s="1637">
        <f>[3]SW300_MIKOMI!U17</f>
        <v>0</v>
      </c>
      <c r="F63" s="1637">
        <f>[3]SW300_MIKOMI!V17</f>
        <v>0</v>
      </c>
      <c r="G63" s="1637">
        <f>[3]SW300_MIKOMI!W17</f>
        <v>0</v>
      </c>
      <c r="H63" s="1637">
        <f>[3]SW300_MIKOMI!X17</f>
        <v>0</v>
      </c>
      <c r="I63" s="1640">
        <f>[3]SW300_MIKOMI!Y17</f>
        <v>0</v>
      </c>
      <c r="J63" s="1639">
        <f>[3]SW300_MIKOMI!Z17</f>
        <v>0</v>
      </c>
      <c r="K63" s="1637">
        <f>[3]SW300_MIKOMI!AA17</f>
        <v>0</v>
      </c>
      <c r="L63" s="1637">
        <f>[3]SW300_MIKOMI!AB17</f>
        <v>0</v>
      </c>
      <c r="M63" s="1637">
        <f>[3]SW300_MIKOMI!AC17</f>
        <v>0</v>
      </c>
      <c r="N63" s="1637">
        <f>[3]SW300_MIKOMI!AD17</f>
        <v>0</v>
      </c>
      <c r="O63" s="1640">
        <f>[3]SW300_MIKOMI!AE17</f>
        <v>0</v>
      </c>
    </row>
    <row r="64" spans="1:27" ht="18.75" customHeight="1">
      <c r="A64" s="1637" t="str">
        <f>[3]SW300_MIKOMI!Q34</f>
        <v>2見積提出</v>
      </c>
      <c r="B64" s="1645">
        <f>[3]SW300_MIKOMI!R34</f>
        <v>18</v>
      </c>
      <c r="C64" s="1638" t="str">
        <f>[3]SW300_MIKOMI!S34</f>
        <v>省エネソリュ</v>
      </c>
      <c r="D64" s="1639">
        <f>[3]SW300_MIKOMI!T34</f>
        <v>0</v>
      </c>
      <c r="E64" s="1637">
        <f>[3]SW300_MIKOMI!U34</f>
        <v>0</v>
      </c>
      <c r="F64" s="1637">
        <f>[3]SW300_MIKOMI!V34</f>
        <v>0</v>
      </c>
      <c r="G64" s="1637">
        <f>[3]SW300_MIKOMI!W34</f>
        <v>0</v>
      </c>
      <c r="H64" s="1637">
        <f>[3]SW300_MIKOMI!X34</f>
        <v>0</v>
      </c>
      <c r="I64" s="1640">
        <f>[3]SW300_MIKOMI!Y34</f>
        <v>0</v>
      </c>
      <c r="J64" s="1639">
        <f>[3]SW300_MIKOMI!Z34</f>
        <v>0</v>
      </c>
      <c r="K64" s="1637">
        <f>[3]SW300_MIKOMI!AA34</f>
        <v>100.8</v>
      </c>
      <c r="L64" s="1637">
        <f>[3]SW300_MIKOMI!AB34</f>
        <v>0</v>
      </c>
      <c r="M64" s="1637">
        <f>[3]SW300_MIKOMI!AC34</f>
        <v>0</v>
      </c>
      <c r="N64" s="1637">
        <f>[3]SW300_MIKOMI!AD34</f>
        <v>0</v>
      </c>
      <c r="O64" s="1640">
        <f>[3]SW300_MIKOMI!AE34</f>
        <v>0</v>
      </c>
    </row>
    <row r="65" spans="1:28" ht="18.75" customHeight="1">
      <c r="A65" s="1637" t="str">
        <f>[3]SW300_MIKOMI!Q51</f>
        <v>3その他見込み</v>
      </c>
      <c r="B65" s="1645">
        <f>[3]SW300_MIKOMI!R51</f>
        <v>18</v>
      </c>
      <c r="C65" s="1638" t="str">
        <f>[3]SW300_MIKOMI!S51</f>
        <v>省エネソリュ</v>
      </c>
      <c r="D65" s="1639">
        <f>[3]SW300_MIKOMI!T51</f>
        <v>0</v>
      </c>
      <c r="E65" s="1637">
        <f>[3]SW300_MIKOMI!U51</f>
        <v>0</v>
      </c>
      <c r="F65" s="1637">
        <f>[3]SW300_MIKOMI!V51</f>
        <v>0</v>
      </c>
      <c r="G65" s="1637">
        <f>[3]SW300_MIKOMI!W51</f>
        <v>0</v>
      </c>
      <c r="H65" s="1637">
        <f>[3]SW300_MIKOMI!X51</f>
        <v>0</v>
      </c>
      <c r="I65" s="1640">
        <f>[3]SW300_MIKOMI!Y51</f>
        <v>0</v>
      </c>
      <c r="J65" s="1639">
        <f>[3]SW300_MIKOMI!Z51</f>
        <v>0</v>
      </c>
      <c r="K65" s="1637">
        <f>[3]SW300_MIKOMI!AA51</f>
        <v>0</v>
      </c>
      <c r="L65" s="1637">
        <f>[3]SW300_MIKOMI!AB51</f>
        <v>0</v>
      </c>
      <c r="M65" s="1637">
        <f>[3]SW300_MIKOMI!AC51</f>
        <v>0</v>
      </c>
      <c r="N65" s="1637">
        <f>[3]SW300_MIKOMI!AD51</f>
        <v>0</v>
      </c>
      <c r="O65" s="1640">
        <f>[3]SW300_MIKOMI!AE51</f>
        <v>0</v>
      </c>
    </row>
    <row r="66" spans="1:28" ht="18.75" customHeight="1" thickBot="1">
      <c r="A66" s="1641" t="str">
        <f>[3]SW300_MIKOMI!Q68</f>
        <v>4その他</v>
      </c>
      <c r="B66" s="1646">
        <f>[3]SW300_MIKOMI!R68</f>
        <v>18</v>
      </c>
      <c r="C66" s="1642" t="str">
        <f>[3]SW300_MIKOMI!S68</f>
        <v>省エネソリュ</v>
      </c>
      <c r="D66" s="1643">
        <f>[3]SW300_MIKOMI!T68</f>
        <v>0</v>
      </c>
      <c r="E66" s="1641">
        <f>[3]SW300_MIKOMI!U68</f>
        <v>0</v>
      </c>
      <c r="F66" s="1641">
        <f>[3]SW300_MIKOMI!V68</f>
        <v>0</v>
      </c>
      <c r="G66" s="1641">
        <f>[3]SW300_MIKOMI!W68</f>
        <v>0</v>
      </c>
      <c r="H66" s="1641">
        <f>[3]SW300_MIKOMI!X68</f>
        <v>0</v>
      </c>
      <c r="I66" s="1644">
        <f>[3]SW300_MIKOMI!Y68</f>
        <v>0</v>
      </c>
      <c r="J66" s="1643">
        <f>[3]SW300_MIKOMI!Z68</f>
        <v>0</v>
      </c>
      <c r="K66" s="1641">
        <f>[3]SW300_MIKOMI!AA68</f>
        <v>0</v>
      </c>
      <c r="L66" s="1641">
        <f>[3]SW300_MIKOMI!AB68</f>
        <v>0</v>
      </c>
      <c r="M66" s="1641">
        <f>[3]SW300_MIKOMI!AC68</f>
        <v>0</v>
      </c>
      <c r="N66" s="1641">
        <f>[3]SW300_MIKOMI!AD68</f>
        <v>0</v>
      </c>
      <c r="O66" s="1644">
        <f>[3]SW300_MIKOMI!AE68</f>
        <v>0</v>
      </c>
    </row>
    <row r="67" spans="1:28" ht="18.75" customHeight="1" thickTop="1" thickBot="1">
      <c r="A67" s="37"/>
      <c r="B67" s="37"/>
      <c r="C67" s="38" t="s">
        <v>20</v>
      </c>
      <c r="D67" s="39">
        <f t="shared" ref="D67:O67" si="7">SUM(D63:D66)</f>
        <v>0</v>
      </c>
      <c r="E67" s="40">
        <f t="shared" si="7"/>
        <v>0</v>
      </c>
      <c r="F67" s="40">
        <f t="shared" si="7"/>
        <v>0</v>
      </c>
      <c r="G67" s="40">
        <f t="shared" si="7"/>
        <v>0</v>
      </c>
      <c r="H67" s="40">
        <f t="shared" si="7"/>
        <v>0</v>
      </c>
      <c r="I67" s="41">
        <f t="shared" si="7"/>
        <v>0</v>
      </c>
      <c r="J67" s="39">
        <f t="shared" si="7"/>
        <v>0</v>
      </c>
      <c r="K67" s="40">
        <f t="shared" si="7"/>
        <v>100.8</v>
      </c>
      <c r="L67" s="40">
        <f t="shared" si="7"/>
        <v>0</v>
      </c>
      <c r="M67" s="40">
        <f t="shared" si="7"/>
        <v>0</v>
      </c>
      <c r="N67" s="40">
        <f t="shared" si="7"/>
        <v>0</v>
      </c>
      <c r="O67" s="41">
        <f t="shared" si="7"/>
        <v>0</v>
      </c>
    </row>
    <row r="70" spans="1:28" s="69" customFormat="1" ht="18.75" customHeight="1" thickBot="1">
      <c r="A70" s="68" t="s">
        <v>198</v>
      </c>
    </row>
    <row r="71" spans="1:28" s="69" customFormat="1" ht="18.75" customHeight="1" thickBot="1">
      <c r="D71" s="2616" t="s">
        <v>1</v>
      </c>
      <c r="E71" s="2617"/>
      <c r="F71" s="2617"/>
      <c r="G71" s="2617"/>
      <c r="H71" s="2617"/>
      <c r="I71" s="2617"/>
      <c r="J71" s="2617"/>
      <c r="K71" s="2617"/>
      <c r="L71" s="2617"/>
      <c r="M71" s="2617"/>
      <c r="N71" s="2617"/>
      <c r="O71" s="2618"/>
      <c r="P71" s="2619" t="s">
        <v>0</v>
      </c>
      <c r="Q71" s="2620"/>
      <c r="R71" s="2620"/>
      <c r="S71" s="2620"/>
      <c r="T71" s="2620"/>
      <c r="U71" s="2620"/>
      <c r="V71" s="2620"/>
      <c r="W71" s="2620"/>
      <c r="X71" s="2620"/>
      <c r="Y71" s="2620"/>
      <c r="Z71" s="2620"/>
      <c r="AA71" s="2621"/>
    </row>
    <row r="72" spans="1:28" s="69" customFormat="1" ht="18.75" customHeight="1">
      <c r="A72" s="70" t="s">
        <v>32</v>
      </c>
      <c r="B72" s="70" t="s">
        <v>25</v>
      </c>
      <c r="C72" s="1475" t="s">
        <v>30</v>
      </c>
      <c r="D72" s="34" t="s">
        <v>2</v>
      </c>
      <c r="E72" s="35" t="s">
        <v>3</v>
      </c>
      <c r="F72" s="35" t="s">
        <v>4</v>
      </c>
      <c r="G72" s="35" t="s">
        <v>5</v>
      </c>
      <c r="H72" s="35" t="s">
        <v>6</v>
      </c>
      <c r="I72" s="36" t="s">
        <v>7</v>
      </c>
      <c r="J72" s="34" t="s">
        <v>8</v>
      </c>
      <c r="K72" s="35" t="s">
        <v>9</v>
      </c>
      <c r="L72" s="35" t="s">
        <v>10</v>
      </c>
      <c r="M72" s="35" t="s">
        <v>11</v>
      </c>
      <c r="N72" s="35" t="s">
        <v>12</v>
      </c>
      <c r="O72" s="36" t="s">
        <v>13</v>
      </c>
      <c r="P72" s="1467" t="s">
        <v>2</v>
      </c>
      <c r="Q72" s="35" t="s">
        <v>3</v>
      </c>
      <c r="R72" s="35" t="s">
        <v>4</v>
      </c>
      <c r="S72" s="35" t="s">
        <v>5</v>
      </c>
      <c r="T72" s="35" t="s">
        <v>6</v>
      </c>
      <c r="U72" s="36" t="s">
        <v>7</v>
      </c>
      <c r="V72" s="34" t="s">
        <v>8</v>
      </c>
      <c r="W72" s="35" t="s">
        <v>9</v>
      </c>
      <c r="X72" s="35" t="s">
        <v>10</v>
      </c>
      <c r="Y72" s="35" t="s">
        <v>11</v>
      </c>
      <c r="Z72" s="35" t="s">
        <v>12</v>
      </c>
      <c r="AA72" s="36" t="s">
        <v>13</v>
      </c>
    </row>
    <row r="73" spans="1:28" s="69" customFormat="1" ht="18.75" customHeight="1">
      <c r="A73" s="442" t="str">
        <f>[3]SW603_KKOUSU!A31</f>
        <v>18</v>
      </c>
      <c r="B73" s="442" t="str">
        <f>[3]SW603_KKOUSU!B31</f>
        <v>SL</v>
      </c>
      <c r="C73" s="1476" t="str">
        <f>[3]SW603_KKOUSU!C31</f>
        <v>1</v>
      </c>
      <c r="D73" s="1479">
        <f>[3]SW603_KKOUSU!D31</f>
        <v>-176</v>
      </c>
      <c r="E73" s="1480">
        <f>[3]SW603_KKOUSU!E31</f>
        <v>-128</v>
      </c>
      <c r="F73" s="1480">
        <f>[3]SW603_KKOUSU!F31</f>
        <v>-352</v>
      </c>
      <c r="G73" s="1480">
        <f>[3]SW603_KKOUSU!G31</f>
        <v>-276</v>
      </c>
      <c r="H73" s="1480">
        <f>[3]SW603_KKOUSU!H31</f>
        <v>-128</v>
      </c>
      <c r="I73" s="1481">
        <f>[3]SW603_KKOUSU!I31</f>
        <v>0</v>
      </c>
      <c r="J73" s="1485">
        <f>[3]SW603_KKOUSU!J31</f>
        <v>0</v>
      </c>
      <c r="K73" s="1480">
        <f>[3]SW603_KKOUSU!K31</f>
        <v>0</v>
      </c>
      <c r="L73" s="1480">
        <f>[3]SW603_KKOUSU!L31</f>
        <v>0</v>
      </c>
      <c r="M73" s="1480">
        <f>[3]SW603_KKOUSU!M31</f>
        <v>0</v>
      </c>
      <c r="N73" s="1480">
        <f>[3]SW603_KKOUSU!N31</f>
        <v>0</v>
      </c>
      <c r="O73" s="1481">
        <f>[3]SW603_KKOUSU!O31</f>
        <v>0</v>
      </c>
      <c r="P73" s="1478">
        <f>[3]SW603_KKOUSU!P31</f>
        <v>0</v>
      </c>
      <c r="Q73" s="445">
        <f>[3]SW603_KKOUSU!Q31</f>
        <v>0</v>
      </c>
      <c r="R73" s="445">
        <f>[3]SW603_KKOUSU!R31</f>
        <v>0</v>
      </c>
      <c r="S73" s="445">
        <f>[3]SW603_KKOUSU!S31</f>
        <v>0</v>
      </c>
      <c r="T73" s="445">
        <f>[3]SW603_KKOUSU!T31</f>
        <v>0</v>
      </c>
      <c r="U73" s="445">
        <f>[3]SW603_KKOUSU!U31</f>
        <v>0</v>
      </c>
      <c r="V73" s="445">
        <f>[3]SW603_KKOUSU!V31</f>
        <v>0</v>
      </c>
      <c r="W73" s="445">
        <f>[3]SW603_KKOUSU!W31</f>
        <v>0</v>
      </c>
      <c r="X73" s="445">
        <f>[3]SW603_KKOUSU!X31</f>
        <v>0</v>
      </c>
      <c r="Y73" s="445">
        <f>[3]SW603_KKOUSU!Y31</f>
        <v>0</v>
      </c>
      <c r="Z73" s="445">
        <f>[3]SW603_KKOUSU!Z31</f>
        <v>0</v>
      </c>
      <c r="AA73" s="446">
        <f>[3]SW603_KKOUSU!AA31</f>
        <v>0</v>
      </c>
    </row>
    <row r="74" spans="1:28" s="69" customFormat="1" ht="18.75" customHeight="1" thickBot="1">
      <c r="A74" s="442" t="str">
        <f>[3]SW603_KKOUSU!A32</f>
        <v>18</v>
      </c>
      <c r="B74" s="442" t="str">
        <f>[3]SW603_KKOUSU!B32</f>
        <v>SL</v>
      </c>
      <c r="C74" s="1476" t="str">
        <f>[3]SW603_KKOUSU!C32</f>
        <v>2</v>
      </c>
      <c r="D74" s="1482">
        <f>[3]SW603_KKOUSU!D32</f>
        <v>-352</v>
      </c>
      <c r="E74" s="1483">
        <f>[3]SW603_KKOUSU!E32</f>
        <v>-256</v>
      </c>
      <c r="F74" s="1483">
        <f>[3]SW603_KKOUSU!F32</f>
        <v>-352</v>
      </c>
      <c r="G74" s="1483">
        <f>[3]SW603_KKOUSU!G32</f>
        <v>-373</v>
      </c>
      <c r="H74" s="1483">
        <f>[3]SW603_KKOUSU!H32</f>
        <v>-256</v>
      </c>
      <c r="I74" s="1484">
        <f>[3]SW603_KKOUSU!I32</f>
        <v>0</v>
      </c>
      <c r="J74" s="1482">
        <f>[3]SW603_KKOUSU!J32</f>
        <v>0</v>
      </c>
      <c r="K74" s="1483">
        <f>[3]SW603_KKOUSU!K32</f>
        <v>0</v>
      </c>
      <c r="L74" s="1483">
        <f>[3]SW603_KKOUSU!L32</f>
        <v>0</v>
      </c>
      <c r="M74" s="1483">
        <f>[3]SW603_KKOUSU!M32</f>
        <v>0</v>
      </c>
      <c r="N74" s="1483">
        <f>[3]SW603_KKOUSU!N32</f>
        <v>0</v>
      </c>
      <c r="O74" s="1484">
        <f>[3]SW603_KKOUSU!O32</f>
        <v>0</v>
      </c>
      <c r="P74" s="1477">
        <f>[3]SW603_KKOUSU!P32</f>
        <v>-352</v>
      </c>
      <c r="Q74" s="445">
        <f>[3]SW603_KKOUSU!Q32</f>
        <v>-288</v>
      </c>
      <c r="R74" s="445">
        <f>[3]SW603_KKOUSU!R32</f>
        <v>-352</v>
      </c>
      <c r="S74" s="445">
        <f>[3]SW603_KKOUSU!S32</f>
        <v>-344</v>
      </c>
      <c r="T74" s="445">
        <f>[3]SW603_KKOUSU!T32</f>
        <v>-304</v>
      </c>
      <c r="U74" s="445">
        <f>[3]SW603_KKOUSU!U32</f>
        <v>-336</v>
      </c>
      <c r="V74" s="445">
        <f>[3]SW603_KKOUSU!V32</f>
        <v>-16</v>
      </c>
      <c r="W74" s="445">
        <f>[3]SW603_KKOUSU!W32</f>
        <v>0</v>
      </c>
      <c r="X74" s="445">
        <f>[3]SW603_KKOUSU!X32</f>
        <v>-16</v>
      </c>
      <c r="Y74" s="445">
        <f>[3]SW603_KKOUSU!Y32</f>
        <v>0</v>
      </c>
      <c r="Z74" s="445">
        <f>[3]SW603_KKOUSU!Z32</f>
        <v>-16</v>
      </c>
      <c r="AA74" s="446">
        <f>[3]SW603_KKOUSU!AA32</f>
        <v>0</v>
      </c>
    </row>
    <row r="75" spans="1:28" s="69" customFormat="1" ht="18.75" customHeight="1"/>
    <row r="76" spans="1:28" s="69" customFormat="1" ht="18.75" customHeight="1" thickBot="1">
      <c r="A76" s="68" t="s">
        <v>199</v>
      </c>
    </row>
    <row r="77" spans="1:28" ht="18.75" customHeight="1" thickBot="1">
      <c r="D77" s="2622" t="s">
        <v>1</v>
      </c>
      <c r="E77" s="2623"/>
      <c r="F77" s="2623"/>
      <c r="G77" s="2623"/>
      <c r="H77" s="2623"/>
      <c r="I77" s="2623"/>
      <c r="J77" s="2623"/>
      <c r="K77" s="2623"/>
      <c r="L77" s="2623"/>
      <c r="M77" s="2623"/>
      <c r="N77" s="2623"/>
      <c r="O77" s="2624"/>
      <c r="P77" s="2619" t="s">
        <v>0</v>
      </c>
      <c r="Q77" s="2620"/>
      <c r="R77" s="2620"/>
      <c r="S77" s="2620"/>
      <c r="T77" s="2620"/>
      <c r="U77" s="2620"/>
      <c r="V77" s="2620"/>
      <c r="W77" s="2620"/>
      <c r="X77" s="2620"/>
      <c r="Y77" s="2620"/>
      <c r="Z77" s="2620"/>
      <c r="AA77" s="2621"/>
    </row>
    <row r="78" spans="1:28" ht="18.75" customHeight="1">
      <c r="A78" s="72" t="s">
        <v>23</v>
      </c>
      <c r="B78" s="72" t="s">
        <v>29</v>
      </c>
      <c r="C78" s="1465" t="s">
        <v>30</v>
      </c>
      <c r="D78" s="34" t="s">
        <v>2</v>
      </c>
      <c r="E78" s="35" t="s">
        <v>3</v>
      </c>
      <c r="F78" s="35" t="s">
        <v>4</v>
      </c>
      <c r="G78" s="35" t="s">
        <v>5</v>
      </c>
      <c r="H78" s="35" t="s">
        <v>6</v>
      </c>
      <c r="I78" s="36" t="s">
        <v>7</v>
      </c>
      <c r="J78" s="34" t="s">
        <v>8</v>
      </c>
      <c r="K78" s="35" t="s">
        <v>9</v>
      </c>
      <c r="L78" s="35" t="s">
        <v>10</v>
      </c>
      <c r="M78" s="35" t="s">
        <v>11</v>
      </c>
      <c r="N78" s="35" t="s">
        <v>12</v>
      </c>
      <c r="O78" s="36" t="s">
        <v>13</v>
      </c>
      <c r="P78" s="1467" t="s">
        <v>2</v>
      </c>
      <c r="Q78" s="35" t="s">
        <v>3</v>
      </c>
      <c r="R78" s="35" t="s">
        <v>4</v>
      </c>
      <c r="S78" s="35" t="s">
        <v>5</v>
      </c>
      <c r="T78" s="35" t="s">
        <v>6</v>
      </c>
      <c r="U78" s="36" t="s">
        <v>7</v>
      </c>
      <c r="V78" s="34" t="s">
        <v>8</v>
      </c>
      <c r="W78" s="35" t="s">
        <v>9</v>
      </c>
      <c r="X78" s="35" t="s">
        <v>10</v>
      </c>
      <c r="Y78" s="35" t="s">
        <v>11</v>
      </c>
      <c r="Z78" s="35" t="s">
        <v>12</v>
      </c>
      <c r="AA78" s="36" t="s">
        <v>13</v>
      </c>
    </row>
    <row r="79" spans="1:28" ht="18.75" customHeight="1">
      <c r="A79" s="434" t="str">
        <f>[3]SW602_JKOUSU!A59</f>
        <v>18</v>
      </c>
      <c r="B79" s="434" t="str">
        <f>[3]SW602_JKOUSU!B59</f>
        <v>SL</v>
      </c>
      <c r="C79" s="1466" t="str">
        <f>[3]SW602_JKOUSU!C59</f>
        <v>1</v>
      </c>
      <c r="D79" s="436">
        <f>[3]SW602_JKOUSU!D59</f>
        <v>1005.3499999999999</v>
      </c>
      <c r="E79" s="1469">
        <f>[3]SW602_JKOUSU!E59</f>
        <v>624.20000000000005</v>
      </c>
      <c r="F79" s="1469">
        <f>[3]SW602_JKOUSU!F59</f>
        <v>985.60000000000014</v>
      </c>
      <c r="G79" s="1469">
        <f>[3]SW602_JKOUSU!G59</f>
        <v>960.69999999999993</v>
      </c>
      <c r="H79" s="1469">
        <f>[3]SW602_JKOUSU!H59</f>
        <v>446</v>
      </c>
      <c r="I79" s="438">
        <f>[3]SW602_JKOUSU!I59</f>
        <v>622</v>
      </c>
      <c r="J79" s="1473">
        <f>[3]SW602_JKOUSU!J59</f>
        <v>13.2</v>
      </c>
      <c r="K79" s="1469">
        <f>[3]SW602_JKOUSU!K59</f>
        <v>0</v>
      </c>
      <c r="L79" s="1469">
        <f>[3]SW602_JKOUSU!L59</f>
        <v>0</v>
      </c>
      <c r="M79" s="1469">
        <f>[3]SW602_JKOUSU!M59</f>
        <v>0</v>
      </c>
      <c r="N79" s="1469">
        <f>[3]SW602_JKOUSU!N59</f>
        <v>0</v>
      </c>
      <c r="O79" s="438">
        <f>[3]SW602_JKOUSU!O59</f>
        <v>0</v>
      </c>
      <c r="P79" s="1468">
        <f>[3]SW602_JKOUSU!P59</f>
        <v>794</v>
      </c>
      <c r="Q79" s="440">
        <f>[3]SW602_JKOUSU!Q59</f>
        <v>769</v>
      </c>
      <c r="R79" s="440">
        <f>[3]SW602_JKOUSU!R59</f>
        <v>428</v>
      </c>
      <c r="S79" s="440">
        <f>[3]SW602_JKOUSU!S59</f>
        <v>854</v>
      </c>
      <c r="T79" s="440">
        <f>[3]SW602_JKOUSU!T59</f>
        <v>503</v>
      </c>
      <c r="U79" s="440">
        <f>[3]SW602_JKOUSU!U59</f>
        <v>584</v>
      </c>
      <c r="V79" s="440">
        <f>[3]SW602_JKOUSU!V59</f>
        <v>756</v>
      </c>
      <c r="W79" s="440">
        <f>[3]SW602_JKOUSU!W59</f>
        <v>700</v>
      </c>
      <c r="X79" s="440">
        <f>[3]SW602_JKOUSU!X59</f>
        <v>657</v>
      </c>
      <c r="Y79" s="440">
        <f>[3]SW602_JKOUSU!Y59</f>
        <v>755</v>
      </c>
      <c r="Z79" s="440">
        <f>[3]SW602_JKOUSU!Z59</f>
        <v>747</v>
      </c>
      <c r="AA79" s="441">
        <f>[3]SW602_JKOUSU!AA59</f>
        <v>941</v>
      </c>
      <c r="AB79" s="423"/>
    </row>
    <row r="80" spans="1:28" ht="18.75" customHeight="1">
      <c r="A80" s="434" t="str">
        <f>[3]SW602_JKOUSU!A60</f>
        <v>18</v>
      </c>
      <c r="B80" s="434" t="str">
        <f>[3]SW602_JKOUSU!B60</f>
        <v>SL</v>
      </c>
      <c r="C80" s="1466" t="str">
        <f>[3]SW602_JKOUSU!C60</f>
        <v>5</v>
      </c>
      <c r="D80" s="436">
        <f>[3]SW602_JKOUSU!D60</f>
        <v>3294.55</v>
      </c>
      <c r="E80" s="1469">
        <f>[3]SW602_JKOUSU!E60</f>
        <v>2293.85</v>
      </c>
      <c r="F80" s="1469">
        <f>[3]SW602_JKOUSU!F60</f>
        <v>2674.15</v>
      </c>
      <c r="G80" s="1469">
        <f>[3]SW602_JKOUSU!G60</f>
        <v>2570.85</v>
      </c>
      <c r="H80" s="1469">
        <f>[3]SW602_JKOUSU!H60</f>
        <v>2540.15</v>
      </c>
      <c r="I80" s="438">
        <f>[3]SW602_JKOUSU!I60</f>
        <v>3061.95</v>
      </c>
      <c r="J80" s="1473">
        <f>[3]SW602_JKOUSU!J60</f>
        <v>131.5</v>
      </c>
      <c r="K80" s="1469">
        <f>[3]SW602_JKOUSU!K60</f>
        <v>0</v>
      </c>
      <c r="L80" s="1469">
        <f>[3]SW602_JKOUSU!L60</f>
        <v>0</v>
      </c>
      <c r="M80" s="1469">
        <f>[3]SW602_JKOUSU!M60</f>
        <v>0</v>
      </c>
      <c r="N80" s="1469">
        <f>[3]SW602_JKOUSU!N60</f>
        <v>0</v>
      </c>
      <c r="O80" s="438">
        <f>[3]SW602_JKOUSU!O60</f>
        <v>0</v>
      </c>
      <c r="P80" s="1468">
        <f>[3]SW602_JKOUSU!P60</f>
        <v>3023</v>
      </c>
      <c r="Q80" s="440">
        <f>[3]SW602_JKOUSU!Q60</f>
        <v>1376</v>
      </c>
      <c r="R80" s="440">
        <f>[3]SW602_JKOUSU!R60</f>
        <v>3927</v>
      </c>
      <c r="S80" s="440">
        <f>[3]SW602_JKOUSU!S60</f>
        <v>2628</v>
      </c>
      <c r="T80" s="440">
        <f>[3]SW602_JKOUSU!T60</f>
        <v>1385</v>
      </c>
      <c r="U80" s="440">
        <f>[3]SW602_JKOUSU!U60</f>
        <v>3847</v>
      </c>
      <c r="V80" s="440">
        <f>[3]SW602_JKOUSU!V60</f>
        <v>5889</v>
      </c>
      <c r="W80" s="440">
        <f>[3]SW602_JKOUSU!W60</f>
        <v>1386</v>
      </c>
      <c r="X80" s="440">
        <f>[3]SW602_JKOUSU!X60</f>
        <v>1538</v>
      </c>
      <c r="Y80" s="440">
        <f>[3]SW602_JKOUSU!Y60</f>
        <v>3979</v>
      </c>
      <c r="Z80" s="440">
        <f>[3]SW602_JKOUSU!Z60</f>
        <v>1554</v>
      </c>
      <c r="AA80" s="441">
        <f>[3]SW602_JKOUSU!AA60</f>
        <v>4412</v>
      </c>
      <c r="AB80" s="423"/>
    </row>
    <row r="81" spans="1:28" ht="18.75" customHeight="1">
      <c r="A81" s="434" t="str">
        <f>[3]SW602_JKOUSU!A61</f>
        <v>18</v>
      </c>
      <c r="B81" s="434" t="str">
        <f>[3]SW602_JKOUSU!B61</f>
        <v>SL</v>
      </c>
      <c r="C81" s="1466" t="str">
        <f>[3]SW602_JKOUSU!C61</f>
        <v>6</v>
      </c>
      <c r="D81" s="436">
        <f>[3]SW602_JKOUSU!D61</f>
        <v>891.4</v>
      </c>
      <c r="E81" s="1469">
        <f>[3]SW602_JKOUSU!E61</f>
        <v>566.79999999999995</v>
      </c>
      <c r="F81" s="1469">
        <f>[3]SW602_JKOUSU!F61</f>
        <v>835.1</v>
      </c>
      <c r="G81" s="1469">
        <f>[3]SW602_JKOUSU!G61</f>
        <v>993.05</v>
      </c>
      <c r="H81" s="1469">
        <f>[3]SW602_JKOUSU!H61</f>
        <v>645.70000000000005</v>
      </c>
      <c r="I81" s="438">
        <f>[3]SW602_JKOUSU!I61</f>
        <v>612.9</v>
      </c>
      <c r="J81" s="1473">
        <f>[3]SW602_JKOUSU!J61</f>
        <v>37.049999999999997</v>
      </c>
      <c r="K81" s="1469">
        <f>[3]SW602_JKOUSU!K61</f>
        <v>0</v>
      </c>
      <c r="L81" s="1469">
        <f>[3]SW602_JKOUSU!L61</f>
        <v>0</v>
      </c>
      <c r="M81" s="1469">
        <f>[3]SW602_JKOUSU!M61</f>
        <v>0</v>
      </c>
      <c r="N81" s="1469">
        <f>[3]SW602_JKOUSU!N61</f>
        <v>0</v>
      </c>
      <c r="O81" s="438">
        <f>[3]SW602_JKOUSU!O61</f>
        <v>0</v>
      </c>
      <c r="P81" s="1468">
        <f>[3]SW602_JKOUSU!P61</f>
        <v>1485</v>
      </c>
      <c r="Q81" s="440">
        <f>[3]SW602_JKOUSU!Q61</f>
        <v>1131</v>
      </c>
      <c r="R81" s="440">
        <f>[3]SW602_JKOUSU!R61</f>
        <v>1440</v>
      </c>
      <c r="S81" s="440">
        <f>[3]SW602_JKOUSU!S61</f>
        <v>1451</v>
      </c>
      <c r="T81" s="440">
        <f>[3]SW602_JKOUSU!T61</f>
        <v>1165</v>
      </c>
      <c r="U81" s="440">
        <f>[3]SW602_JKOUSU!U61</f>
        <v>1147</v>
      </c>
      <c r="V81" s="440">
        <f>[3]SW602_JKOUSU!V61</f>
        <v>1378</v>
      </c>
      <c r="W81" s="440">
        <f>[3]SW602_JKOUSU!W61</f>
        <v>959</v>
      </c>
      <c r="X81" s="440">
        <f>[3]SW602_JKOUSU!X61</f>
        <v>1119</v>
      </c>
      <c r="Y81" s="440">
        <f>[3]SW602_JKOUSU!Y61</f>
        <v>997</v>
      </c>
      <c r="Z81" s="440">
        <f>[3]SW602_JKOUSU!Z61</f>
        <v>958</v>
      </c>
      <c r="AA81" s="441">
        <f>[3]SW602_JKOUSU!AA61</f>
        <v>1245</v>
      </c>
      <c r="AB81" s="423"/>
    </row>
    <row r="82" spans="1:28" ht="18.75" customHeight="1" thickBot="1">
      <c r="A82" s="434" t="str">
        <f>[3]SW602_JKOUSU!A62</f>
        <v>18</v>
      </c>
      <c r="B82" s="434" t="str">
        <f>[3]SW602_JKOUSU!B62</f>
        <v>SL</v>
      </c>
      <c r="C82" s="1466" t="str">
        <f>[3]SW602_JKOUSU!C62</f>
        <v>9</v>
      </c>
      <c r="D82" s="1470">
        <f>[3]SW602_JKOUSU!D62</f>
        <v>428.9</v>
      </c>
      <c r="E82" s="1471">
        <f>[3]SW602_JKOUSU!E62</f>
        <v>496.9</v>
      </c>
      <c r="F82" s="1471">
        <f>[3]SW602_JKOUSU!F62</f>
        <v>538.70000000000005</v>
      </c>
      <c r="G82" s="1471">
        <f>[3]SW602_JKOUSU!G62</f>
        <v>690.6</v>
      </c>
      <c r="H82" s="1471">
        <f>[3]SW602_JKOUSU!H62</f>
        <v>349.9</v>
      </c>
      <c r="I82" s="1472">
        <f>[3]SW602_JKOUSU!I62</f>
        <v>311.10000000000002</v>
      </c>
      <c r="J82" s="1474">
        <f>[3]SW602_JKOUSU!J62</f>
        <v>32</v>
      </c>
      <c r="K82" s="1471">
        <f>[3]SW602_JKOUSU!K62</f>
        <v>0</v>
      </c>
      <c r="L82" s="1471">
        <f>[3]SW602_JKOUSU!L62</f>
        <v>0</v>
      </c>
      <c r="M82" s="1471">
        <f>[3]SW602_JKOUSU!M62</f>
        <v>0</v>
      </c>
      <c r="N82" s="1471">
        <f>[3]SW602_JKOUSU!N62</f>
        <v>0</v>
      </c>
      <c r="O82" s="1472">
        <f>[3]SW602_JKOUSU!O62</f>
        <v>0</v>
      </c>
      <c r="P82" s="1468">
        <f>[3]SW602_JKOUSU!P62</f>
        <v>491</v>
      </c>
      <c r="Q82" s="440">
        <f>[3]SW602_JKOUSU!Q62</f>
        <v>379</v>
      </c>
      <c r="R82" s="440">
        <f>[3]SW602_JKOUSU!R62</f>
        <v>380</v>
      </c>
      <c r="S82" s="440">
        <f>[3]SW602_JKOUSU!S62</f>
        <v>377</v>
      </c>
      <c r="T82" s="440">
        <f>[3]SW602_JKOUSU!T62</f>
        <v>449</v>
      </c>
      <c r="U82" s="440">
        <f>[3]SW602_JKOUSU!U62</f>
        <v>481</v>
      </c>
      <c r="V82" s="440">
        <f>[3]SW602_JKOUSU!V62</f>
        <v>428</v>
      </c>
      <c r="W82" s="440">
        <f>[3]SW602_JKOUSU!W62</f>
        <v>434</v>
      </c>
      <c r="X82" s="440">
        <f>[3]SW602_JKOUSU!X62</f>
        <v>408</v>
      </c>
      <c r="Y82" s="440">
        <f>[3]SW602_JKOUSU!Y62</f>
        <v>368</v>
      </c>
      <c r="Z82" s="440">
        <f>[3]SW602_JKOUSU!Z62</f>
        <v>420</v>
      </c>
      <c r="AA82" s="441">
        <f>[3]SW602_JKOUSU!AA62</f>
        <v>420</v>
      </c>
      <c r="AB82" s="423"/>
    </row>
    <row r="83" spans="1:28" s="69" customFormat="1" ht="18.75" customHeight="1"/>
  </sheetData>
  <mergeCells count="8">
    <mergeCell ref="D77:O77"/>
    <mergeCell ref="P77:AA77"/>
    <mergeCell ref="D5:O5"/>
    <mergeCell ref="P5:AA5"/>
    <mergeCell ref="D30:O30"/>
    <mergeCell ref="P30:AA30"/>
    <mergeCell ref="D71:O71"/>
    <mergeCell ref="P71:AA71"/>
  </mergeCells>
  <phoneticPr fontId="4"/>
  <pageMargins left="0.75" right="0.75" top="1" bottom="1" header="0.51200000000000001" footer="0.51200000000000001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8"/>
  <sheetViews>
    <sheetView workbookViewId="0"/>
  </sheetViews>
  <sheetFormatPr defaultColWidth="9" defaultRowHeight="13.5"/>
  <cols>
    <col min="1" max="1" width="6.25" style="1490" bestFit="1" customWidth="1"/>
    <col min="2" max="2" width="6.375" style="1490" bestFit="1" customWidth="1"/>
    <col min="3" max="3" width="10.375" style="1490" bestFit="1" customWidth="1"/>
    <col min="4" max="4" width="10.875" style="1490" bestFit="1" customWidth="1"/>
    <col min="5" max="5" width="18" style="1490" bestFit="1" customWidth="1"/>
    <col min="6" max="29" width="9.75" style="1490" bestFit="1" customWidth="1"/>
    <col min="30" max="16384" width="9" style="1490"/>
  </cols>
  <sheetData>
    <row r="1" spans="1:15">
      <c r="A1" s="1490" t="s">
        <v>432</v>
      </c>
    </row>
    <row r="2" spans="1:15">
      <c r="A2" s="1634" t="s">
        <v>23</v>
      </c>
      <c r="B2" s="1634" t="s">
        <v>203</v>
      </c>
      <c r="C2" s="1634" t="s">
        <v>30</v>
      </c>
      <c r="D2" s="1634" t="s">
        <v>420</v>
      </c>
      <c r="E2" s="1634" t="s">
        <v>421</v>
      </c>
      <c r="F2" s="1634" t="s">
        <v>422</v>
      </c>
      <c r="G2" s="1634" t="s">
        <v>423</v>
      </c>
      <c r="H2" s="1634" t="s">
        <v>424</v>
      </c>
      <c r="I2" s="1634" t="s">
        <v>425</v>
      </c>
      <c r="J2" s="1634" t="s">
        <v>426</v>
      </c>
      <c r="K2" s="1634" t="s">
        <v>427</v>
      </c>
      <c r="L2" s="1634" t="s">
        <v>428</v>
      </c>
      <c r="M2" s="1634" t="s">
        <v>429</v>
      </c>
      <c r="N2" s="1634" t="s">
        <v>430</v>
      </c>
      <c r="O2" s="1634" t="s">
        <v>431</v>
      </c>
    </row>
    <row r="3" spans="1:15">
      <c r="A3" s="1635" t="str">
        <f>[3]W800_JIG_MIKOMI!A98</f>
        <v>SL</v>
      </c>
      <c r="B3" s="1635" t="str">
        <f>[3]W800_JIG_MIKOMI!B98</f>
        <v>FV</v>
      </c>
      <c r="C3" s="1635" t="str">
        <f>[3]W800_JIG_MIKOMI!C98</f>
        <v>1_売上高</v>
      </c>
      <c r="D3" s="1636">
        <f>[3]W800_JIG_MIKOMI!D98</f>
        <v>0</v>
      </c>
      <c r="E3" s="1636">
        <f>[3]W800_JIG_MIKOMI!E98</f>
        <v>0</v>
      </c>
      <c r="F3" s="1636">
        <f>[3]W800_JIG_MIKOMI!F98</f>
        <v>0</v>
      </c>
      <c r="G3" s="1636">
        <f>[3]W800_JIG_MIKOMI!G98</f>
        <v>0</v>
      </c>
      <c r="H3" s="1636">
        <f>[3]W800_JIG_MIKOMI!H98</f>
        <v>0</v>
      </c>
      <c r="I3" s="1636">
        <f>[3]W800_JIG_MIKOMI!I98</f>
        <v>0</v>
      </c>
      <c r="J3" s="1636">
        <f>[3]W800_JIG_MIKOMI!J98</f>
        <v>0</v>
      </c>
      <c r="K3" s="1636">
        <f>[3]W800_JIG_MIKOMI!K98</f>
        <v>144</v>
      </c>
      <c r="L3" s="1636">
        <f>[3]W800_JIG_MIKOMI!L98</f>
        <v>0</v>
      </c>
      <c r="M3" s="1636">
        <f>[3]W800_JIG_MIKOMI!M98</f>
        <v>0</v>
      </c>
      <c r="N3" s="1636">
        <f>[3]W800_JIG_MIKOMI!N98</f>
        <v>0</v>
      </c>
      <c r="O3" s="1636">
        <f>[3]W800_JIG_MIKOMI!O98</f>
        <v>0</v>
      </c>
    </row>
    <row r="4" spans="1:15">
      <c r="A4" s="1635" t="str">
        <f>[3]W800_JIG_MIKOMI!A99</f>
        <v>SL</v>
      </c>
      <c r="B4" s="1635" t="str">
        <f>[3]W800_JIG_MIKOMI!B99</f>
        <v>FV</v>
      </c>
      <c r="C4" s="1635" t="str">
        <f>[3]W800_JIG_MIKOMI!C99</f>
        <v>2_原材料費</v>
      </c>
      <c r="D4" s="1636">
        <f>[3]W800_JIG_MIKOMI!D99</f>
        <v>0</v>
      </c>
      <c r="E4" s="1636">
        <f>[3]W800_JIG_MIKOMI!E99</f>
        <v>0</v>
      </c>
      <c r="F4" s="1636">
        <f>[3]W800_JIG_MIKOMI!F99</f>
        <v>0</v>
      </c>
      <c r="G4" s="1636">
        <f>[3]W800_JIG_MIKOMI!G99</f>
        <v>0</v>
      </c>
      <c r="H4" s="1636">
        <f>[3]W800_JIG_MIKOMI!H99</f>
        <v>0</v>
      </c>
      <c r="I4" s="1636">
        <f>[3]W800_JIG_MIKOMI!I99</f>
        <v>0</v>
      </c>
      <c r="J4" s="1636">
        <f>[3]W800_JIG_MIKOMI!J99</f>
        <v>0</v>
      </c>
      <c r="K4" s="1636">
        <f>[3]W800_JIG_MIKOMI!K99</f>
        <v>101</v>
      </c>
      <c r="L4" s="1636">
        <f>[3]W800_JIG_MIKOMI!L99</f>
        <v>0</v>
      </c>
      <c r="M4" s="1636">
        <f>[3]W800_JIG_MIKOMI!M99</f>
        <v>0</v>
      </c>
      <c r="N4" s="1636">
        <f>[3]W800_JIG_MIKOMI!N99</f>
        <v>0</v>
      </c>
      <c r="O4" s="1636">
        <f>[3]W800_JIG_MIKOMI!O99</f>
        <v>0</v>
      </c>
    </row>
    <row r="5" spans="1:15">
      <c r="A5" s="1635" t="str">
        <f>[3]W800_JIG_MIKOMI!A100</f>
        <v>SL</v>
      </c>
      <c r="B5" s="1635" t="str">
        <f>[3]W800_JIG_MIKOMI!B100</f>
        <v>FV</v>
      </c>
      <c r="C5" s="1635" t="str">
        <f>[3]W800_JIG_MIKOMI!C100</f>
        <v>3_社内原価</v>
      </c>
      <c r="D5" s="1636">
        <f>[3]W800_JIG_MIKOMI!D100</f>
        <v>0</v>
      </c>
      <c r="E5" s="1636">
        <f>[3]W800_JIG_MIKOMI!E100</f>
        <v>0</v>
      </c>
      <c r="F5" s="1636">
        <f>[3]W800_JIG_MIKOMI!F100</f>
        <v>0</v>
      </c>
      <c r="G5" s="1636">
        <f>[3]W800_JIG_MIKOMI!G100</f>
        <v>0</v>
      </c>
      <c r="H5" s="1636">
        <f>[3]W800_JIG_MIKOMI!H100</f>
        <v>0</v>
      </c>
      <c r="I5" s="1636">
        <f>[3]W800_JIG_MIKOMI!I100</f>
        <v>0</v>
      </c>
      <c r="J5" s="1636">
        <f>[3]W800_JIG_MIKOMI!J100</f>
        <v>0</v>
      </c>
      <c r="K5" s="1636">
        <f>[3]W800_JIG_MIKOMI!K100</f>
        <v>29</v>
      </c>
      <c r="L5" s="1636">
        <f>[3]W800_JIG_MIKOMI!L100</f>
        <v>0</v>
      </c>
      <c r="M5" s="1636">
        <f>[3]W800_JIG_MIKOMI!M100</f>
        <v>0</v>
      </c>
      <c r="N5" s="1636">
        <f>[3]W800_JIG_MIKOMI!N100</f>
        <v>0</v>
      </c>
      <c r="O5" s="1636">
        <f>[3]W800_JIG_MIKOMI!O100</f>
        <v>0</v>
      </c>
    </row>
    <row r="6" spans="1:15">
      <c r="A6" s="1635" t="str">
        <f>[3]W800_JIG_MIKOMI!A101</f>
        <v>SL</v>
      </c>
      <c r="B6" s="1635" t="str">
        <f>[3]W800_JIG_MIKOMI!B101</f>
        <v>FW</v>
      </c>
      <c r="C6" s="1635" t="str">
        <f>[3]W800_JIG_MIKOMI!C101</f>
        <v>1_売上高</v>
      </c>
      <c r="D6" s="1636">
        <f>[3]W800_JIG_MIKOMI!D101</f>
        <v>0</v>
      </c>
      <c r="E6" s="1636">
        <f>[3]W800_JIG_MIKOMI!E101</f>
        <v>0</v>
      </c>
      <c r="F6" s="1636">
        <f>[3]W800_JIG_MIKOMI!F101</f>
        <v>0</v>
      </c>
      <c r="G6" s="1636">
        <f>[3]W800_JIG_MIKOMI!G101</f>
        <v>0</v>
      </c>
      <c r="H6" s="1636">
        <f>[3]W800_JIG_MIKOMI!H101</f>
        <v>0</v>
      </c>
      <c r="I6" s="1636">
        <f>[3]W800_JIG_MIKOMI!I101</f>
        <v>0</v>
      </c>
      <c r="J6" s="1636">
        <f>[3]W800_JIG_MIKOMI!J101</f>
        <v>0</v>
      </c>
      <c r="K6" s="1636">
        <f>[3]W800_JIG_MIKOMI!K101</f>
        <v>0</v>
      </c>
      <c r="L6" s="1636">
        <f>[3]W800_JIG_MIKOMI!L101</f>
        <v>0</v>
      </c>
      <c r="M6" s="1636">
        <f>[3]W800_JIG_MIKOMI!M101</f>
        <v>0</v>
      </c>
      <c r="N6" s="1636">
        <f>[3]W800_JIG_MIKOMI!N101</f>
        <v>0</v>
      </c>
      <c r="O6" s="1636">
        <f>[3]W800_JIG_MIKOMI!O101</f>
        <v>0</v>
      </c>
    </row>
    <row r="7" spans="1:15">
      <c r="A7" s="1635" t="str">
        <f>[3]W800_JIG_MIKOMI!A102</f>
        <v>SL</v>
      </c>
      <c r="B7" s="1635" t="str">
        <f>[3]W800_JIG_MIKOMI!B102</f>
        <v>FW</v>
      </c>
      <c r="C7" s="1635" t="str">
        <f>[3]W800_JIG_MIKOMI!C102</f>
        <v>2_原材料費</v>
      </c>
      <c r="D7" s="1636">
        <f>[3]W800_JIG_MIKOMI!D102</f>
        <v>0</v>
      </c>
      <c r="E7" s="1636">
        <f>[3]W800_JIG_MIKOMI!E102</f>
        <v>0</v>
      </c>
      <c r="F7" s="1636">
        <f>[3]W800_JIG_MIKOMI!F102</f>
        <v>0</v>
      </c>
      <c r="G7" s="1636">
        <f>[3]W800_JIG_MIKOMI!G102</f>
        <v>0</v>
      </c>
      <c r="H7" s="1636">
        <f>[3]W800_JIG_MIKOMI!H102</f>
        <v>0</v>
      </c>
      <c r="I7" s="1636">
        <f>[3]W800_JIG_MIKOMI!I102</f>
        <v>0</v>
      </c>
      <c r="J7" s="1636">
        <f>[3]W800_JIG_MIKOMI!J102</f>
        <v>0</v>
      </c>
      <c r="K7" s="1636">
        <f>[3]W800_JIG_MIKOMI!K102</f>
        <v>0</v>
      </c>
      <c r="L7" s="1636">
        <f>[3]W800_JIG_MIKOMI!L102</f>
        <v>0</v>
      </c>
      <c r="M7" s="1636">
        <f>[3]W800_JIG_MIKOMI!M102</f>
        <v>0</v>
      </c>
      <c r="N7" s="1636">
        <f>[3]W800_JIG_MIKOMI!N102</f>
        <v>0</v>
      </c>
      <c r="O7" s="1636">
        <f>[3]W800_JIG_MIKOMI!O102</f>
        <v>0</v>
      </c>
    </row>
    <row r="8" spans="1:15">
      <c r="A8" s="1635" t="str">
        <f>[3]W800_JIG_MIKOMI!A103</f>
        <v>SL</v>
      </c>
      <c r="B8" s="1635" t="str">
        <f>[3]W800_JIG_MIKOMI!B103</f>
        <v>FW</v>
      </c>
      <c r="C8" s="1635" t="str">
        <f>[3]W800_JIG_MIKOMI!C103</f>
        <v>3_社内原価</v>
      </c>
      <c r="D8" s="1636">
        <f>[3]W800_JIG_MIKOMI!D103</f>
        <v>0</v>
      </c>
      <c r="E8" s="1636">
        <f>[3]W800_JIG_MIKOMI!E103</f>
        <v>0</v>
      </c>
      <c r="F8" s="1636">
        <f>[3]W800_JIG_MIKOMI!F103</f>
        <v>0</v>
      </c>
      <c r="G8" s="1636">
        <f>[3]W800_JIG_MIKOMI!G103</f>
        <v>0</v>
      </c>
      <c r="H8" s="1636">
        <f>[3]W800_JIG_MIKOMI!H103</f>
        <v>0</v>
      </c>
      <c r="I8" s="1636">
        <f>[3]W800_JIG_MIKOMI!I103</f>
        <v>0</v>
      </c>
      <c r="J8" s="1636">
        <f>[3]W800_JIG_MIKOMI!J103</f>
        <v>0</v>
      </c>
      <c r="K8" s="1636">
        <f>[3]W800_JIG_MIKOMI!K103</f>
        <v>0</v>
      </c>
      <c r="L8" s="1636">
        <f>[3]W800_JIG_MIKOMI!L103</f>
        <v>0</v>
      </c>
      <c r="M8" s="1636">
        <f>[3]W800_JIG_MIKOMI!M103</f>
        <v>0</v>
      </c>
      <c r="N8" s="1636">
        <f>[3]W800_JIG_MIKOMI!N103</f>
        <v>0</v>
      </c>
      <c r="O8" s="1636">
        <f>[3]W800_JIG_MIKOMI!O103</f>
        <v>0</v>
      </c>
    </row>
    <row r="31" spans="1:29">
      <c r="A31" s="1490" t="s">
        <v>433</v>
      </c>
    </row>
    <row r="32" spans="1:29" ht="45.75" customHeight="1">
      <c r="A32" s="1650" t="s">
        <v>22</v>
      </c>
      <c r="B32" s="1650" t="s">
        <v>202</v>
      </c>
      <c r="C32" s="1650" t="s">
        <v>23</v>
      </c>
      <c r="D32" s="1650" t="s">
        <v>203</v>
      </c>
      <c r="E32" s="1650" t="s">
        <v>30</v>
      </c>
      <c r="F32" s="1650" t="s">
        <v>439</v>
      </c>
      <c r="G32" s="1650" t="s">
        <v>440</v>
      </c>
      <c r="H32" s="1650" t="s">
        <v>441</v>
      </c>
      <c r="I32" s="1650" t="s">
        <v>442</v>
      </c>
      <c r="J32" s="1650" t="s">
        <v>443</v>
      </c>
      <c r="K32" s="1650" t="s">
        <v>444</v>
      </c>
      <c r="L32" s="1650" t="s">
        <v>445</v>
      </c>
      <c r="M32" s="1650" t="s">
        <v>446</v>
      </c>
      <c r="N32" s="1650" t="s">
        <v>447</v>
      </c>
      <c r="O32" s="1650" t="s">
        <v>448</v>
      </c>
      <c r="P32" s="1650" t="s">
        <v>449</v>
      </c>
      <c r="Q32" s="1650" t="s">
        <v>450</v>
      </c>
      <c r="R32" s="1650" t="s">
        <v>451</v>
      </c>
      <c r="S32" s="1650" t="s">
        <v>452</v>
      </c>
      <c r="T32" s="1650" t="s">
        <v>453</v>
      </c>
      <c r="U32" s="1650" t="s">
        <v>454</v>
      </c>
      <c r="V32" s="1650" t="s">
        <v>455</v>
      </c>
      <c r="W32" s="1650" t="s">
        <v>456</v>
      </c>
      <c r="X32" s="1650" t="s">
        <v>457</v>
      </c>
      <c r="Y32" s="1650" t="s">
        <v>458</v>
      </c>
      <c r="Z32" s="1650" t="s">
        <v>459</v>
      </c>
      <c r="AA32" s="1650" t="s">
        <v>460</v>
      </c>
      <c r="AB32" s="1650" t="s">
        <v>461</v>
      </c>
      <c r="AC32" s="1650" t="s">
        <v>462</v>
      </c>
    </row>
    <row r="33" spans="1:29">
      <c r="A33" s="1491" t="str">
        <f>[3]W800_JIG_MTBJC!A954</f>
        <v>18</v>
      </c>
      <c r="B33" s="1491" t="str">
        <f>[3]W800_JIG_MTBJC!B954</f>
        <v>46</v>
      </c>
      <c r="C33" s="1491" t="str">
        <f>[3]W800_JIG_MTBJC!C954</f>
        <v>SL</v>
      </c>
      <c r="D33" s="1491" t="str">
        <f>[3]W800_JIG_MTBJC!D954</f>
        <v>FW</v>
      </c>
      <c r="E33" s="1491" t="str">
        <f>[3]W800_JIG_MTBJC!E954</f>
        <v>00_1フルタイム</v>
      </c>
      <c r="F33" s="1492">
        <f>[3]W800_JIG_MTBJC!F954</f>
        <v>13</v>
      </c>
      <c r="G33" s="1492">
        <f>[3]W800_JIG_MTBJC!G954</f>
        <v>12</v>
      </c>
      <c r="H33" s="1492">
        <f>[3]W800_JIG_MTBJC!H954</f>
        <v>13</v>
      </c>
      <c r="I33" s="1493">
        <f>[3]W800_JIG_MTBJC!I954</f>
        <v>12</v>
      </c>
      <c r="J33" s="1492">
        <f>[3]W800_JIG_MTBJC!J954</f>
        <v>13</v>
      </c>
      <c r="K33" s="1493">
        <f>[3]W800_JIG_MTBJC!K954</f>
        <v>11</v>
      </c>
      <c r="L33" s="1492">
        <f>[3]W800_JIG_MTBJC!L954</f>
        <v>13</v>
      </c>
      <c r="M33" s="1493">
        <f>[3]W800_JIG_MTBJC!M954</f>
        <v>11</v>
      </c>
      <c r="N33" s="1492">
        <f>[3]W800_JIG_MTBJC!N954</f>
        <v>13</v>
      </c>
      <c r="O33" s="1493">
        <f>[3]W800_JIG_MTBJC!O954</f>
        <v>11</v>
      </c>
      <c r="P33" s="1492">
        <f>[3]W800_JIG_MTBJC!P954</f>
        <v>13</v>
      </c>
      <c r="Q33" s="1493">
        <f>[3]W800_JIG_MTBJC!Q954</f>
        <v>0</v>
      </c>
      <c r="R33" s="1492">
        <f>[3]W800_JIG_MTBJC!R954</f>
        <v>14</v>
      </c>
      <c r="S33" s="1493">
        <f>[3]W800_JIG_MTBJC!S954</f>
        <v>0</v>
      </c>
      <c r="T33" s="1492">
        <f>[3]W800_JIG_MTBJC!T954</f>
        <v>14</v>
      </c>
      <c r="U33" s="1493">
        <f>[3]W800_JIG_MTBJC!U954</f>
        <v>0</v>
      </c>
      <c r="V33" s="1492">
        <f>[3]W800_JIG_MTBJC!V954</f>
        <v>14</v>
      </c>
      <c r="W33" s="1493">
        <f>[3]W800_JIG_MTBJC!W954</f>
        <v>0</v>
      </c>
      <c r="X33" s="1492">
        <f>[3]W800_JIG_MTBJC!X954</f>
        <v>14</v>
      </c>
      <c r="Y33" s="1493">
        <f>[3]W800_JIG_MTBJC!Y954</f>
        <v>0</v>
      </c>
      <c r="Z33" s="1492">
        <f>[3]W800_JIG_MTBJC!Z954</f>
        <v>14</v>
      </c>
      <c r="AA33" s="1493">
        <f>[3]W800_JIG_MTBJC!AA954</f>
        <v>0</v>
      </c>
      <c r="AB33" s="1492">
        <f>[3]W800_JIG_MTBJC!AB954</f>
        <v>14</v>
      </c>
      <c r="AC33" s="1493">
        <f>[3]W800_JIG_MTBJC!AC954</f>
        <v>0</v>
      </c>
    </row>
    <row r="34" spans="1:29">
      <c r="A34" s="1491" t="str">
        <f>[3]W800_JIG_MTBJC!A955</f>
        <v>18</v>
      </c>
      <c r="B34" s="1491" t="str">
        <f>[3]W800_JIG_MTBJC!B955</f>
        <v>46</v>
      </c>
      <c r="C34" s="1491" t="str">
        <f>[3]W800_JIG_MTBJC!C955</f>
        <v>SL</v>
      </c>
      <c r="D34" s="1491" t="str">
        <f>[3]W800_JIG_MTBJC!D955</f>
        <v>FW</v>
      </c>
      <c r="E34" s="1491" t="str">
        <f>[3]W800_JIG_MTBJC!E955</f>
        <v>00_2新人</v>
      </c>
      <c r="F34" s="1492">
        <f>[3]W800_JIG_MTBJC!F955</f>
        <v>1</v>
      </c>
      <c r="G34" s="1493">
        <f>[3]W800_JIG_MTBJC!G955</f>
        <v>1</v>
      </c>
      <c r="H34" s="1492">
        <f>[3]W800_JIG_MTBJC!H955</f>
        <v>1</v>
      </c>
      <c r="I34" s="1493">
        <f>[3]W800_JIG_MTBJC!I955</f>
        <v>1</v>
      </c>
      <c r="J34" s="1492">
        <f>[3]W800_JIG_MTBJC!J955</f>
        <v>1</v>
      </c>
      <c r="K34" s="1493">
        <f>[3]W800_JIG_MTBJC!K955</f>
        <v>1</v>
      </c>
      <c r="L34" s="1492">
        <f>[3]W800_JIG_MTBJC!L955</f>
        <v>1</v>
      </c>
      <c r="M34" s="1493">
        <f>[3]W800_JIG_MTBJC!M955</f>
        <v>1</v>
      </c>
      <c r="N34" s="1492">
        <f>[3]W800_JIG_MTBJC!N955</f>
        <v>1</v>
      </c>
      <c r="O34" s="1493">
        <f>[3]W800_JIG_MTBJC!O955</f>
        <v>1</v>
      </c>
      <c r="P34" s="1492">
        <f>[3]W800_JIG_MTBJC!P955</f>
        <v>1</v>
      </c>
      <c r="Q34" s="1493">
        <f>[3]W800_JIG_MTBJC!Q955</f>
        <v>0</v>
      </c>
      <c r="R34" s="1492">
        <f>[3]W800_JIG_MTBJC!R955</f>
        <v>0</v>
      </c>
      <c r="S34" s="1493">
        <f>[3]W800_JIG_MTBJC!S955</f>
        <v>0</v>
      </c>
      <c r="T34" s="1492">
        <f>[3]W800_JIG_MTBJC!T955</f>
        <v>0</v>
      </c>
      <c r="U34" s="1493">
        <f>[3]W800_JIG_MTBJC!U955</f>
        <v>0</v>
      </c>
      <c r="V34" s="1492">
        <f>[3]W800_JIG_MTBJC!V955</f>
        <v>0</v>
      </c>
      <c r="W34" s="1493">
        <f>[3]W800_JIG_MTBJC!W955</f>
        <v>0</v>
      </c>
      <c r="X34" s="1492">
        <f>[3]W800_JIG_MTBJC!X955</f>
        <v>0</v>
      </c>
      <c r="Y34" s="1493">
        <f>[3]W800_JIG_MTBJC!Y955</f>
        <v>0</v>
      </c>
      <c r="Z34" s="1492">
        <f>[3]W800_JIG_MTBJC!Z955</f>
        <v>0</v>
      </c>
      <c r="AA34" s="1493">
        <f>[3]W800_JIG_MTBJC!AA955</f>
        <v>0</v>
      </c>
      <c r="AB34" s="1492">
        <f>[3]W800_JIG_MTBJC!AB955</f>
        <v>0</v>
      </c>
      <c r="AC34" s="1493">
        <f>[3]W800_JIG_MTBJC!AC955</f>
        <v>0</v>
      </c>
    </row>
    <row r="35" spans="1:29">
      <c r="A35" s="1491" t="str">
        <f>[3]W800_JIG_MTBJC!A956</f>
        <v>18</v>
      </c>
      <c r="B35" s="1491" t="str">
        <f>[3]W800_JIG_MTBJC!B956</f>
        <v>46</v>
      </c>
      <c r="C35" s="1491" t="str">
        <f>[3]W800_JIG_MTBJC!C956</f>
        <v>SL</v>
      </c>
      <c r="D35" s="1491" t="str">
        <f>[3]W800_JIG_MTBJC!D956</f>
        <v>FW</v>
      </c>
      <c r="E35" s="1491" t="str">
        <f>[3]W800_JIG_MTBJC!E956</f>
        <v>00_3中途</v>
      </c>
      <c r="F35" s="1492">
        <f>[3]W800_JIG_MTBJC!F956</f>
        <v>0</v>
      </c>
      <c r="G35" s="1493">
        <f>[3]W800_JIG_MTBJC!G956</f>
        <v>0</v>
      </c>
      <c r="H35" s="1492">
        <f>[3]W800_JIG_MTBJC!H956</f>
        <v>0</v>
      </c>
      <c r="I35" s="1493">
        <f>[3]W800_JIG_MTBJC!I956</f>
        <v>0</v>
      </c>
      <c r="J35" s="1492">
        <f>[3]W800_JIG_MTBJC!J956</f>
        <v>0</v>
      </c>
      <c r="K35" s="1493">
        <f>[3]W800_JIG_MTBJC!K956</f>
        <v>0</v>
      </c>
      <c r="L35" s="1492">
        <f>[3]W800_JIG_MTBJC!L956</f>
        <v>0</v>
      </c>
      <c r="M35" s="1493">
        <f>[3]W800_JIG_MTBJC!M956</f>
        <v>0</v>
      </c>
      <c r="N35" s="1492">
        <f>[3]W800_JIG_MTBJC!N956</f>
        <v>0</v>
      </c>
      <c r="O35" s="1493">
        <f>[3]W800_JIG_MTBJC!O956</f>
        <v>0</v>
      </c>
      <c r="P35" s="1492">
        <f>[3]W800_JIG_MTBJC!P956</f>
        <v>0</v>
      </c>
      <c r="Q35" s="1493">
        <f>[3]W800_JIG_MTBJC!Q956</f>
        <v>0</v>
      </c>
      <c r="R35" s="1492">
        <f>[3]W800_JIG_MTBJC!R956</f>
        <v>0</v>
      </c>
      <c r="S35" s="1493">
        <f>[3]W800_JIG_MTBJC!S956</f>
        <v>0</v>
      </c>
      <c r="T35" s="1492">
        <f>[3]W800_JIG_MTBJC!T956</f>
        <v>0</v>
      </c>
      <c r="U35" s="1493">
        <f>[3]W800_JIG_MTBJC!U956</f>
        <v>0</v>
      </c>
      <c r="V35" s="1492">
        <f>[3]W800_JIG_MTBJC!V956</f>
        <v>0</v>
      </c>
      <c r="W35" s="1493">
        <f>[3]W800_JIG_MTBJC!W956</f>
        <v>0</v>
      </c>
      <c r="X35" s="1492">
        <f>[3]W800_JIG_MTBJC!X956</f>
        <v>0</v>
      </c>
      <c r="Y35" s="1493">
        <f>[3]W800_JIG_MTBJC!Y956</f>
        <v>0</v>
      </c>
      <c r="Z35" s="1492">
        <f>[3]W800_JIG_MTBJC!Z956</f>
        <v>0</v>
      </c>
      <c r="AA35" s="1493">
        <f>[3]W800_JIG_MTBJC!AA956</f>
        <v>0</v>
      </c>
      <c r="AB35" s="1492">
        <f>[3]W800_JIG_MTBJC!AB956</f>
        <v>0</v>
      </c>
      <c r="AC35" s="1493">
        <f>[3]W800_JIG_MTBJC!AC956</f>
        <v>0</v>
      </c>
    </row>
    <row r="36" spans="1:29">
      <c r="A36" s="1491" t="str">
        <f>[3]W800_JIG_MTBJC!A957</f>
        <v>18</v>
      </c>
      <c r="B36" s="1491" t="str">
        <f>[3]W800_JIG_MTBJC!B957</f>
        <v>46</v>
      </c>
      <c r="C36" s="1491" t="str">
        <f>[3]W800_JIG_MTBJC!C957</f>
        <v>SL</v>
      </c>
      <c r="D36" s="1491" t="str">
        <f>[3]W800_JIG_MTBJC!D957</f>
        <v>FW</v>
      </c>
      <c r="E36" s="1491" t="str">
        <f>[3]W800_JIG_MTBJC!E957</f>
        <v>00_4休職者</v>
      </c>
      <c r="F36" s="1492">
        <f>[3]W800_JIG_MTBJC!F957</f>
        <v>0</v>
      </c>
      <c r="G36" s="1493">
        <f>[3]W800_JIG_MTBJC!G957</f>
        <v>1</v>
      </c>
      <c r="H36" s="1492">
        <f>[3]W800_JIG_MTBJC!H957</f>
        <v>0</v>
      </c>
      <c r="I36" s="1493">
        <f>[3]W800_JIG_MTBJC!I957</f>
        <v>1</v>
      </c>
      <c r="J36" s="1492">
        <f>[3]W800_JIG_MTBJC!J957</f>
        <v>0</v>
      </c>
      <c r="K36" s="1493">
        <f>[3]W800_JIG_MTBJC!K957</f>
        <v>2</v>
      </c>
      <c r="L36" s="1492">
        <f>[3]W800_JIG_MTBJC!L957</f>
        <v>0</v>
      </c>
      <c r="M36" s="1493">
        <f>[3]W800_JIG_MTBJC!M957</f>
        <v>2</v>
      </c>
      <c r="N36" s="1492">
        <f>[3]W800_JIG_MTBJC!N957</f>
        <v>0</v>
      </c>
      <c r="O36" s="1493">
        <f>[3]W800_JIG_MTBJC!O957</f>
        <v>1</v>
      </c>
      <c r="P36" s="1492">
        <f>[3]W800_JIG_MTBJC!P957</f>
        <v>0</v>
      </c>
      <c r="Q36" s="1493">
        <f>[3]W800_JIG_MTBJC!Q957</f>
        <v>0</v>
      </c>
      <c r="R36" s="1492">
        <f>[3]W800_JIG_MTBJC!R957</f>
        <v>0</v>
      </c>
      <c r="S36" s="1493">
        <f>[3]W800_JIG_MTBJC!S957</f>
        <v>0</v>
      </c>
      <c r="T36" s="1492">
        <f>[3]W800_JIG_MTBJC!T957</f>
        <v>0</v>
      </c>
      <c r="U36" s="1493">
        <f>[3]W800_JIG_MTBJC!U957</f>
        <v>0</v>
      </c>
      <c r="V36" s="1492">
        <f>[3]W800_JIG_MTBJC!V957</f>
        <v>0</v>
      </c>
      <c r="W36" s="1493">
        <f>[3]W800_JIG_MTBJC!W957</f>
        <v>0</v>
      </c>
      <c r="X36" s="1492">
        <f>[3]W800_JIG_MTBJC!X957</f>
        <v>0</v>
      </c>
      <c r="Y36" s="1493">
        <f>[3]W800_JIG_MTBJC!Y957</f>
        <v>0</v>
      </c>
      <c r="Z36" s="1492">
        <f>[3]W800_JIG_MTBJC!Z957</f>
        <v>0</v>
      </c>
      <c r="AA36" s="1493">
        <f>[3]W800_JIG_MTBJC!AA957</f>
        <v>0</v>
      </c>
      <c r="AB36" s="1492">
        <f>[3]W800_JIG_MTBJC!AB957</f>
        <v>0</v>
      </c>
      <c r="AC36" s="1493">
        <f>[3]W800_JIG_MTBJC!AC957</f>
        <v>0</v>
      </c>
    </row>
    <row r="37" spans="1:29">
      <c r="A37" s="1491" t="str">
        <f>[3]W800_JIG_MTBJC!A958</f>
        <v>18</v>
      </c>
      <c r="B37" s="1491" t="str">
        <f>[3]W800_JIG_MTBJC!B958</f>
        <v>46</v>
      </c>
      <c r="C37" s="1491" t="str">
        <f>[3]W800_JIG_MTBJC!C958</f>
        <v>SL</v>
      </c>
      <c r="D37" s="1491" t="str">
        <f>[3]W800_JIG_MTBJC!D958</f>
        <v>FW</v>
      </c>
      <c r="E37" s="1491" t="str">
        <f>[3]W800_JIG_MTBJC!E958</f>
        <v>00_5短時間パート</v>
      </c>
      <c r="F37" s="1492">
        <f>[3]W800_JIG_MTBJC!F958</f>
        <v>0</v>
      </c>
      <c r="G37" s="1493">
        <f>[3]W800_JIG_MTBJC!G958</f>
        <v>0</v>
      </c>
      <c r="H37" s="1492">
        <f>[3]W800_JIG_MTBJC!H958</f>
        <v>0</v>
      </c>
      <c r="I37" s="1493">
        <f>[3]W800_JIG_MTBJC!I958</f>
        <v>0</v>
      </c>
      <c r="J37" s="1492">
        <f>[3]W800_JIG_MTBJC!J958</f>
        <v>0</v>
      </c>
      <c r="K37" s="1493">
        <f>[3]W800_JIG_MTBJC!K958</f>
        <v>0</v>
      </c>
      <c r="L37" s="1492">
        <f>[3]W800_JIG_MTBJC!L958</f>
        <v>0</v>
      </c>
      <c r="M37" s="1493">
        <f>[3]W800_JIG_MTBJC!M958</f>
        <v>0</v>
      </c>
      <c r="N37" s="1492">
        <f>[3]W800_JIG_MTBJC!N958</f>
        <v>0</v>
      </c>
      <c r="O37" s="1493">
        <f>[3]W800_JIG_MTBJC!O958</f>
        <v>1</v>
      </c>
      <c r="P37" s="1492">
        <f>[3]W800_JIG_MTBJC!P958</f>
        <v>0</v>
      </c>
      <c r="Q37" s="1493">
        <f>[3]W800_JIG_MTBJC!Q958</f>
        <v>0</v>
      </c>
      <c r="R37" s="1492">
        <f>[3]W800_JIG_MTBJC!R958</f>
        <v>0</v>
      </c>
      <c r="S37" s="1493">
        <f>[3]W800_JIG_MTBJC!S958</f>
        <v>0</v>
      </c>
      <c r="T37" s="1492">
        <f>[3]W800_JIG_MTBJC!T958</f>
        <v>0</v>
      </c>
      <c r="U37" s="1493">
        <f>[3]W800_JIG_MTBJC!U958</f>
        <v>0</v>
      </c>
      <c r="V37" s="1492">
        <f>[3]W800_JIG_MTBJC!V958</f>
        <v>0</v>
      </c>
      <c r="W37" s="1493">
        <f>[3]W800_JIG_MTBJC!W958</f>
        <v>0</v>
      </c>
      <c r="X37" s="1492">
        <f>[3]W800_JIG_MTBJC!X958</f>
        <v>0</v>
      </c>
      <c r="Y37" s="1493">
        <f>[3]W800_JIG_MTBJC!Y958</f>
        <v>0</v>
      </c>
      <c r="Z37" s="1492">
        <f>[3]W800_JIG_MTBJC!Z958</f>
        <v>0</v>
      </c>
      <c r="AA37" s="1493">
        <f>[3]W800_JIG_MTBJC!AA958</f>
        <v>0</v>
      </c>
      <c r="AB37" s="1492">
        <f>[3]W800_JIG_MTBJC!AB958</f>
        <v>0</v>
      </c>
      <c r="AC37" s="1493">
        <f>[3]W800_JIG_MTBJC!AC958</f>
        <v>0</v>
      </c>
    </row>
    <row r="38" spans="1:29">
      <c r="A38" s="1491" t="str">
        <f>[3]W800_JIG_MTBJC!A959</f>
        <v>18</v>
      </c>
      <c r="B38" s="1491" t="str">
        <f>[3]W800_JIG_MTBJC!B959</f>
        <v>46</v>
      </c>
      <c r="C38" s="1491" t="str">
        <f>[3]W800_JIG_MTBJC!C959</f>
        <v>SL</v>
      </c>
      <c r="D38" s="1491" t="str">
        <f>[3]W800_JIG_MTBJC!D959</f>
        <v>FW</v>
      </c>
      <c r="E38" s="1491" t="str">
        <f>[3]W800_JIG_MTBJC!E959</f>
        <v>01_1売上高</v>
      </c>
      <c r="F38" s="1492">
        <f>[3]W800_JIG_MTBJC!F959</f>
        <v>1877</v>
      </c>
      <c r="G38" s="1492">
        <f>[3]W800_JIG_MTBJC!G959</f>
        <v>1877</v>
      </c>
      <c r="H38" s="1492">
        <f>[3]W800_JIG_MTBJC!H959</f>
        <v>1917</v>
      </c>
      <c r="I38" s="1492">
        <f>[3]W800_JIG_MTBJC!I959</f>
        <v>1917</v>
      </c>
      <c r="J38" s="1492">
        <f>[3]W800_JIG_MTBJC!J959</f>
        <v>756</v>
      </c>
      <c r="K38" s="1492">
        <f>[3]W800_JIG_MTBJC!K959</f>
        <v>756</v>
      </c>
      <c r="L38" s="1492">
        <f>[3]W800_JIG_MTBJC!L959</f>
        <v>2711</v>
      </c>
      <c r="M38" s="1492">
        <f>[3]W800_JIG_MTBJC!M959</f>
        <v>2711</v>
      </c>
      <c r="N38" s="1492">
        <f>[3]W800_JIG_MTBJC!N959</f>
        <v>1462</v>
      </c>
      <c r="O38" s="1492">
        <f>[3]W800_JIG_MTBJC!O959</f>
        <v>1462</v>
      </c>
      <c r="P38" s="1492">
        <f>[3]W800_JIG_MTBJC!P959</f>
        <v>1026</v>
      </c>
      <c r="Q38" s="1492">
        <f>[3]W800_JIG_MTBJC!Q959</f>
        <v>1026</v>
      </c>
      <c r="R38" s="1492">
        <f>[3]W800_JIG_MTBJC!R959</f>
        <v>2408</v>
      </c>
      <c r="S38" s="1492">
        <f>[3]W800_JIG_MTBJC!S959</f>
        <v>2408</v>
      </c>
      <c r="T38" s="1492">
        <f>[3]W800_JIG_MTBJC!T959</f>
        <v>2400</v>
      </c>
      <c r="U38" s="1492">
        <f>[3]W800_JIG_MTBJC!U959</f>
        <v>2400</v>
      </c>
      <c r="V38" s="1492">
        <f>[3]W800_JIG_MTBJC!V959</f>
        <v>2400</v>
      </c>
      <c r="W38" s="1492">
        <f>[3]W800_JIG_MTBJC!W959</f>
        <v>2400</v>
      </c>
      <c r="X38" s="1492">
        <f>[3]W800_JIG_MTBJC!X959</f>
        <v>2400</v>
      </c>
      <c r="Y38" s="1492">
        <f>[3]W800_JIG_MTBJC!Y959</f>
        <v>2400</v>
      </c>
      <c r="Z38" s="1492">
        <f>[3]W800_JIG_MTBJC!Z959</f>
        <v>2408</v>
      </c>
      <c r="AA38" s="1492">
        <f>[3]W800_JIG_MTBJC!AA959</f>
        <v>2408</v>
      </c>
      <c r="AB38" s="1492">
        <f>[3]W800_JIG_MTBJC!AB959</f>
        <v>2408</v>
      </c>
      <c r="AC38" s="1492">
        <f>[3]W800_JIG_MTBJC!AC959</f>
        <v>2408</v>
      </c>
    </row>
    <row r="39" spans="1:29">
      <c r="A39" s="1491" t="str">
        <f>[3]W800_JIG_MTBJC!A960</f>
        <v>18</v>
      </c>
      <c r="B39" s="1491" t="str">
        <f>[3]W800_JIG_MTBJC!B960</f>
        <v>46</v>
      </c>
      <c r="C39" s="1491" t="str">
        <f>[3]W800_JIG_MTBJC!C960</f>
        <v>SL</v>
      </c>
      <c r="D39" s="1491" t="str">
        <f>[3]W800_JIG_MTBJC!D960</f>
        <v>FW</v>
      </c>
      <c r="E39" s="1491" t="str">
        <f>[3]W800_JIG_MTBJC!E960</f>
        <v>01_2原材料費</v>
      </c>
      <c r="F39" s="1492">
        <f>[3]W800_JIG_MTBJC!F960</f>
        <v>0</v>
      </c>
      <c r="G39" s="1492">
        <f>[3]W800_JIG_MTBJC!G960</f>
        <v>1</v>
      </c>
      <c r="H39" s="1492">
        <f>[3]W800_JIG_MTBJC!H960</f>
        <v>0</v>
      </c>
      <c r="I39" s="1492">
        <f>[3]W800_JIG_MTBJC!I960</f>
        <v>0</v>
      </c>
      <c r="J39" s="1492">
        <f>[3]W800_JIG_MTBJC!J960</f>
        <v>0</v>
      </c>
      <c r="K39" s="1492">
        <f>[3]W800_JIG_MTBJC!K960</f>
        <v>0</v>
      </c>
      <c r="L39" s="1492">
        <f>[3]W800_JIG_MTBJC!L960</f>
        <v>0</v>
      </c>
      <c r="M39" s="1492">
        <f>[3]W800_JIG_MTBJC!M960</f>
        <v>0</v>
      </c>
      <c r="N39" s="1492">
        <f>[3]W800_JIG_MTBJC!N960</f>
        <v>0</v>
      </c>
      <c r="O39" s="1492">
        <f>[3]W800_JIG_MTBJC!O960</f>
        <v>0</v>
      </c>
      <c r="P39" s="1492">
        <f>[3]W800_JIG_MTBJC!P960</f>
        <v>0</v>
      </c>
      <c r="Q39" s="1492">
        <f>[3]W800_JIG_MTBJC!Q960</f>
        <v>0</v>
      </c>
      <c r="R39" s="1492">
        <f>[3]W800_JIG_MTBJC!R960</f>
        <v>0</v>
      </c>
      <c r="S39" s="1492">
        <f>[3]W800_JIG_MTBJC!S960</f>
        <v>0</v>
      </c>
      <c r="T39" s="1492">
        <f>[3]W800_JIG_MTBJC!T960</f>
        <v>0</v>
      </c>
      <c r="U39" s="1492">
        <f>[3]W800_JIG_MTBJC!U960</f>
        <v>0</v>
      </c>
      <c r="V39" s="1492">
        <f>[3]W800_JIG_MTBJC!V960</f>
        <v>0</v>
      </c>
      <c r="W39" s="1492">
        <f>[3]W800_JIG_MTBJC!W960</f>
        <v>0</v>
      </c>
      <c r="X39" s="1492">
        <f>[3]W800_JIG_MTBJC!X960</f>
        <v>0</v>
      </c>
      <c r="Y39" s="1492">
        <f>[3]W800_JIG_MTBJC!Y960</f>
        <v>0</v>
      </c>
      <c r="Z39" s="1492">
        <f>[3]W800_JIG_MTBJC!Z960</f>
        <v>0</v>
      </c>
      <c r="AA39" s="1492">
        <f>[3]W800_JIG_MTBJC!AA960</f>
        <v>0</v>
      </c>
      <c r="AB39" s="1492">
        <f>[3]W800_JIG_MTBJC!AB960</f>
        <v>0</v>
      </c>
      <c r="AC39" s="1492">
        <f>[3]W800_JIG_MTBJC!AC960</f>
        <v>0</v>
      </c>
    </row>
    <row r="40" spans="1:29">
      <c r="A40" s="1491" t="str">
        <f>[3]W800_JIG_MTBJC!A961</f>
        <v>18</v>
      </c>
      <c r="B40" s="1491" t="str">
        <f>[3]W800_JIG_MTBJC!B961</f>
        <v>46</v>
      </c>
      <c r="C40" s="1491" t="str">
        <f>[3]W800_JIG_MTBJC!C961</f>
        <v>SL</v>
      </c>
      <c r="D40" s="1491" t="str">
        <f>[3]W800_JIG_MTBJC!D961</f>
        <v>FW</v>
      </c>
      <c r="E40" s="1491" t="str">
        <f>[3]W800_JIG_MTBJC!E961</f>
        <v>01_3社内原価</v>
      </c>
      <c r="F40" s="1492">
        <f>[3]W800_JIG_MTBJC!F961</f>
        <v>1486</v>
      </c>
      <c r="G40" s="1492">
        <f>[3]W800_JIG_MTBJC!G961</f>
        <v>2257</v>
      </c>
      <c r="H40" s="1492">
        <f>[3]W800_JIG_MTBJC!H961</f>
        <v>1520</v>
      </c>
      <c r="I40" s="1492">
        <f>[3]W800_JIG_MTBJC!I961</f>
        <v>1372</v>
      </c>
      <c r="J40" s="1492">
        <f>[3]W800_JIG_MTBJC!J961</f>
        <v>598</v>
      </c>
      <c r="K40" s="1492">
        <f>[3]W800_JIG_MTBJC!K961</f>
        <v>2934</v>
      </c>
      <c r="L40" s="1492">
        <f>[3]W800_JIG_MTBJC!L961</f>
        <v>2147</v>
      </c>
      <c r="M40" s="1492">
        <f>[3]W800_JIG_MTBJC!M961</f>
        <v>2668</v>
      </c>
      <c r="N40" s="1492">
        <f>[3]W800_JIG_MTBJC!N961</f>
        <v>1159</v>
      </c>
      <c r="O40" s="1492">
        <f>[3]W800_JIG_MTBJC!O961</f>
        <v>1194</v>
      </c>
      <c r="P40" s="1492">
        <f>[3]W800_JIG_MTBJC!P961</f>
        <v>812</v>
      </c>
      <c r="Q40" s="1492">
        <f>[3]W800_JIG_MTBJC!Q961</f>
        <v>1147</v>
      </c>
      <c r="R40" s="1492">
        <f>[3]W800_JIG_MTBJC!R961</f>
        <v>1909</v>
      </c>
      <c r="S40" s="1492">
        <f>[3]W800_JIG_MTBJC!S961</f>
        <v>0</v>
      </c>
      <c r="T40" s="1492">
        <f>[3]W800_JIG_MTBJC!T961</f>
        <v>1903</v>
      </c>
      <c r="U40" s="1492">
        <f>[3]W800_JIG_MTBJC!U961</f>
        <v>0</v>
      </c>
      <c r="V40" s="1492">
        <f>[3]W800_JIG_MTBJC!V961</f>
        <v>1903</v>
      </c>
      <c r="W40" s="1492">
        <f>[3]W800_JIG_MTBJC!W961</f>
        <v>0</v>
      </c>
      <c r="X40" s="1492">
        <f>[3]W800_JIG_MTBJC!X961</f>
        <v>1903</v>
      </c>
      <c r="Y40" s="1492">
        <f>[3]W800_JIG_MTBJC!Y961</f>
        <v>0</v>
      </c>
      <c r="Z40" s="1492">
        <f>[3]W800_JIG_MTBJC!Z961</f>
        <v>1910</v>
      </c>
      <c r="AA40" s="1492">
        <f>[3]W800_JIG_MTBJC!AA961</f>
        <v>0</v>
      </c>
      <c r="AB40" s="1492">
        <f>[3]W800_JIG_MTBJC!AB961</f>
        <v>1910</v>
      </c>
      <c r="AC40" s="1492">
        <f>[3]W800_JIG_MTBJC!AC961</f>
        <v>0</v>
      </c>
    </row>
    <row r="41" spans="1:29">
      <c r="A41" s="1491" t="str">
        <f>[3]W800_JIG_MTBJC!A962</f>
        <v>18</v>
      </c>
      <c r="B41" s="1491" t="str">
        <f>[3]W800_JIG_MTBJC!B962</f>
        <v>46</v>
      </c>
      <c r="C41" s="1491" t="str">
        <f>[3]W800_JIG_MTBJC!C962</f>
        <v>SL</v>
      </c>
      <c r="D41" s="1491" t="str">
        <f>[3]W800_JIG_MTBJC!D962</f>
        <v>FW</v>
      </c>
      <c r="E41" s="1491" t="str">
        <f>[3]W800_JIG_MTBJC!E962</f>
        <v>02_1売上高</v>
      </c>
      <c r="F41" s="1492">
        <f>[3]W800_JIG_MTBJC!F962</f>
        <v>318</v>
      </c>
      <c r="G41" s="1492">
        <f>[3]W800_JIG_MTBJC!G962</f>
        <v>0</v>
      </c>
      <c r="H41" s="1492">
        <f>[3]W800_JIG_MTBJC!H962</f>
        <v>318</v>
      </c>
      <c r="I41" s="1492">
        <f>[3]W800_JIG_MTBJC!I962</f>
        <v>0</v>
      </c>
      <c r="J41" s="1492">
        <f>[3]W800_JIG_MTBJC!J962</f>
        <v>318</v>
      </c>
      <c r="K41" s="1492">
        <f>[3]W800_JIG_MTBJC!K962</f>
        <v>305</v>
      </c>
      <c r="L41" s="1492">
        <f>[3]W800_JIG_MTBJC!L962</f>
        <v>318</v>
      </c>
      <c r="M41" s="1492">
        <f>[3]W800_JIG_MTBJC!M962</f>
        <v>388</v>
      </c>
      <c r="N41" s="1492">
        <f>[3]W800_JIG_MTBJC!N962</f>
        <v>318</v>
      </c>
      <c r="O41" s="1492">
        <f>[3]W800_JIG_MTBJC!O962</f>
        <v>305</v>
      </c>
      <c r="P41" s="1492">
        <f>[3]W800_JIG_MTBJC!P962</f>
        <v>318</v>
      </c>
      <c r="Q41" s="1492">
        <f>[3]W800_JIG_MTBJC!Q962</f>
        <v>318</v>
      </c>
      <c r="R41" s="1492">
        <f>[3]W800_JIG_MTBJC!R962</f>
        <v>0</v>
      </c>
      <c r="S41" s="1492">
        <f>[3]W800_JIG_MTBJC!S962</f>
        <v>0</v>
      </c>
      <c r="T41" s="1492">
        <f>[3]W800_JIG_MTBJC!T962</f>
        <v>0</v>
      </c>
      <c r="U41" s="1492">
        <f>[3]W800_JIG_MTBJC!U962</f>
        <v>0</v>
      </c>
      <c r="V41" s="1492">
        <f>[3]W800_JIG_MTBJC!V962</f>
        <v>0</v>
      </c>
      <c r="W41" s="1492">
        <f>[3]W800_JIG_MTBJC!W962</f>
        <v>0</v>
      </c>
      <c r="X41" s="1492">
        <f>[3]W800_JIG_MTBJC!X962</f>
        <v>0</v>
      </c>
      <c r="Y41" s="1492">
        <f>[3]W800_JIG_MTBJC!Y962</f>
        <v>0</v>
      </c>
      <c r="Z41" s="1492">
        <f>[3]W800_JIG_MTBJC!Z962</f>
        <v>0</v>
      </c>
      <c r="AA41" s="1492">
        <f>[3]W800_JIG_MTBJC!AA962</f>
        <v>0</v>
      </c>
      <c r="AB41" s="1492">
        <f>[3]W800_JIG_MTBJC!AB962</f>
        <v>0</v>
      </c>
      <c r="AC41" s="1492">
        <f>[3]W800_JIG_MTBJC!AC962</f>
        <v>0</v>
      </c>
    </row>
    <row r="42" spans="1:29">
      <c r="A42" s="1491" t="str">
        <f>[3]W800_JIG_MTBJC!A963</f>
        <v>18</v>
      </c>
      <c r="B42" s="1491" t="str">
        <f>[3]W800_JIG_MTBJC!B963</f>
        <v>46</v>
      </c>
      <c r="C42" s="1491" t="str">
        <f>[3]W800_JIG_MTBJC!C963</f>
        <v>SL</v>
      </c>
      <c r="D42" s="1491" t="str">
        <f>[3]W800_JIG_MTBJC!D963</f>
        <v>FW</v>
      </c>
      <c r="E42" s="1491" t="str">
        <f>[3]W800_JIG_MTBJC!E963</f>
        <v>02_2原材料費</v>
      </c>
      <c r="F42" s="1492">
        <f>[3]W800_JIG_MTBJC!F963</f>
        <v>0</v>
      </c>
      <c r="G42" s="1492">
        <f>[3]W800_JIG_MTBJC!G963</f>
        <v>0</v>
      </c>
      <c r="H42" s="1492">
        <f>[3]W800_JIG_MTBJC!H963</f>
        <v>0</v>
      </c>
      <c r="I42" s="1492">
        <f>[3]W800_JIG_MTBJC!I963</f>
        <v>0</v>
      </c>
      <c r="J42" s="1492">
        <f>[3]W800_JIG_MTBJC!J963</f>
        <v>0</v>
      </c>
      <c r="K42" s="1492">
        <f>[3]W800_JIG_MTBJC!K963</f>
        <v>0</v>
      </c>
      <c r="L42" s="1492">
        <f>[3]W800_JIG_MTBJC!L963</f>
        <v>0</v>
      </c>
      <c r="M42" s="1492">
        <f>[3]W800_JIG_MTBJC!M963</f>
        <v>0</v>
      </c>
      <c r="N42" s="1492">
        <f>[3]W800_JIG_MTBJC!N963</f>
        <v>0</v>
      </c>
      <c r="O42" s="1492">
        <f>[3]W800_JIG_MTBJC!O963</f>
        <v>0</v>
      </c>
      <c r="P42" s="1492">
        <f>[3]W800_JIG_MTBJC!P963</f>
        <v>0</v>
      </c>
      <c r="Q42" s="1492">
        <f>[3]W800_JIG_MTBJC!Q963</f>
        <v>0</v>
      </c>
      <c r="R42" s="1492">
        <f>[3]W800_JIG_MTBJC!R963</f>
        <v>0</v>
      </c>
      <c r="S42" s="1492">
        <f>[3]W800_JIG_MTBJC!S963</f>
        <v>0</v>
      </c>
      <c r="T42" s="1492">
        <f>[3]W800_JIG_MTBJC!T963</f>
        <v>0</v>
      </c>
      <c r="U42" s="1492">
        <f>[3]W800_JIG_MTBJC!U963</f>
        <v>0</v>
      </c>
      <c r="V42" s="1492">
        <f>[3]W800_JIG_MTBJC!V963</f>
        <v>0</v>
      </c>
      <c r="W42" s="1492">
        <f>[3]W800_JIG_MTBJC!W963</f>
        <v>0</v>
      </c>
      <c r="X42" s="1492">
        <f>[3]W800_JIG_MTBJC!X963</f>
        <v>0</v>
      </c>
      <c r="Y42" s="1492">
        <f>[3]W800_JIG_MTBJC!Y963</f>
        <v>0</v>
      </c>
      <c r="Z42" s="1492">
        <f>[3]W800_JIG_MTBJC!Z963</f>
        <v>0</v>
      </c>
      <c r="AA42" s="1492">
        <f>[3]W800_JIG_MTBJC!AA963</f>
        <v>0</v>
      </c>
      <c r="AB42" s="1492">
        <f>[3]W800_JIG_MTBJC!AB963</f>
        <v>0</v>
      </c>
      <c r="AC42" s="1492">
        <f>[3]W800_JIG_MTBJC!AC963</f>
        <v>0</v>
      </c>
    </row>
    <row r="43" spans="1:29">
      <c r="A43" s="1491" t="str">
        <f>[3]W800_JIG_MTBJC!A964</f>
        <v>18</v>
      </c>
      <c r="B43" s="1491" t="str">
        <f>[3]W800_JIG_MTBJC!B964</f>
        <v>46</v>
      </c>
      <c r="C43" s="1491" t="str">
        <f>[3]W800_JIG_MTBJC!C964</f>
        <v>SL</v>
      </c>
      <c r="D43" s="1491" t="str">
        <f>[3]W800_JIG_MTBJC!D964</f>
        <v>FW</v>
      </c>
      <c r="E43" s="1491" t="str">
        <f>[3]W800_JIG_MTBJC!E964</f>
        <v>02_3社内原価</v>
      </c>
      <c r="F43" s="1492">
        <f>[3]W800_JIG_MTBJC!F964</f>
        <v>315</v>
      </c>
      <c r="G43" s="1492">
        <f>[3]W800_JIG_MTBJC!G964</f>
        <v>0</v>
      </c>
      <c r="H43" s="1492">
        <f>[3]W800_JIG_MTBJC!H964</f>
        <v>315</v>
      </c>
      <c r="I43" s="1492">
        <f>[3]W800_JIG_MTBJC!I964</f>
        <v>0</v>
      </c>
      <c r="J43" s="1492">
        <f>[3]W800_JIG_MTBJC!J964</f>
        <v>315</v>
      </c>
      <c r="K43" s="1492">
        <f>[3]W800_JIG_MTBJC!K964</f>
        <v>302</v>
      </c>
      <c r="L43" s="1492">
        <f>[3]W800_JIG_MTBJC!L964</f>
        <v>315</v>
      </c>
      <c r="M43" s="1492">
        <f>[3]W800_JIG_MTBJC!M964</f>
        <v>384</v>
      </c>
      <c r="N43" s="1492">
        <f>[3]W800_JIG_MTBJC!N964</f>
        <v>315</v>
      </c>
      <c r="O43" s="1492">
        <f>[3]W800_JIG_MTBJC!O964</f>
        <v>302</v>
      </c>
      <c r="P43" s="1492">
        <f>[3]W800_JIG_MTBJC!P964</f>
        <v>315</v>
      </c>
      <c r="Q43" s="1492">
        <f>[3]W800_JIG_MTBJC!Q964</f>
        <v>310</v>
      </c>
      <c r="R43" s="1492">
        <f>[3]W800_JIG_MTBJC!R964</f>
        <v>0</v>
      </c>
      <c r="S43" s="1492">
        <f>[3]W800_JIG_MTBJC!S964</f>
        <v>0</v>
      </c>
      <c r="T43" s="1492">
        <f>[3]W800_JIG_MTBJC!T964</f>
        <v>0</v>
      </c>
      <c r="U43" s="1492">
        <f>[3]W800_JIG_MTBJC!U964</f>
        <v>0</v>
      </c>
      <c r="V43" s="1492">
        <f>[3]W800_JIG_MTBJC!V964</f>
        <v>0</v>
      </c>
      <c r="W43" s="1492">
        <f>[3]W800_JIG_MTBJC!W964</f>
        <v>0</v>
      </c>
      <c r="X43" s="1492">
        <f>[3]W800_JIG_MTBJC!X964</f>
        <v>0</v>
      </c>
      <c r="Y43" s="1492">
        <f>[3]W800_JIG_MTBJC!Y964</f>
        <v>0</v>
      </c>
      <c r="Z43" s="1492">
        <f>[3]W800_JIG_MTBJC!Z964</f>
        <v>0</v>
      </c>
      <c r="AA43" s="1492">
        <f>[3]W800_JIG_MTBJC!AA964</f>
        <v>0</v>
      </c>
      <c r="AB43" s="1492">
        <f>[3]W800_JIG_MTBJC!AB964</f>
        <v>0</v>
      </c>
      <c r="AC43" s="1492">
        <f>[3]W800_JIG_MTBJC!AC964</f>
        <v>0</v>
      </c>
    </row>
    <row r="44" spans="1:29">
      <c r="A44" s="1491" t="str">
        <f>[3]W800_JIG_MTBJC!A965</f>
        <v>18</v>
      </c>
      <c r="B44" s="1491" t="str">
        <f>[3]W800_JIG_MTBJC!B965</f>
        <v>46</v>
      </c>
      <c r="C44" s="1491" t="str">
        <f>[3]W800_JIG_MTBJC!C965</f>
        <v>SL</v>
      </c>
      <c r="D44" s="1491" t="str">
        <f>[3]W800_JIG_MTBJC!D965</f>
        <v>FW</v>
      </c>
      <c r="E44" s="1491" t="str">
        <f>[3]W800_JIG_MTBJC!E965</f>
        <v>03_1売上高</v>
      </c>
      <c r="F44" s="1492">
        <f>[3]W800_JIG_MTBJC!F965</f>
        <v>48</v>
      </c>
      <c r="G44" s="1492">
        <f>[3]W800_JIG_MTBJC!G965</f>
        <v>459</v>
      </c>
      <c r="H44" s="1492">
        <f>[3]W800_JIG_MTBJC!H965</f>
        <v>1220</v>
      </c>
      <c r="I44" s="1492">
        <f>[3]W800_JIG_MTBJC!I965</f>
        <v>2045</v>
      </c>
      <c r="J44" s="1492">
        <f>[3]W800_JIG_MTBJC!J965</f>
        <v>1950</v>
      </c>
      <c r="K44" s="1492">
        <f>[3]W800_JIG_MTBJC!K965</f>
        <v>2852</v>
      </c>
      <c r="L44" s="1492">
        <f>[3]W800_JIG_MTBJC!L965</f>
        <v>15337</v>
      </c>
      <c r="M44" s="1492">
        <f>[3]W800_JIG_MTBJC!M965</f>
        <v>532</v>
      </c>
      <c r="N44" s="1492">
        <f>[3]W800_JIG_MTBJC!N965</f>
        <v>2738</v>
      </c>
      <c r="O44" s="1492">
        <f>[3]W800_JIG_MTBJC!O965</f>
        <v>3919</v>
      </c>
      <c r="P44" s="1492">
        <f>[3]W800_JIG_MTBJC!P965</f>
        <v>65380</v>
      </c>
      <c r="Q44" s="1492">
        <f>[3]W800_JIG_MTBJC!Q965</f>
        <v>86438</v>
      </c>
      <c r="R44" s="1492">
        <f>[3]W800_JIG_MTBJC!R965</f>
        <v>83273</v>
      </c>
      <c r="S44" s="1492">
        <f>[3]W800_JIG_MTBJC!S965</f>
        <v>88100</v>
      </c>
      <c r="T44" s="1492">
        <f>[3]W800_JIG_MTBJC!T965</f>
        <v>0</v>
      </c>
      <c r="U44" s="1492">
        <f>[3]W800_JIG_MTBJC!U965</f>
        <v>1460</v>
      </c>
      <c r="V44" s="1492">
        <f>[3]W800_JIG_MTBJC!V965</f>
        <v>6000</v>
      </c>
      <c r="W44" s="1492">
        <f>[3]W800_JIG_MTBJC!W965</f>
        <v>8576</v>
      </c>
      <c r="X44" s="1492">
        <f>[3]W800_JIG_MTBJC!X965</f>
        <v>70330</v>
      </c>
      <c r="Y44" s="1492">
        <f>[3]W800_JIG_MTBJC!Y965</f>
        <v>41097</v>
      </c>
      <c r="Z44" s="1492">
        <f>[3]W800_JIG_MTBJC!Z965</f>
        <v>6590</v>
      </c>
      <c r="AA44" s="1492">
        <f>[3]W800_JIG_MTBJC!AA965</f>
        <v>120</v>
      </c>
      <c r="AB44" s="1492">
        <f>[3]W800_JIG_MTBJC!AB965</f>
        <v>48800</v>
      </c>
      <c r="AC44" s="1492">
        <f>[3]W800_JIG_MTBJC!AC965</f>
        <v>56619</v>
      </c>
    </row>
    <row r="45" spans="1:29">
      <c r="A45" s="1491" t="str">
        <f>[3]W800_JIG_MTBJC!A966</f>
        <v>18</v>
      </c>
      <c r="B45" s="1491" t="str">
        <f>[3]W800_JIG_MTBJC!B966</f>
        <v>46</v>
      </c>
      <c r="C45" s="1491" t="str">
        <f>[3]W800_JIG_MTBJC!C966</f>
        <v>SL</v>
      </c>
      <c r="D45" s="1491" t="str">
        <f>[3]W800_JIG_MTBJC!D966</f>
        <v>FW</v>
      </c>
      <c r="E45" s="1491" t="str">
        <f>[3]W800_JIG_MTBJC!E966</f>
        <v>03_2原材料費</v>
      </c>
      <c r="F45" s="1492">
        <f>[3]W800_JIG_MTBJC!F966</f>
        <v>0</v>
      </c>
      <c r="G45" s="1492">
        <f>[3]W800_JIG_MTBJC!G966</f>
        <v>0</v>
      </c>
      <c r="H45" s="1492">
        <f>[3]W800_JIG_MTBJC!H966</f>
        <v>0</v>
      </c>
      <c r="I45" s="1492">
        <f>[3]W800_JIG_MTBJC!I966</f>
        <v>3</v>
      </c>
      <c r="J45" s="1492">
        <f>[3]W800_JIG_MTBJC!J966</f>
        <v>0</v>
      </c>
      <c r="K45" s="1492">
        <f>[3]W800_JIG_MTBJC!K966</f>
        <v>1351</v>
      </c>
      <c r="L45" s="1492">
        <f>[3]W800_JIG_MTBJC!L966</f>
        <v>4266</v>
      </c>
      <c r="M45" s="1492">
        <f>[3]W800_JIG_MTBJC!M966</f>
        <v>98</v>
      </c>
      <c r="N45" s="1492">
        <f>[3]W800_JIG_MTBJC!N966</f>
        <v>848</v>
      </c>
      <c r="O45" s="1492">
        <f>[3]W800_JIG_MTBJC!O966</f>
        <v>1047</v>
      </c>
      <c r="P45" s="1492">
        <f>[3]W800_JIG_MTBJC!P966</f>
        <v>44927</v>
      </c>
      <c r="Q45" s="1492">
        <f>[3]W800_JIG_MTBJC!Q966</f>
        <v>58749</v>
      </c>
      <c r="R45" s="1492">
        <f>[3]W800_JIG_MTBJC!R966</f>
        <v>40560</v>
      </c>
      <c r="S45" s="1492">
        <f>[3]W800_JIG_MTBJC!S966</f>
        <v>35682</v>
      </c>
      <c r="T45" s="1492">
        <f>[3]W800_JIG_MTBJC!T966</f>
        <v>0</v>
      </c>
      <c r="U45" s="1492">
        <f>[3]W800_JIG_MTBJC!U966</f>
        <v>0</v>
      </c>
      <c r="V45" s="1492">
        <f>[3]W800_JIG_MTBJC!V966</f>
        <v>3000</v>
      </c>
      <c r="W45" s="1492">
        <f>[3]W800_JIG_MTBJC!W966</f>
        <v>3400</v>
      </c>
      <c r="X45" s="1492">
        <f>[3]W800_JIG_MTBJC!X966</f>
        <v>48570</v>
      </c>
      <c r="Y45" s="1492">
        <f>[3]W800_JIG_MTBJC!Y966</f>
        <v>8675</v>
      </c>
      <c r="Z45" s="1492">
        <f>[3]W800_JIG_MTBJC!Z966</f>
        <v>5040</v>
      </c>
      <c r="AA45" s="1492">
        <f>[3]W800_JIG_MTBJC!AA966</f>
        <v>0</v>
      </c>
      <c r="AB45" s="1492">
        <f>[3]W800_JIG_MTBJC!AB966</f>
        <v>13570</v>
      </c>
      <c r="AC45" s="1492">
        <f>[3]W800_JIG_MTBJC!AC966</f>
        <v>22296</v>
      </c>
    </row>
    <row r="46" spans="1:29">
      <c r="A46" s="1491" t="str">
        <f>[3]W800_JIG_MTBJC!A967</f>
        <v>18</v>
      </c>
      <c r="B46" s="1491" t="str">
        <f>[3]W800_JIG_MTBJC!B967</f>
        <v>46</v>
      </c>
      <c r="C46" s="1491" t="str">
        <f>[3]W800_JIG_MTBJC!C967</f>
        <v>SL</v>
      </c>
      <c r="D46" s="1491" t="str">
        <f>[3]W800_JIG_MTBJC!D967</f>
        <v>FW</v>
      </c>
      <c r="E46" s="1491" t="str">
        <f>[3]W800_JIG_MTBJC!E967</f>
        <v>03_3社内原価</v>
      </c>
      <c r="F46" s="1492">
        <f>[3]W800_JIG_MTBJC!F967</f>
        <v>38</v>
      </c>
      <c r="G46" s="1492">
        <f>[3]W800_JIG_MTBJC!G967</f>
        <v>384</v>
      </c>
      <c r="H46" s="1492">
        <f>[3]W800_JIG_MTBJC!H967</f>
        <v>952</v>
      </c>
      <c r="I46" s="1492">
        <f>[3]W800_JIG_MTBJC!I967</f>
        <v>1472</v>
      </c>
      <c r="J46" s="1492">
        <f>[3]W800_JIG_MTBJC!J967</f>
        <v>1436</v>
      </c>
      <c r="K46" s="1492">
        <f>[3]W800_JIG_MTBJC!K967</f>
        <v>862</v>
      </c>
      <c r="L46" s="1492">
        <f>[3]W800_JIG_MTBJC!L967</f>
        <v>8190</v>
      </c>
      <c r="M46" s="1492">
        <f>[3]W800_JIG_MTBJC!M967</f>
        <v>376</v>
      </c>
      <c r="N46" s="1492">
        <f>[3]W800_JIG_MTBJC!N967</f>
        <v>1304</v>
      </c>
      <c r="O46" s="1492">
        <f>[3]W800_JIG_MTBJC!O967</f>
        <v>1906</v>
      </c>
      <c r="P46" s="1492">
        <f>[3]W800_JIG_MTBJC!P967</f>
        <v>11831</v>
      </c>
      <c r="Q46" s="1492">
        <f>[3]W800_JIG_MTBJC!Q967</f>
        <v>10336</v>
      </c>
      <c r="R46" s="1492">
        <f>[3]W800_JIG_MTBJC!R967</f>
        <v>24790</v>
      </c>
      <c r="S46" s="1492">
        <f>[3]W800_JIG_MTBJC!S967</f>
        <v>9863</v>
      </c>
      <c r="T46" s="1492">
        <f>[3]W800_JIG_MTBJC!T967</f>
        <v>0</v>
      </c>
      <c r="U46" s="1492">
        <f>[3]W800_JIG_MTBJC!U967</f>
        <v>0</v>
      </c>
      <c r="V46" s="1492">
        <f>[3]W800_JIG_MTBJC!V967</f>
        <v>2079</v>
      </c>
      <c r="W46" s="1492">
        <f>[3]W800_JIG_MTBJC!W967</f>
        <v>186</v>
      </c>
      <c r="X46" s="1492">
        <f>[3]W800_JIG_MTBJC!X967</f>
        <v>12524</v>
      </c>
      <c r="Y46" s="1492">
        <f>[3]W800_JIG_MTBJC!Y967</f>
        <v>791</v>
      </c>
      <c r="Z46" s="1492">
        <f>[3]W800_JIG_MTBJC!Z967</f>
        <v>756</v>
      </c>
      <c r="AA46" s="1492">
        <f>[3]W800_JIG_MTBJC!AA967</f>
        <v>0</v>
      </c>
      <c r="AB46" s="1492">
        <f>[3]W800_JIG_MTBJC!AB967</f>
        <v>18541</v>
      </c>
      <c r="AC46" s="1492">
        <f>[3]W800_JIG_MTBJC!AC967</f>
        <v>9</v>
      </c>
    </row>
    <row r="47" spans="1:29">
      <c r="A47" s="1491" t="str">
        <f>[3]W800_JIG_MTBJC!A968</f>
        <v>18</v>
      </c>
      <c r="B47" s="1491" t="str">
        <f>[3]W800_JIG_MTBJC!B968</f>
        <v>46</v>
      </c>
      <c r="C47" s="1491" t="str">
        <f>[3]W800_JIG_MTBJC!C968</f>
        <v>SL</v>
      </c>
      <c r="D47" s="1491" t="str">
        <f>[3]W800_JIG_MTBJC!D968</f>
        <v>FW</v>
      </c>
      <c r="E47" s="1491" t="str">
        <f>[3]W800_JIG_MTBJC!E968</f>
        <v>04_1売上高</v>
      </c>
      <c r="F47" s="1492">
        <f>[3]W800_JIG_MTBJC!F968</f>
        <v>0</v>
      </c>
      <c r="G47" s="1492">
        <f>[3]W800_JIG_MTBJC!G968</f>
        <v>0</v>
      </c>
      <c r="H47" s="1492">
        <f>[3]W800_JIG_MTBJC!H968</f>
        <v>0</v>
      </c>
      <c r="I47" s="1492">
        <f>[3]W800_JIG_MTBJC!I968</f>
        <v>0</v>
      </c>
      <c r="J47" s="1492">
        <f>[3]W800_JIG_MTBJC!J968</f>
        <v>0</v>
      </c>
      <c r="K47" s="1492">
        <f>[3]W800_JIG_MTBJC!K968</f>
        <v>2531</v>
      </c>
      <c r="L47" s="1492">
        <f>[3]W800_JIG_MTBJC!L968</f>
        <v>0</v>
      </c>
      <c r="M47" s="1492">
        <f>[3]W800_JIG_MTBJC!M968</f>
        <v>248</v>
      </c>
      <c r="N47" s="1492">
        <f>[3]W800_JIG_MTBJC!N968</f>
        <v>0</v>
      </c>
      <c r="O47" s="1492">
        <f>[3]W800_JIG_MTBJC!O968</f>
        <v>0</v>
      </c>
      <c r="P47" s="1492">
        <f>[3]W800_JIG_MTBJC!P968</f>
        <v>0</v>
      </c>
      <c r="Q47" s="1492">
        <f>[3]W800_JIG_MTBJC!Q968</f>
        <v>1887</v>
      </c>
      <c r="R47" s="1492">
        <f>[3]W800_JIG_MTBJC!R968</f>
        <v>0</v>
      </c>
      <c r="S47" s="1492">
        <f>[3]W800_JIG_MTBJC!S968</f>
        <v>141</v>
      </c>
      <c r="T47" s="1492">
        <f>[3]W800_JIG_MTBJC!T968</f>
        <v>0</v>
      </c>
      <c r="U47" s="1492">
        <f>[3]W800_JIG_MTBJC!U968</f>
        <v>4310</v>
      </c>
      <c r="V47" s="1492">
        <f>[3]W800_JIG_MTBJC!V968</f>
        <v>0</v>
      </c>
      <c r="W47" s="1492">
        <f>[3]W800_JIG_MTBJC!W968</f>
        <v>0</v>
      </c>
      <c r="X47" s="1492">
        <f>[3]W800_JIG_MTBJC!X968</f>
        <v>0</v>
      </c>
      <c r="Y47" s="1492">
        <f>[3]W800_JIG_MTBJC!Y968</f>
        <v>0</v>
      </c>
      <c r="Z47" s="1492">
        <f>[3]W800_JIG_MTBJC!Z968</f>
        <v>0</v>
      </c>
      <c r="AA47" s="1492">
        <f>[3]W800_JIG_MTBJC!AA968</f>
        <v>0</v>
      </c>
      <c r="AB47" s="1492">
        <f>[3]W800_JIG_MTBJC!AB968</f>
        <v>0</v>
      </c>
      <c r="AC47" s="1492">
        <f>[3]W800_JIG_MTBJC!AC968</f>
        <v>0</v>
      </c>
    </row>
    <row r="48" spans="1:29">
      <c r="A48" s="1491" t="str">
        <f>[3]W800_JIG_MTBJC!A969</f>
        <v>18</v>
      </c>
      <c r="B48" s="1491" t="str">
        <f>[3]W800_JIG_MTBJC!B969</f>
        <v>46</v>
      </c>
      <c r="C48" s="1491" t="str">
        <f>[3]W800_JIG_MTBJC!C969</f>
        <v>SL</v>
      </c>
      <c r="D48" s="1491" t="str">
        <f>[3]W800_JIG_MTBJC!D969</f>
        <v>FW</v>
      </c>
      <c r="E48" s="1491" t="str">
        <f>[3]W800_JIG_MTBJC!E969</f>
        <v>04_2原材料費</v>
      </c>
      <c r="F48" s="1492">
        <f>[3]W800_JIG_MTBJC!F969</f>
        <v>0</v>
      </c>
      <c r="G48" s="1492">
        <f>[3]W800_JIG_MTBJC!G969</f>
        <v>0</v>
      </c>
      <c r="H48" s="1492">
        <f>[3]W800_JIG_MTBJC!H969</f>
        <v>0</v>
      </c>
      <c r="I48" s="1492">
        <f>[3]W800_JIG_MTBJC!I969</f>
        <v>0</v>
      </c>
      <c r="J48" s="1492">
        <f>[3]W800_JIG_MTBJC!J969</f>
        <v>0</v>
      </c>
      <c r="K48" s="1492">
        <f>[3]W800_JIG_MTBJC!K969</f>
        <v>72</v>
      </c>
      <c r="L48" s="1492">
        <f>[3]W800_JIG_MTBJC!L969</f>
        <v>0</v>
      </c>
      <c r="M48" s="1492">
        <f>[3]W800_JIG_MTBJC!M969</f>
        <v>0</v>
      </c>
      <c r="N48" s="1492">
        <f>[3]W800_JIG_MTBJC!N969</f>
        <v>0</v>
      </c>
      <c r="O48" s="1492">
        <f>[3]W800_JIG_MTBJC!O969</f>
        <v>0</v>
      </c>
      <c r="P48" s="1492">
        <f>[3]W800_JIG_MTBJC!P969</f>
        <v>0</v>
      </c>
      <c r="Q48" s="1492">
        <f>[3]W800_JIG_MTBJC!Q969</f>
        <v>1266</v>
      </c>
      <c r="R48" s="1492">
        <f>[3]W800_JIG_MTBJC!R969</f>
        <v>0</v>
      </c>
      <c r="S48" s="1492">
        <f>[3]W800_JIG_MTBJC!S969</f>
        <v>27</v>
      </c>
      <c r="T48" s="1492">
        <f>[3]W800_JIG_MTBJC!T969</f>
        <v>0</v>
      </c>
      <c r="U48" s="1492">
        <f>[3]W800_JIG_MTBJC!U969</f>
        <v>0</v>
      </c>
      <c r="V48" s="1492">
        <f>[3]W800_JIG_MTBJC!V969</f>
        <v>0</v>
      </c>
      <c r="W48" s="1492">
        <f>[3]W800_JIG_MTBJC!W969</f>
        <v>0</v>
      </c>
      <c r="X48" s="1492">
        <f>[3]W800_JIG_MTBJC!X969</f>
        <v>0</v>
      </c>
      <c r="Y48" s="1492">
        <f>[3]W800_JIG_MTBJC!Y969</f>
        <v>0</v>
      </c>
      <c r="Z48" s="1492">
        <f>[3]W800_JIG_MTBJC!Z969</f>
        <v>0</v>
      </c>
      <c r="AA48" s="1492">
        <f>[3]W800_JIG_MTBJC!AA969</f>
        <v>0</v>
      </c>
      <c r="AB48" s="1492">
        <f>[3]W800_JIG_MTBJC!AB969</f>
        <v>0</v>
      </c>
      <c r="AC48" s="1492">
        <f>[3]W800_JIG_MTBJC!AC969</f>
        <v>0</v>
      </c>
    </row>
    <row r="49" spans="1:29">
      <c r="A49" s="1491" t="str">
        <f>[3]W800_JIG_MTBJC!A970</f>
        <v>18</v>
      </c>
      <c r="B49" s="1491" t="str">
        <f>[3]W800_JIG_MTBJC!B970</f>
        <v>46</v>
      </c>
      <c r="C49" s="1491" t="str">
        <f>[3]W800_JIG_MTBJC!C970</f>
        <v>SL</v>
      </c>
      <c r="D49" s="1491" t="str">
        <f>[3]W800_JIG_MTBJC!D970</f>
        <v>FW</v>
      </c>
      <c r="E49" s="1491" t="str">
        <f>[3]W800_JIG_MTBJC!E970</f>
        <v>04_3社内原価</v>
      </c>
      <c r="F49" s="1492">
        <f>[3]W800_JIG_MTBJC!F970</f>
        <v>0</v>
      </c>
      <c r="G49" s="1492">
        <f>[3]W800_JIG_MTBJC!G970</f>
        <v>0</v>
      </c>
      <c r="H49" s="1492">
        <f>[3]W800_JIG_MTBJC!H970</f>
        <v>0</v>
      </c>
      <c r="I49" s="1492">
        <f>[3]W800_JIG_MTBJC!I970</f>
        <v>0</v>
      </c>
      <c r="J49" s="1492">
        <f>[3]W800_JIG_MTBJC!J970</f>
        <v>0</v>
      </c>
      <c r="K49" s="1492">
        <f>[3]W800_JIG_MTBJC!K970</f>
        <v>1959</v>
      </c>
      <c r="L49" s="1492">
        <f>[3]W800_JIG_MTBJC!L970</f>
        <v>0</v>
      </c>
      <c r="M49" s="1492">
        <f>[3]W800_JIG_MTBJC!M970</f>
        <v>227</v>
      </c>
      <c r="N49" s="1492">
        <f>[3]W800_JIG_MTBJC!N970</f>
        <v>0</v>
      </c>
      <c r="O49" s="1492">
        <f>[3]W800_JIG_MTBJC!O970</f>
        <v>0</v>
      </c>
      <c r="P49" s="1492">
        <f>[3]W800_JIG_MTBJC!P970</f>
        <v>0</v>
      </c>
      <c r="Q49" s="1492">
        <f>[3]W800_JIG_MTBJC!Q970</f>
        <v>353</v>
      </c>
      <c r="R49" s="1492">
        <f>[3]W800_JIG_MTBJC!R970</f>
        <v>0</v>
      </c>
      <c r="S49" s="1492">
        <f>[3]W800_JIG_MTBJC!S970</f>
        <v>189</v>
      </c>
      <c r="T49" s="1492">
        <f>[3]W800_JIG_MTBJC!T970</f>
        <v>0</v>
      </c>
      <c r="U49" s="1492">
        <f>[3]W800_JIG_MTBJC!U970</f>
        <v>0</v>
      </c>
      <c r="V49" s="1492">
        <f>[3]W800_JIG_MTBJC!V970</f>
        <v>0</v>
      </c>
      <c r="W49" s="1492">
        <f>[3]W800_JIG_MTBJC!W970</f>
        <v>0</v>
      </c>
      <c r="X49" s="1492">
        <f>[3]W800_JIG_MTBJC!X970</f>
        <v>0</v>
      </c>
      <c r="Y49" s="1492">
        <f>[3]W800_JIG_MTBJC!Y970</f>
        <v>0</v>
      </c>
      <c r="Z49" s="1492">
        <f>[3]W800_JIG_MTBJC!Z970</f>
        <v>0</v>
      </c>
      <c r="AA49" s="1492">
        <f>[3]W800_JIG_MTBJC!AA970</f>
        <v>0</v>
      </c>
      <c r="AB49" s="1492">
        <f>[3]W800_JIG_MTBJC!AB970</f>
        <v>0</v>
      </c>
      <c r="AC49" s="1492">
        <f>[3]W800_JIG_MTBJC!AC970</f>
        <v>0</v>
      </c>
    </row>
    <row r="50" spans="1:29">
      <c r="A50" s="1491" t="str">
        <f>[3]W800_JIG_MTBJC!A971</f>
        <v>18</v>
      </c>
      <c r="B50" s="1491" t="str">
        <f>[3]W800_JIG_MTBJC!B971</f>
        <v>46</v>
      </c>
      <c r="C50" s="1491" t="str">
        <f>[3]W800_JIG_MTBJC!C971</f>
        <v>SL</v>
      </c>
      <c r="D50" s="1491" t="str">
        <f>[3]W800_JIG_MTBJC!D971</f>
        <v>FW</v>
      </c>
      <c r="E50" s="1491" t="str">
        <f>[3]W800_JIG_MTBJC!E971</f>
        <v>05_1売上高</v>
      </c>
      <c r="F50" s="1493">
        <f>[3]W800_JIG_MTBJC!F971</f>
        <v>37970</v>
      </c>
      <c r="G50" s="1493">
        <f>[3]W800_JIG_MTBJC!G971</f>
        <v>38064</v>
      </c>
      <c r="H50" s="1493">
        <f>[3]W800_JIG_MTBJC!H971</f>
        <v>0</v>
      </c>
      <c r="I50" s="1493">
        <f>[3]W800_JIG_MTBJC!I971</f>
        <v>6365</v>
      </c>
      <c r="J50" s="1493">
        <f>[3]W800_JIG_MTBJC!J971</f>
        <v>52470</v>
      </c>
      <c r="K50" s="1493">
        <f>[3]W800_JIG_MTBJC!K971</f>
        <v>56120</v>
      </c>
      <c r="L50" s="1492">
        <f>[3]W800_JIG_MTBJC!L971</f>
        <v>0</v>
      </c>
      <c r="M50" s="1493">
        <f>[3]W800_JIG_MTBJC!M971</f>
        <v>330</v>
      </c>
      <c r="N50" s="1493">
        <f>[3]W800_JIG_MTBJC!N971</f>
        <v>0</v>
      </c>
      <c r="O50" s="1493">
        <f>[3]W800_JIG_MTBJC!O971</f>
        <v>363</v>
      </c>
      <c r="P50" s="1493">
        <f>[3]W800_JIG_MTBJC!P971</f>
        <v>18990</v>
      </c>
      <c r="Q50" s="1493">
        <f>[3]W800_JIG_MTBJC!Q971</f>
        <v>22527</v>
      </c>
      <c r="R50" s="1493">
        <f>[3]W800_JIG_MTBJC!R971</f>
        <v>0</v>
      </c>
      <c r="S50" s="1493">
        <f>[3]W800_JIG_MTBJC!S971</f>
        <v>4265</v>
      </c>
      <c r="T50" s="1492">
        <f>[3]W800_JIG_MTBJC!T971</f>
        <v>3330</v>
      </c>
      <c r="U50" s="1493">
        <f>[3]W800_JIG_MTBJC!U971</f>
        <v>0</v>
      </c>
      <c r="V50" s="1493">
        <f>[3]W800_JIG_MTBJC!V971</f>
        <v>0</v>
      </c>
      <c r="W50" s="1493">
        <f>[3]W800_JIG_MTBJC!W971</f>
        <v>1116</v>
      </c>
      <c r="X50" s="1493">
        <f>[3]W800_JIG_MTBJC!X971</f>
        <v>3150</v>
      </c>
      <c r="Y50" s="1493">
        <f>[3]W800_JIG_MTBJC!Y971</f>
        <v>3150</v>
      </c>
      <c r="Z50" s="1493">
        <f>[3]W800_JIG_MTBJC!Z971</f>
        <v>0</v>
      </c>
      <c r="AA50" s="1493">
        <f>[3]W800_JIG_MTBJC!AA971</f>
        <v>0</v>
      </c>
      <c r="AB50" s="1492">
        <f>[3]W800_JIG_MTBJC!AB971</f>
        <v>9870</v>
      </c>
      <c r="AC50" s="1493">
        <f>[3]W800_JIG_MTBJC!AC971</f>
        <v>0</v>
      </c>
    </row>
    <row r="51" spans="1:29">
      <c r="A51" s="1491" t="str">
        <f>[3]W800_JIG_MTBJC!A972</f>
        <v>18</v>
      </c>
      <c r="B51" s="1491" t="str">
        <f>[3]W800_JIG_MTBJC!B972</f>
        <v>46</v>
      </c>
      <c r="C51" s="1491" t="str">
        <f>[3]W800_JIG_MTBJC!C972</f>
        <v>SL</v>
      </c>
      <c r="D51" s="1491" t="str">
        <f>[3]W800_JIG_MTBJC!D972</f>
        <v>FW</v>
      </c>
      <c r="E51" s="1491" t="str">
        <f>[3]W800_JIG_MTBJC!E972</f>
        <v>05_2原材料費</v>
      </c>
      <c r="F51" s="1493">
        <f>[3]W800_JIG_MTBJC!F972</f>
        <v>16009</v>
      </c>
      <c r="G51" s="1493">
        <f>[3]W800_JIG_MTBJC!G972</f>
        <v>13776</v>
      </c>
      <c r="H51" s="1493">
        <f>[3]W800_JIG_MTBJC!H972</f>
        <v>0</v>
      </c>
      <c r="I51" s="1493">
        <f>[3]W800_JIG_MTBJC!I972</f>
        <v>756</v>
      </c>
      <c r="J51" s="1493">
        <f>[3]W800_JIG_MTBJC!J972</f>
        <v>27861</v>
      </c>
      <c r="K51" s="1493">
        <f>[3]W800_JIG_MTBJC!K972</f>
        <v>39449</v>
      </c>
      <c r="L51" s="1492">
        <f>[3]W800_JIG_MTBJC!L972</f>
        <v>0</v>
      </c>
      <c r="M51" s="1493">
        <f>[3]W800_JIG_MTBJC!M972</f>
        <v>0</v>
      </c>
      <c r="N51" s="1493">
        <f>[3]W800_JIG_MTBJC!N972</f>
        <v>0</v>
      </c>
      <c r="O51" s="1493">
        <f>[3]W800_JIG_MTBJC!O972</f>
        <v>0</v>
      </c>
      <c r="P51" s="1493">
        <f>[3]W800_JIG_MTBJC!P972</f>
        <v>11687</v>
      </c>
      <c r="Q51" s="1493">
        <f>[3]W800_JIG_MTBJC!Q972</f>
        <v>11853</v>
      </c>
      <c r="R51" s="1493">
        <f>[3]W800_JIG_MTBJC!R972</f>
        <v>0</v>
      </c>
      <c r="S51" s="1493">
        <f>[3]W800_JIG_MTBJC!S972</f>
        <v>0</v>
      </c>
      <c r="T51" s="1492">
        <f>[3]W800_JIG_MTBJC!T972</f>
        <v>1560</v>
      </c>
      <c r="U51" s="1493">
        <f>[3]W800_JIG_MTBJC!U972</f>
        <v>0</v>
      </c>
      <c r="V51" s="1493">
        <f>[3]W800_JIG_MTBJC!V972</f>
        <v>0</v>
      </c>
      <c r="W51" s="1493">
        <f>[3]W800_JIG_MTBJC!W972</f>
        <v>0</v>
      </c>
      <c r="X51" s="1493">
        <f>[3]W800_JIG_MTBJC!X972</f>
        <v>0</v>
      </c>
      <c r="Y51" s="1493">
        <f>[3]W800_JIG_MTBJC!Y972</f>
        <v>6</v>
      </c>
      <c r="Z51" s="1493">
        <f>[3]W800_JIG_MTBJC!Z972</f>
        <v>0</v>
      </c>
      <c r="AA51" s="1493">
        <f>[3]W800_JIG_MTBJC!AA972</f>
        <v>0</v>
      </c>
      <c r="AB51" s="1492">
        <f>[3]W800_JIG_MTBJC!AB972</f>
        <v>1674</v>
      </c>
      <c r="AC51" s="1493">
        <f>[3]W800_JIG_MTBJC!AC972</f>
        <v>0</v>
      </c>
    </row>
    <row r="52" spans="1:29">
      <c r="A52" s="1491" t="str">
        <f>[3]W800_JIG_MTBJC!A973</f>
        <v>18</v>
      </c>
      <c r="B52" s="1491" t="str">
        <f>[3]W800_JIG_MTBJC!B973</f>
        <v>46</v>
      </c>
      <c r="C52" s="1491" t="str">
        <f>[3]W800_JIG_MTBJC!C973</f>
        <v>SL</v>
      </c>
      <c r="D52" s="1491" t="str">
        <f>[3]W800_JIG_MTBJC!D973</f>
        <v>FW</v>
      </c>
      <c r="E52" s="1491" t="str">
        <f>[3]W800_JIG_MTBJC!E973</f>
        <v>05_3社内原価</v>
      </c>
      <c r="F52" s="1493">
        <f>[3]W800_JIG_MTBJC!F973</f>
        <v>15889</v>
      </c>
      <c r="G52" s="1493">
        <f>[3]W800_JIG_MTBJC!G973</f>
        <v>13993</v>
      </c>
      <c r="H52" s="1493">
        <f>[3]W800_JIG_MTBJC!H973</f>
        <v>0</v>
      </c>
      <c r="I52" s="1493">
        <f>[3]W800_JIG_MTBJC!I973</f>
        <v>3907</v>
      </c>
      <c r="J52" s="1493">
        <f>[3]W800_JIG_MTBJC!J973</f>
        <v>15681</v>
      </c>
      <c r="K52" s="1493">
        <f>[3]W800_JIG_MTBJC!K973</f>
        <v>5893</v>
      </c>
      <c r="L52" s="1492">
        <f>[3]W800_JIG_MTBJC!L973</f>
        <v>0</v>
      </c>
      <c r="M52" s="1493">
        <f>[3]W800_JIG_MTBJC!M973</f>
        <v>214</v>
      </c>
      <c r="N52" s="1493">
        <f>[3]W800_JIG_MTBJC!N973</f>
        <v>0</v>
      </c>
      <c r="O52" s="1493">
        <f>[3]W800_JIG_MTBJC!O973</f>
        <v>258</v>
      </c>
      <c r="P52" s="1493">
        <f>[3]W800_JIG_MTBJC!P973</f>
        <v>4574</v>
      </c>
      <c r="Q52" s="1493">
        <f>[3]W800_JIG_MTBJC!Q973</f>
        <v>5073</v>
      </c>
      <c r="R52" s="1493">
        <f>[3]W800_JIG_MTBJC!R973</f>
        <v>0</v>
      </c>
      <c r="S52" s="1493">
        <f>[3]W800_JIG_MTBJC!S973</f>
        <v>60</v>
      </c>
      <c r="T52" s="1492">
        <f>[3]W800_JIG_MTBJC!T973</f>
        <v>1228</v>
      </c>
      <c r="U52" s="1493">
        <f>[3]W800_JIG_MTBJC!U973</f>
        <v>0</v>
      </c>
      <c r="V52" s="1493">
        <f>[3]W800_JIG_MTBJC!V973</f>
        <v>0</v>
      </c>
      <c r="W52" s="1493">
        <f>[3]W800_JIG_MTBJC!W973</f>
        <v>0</v>
      </c>
      <c r="X52" s="1493">
        <f>[3]W800_JIG_MTBJC!X973</f>
        <v>2407</v>
      </c>
      <c r="Y52" s="1493">
        <f>[3]W800_JIG_MTBJC!Y973</f>
        <v>1186</v>
      </c>
      <c r="Z52" s="1493">
        <f>[3]W800_JIG_MTBJC!Z973</f>
        <v>0</v>
      </c>
      <c r="AA52" s="1493">
        <f>[3]W800_JIG_MTBJC!AA973</f>
        <v>0</v>
      </c>
      <c r="AB52" s="1492">
        <f>[3]W800_JIG_MTBJC!AB973</f>
        <v>4977</v>
      </c>
      <c r="AC52" s="1493">
        <f>[3]W800_JIG_MTBJC!AC973</f>
        <v>0</v>
      </c>
    </row>
    <row r="53" spans="1:29">
      <c r="A53" s="1491" t="str">
        <f>[3]W800_JIG_MTBJC!A974</f>
        <v>18</v>
      </c>
      <c r="B53" s="1491" t="str">
        <f>[3]W800_JIG_MTBJC!B974</f>
        <v>46</v>
      </c>
      <c r="C53" s="1491" t="str">
        <f>[3]W800_JIG_MTBJC!C974</f>
        <v>SL</v>
      </c>
      <c r="D53" s="1491" t="str">
        <f>[3]W800_JIG_MTBJC!D974</f>
        <v>FW</v>
      </c>
      <c r="E53" s="1491" t="str">
        <f>[3]W800_JIG_MTBJC!E974</f>
        <v>11_定内労務費</v>
      </c>
      <c r="F53" s="1492">
        <f>[3]W800_JIG_MTBJC!F974</f>
        <v>8938</v>
      </c>
      <c r="G53" s="1492">
        <f>[3]W800_JIG_MTBJC!G974</f>
        <v>8146</v>
      </c>
      <c r="H53" s="1492">
        <f>[3]W800_JIG_MTBJC!H974</f>
        <v>9010</v>
      </c>
      <c r="I53" s="1492">
        <f>[3]W800_JIG_MTBJC!I974</f>
        <v>8578</v>
      </c>
      <c r="J53" s="1492">
        <f>[3]W800_JIG_MTBJC!J974</f>
        <v>8938</v>
      </c>
      <c r="K53" s="1492">
        <f>[3]W800_JIG_MTBJC!K974</f>
        <v>7354</v>
      </c>
      <c r="L53" s="1492">
        <f>[3]W800_JIG_MTBJC!L974</f>
        <v>9010</v>
      </c>
      <c r="M53" s="1492">
        <f>[3]W800_JIG_MTBJC!M974</f>
        <v>7638</v>
      </c>
      <c r="N53" s="1492">
        <f>[3]W800_JIG_MTBJC!N974</f>
        <v>8938</v>
      </c>
      <c r="O53" s="1492">
        <f>[3]W800_JIG_MTBJC!O974</f>
        <v>8218</v>
      </c>
      <c r="P53" s="1492">
        <f>[3]W800_JIG_MTBJC!P974</f>
        <v>9010</v>
      </c>
      <c r="Q53" s="1492">
        <f>[3]W800_JIG_MTBJC!Q974</f>
        <v>9010</v>
      </c>
      <c r="R53" s="1492">
        <f>[3]W800_JIG_MTBJC!R974</f>
        <v>9658</v>
      </c>
      <c r="S53" s="1492">
        <f>[3]W800_JIG_MTBJC!S974</f>
        <v>9658</v>
      </c>
      <c r="T53" s="1492">
        <f>[3]W800_JIG_MTBJC!T974</f>
        <v>9730</v>
      </c>
      <c r="U53" s="1492">
        <f>[3]W800_JIG_MTBJC!U974</f>
        <v>9730</v>
      </c>
      <c r="V53" s="1492">
        <f>[3]W800_JIG_MTBJC!V974</f>
        <v>9658</v>
      </c>
      <c r="W53" s="1492">
        <f>[3]W800_JIG_MTBJC!W974</f>
        <v>9658</v>
      </c>
      <c r="X53" s="1492">
        <f>[3]W800_JIG_MTBJC!X974</f>
        <v>9730</v>
      </c>
      <c r="Y53" s="1492">
        <f>[3]W800_JIG_MTBJC!Y974</f>
        <v>9730</v>
      </c>
      <c r="Z53" s="1492">
        <f>[3]W800_JIG_MTBJC!Z974</f>
        <v>9658</v>
      </c>
      <c r="AA53" s="1492">
        <f>[3]W800_JIG_MTBJC!AA974</f>
        <v>9658</v>
      </c>
      <c r="AB53" s="1492">
        <f>[3]W800_JIG_MTBJC!AB974</f>
        <v>9730</v>
      </c>
      <c r="AC53" s="1492">
        <f>[3]W800_JIG_MTBJC!AC974</f>
        <v>9730</v>
      </c>
    </row>
    <row r="54" spans="1:29">
      <c r="A54" s="1491" t="str">
        <f>[3]W800_JIG_MTBJC!A975</f>
        <v>18</v>
      </c>
      <c r="B54" s="1491" t="str">
        <f>[3]W800_JIG_MTBJC!B975</f>
        <v>46</v>
      </c>
      <c r="C54" s="1491" t="str">
        <f>[3]W800_JIG_MTBJC!C975</f>
        <v>SL</v>
      </c>
      <c r="D54" s="1491" t="str">
        <f>[3]W800_JIG_MTBJC!D975</f>
        <v>FW</v>
      </c>
      <c r="E54" s="1491" t="str">
        <f>[3]W800_JIG_MTBJC!E975</f>
        <v>13_定外労務費</v>
      </c>
      <c r="F54" s="1492">
        <f>[3]W800_JIG_MTBJC!F975</f>
        <v>536</v>
      </c>
      <c r="G54" s="1492">
        <f>[3]W800_JIG_MTBJC!G975</f>
        <v>784</v>
      </c>
      <c r="H54" s="1492">
        <f>[3]W800_JIG_MTBJC!H975</f>
        <v>536</v>
      </c>
      <c r="I54" s="1492">
        <f>[3]W800_JIG_MTBJC!I975</f>
        <v>384</v>
      </c>
      <c r="J54" s="1492">
        <f>[3]W800_JIG_MTBJC!J975</f>
        <v>536</v>
      </c>
      <c r="K54" s="1492">
        <f>[3]W800_JIG_MTBJC!K975</f>
        <v>135</v>
      </c>
      <c r="L54" s="1492">
        <f>[3]W800_JIG_MTBJC!L975</f>
        <v>536</v>
      </c>
      <c r="M54" s="1492">
        <f>[3]W800_JIG_MTBJC!M975</f>
        <v>237</v>
      </c>
      <c r="N54" s="1492">
        <f>[3]W800_JIG_MTBJC!N975</f>
        <v>536</v>
      </c>
      <c r="O54" s="1492">
        <f>[3]W800_JIG_MTBJC!O975</f>
        <v>595</v>
      </c>
      <c r="P54" s="1492">
        <f>[3]W800_JIG_MTBJC!P975</f>
        <v>536</v>
      </c>
      <c r="Q54" s="1492">
        <f>[3]W800_JIG_MTBJC!Q975</f>
        <v>536</v>
      </c>
      <c r="R54" s="1492">
        <f>[3]W800_JIG_MTBJC!R975</f>
        <v>536</v>
      </c>
      <c r="S54" s="1492">
        <f>[3]W800_JIG_MTBJC!S975</f>
        <v>536</v>
      </c>
      <c r="T54" s="1492">
        <f>[3]W800_JIG_MTBJC!T975</f>
        <v>507</v>
      </c>
      <c r="U54" s="1492">
        <f>[3]W800_JIG_MTBJC!U975</f>
        <v>507</v>
      </c>
      <c r="V54" s="1492">
        <f>[3]W800_JIG_MTBJC!V975</f>
        <v>507</v>
      </c>
      <c r="W54" s="1492">
        <f>[3]W800_JIG_MTBJC!W975</f>
        <v>507</v>
      </c>
      <c r="X54" s="1492">
        <f>[3]W800_JIG_MTBJC!X975</f>
        <v>507</v>
      </c>
      <c r="Y54" s="1492">
        <f>[3]W800_JIG_MTBJC!Y975</f>
        <v>507</v>
      </c>
      <c r="Z54" s="1492">
        <f>[3]W800_JIG_MTBJC!Z975</f>
        <v>507</v>
      </c>
      <c r="AA54" s="1492">
        <f>[3]W800_JIG_MTBJC!AA975</f>
        <v>507</v>
      </c>
      <c r="AB54" s="1492">
        <f>[3]W800_JIG_MTBJC!AB975</f>
        <v>504</v>
      </c>
      <c r="AC54" s="1492">
        <f>[3]W800_JIG_MTBJC!AC975</f>
        <v>504</v>
      </c>
    </row>
    <row r="55" spans="1:29">
      <c r="A55" s="1491" t="str">
        <f>[3]W800_JIG_MTBJC!A976</f>
        <v>18</v>
      </c>
      <c r="B55" s="1491" t="str">
        <f>[3]W800_JIG_MTBJC!B976</f>
        <v>46</v>
      </c>
      <c r="C55" s="1491" t="str">
        <f>[3]W800_JIG_MTBJC!C976</f>
        <v>SL</v>
      </c>
      <c r="D55" s="1491" t="str">
        <f>[3]W800_JIG_MTBJC!D976</f>
        <v>FW</v>
      </c>
      <c r="E55" s="1491" t="str">
        <f>[3]W800_JIG_MTBJC!E976</f>
        <v>14_全社配賦費</v>
      </c>
      <c r="F55" s="1492">
        <f>[3]W800_JIG_MTBJC!F976</f>
        <v>2366</v>
      </c>
      <c r="G55" s="1492">
        <f>[3]W800_JIG_MTBJC!G976</f>
        <v>2366</v>
      </c>
      <c r="H55" s="1492">
        <f>[3]W800_JIG_MTBJC!H976</f>
        <v>2366</v>
      </c>
      <c r="I55" s="1492">
        <f>[3]W800_JIG_MTBJC!I976</f>
        <v>2366</v>
      </c>
      <c r="J55" s="1492">
        <f>[3]W800_JIG_MTBJC!J976</f>
        <v>2366</v>
      </c>
      <c r="K55" s="1492">
        <f>[3]W800_JIG_MTBJC!K976</f>
        <v>2366</v>
      </c>
      <c r="L55" s="1492">
        <f>[3]W800_JIG_MTBJC!L976</f>
        <v>2366</v>
      </c>
      <c r="M55" s="1492">
        <f>[3]W800_JIG_MTBJC!M976</f>
        <v>2366</v>
      </c>
      <c r="N55" s="1492">
        <f>[3]W800_JIG_MTBJC!N976</f>
        <v>2366</v>
      </c>
      <c r="O55" s="1492">
        <f>[3]W800_JIG_MTBJC!O976</f>
        <v>2366</v>
      </c>
      <c r="P55" s="1492">
        <f>[3]W800_JIG_MTBJC!P976</f>
        <v>2366</v>
      </c>
      <c r="Q55" s="1492">
        <f>[3]W800_JIG_MTBJC!Q976</f>
        <v>2366</v>
      </c>
      <c r="R55" s="1492">
        <f>[3]W800_JIG_MTBJC!R976</f>
        <v>2366</v>
      </c>
      <c r="S55" s="1492">
        <f>[3]W800_JIG_MTBJC!S976</f>
        <v>2366</v>
      </c>
      <c r="T55" s="1492">
        <f>[3]W800_JIG_MTBJC!T976</f>
        <v>2366</v>
      </c>
      <c r="U55" s="1492">
        <f>[3]W800_JIG_MTBJC!U976</f>
        <v>2366</v>
      </c>
      <c r="V55" s="1492">
        <f>[3]W800_JIG_MTBJC!V976</f>
        <v>2366</v>
      </c>
      <c r="W55" s="1492">
        <f>[3]W800_JIG_MTBJC!W976</f>
        <v>2366</v>
      </c>
      <c r="X55" s="1492">
        <f>[3]W800_JIG_MTBJC!X976</f>
        <v>2366</v>
      </c>
      <c r="Y55" s="1492">
        <f>[3]W800_JIG_MTBJC!Y976</f>
        <v>2366</v>
      </c>
      <c r="Z55" s="1492">
        <f>[3]W800_JIG_MTBJC!Z976</f>
        <v>2366</v>
      </c>
      <c r="AA55" s="1492">
        <f>[3]W800_JIG_MTBJC!AA976</f>
        <v>2366</v>
      </c>
      <c r="AB55" s="1492">
        <f>[3]W800_JIG_MTBJC!AB976</f>
        <v>2366</v>
      </c>
      <c r="AC55" s="1492">
        <f>[3]W800_JIG_MTBJC!AC976</f>
        <v>2366</v>
      </c>
    </row>
    <row r="56" spans="1:29">
      <c r="A56" s="1491" t="str">
        <f>[3]W800_JIG_MTBJC!A977</f>
        <v>18</v>
      </c>
      <c r="B56" s="1491" t="str">
        <f>[3]W800_JIG_MTBJC!B977</f>
        <v>46</v>
      </c>
      <c r="C56" s="1491" t="str">
        <f>[3]W800_JIG_MTBJC!C977</f>
        <v>SL</v>
      </c>
      <c r="D56" s="1491" t="str">
        <f>[3]W800_JIG_MTBJC!D977</f>
        <v>FW</v>
      </c>
      <c r="E56" s="1491" t="str">
        <f>[3]W800_JIG_MTBJC!E977</f>
        <v>16_未成完成労務費</v>
      </c>
      <c r="F56" s="1492">
        <f>[3]W800_JIG_MTBJC!F977</f>
        <v>4908</v>
      </c>
      <c r="G56" s="1492">
        <f>[3]W800_JIG_MTBJC!G977</f>
        <v>3051</v>
      </c>
      <c r="H56" s="1492">
        <f>[3]W800_JIG_MTBJC!H977</f>
        <v>-5880</v>
      </c>
      <c r="I56" s="1492">
        <f>[3]W800_JIG_MTBJC!I977</f>
        <v>-1653</v>
      </c>
      <c r="J56" s="1492">
        <f>[3]W800_JIG_MTBJC!J977</f>
        <v>5616</v>
      </c>
      <c r="K56" s="1492">
        <f>[3]W800_JIG_MTBJC!K977</f>
        <v>184</v>
      </c>
      <c r="L56" s="1492">
        <f>[3]W800_JIG_MTBJC!L977</f>
        <v>-1986</v>
      </c>
      <c r="M56" s="1492">
        <f>[3]W800_JIG_MTBJC!M977</f>
        <v>-6820</v>
      </c>
      <c r="N56" s="1492">
        <f>[3]W800_JIG_MTBJC!N977</f>
        <v>-5430</v>
      </c>
      <c r="O56" s="1492">
        <f>[3]W800_JIG_MTBJC!O977</f>
        <v>-5512</v>
      </c>
      <c r="P56" s="1492">
        <f>[3]W800_JIG_MTBJC!P977</f>
        <v>4476</v>
      </c>
      <c r="Q56" s="1492">
        <f>[3]W800_JIG_MTBJC!Q977</f>
        <v>4972</v>
      </c>
      <c r="R56" s="1492">
        <f>[3]W800_JIG_MTBJC!R977</f>
        <v>14874</v>
      </c>
      <c r="S56" s="1492">
        <f>[3]W800_JIG_MTBJC!S977</f>
        <v>10580</v>
      </c>
      <c r="T56" s="1492">
        <f>[3]W800_JIG_MTBJC!T977</f>
        <v>-8898</v>
      </c>
      <c r="U56" s="1492">
        <f>[3]W800_JIG_MTBJC!U977</f>
        <v>0</v>
      </c>
      <c r="V56" s="1492">
        <f>[3]W800_JIG_MTBJC!V977</f>
        <v>-6624</v>
      </c>
      <c r="W56" s="1492">
        <f>[3]W800_JIG_MTBJC!W977</f>
        <v>177</v>
      </c>
      <c r="X56" s="1492">
        <f>[3]W800_JIG_MTBJC!X977</f>
        <v>5616</v>
      </c>
      <c r="Y56" s="1492">
        <f>[3]W800_JIG_MTBJC!Y977</f>
        <v>1883</v>
      </c>
      <c r="Z56" s="1492">
        <f>[3]W800_JIG_MTBJC!Z977</f>
        <v>-9612</v>
      </c>
      <c r="AA56" s="1492">
        <f>[3]W800_JIG_MTBJC!AA977</f>
        <v>0</v>
      </c>
      <c r="AB56" s="1492">
        <f>[3]W800_JIG_MTBJC!AB977</f>
        <v>11460</v>
      </c>
      <c r="AC56" s="1492">
        <f>[3]W800_JIG_MTBJC!AC977</f>
        <v>234</v>
      </c>
    </row>
    <row r="57" spans="1:29">
      <c r="A57" s="1491" t="str">
        <f>[3]W800_JIG_MTBJC!A978</f>
        <v>18</v>
      </c>
      <c r="B57" s="1491" t="str">
        <f>[3]W800_JIG_MTBJC!B978</f>
        <v>46</v>
      </c>
      <c r="C57" s="1491" t="str">
        <f>[3]W800_JIG_MTBJC!C978</f>
        <v>SL</v>
      </c>
      <c r="D57" s="1491" t="str">
        <f>[3]W800_JIG_MTBJC!D978</f>
        <v>FW</v>
      </c>
      <c r="E57" s="1491" t="str">
        <f>[3]W800_JIG_MTBJC!E978</f>
        <v>21_契約工数</v>
      </c>
      <c r="F57" s="1492">
        <f>[3]W800_JIG_MTBJC!F978</f>
        <v>2814</v>
      </c>
      <c r="G57" s="1492">
        <f>[3]W800_JIG_MTBJC!G978</f>
        <v>2099.9</v>
      </c>
      <c r="H57" s="1492">
        <f>[3]W800_JIG_MTBJC!H978</f>
        <v>442</v>
      </c>
      <c r="I57" s="1492">
        <f>[3]W800_JIG_MTBJC!I978</f>
        <v>1347</v>
      </c>
      <c r="J57" s="1492">
        <f>[3]W800_JIG_MTBJC!J978</f>
        <v>2862</v>
      </c>
      <c r="K57" s="1492">
        <f>[3]W800_JIG_MTBJC!K978</f>
        <v>1740.6</v>
      </c>
      <c r="L57" s="1492">
        <f>[3]W800_JIG_MTBJC!L978</f>
        <v>1691</v>
      </c>
      <c r="M57" s="1493">
        <f>[3]W800_JIG_MTBJC!M978</f>
        <v>1750.85</v>
      </c>
      <c r="N57" s="1492">
        <f>[3]W800_JIG_MTBJC!N978</f>
        <v>441</v>
      </c>
      <c r="O57" s="1493">
        <f>[3]W800_JIG_MTBJC!O978</f>
        <v>1509</v>
      </c>
      <c r="P57" s="1492">
        <f>[3]W800_JIG_MTBJC!P978</f>
        <v>2783</v>
      </c>
      <c r="Q57" s="1493">
        <f>[3]W800_JIG_MTBJC!Q978</f>
        <v>1826.25</v>
      </c>
      <c r="R57" s="1492">
        <f>[3]W800_JIG_MTBJC!R978</f>
        <v>4238</v>
      </c>
      <c r="S57" s="1493">
        <f>[3]W800_JIG_MTBJC!S978</f>
        <v>45.5</v>
      </c>
      <c r="T57" s="1492">
        <f>[3]W800_JIG_MTBJC!T978</f>
        <v>497</v>
      </c>
      <c r="U57" s="1493">
        <f>[3]W800_JIG_MTBJC!U978</f>
        <v>0</v>
      </c>
      <c r="V57" s="1492">
        <f>[3]W800_JIG_MTBJC!V978</f>
        <v>632</v>
      </c>
      <c r="W57" s="1493">
        <f>[3]W800_JIG_MTBJC!W978</f>
        <v>0</v>
      </c>
      <c r="X57" s="1492">
        <f>[3]W800_JIG_MTBJC!X978</f>
        <v>2672</v>
      </c>
      <c r="Y57" s="1493">
        <f>[3]W800_JIG_MTBJC!Y978</f>
        <v>0</v>
      </c>
      <c r="Z57" s="1492">
        <f>[3]W800_JIG_MTBJC!Z978</f>
        <v>423</v>
      </c>
      <c r="AA57" s="1493">
        <f>[3]W800_JIG_MTBJC!AA978</f>
        <v>0</v>
      </c>
      <c r="AB57" s="1492">
        <f>[3]W800_JIG_MTBJC!AB978</f>
        <v>4036</v>
      </c>
      <c r="AC57" s="1493">
        <f>[3]W800_JIG_MTBJC!AC978</f>
        <v>0</v>
      </c>
    </row>
    <row r="58" spans="1:29">
      <c r="A58" s="1491" t="str">
        <f>[3]W800_JIG_MTBJC!A979</f>
        <v>18</v>
      </c>
      <c r="B58" s="1491" t="str">
        <f>[3]W800_JIG_MTBJC!B979</f>
        <v>46</v>
      </c>
      <c r="C58" s="1491" t="str">
        <f>[3]W800_JIG_MTBJC!C979</f>
        <v>SL</v>
      </c>
      <c r="D58" s="1491" t="str">
        <f>[3]W800_JIG_MTBJC!D979</f>
        <v>FW</v>
      </c>
      <c r="E58" s="1491" t="str">
        <f>[3]W800_JIG_MTBJC!E979</f>
        <v>22_契約外工数</v>
      </c>
      <c r="F58" s="1492">
        <f>[3]W800_JIG_MTBJC!F979</f>
        <v>648</v>
      </c>
      <c r="G58" s="1492">
        <f>[3]W800_JIG_MTBJC!G979</f>
        <v>574</v>
      </c>
      <c r="H58" s="1492">
        <f>[3]W800_JIG_MTBJC!H979</f>
        <v>550</v>
      </c>
      <c r="I58" s="1492">
        <f>[3]W800_JIG_MTBJC!I979</f>
        <v>580.5</v>
      </c>
      <c r="J58" s="1492">
        <f>[3]W800_JIG_MTBJC!J979</f>
        <v>718</v>
      </c>
      <c r="K58" s="1492">
        <f>[3]W800_JIG_MTBJC!K979</f>
        <v>712.75</v>
      </c>
      <c r="L58" s="1492">
        <f>[3]W800_JIG_MTBJC!L979</f>
        <v>734</v>
      </c>
      <c r="M58" s="1493">
        <f>[3]W800_JIG_MTBJC!M979</f>
        <v>885.35</v>
      </c>
      <c r="N58" s="1492">
        <f>[3]W800_JIG_MTBJC!N979</f>
        <v>626</v>
      </c>
      <c r="O58" s="1493">
        <f>[3]W800_JIG_MTBJC!O979</f>
        <v>509.5</v>
      </c>
      <c r="P58" s="1492">
        <f>[3]W800_JIG_MTBJC!P979</f>
        <v>607</v>
      </c>
      <c r="Q58" s="1493">
        <f>[3]W800_JIG_MTBJC!Q979</f>
        <v>426.25</v>
      </c>
      <c r="R58" s="1492">
        <f>[3]W800_JIG_MTBJC!R979</f>
        <v>885</v>
      </c>
      <c r="S58" s="1493">
        <f>[3]W800_JIG_MTBJC!S979</f>
        <v>20.5</v>
      </c>
      <c r="T58" s="1492">
        <f>[3]W800_JIG_MTBJC!T979</f>
        <v>542</v>
      </c>
      <c r="U58" s="1493">
        <f>[3]W800_JIG_MTBJC!U979</f>
        <v>0</v>
      </c>
      <c r="V58" s="1492">
        <f>[3]W800_JIG_MTBJC!V979</f>
        <v>562</v>
      </c>
      <c r="W58" s="1493">
        <f>[3]W800_JIG_MTBJC!W979</f>
        <v>0</v>
      </c>
      <c r="X58" s="1492">
        <f>[3]W800_JIG_MTBJC!X979</f>
        <v>450</v>
      </c>
      <c r="Y58" s="1493">
        <f>[3]W800_JIG_MTBJC!Y979</f>
        <v>0</v>
      </c>
      <c r="Z58" s="1492">
        <f>[3]W800_JIG_MTBJC!Z979</f>
        <v>385</v>
      </c>
      <c r="AA58" s="1493">
        <f>[3]W800_JIG_MTBJC!AA979</f>
        <v>0</v>
      </c>
      <c r="AB58" s="1492">
        <f>[3]W800_JIG_MTBJC!AB979</f>
        <v>619</v>
      </c>
      <c r="AC58" s="1493">
        <f>[3]W800_JIG_MTBJC!AC979</f>
        <v>0</v>
      </c>
    </row>
    <row r="59" spans="1:29">
      <c r="A59" s="1491" t="str">
        <f>[3]W800_JIG_MTBJC!A980</f>
        <v>18</v>
      </c>
      <c r="B59" s="1491" t="str">
        <f>[3]W800_JIG_MTBJC!B980</f>
        <v>46</v>
      </c>
      <c r="C59" s="1491" t="str">
        <f>[3]W800_JIG_MTBJC!C980</f>
        <v>SL</v>
      </c>
      <c r="D59" s="1491" t="str">
        <f>[3]W800_JIG_MTBJC!D980</f>
        <v>FW</v>
      </c>
      <c r="E59" s="1491" t="str">
        <f>[3]W800_JIG_MTBJC!E980</f>
        <v>23_会社負担工数</v>
      </c>
      <c r="F59" s="1492">
        <f>[3]W800_JIG_MTBJC!F980</f>
        <v>-176</v>
      </c>
      <c r="G59" s="1492">
        <f>[3]W800_JIG_MTBJC!G980</f>
        <v>-352</v>
      </c>
      <c r="H59" s="1492">
        <f>[3]W800_JIG_MTBJC!H980</f>
        <v>-160</v>
      </c>
      <c r="I59" s="1493">
        <f>[3]W800_JIG_MTBJC!I980</f>
        <v>-256</v>
      </c>
      <c r="J59" s="1492">
        <f>[3]W800_JIG_MTBJC!J980</f>
        <v>-176</v>
      </c>
      <c r="K59" s="1493">
        <f>[3]W800_JIG_MTBJC!K980</f>
        <v>-528</v>
      </c>
      <c r="L59" s="1492">
        <f>[3]W800_JIG_MTBJC!L980</f>
        <v>-160</v>
      </c>
      <c r="M59" s="1493">
        <f>[3]W800_JIG_MTBJC!M980</f>
        <v>-465</v>
      </c>
      <c r="N59" s="1492">
        <f>[3]W800_JIG_MTBJC!N980</f>
        <v>-176</v>
      </c>
      <c r="O59" s="1493">
        <f>[3]W800_JIG_MTBJC!O980</f>
        <v>-256</v>
      </c>
      <c r="P59" s="1492">
        <f>[3]W800_JIG_MTBJC!P980</f>
        <v>-160</v>
      </c>
      <c r="Q59" s="1493">
        <f>[3]W800_JIG_MTBJC!Q980</f>
        <v>0</v>
      </c>
      <c r="R59" s="1492">
        <f>[3]W800_JIG_MTBJC!R980</f>
        <v>-16</v>
      </c>
      <c r="S59" s="1493">
        <f>[3]W800_JIG_MTBJC!S980</f>
        <v>0</v>
      </c>
      <c r="T59" s="1492">
        <f>[3]W800_JIG_MTBJC!T980</f>
        <v>0</v>
      </c>
      <c r="U59" s="1493">
        <f>[3]W800_JIG_MTBJC!U980</f>
        <v>0</v>
      </c>
      <c r="V59" s="1492">
        <f>[3]W800_JIG_MTBJC!V980</f>
        <v>-16</v>
      </c>
      <c r="W59" s="1493">
        <f>[3]W800_JIG_MTBJC!W980</f>
        <v>0</v>
      </c>
      <c r="X59" s="1492">
        <f>[3]W800_JIG_MTBJC!X980</f>
        <v>0</v>
      </c>
      <c r="Y59" s="1493">
        <f>[3]W800_JIG_MTBJC!Y980</f>
        <v>0</v>
      </c>
      <c r="Z59" s="1492">
        <f>[3]W800_JIG_MTBJC!Z980</f>
        <v>-16</v>
      </c>
      <c r="AA59" s="1493">
        <f>[3]W800_JIG_MTBJC!AA980</f>
        <v>0</v>
      </c>
      <c r="AB59" s="1492">
        <f>[3]W800_JIG_MTBJC!AB980</f>
        <v>0</v>
      </c>
      <c r="AC59" s="1493">
        <f>[3]W800_JIG_MTBJC!AC980</f>
        <v>0</v>
      </c>
    </row>
    <row r="60" spans="1:29">
      <c r="A60" s="1491" t="str">
        <f>[3]W800_JIG_MTBJC!A981</f>
        <v>18</v>
      </c>
      <c r="B60" s="1491" t="str">
        <f>[3]W800_JIG_MTBJC!B981</f>
        <v>46</v>
      </c>
      <c r="C60" s="1491" t="str">
        <f>[3]W800_JIG_MTBJC!C981</f>
        <v>SL</v>
      </c>
      <c r="D60" s="1491" t="str">
        <f>[3]W800_JIG_MTBJC!D981</f>
        <v>FW</v>
      </c>
      <c r="E60" s="1491" t="str">
        <f>[3]W800_JIG_MTBJC!E981</f>
        <v>31_残業時間</v>
      </c>
      <c r="F60" s="1492">
        <f>[3]W800_JIG_MTBJC!F981</f>
        <v>180</v>
      </c>
      <c r="G60" s="1492">
        <f>[3]W800_JIG_MTBJC!G981</f>
        <v>263</v>
      </c>
      <c r="H60" s="1492">
        <f>[3]W800_JIG_MTBJC!H981</f>
        <v>180</v>
      </c>
      <c r="I60" s="1493">
        <f>[3]W800_JIG_MTBJC!I981</f>
        <v>129</v>
      </c>
      <c r="J60" s="1492">
        <f>[3]W800_JIG_MTBJC!J981</f>
        <v>180</v>
      </c>
      <c r="K60" s="1493">
        <f>[3]W800_JIG_MTBJC!K981</f>
        <v>45</v>
      </c>
      <c r="L60" s="1492">
        <f>[3]W800_JIG_MTBJC!L981</f>
        <v>180</v>
      </c>
      <c r="M60" s="1493">
        <f>[3]W800_JIG_MTBJC!M981</f>
        <v>80</v>
      </c>
      <c r="N60" s="1492">
        <f>[3]W800_JIG_MTBJC!N981</f>
        <v>180</v>
      </c>
      <c r="O60" s="1493">
        <f>[3]W800_JIG_MTBJC!O981</f>
        <v>200</v>
      </c>
      <c r="P60" s="1492">
        <f>[3]W800_JIG_MTBJC!P981</f>
        <v>180</v>
      </c>
      <c r="Q60" s="1493">
        <f>[3]W800_JIG_MTBJC!Q981</f>
        <v>0</v>
      </c>
      <c r="R60" s="1492">
        <f>[3]W800_JIG_MTBJC!R981</f>
        <v>180</v>
      </c>
      <c r="S60" s="1493">
        <f>[3]W800_JIG_MTBJC!S981</f>
        <v>0</v>
      </c>
      <c r="T60" s="1492">
        <f>[3]W800_JIG_MTBJC!T981</f>
        <v>170</v>
      </c>
      <c r="U60" s="1493">
        <f>[3]W800_JIG_MTBJC!U981</f>
        <v>0</v>
      </c>
      <c r="V60" s="1492">
        <f>[3]W800_JIG_MTBJC!V981</f>
        <v>170</v>
      </c>
      <c r="W60" s="1493">
        <f>[3]W800_JIG_MTBJC!W981</f>
        <v>0</v>
      </c>
      <c r="X60" s="1492">
        <f>[3]W800_JIG_MTBJC!X981</f>
        <v>170</v>
      </c>
      <c r="Y60" s="1493">
        <f>[3]W800_JIG_MTBJC!Y981</f>
        <v>0</v>
      </c>
      <c r="Z60" s="1492">
        <f>[3]W800_JIG_MTBJC!Z981</f>
        <v>170</v>
      </c>
      <c r="AA60" s="1493">
        <f>[3]W800_JIG_MTBJC!AA981</f>
        <v>0</v>
      </c>
      <c r="AB60" s="1492">
        <f>[3]W800_JIG_MTBJC!AB981</f>
        <v>169</v>
      </c>
      <c r="AC60" s="1493">
        <f>[3]W800_JIG_MTBJC!AC981</f>
        <v>0</v>
      </c>
    </row>
    <row r="61" spans="1:29">
      <c r="A61" s="1491" t="str">
        <f>[3]W800_JIG_MTBJC!A982</f>
        <v>18</v>
      </c>
      <c r="B61" s="1491" t="str">
        <f>[3]W800_JIG_MTBJC!B982</f>
        <v>47</v>
      </c>
      <c r="C61" s="1491" t="str">
        <f>[3]W800_JIG_MTBJC!C982</f>
        <v>SL</v>
      </c>
      <c r="D61" s="1491" t="str">
        <f>[3]W800_JIG_MTBJC!D982</f>
        <v>FV</v>
      </c>
      <c r="E61" s="1491" t="str">
        <f>[3]W800_JIG_MTBJC!E982</f>
        <v>00_1フルタイム</v>
      </c>
      <c r="F61" s="1492">
        <f>[3]W800_JIG_MTBJC!F982</f>
        <v>14</v>
      </c>
      <c r="G61" s="1492">
        <f>[3]W800_JIG_MTBJC!G982</f>
        <v>14</v>
      </c>
      <c r="H61" s="1492">
        <f>[3]W800_JIG_MTBJC!H982</f>
        <v>14</v>
      </c>
      <c r="I61" s="1493">
        <f>[3]W800_JIG_MTBJC!I982</f>
        <v>14</v>
      </c>
      <c r="J61" s="1492">
        <f>[3]W800_JIG_MTBJC!J982</f>
        <v>14</v>
      </c>
      <c r="K61" s="1493">
        <f>[3]W800_JIG_MTBJC!K982</f>
        <v>14</v>
      </c>
      <c r="L61" s="1492">
        <f>[3]W800_JIG_MTBJC!L982</f>
        <v>14</v>
      </c>
      <c r="M61" s="1493">
        <f>[3]W800_JIG_MTBJC!M982</f>
        <v>13</v>
      </c>
      <c r="N61" s="1492">
        <f>[3]W800_JIG_MTBJC!N982</f>
        <v>14</v>
      </c>
      <c r="O61" s="1493">
        <f>[3]W800_JIG_MTBJC!O982</f>
        <v>13</v>
      </c>
      <c r="P61" s="1492">
        <f>[3]W800_JIG_MTBJC!P982</f>
        <v>14</v>
      </c>
      <c r="Q61" s="1493">
        <f>[3]W800_JIG_MTBJC!Q982</f>
        <v>0</v>
      </c>
      <c r="R61" s="1492">
        <f>[3]W800_JIG_MTBJC!R982</f>
        <v>15</v>
      </c>
      <c r="S61" s="1493">
        <f>[3]W800_JIG_MTBJC!S982</f>
        <v>0</v>
      </c>
      <c r="T61" s="1492">
        <f>[3]W800_JIG_MTBJC!T982</f>
        <v>15</v>
      </c>
      <c r="U61" s="1493">
        <f>[3]W800_JIG_MTBJC!U982</f>
        <v>0</v>
      </c>
      <c r="V61" s="1492">
        <f>[3]W800_JIG_MTBJC!V982</f>
        <v>15</v>
      </c>
      <c r="W61" s="1493">
        <f>[3]W800_JIG_MTBJC!W982</f>
        <v>0</v>
      </c>
      <c r="X61" s="1492">
        <f>[3]W800_JIG_MTBJC!X982</f>
        <v>15</v>
      </c>
      <c r="Y61" s="1493">
        <f>[3]W800_JIG_MTBJC!Y982</f>
        <v>0</v>
      </c>
      <c r="Z61" s="1492">
        <f>[3]W800_JIG_MTBJC!Z982</f>
        <v>15</v>
      </c>
      <c r="AA61" s="1493">
        <f>[3]W800_JIG_MTBJC!AA982</f>
        <v>0</v>
      </c>
      <c r="AB61" s="1492">
        <f>[3]W800_JIG_MTBJC!AB982</f>
        <v>15</v>
      </c>
      <c r="AC61" s="1493">
        <f>[3]W800_JIG_MTBJC!AC982</f>
        <v>0</v>
      </c>
    </row>
    <row r="62" spans="1:29">
      <c r="A62" s="1491" t="str">
        <f>[3]W800_JIG_MTBJC!A983</f>
        <v>18</v>
      </c>
      <c r="B62" s="1491" t="str">
        <f>[3]W800_JIG_MTBJC!B983</f>
        <v>47</v>
      </c>
      <c r="C62" s="1491" t="str">
        <f>[3]W800_JIG_MTBJC!C983</f>
        <v>SL</v>
      </c>
      <c r="D62" s="1491" t="str">
        <f>[3]W800_JIG_MTBJC!D983</f>
        <v>FV</v>
      </c>
      <c r="E62" s="1491" t="str">
        <f>[3]W800_JIG_MTBJC!E983</f>
        <v>00_2新人</v>
      </c>
      <c r="F62" s="1492">
        <f>[3]W800_JIG_MTBJC!F983</f>
        <v>1</v>
      </c>
      <c r="G62" s="1493">
        <f>[3]W800_JIG_MTBJC!G983</f>
        <v>1</v>
      </c>
      <c r="H62" s="1492">
        <f>[3]W800_JIG_MTBJC!H983</f>
        <v>1</v>
      </c>
      <c r="I62" s="1493">
        <f>[3]W800_JIG_MTBJC!I983</f>
        <v>1</v>
      </c>
      <c r="J62" s="1492">
        <f>[3]W800_JIG_MTBJC!J983</f>
        <v>1</v>
      </c>
      <c r="K62" s="1493">
        <f>[3]W800_JIG_MTBJC!K983</f>
        <v>1</v>
      </c>
      <c r="L62" s="1492">
        <f>[3]W800_JIG_MTBJC!L983</f>
        <v>1</v>
      </c>
      <c r="M62" s="1493">
        <f>[3]W800_JIG_MTBJC!M983</f>
        <v>1</v>
      </c>
      <c r="N62" s="1492">
        <f>[3]W800_JIG_MTBJC!N983</f>
        <v>1</v>
      </c>
      <c r="O62" s="1493">
        <f>[3]W800_JIG_MTBJC!O983</f>
        <v>1</v>
      </c>
      <c r="P62" s="1492">
        <f>[3]W800_JIG_MTBJC!P983</f>
        <v>1</v>
      </c>
      <c r="Q62" s="1493">
        <f>[3]W800_JIG_MTBJC!Q983</f>
        <v>0</v>
      </c>
      <c r="R62" s="1492">
        <f>[3]W800_JIG_MTBJC!R983</f>
        <v>0</v>
      </c>
      <c r="S62" s="1493">
        <f>[3]W800_JIG_MTBJC!S983</f>
        <v>0</v>
      </c>
      <c r="T62" s="1492">
        <f>[3]W800_JIG_MTBJC!T983</f>
        <v>0</v>
      </c>
      <c r="U62" s="1493">
        <f>[3]W800_JIG_MTBJC!U983</f>
        <v>0</v>
      </c>
      <c r="V62" s="1492">
        <f>[3]W800_JIG_MTBJC!V983</f>
        <v>0</v>
      </c>
      <c r="W62" s="1493">
        <f>[3]W800_JIG_MTBJC!W983</f>
        <v>0</v>
      </c>
      <c r="X62" s="1492">
        <f>[3]W800_JIG_MTBJC!X983</f>
        <v>0</v>
      </c>
      <c r="Y62" s="1493">
        <f>[3]W800_JIG_MTBJC!Y983</f>
        <v>0</v>
      </c>
      <c r="Z62" s="1492">
        <f>[3]W800_JIG_MTBJC!Z983</f>
        <v>0</v>
      </c>
      <c r="AA62" s="1493">
        <f>[3]W800_JIG_MTBJC!AA983</f>
        <v>0</v>
      </c>
      <c r="AB62" s="1492">
        <f>[3]W800_JIG_MTBJC!AB983</f>
        <v>0</v>
      </c>
      <c r="AC62" s="1493">
        <f>[3]W800_JIG_MTBJC!AC983</f>
        <v>0</v>
      </c>
    </row>
    <row r="63" spans="1:29">
      <c r="A63" s="1491" t="str">
        <f>[3]W800_JIG_MTBJC!A984</f>
        <v>18</v>
      </c>
      <c r="B63" s="1491" t="str">
        <f>[3]W800_JIG_MTBJC!B984</f>
        <v>47</v>
      </c>
      <c r="C63" s="1491" t="str">
        <f>[3]W800_JIG_MTBJC!C984</f>
        <v>SL</v>
      </c>
      <c r="D63" s="1491" t="str">
        <f>[3]W800_JIG_MTBJC!D984</f>
        <v>FV</v>
      </c>
      <c r="E63" s="1491" t="str">
        <f>[3]W800_JIG_MTBJC!E984</f>
        <v>00_3中途</v>
      </c>
      <c r="F63" s="1492">
        <f>[3]W800_JIG_MTBJC!F984</f>
        <v>0</v>
      </c>
      <c r="G63" s="1493">
        <f>[3]W800_JIG_MTBJC!G984</f>
        <v>0</v>
      </c>
      <c r="H63" s="1492">
        <f>[3]W800_JIG_MTBJC!H984</f>
        <v>0</v>
      </c>
      <c r="I63" s="1493">
        <f>[3]W800_JIG_MTBJC!I984</f>
        <v>0</v>
      </c>
      <c r="J63" s="1492">
        <f>[3]W800_JIG_MTBJC!J984</f>
        <v>0</v>
      </c>
      <c r="K63" s="1493">
        <f>[3]W800_JIG_MTBJC!K984</f>
        <v>0</v>
      </c>
      <c r="L63" s="1492">
        <f>[3]W800_JIG_MTBJC!L984</f>
        <v>0</v>
      </c>
      <c r="M63" s="1493">
        <f>[3]W800_JIG_MTBJC!M984</f>
        <v>0</v>
      </c>
      <c r="N63" s="1492">
        <f>[3]W800_JIG_MTBJC!N984</f>
        <v>0</v>
      </c>
      <c r="O63" s="1493">
        <f>[3]W800_JIG_MTBJC!O984</f>
        <v>0</v>
      </c>
      <c r="P63" s="1492">
        <f>[3]W800_JIG_MTBJC!P984</f>
        <v>0</v>
      </c>
      <c r="Q63" s="1493">
        <f>[3]W800_JIG_MTBJC!Q984</f>
        <v>0</v>
      </c>
      <c r="R63" s="1492">
        <f>[3]W800_JIG_MTBJC!R984</f>
        <v>0</v>
      </c>
      <c r="S63" s="1493">
        <f>[3]W800_JIG_MTBJC!S984</f>
        <v>0</v>
      </c>
      <c r="T63" s="1492">
        <f>[3]W800_JIG_MTBJC!T984</f>
        <v>0</v>
      </c>
      <c r="U63" s="1493">
        <f>[3]W800_JIG_MTBJC!U984</f>
        <v>0</v>
      </c>
      <c r="V63" s="1492">
        <f>[3]W800_JIG_MTBJC!V984</f>
        <v>0</v>
      </c>
      <c r="W63" s="1493">
        <f>[3]W800_JIG_MTBJC!W984</f>
        <v>0</v>
      </c>
      <c r="X63" s="1492">
        <f>[3]W800_JIG_MTBJC!X984</f>
        <v>0</v>
      </c>
      <c r="Y63" s="1493">
        <f>[3]W800_JIG_MTBJC!Y984</f>
        <v>0</v>
      </c>
      <c r="Z63" s="1492">
        <f>[3]W800_JIG_MTBJC!Z984</f>
        <v>0</v>
      </c>
      <c r="AA63" s="1493">
        <f>[3]W800_JIG_MTBJC!AA984</f>
        <v>0</v>
      </c>
      <c r="AB63" s="1492">
        <f>[3]W800_JIG_MTBJC!AB984</f>
        <v>0</v>
      </c>
      <c r="AC63" s="1493">
        <f>[3]W800_JIG_MTBJC!AC984</f>
        <v>0</v>
      </c>
    </row>
    <row r="64" spans="1:29">
      <c r="A64" s="1491" t="str">
        <f>[3]W800_JIG_MTBJC!A985</f>
        <v>18</v>
      </c>
      <c r="B64" s="1491" t="str">
        <f>[3]W800_JIG_MTBJC!B985</f>
        <v>47</v>
      </c>
      <c r="C64" s="1491" t="str">
        <f>[3]W800_JIG_MTBJC!C985</f>
        <v>SL</v>
      </c>
      <c r="D64" s="1491" t="str">
        <f>[3]W800_JIG_MTBJC!D985</f>
        <v>FV</v>
      </c>
      <c r="E64" s="1491" t="str">
        <f>[3]W800_JIG_MTBJC!E985</f>
        <v>00_4休職者</v>
      </c>
      <c r="F64" s="1492">
        <f>[3]W800_JIG_MTBJC!F985</f>
        <v>0</v>
      </c>
      <c r="G64" s="1493">
        <f>[3]W800_JIG_MTBJC!G985</f>
        <v>0</v>
      </c>
      <c r="H64" s="1492">
        <f>[3]W800_JIG_MTBJC!H985</f>
        <v>0</v>
      </c>
      <c r="I64" s="1493">
        <f>[3]W800_JIG_MTBJC!I985</f>
        <v>0</v>
      </c>
      <c r="J64" s="1492">
        <f>[3]W800_JIG_MTBJC!J985</f>
        <v>0</v>
      </c>
      <c r="K64" s="1493">
        <f>[3]W800_JIG_MTBJC!K985</f>
        <v>0</v>
      </c>
      <c r="L64" s="1492">
        <f>[3]W800_JIG_MTBJC!L985</f>
        <v>0</v>
      </c>
      <c r="M64" s="1493">
        <f>[3]W800_JIG_MTBJC!M985</f>
        <v>0</v>
      </c>
      <c r="N64" s="1492">
        <f>[3]W800_JIG_MTBJC!N985</f>
        <v>0</v>
      </c>
      <c r="O64" s="1493">
        <f>[3]W800_JIG_MTBJC!O985</f>
        <v>0</v>
      </c>
      <c r="P64" s="1492">
        <f>[3]W800_JIG_MTBJC!P985</f>
        <v>0</v>
      </c>
      <c r="Q64" s="1493">
        <f>[3]W800_JIG_MTBJC!Q985</f>
        <v>0</v>
      </c>
      <c r="R64" s="1492">
        <f>[3]W800_JIG_MTBJC!R985</f>
        <v>0</v>
      </c>
      <c r="S64" s="1493">
        <f>[3]W800_JIG_MTBJC!S985</f>
        <v>0</v>
      </c>
      <c r="T64" s="1492">
        <f>[3]W800_JIG_MTBJC!T985</f>
        <v>0</v>
      </c>
      <c r="U64" s="1493">
        <f>[3]W800_JIG_MTBJC!U985</f>
        <v>0</v>
      </c>
      <c r="V64" s="1492">
        <f>[3]W800_JIG_MTBJC!V985</f>
        <v>0</v>
      </c>
      <c r="W64" s="1493">
        <f>[3]W800_JIG_MTBJC!W985</f>
        <v>0</v>
      </c>
      <c r="X64" s="1492">
        <f>[3]W800_JIG_MTBJC!X985</f>
        <v>0</v>
      </c>
      <c r="Y64" s="1493">
        <f>[3]W800_JIG_MTBJC!Y985</f>
        <v>0</v>
      </c>
      <c r="Z64" s="1492">
        <f>[3]W800_JIG_MTBJC!Z985</f>
        <v>0</v>
      </c>
      <c r="AA64" s="1493">
        <f>[3]W800_JIG_MTBJC!AA985</f>
        <v>0</v>
      </c>
      <c r="AB64" s="1492">
        <f>[3]W800_JIG_MTBJC!AB985</f>
        <v>0</v>
      </c>
      <c r="AC64" s="1493">
        <f>[3]W800_JIG_MTBJC!AC985</f>
        <v>0</v>
      </c>
    </row>
    <row r="65" spans="1:29">
      <c r="A65" s="1491" t="str">
        <f>[3]W800_JIG_MTBJC!A986</f>
        <v>18</v>
      </c>
      <c r="B65" s="1491" t="str">
        <f>[3]W800_JIG_MTBJC!B986</f>
        <v>47</v>
      </c>
      <c r="C65" s="1491" t="str">
        <f>[3]W800_JIG_MTBJC!C986</f>
        <v>SL</v>
      </c>
      <c r="D65" s="1491" t="str">
        <f>[3]W800_JIG_MTBJC!D986</f>
        <v>FV</v>
      </c>
      <c r="E65" s="1491" t="str">
        <f>[3]W800_JIG_MTBJC!E986</f>
        <v>00_5短時間パート</v>
      </c>
      <c r="F65" s="1492">
        <f>[3]W800_JIG_MTBJC!F986</f>
        <v>0</v>
      </c>
      <c r="G65" s="1493">
        <f>[3]W800_JIG_MTBJC!G986</f>
        <v>0</v>
      </c>
      <c r="H65" s="1492">
        <f>[3]W800_JIG_MTBJC!H986</f>
        <v>0</v>
      </c>
      <c r="I65" s="1493">
        <f>[3]W800_JIG_MTBJC!I986</f>
        <v>0</v>
      </c>
      <c r="J65" s="1492">
        <f>[3]W800_JIG_MTBJC!J986</f>
        <v>0</v>
      </c>
      <c r="K65" s="1493">
        <f>[3]W800_JIG_MTBJC!K986</f>
        <v>0</v>
      </c>
      <c r="L65" s="1492">
        <f>[3]W800_JIG_MTBJC!L986</f>
        <v>0</v>
      </c>
      <c r="M65" s="1493">
        <f>[3]W800_JIG_MTBJC!M986</f>
        <v>0</v>
      </c>
      <c r="N65" s="1492">
        <f>[3]W800_JIG_MTBJC!N986</f>
        <v>0</v>
      </c>
      <c r="O65" s="1493">
        <f>[3]W800_JIG_MTBJC!O986</f>
        <v>0</v>
      </c>
      <c r="P65" s="1492">
        <f>[3]W800_JIG_MTBJC!P986</f>
        <v>0</v>
      </c>
      <c r="Q65" s="1493">
        <f>[3]W800_JIG_MTBJC!Q986</f>
        <v>0</v>
      </c>
      <c r="R65" s="1492">
        <f>[3]W800_JIG_MTBJC!R986</f>
        <v>0</v>
      </c>
      <c r="S65" s="1493">
        <f>[3]W800_JIG_MTBJC!S986</f>
        <v>0</v>
      </c>
      <c r="T65" s="1492">
        <f>[3]W800_JIG_MTBJC!T986</f>
        <v>0</v>
      </c>
      <c r="U65" s="1493">
        <f>[3]W800_JIG_MTBJC!U986</f>
        <v>0</v>
      </c>
      <c r="V65" s="1492">
        <f>[3]W800_JIG_MTBJC!V986</f>
        <v>0</v>
      </c>
      <c r="W65" s="1493">
        <f>[3]W800_JIG_MTBJC!W986</f>
        <v>0</v>
      </c>
      <c r="X65" s="1492">
        <f>[3]W800_JIG_MTBJC!X986</f>
        <v>0</v>
      </c>
      <c r="Y65" s="1493">
        <f>[3]W800_JIG_MTBJC!Y986</f>
        <v>0</v>
      </c>
      <c r="Z65" s="1492">
        <f>[3]W800_JIG_MTBJC!Z986</f>
        <v>0</v>
      </c>
      <c r="AA65" s="1493">
        <f>[3]W800_JIG_MTBJC!AA986</f>
        <v>0</v>
      </c>
      <c r="AB65" s="1492">
        <f>[3]W800_JIG_MTBJC!AB986</f>
        <v>0</v>
      </c>
      <c r="AC65" s="1493">
        <f>[3]W800_JIG_MTBJC!AC986</f>
        <v>0</v>
      </c>
    </row>
    <row r="66" spans="1:29">
      <c r="A66" s="1491" t="str">
        <f>[3]W800_JIG_MTBJC!A987</f>
        <v>18</v>
      </c>
      <c r="B66" s="1491" t="str">
        <f>[3]W800_JIG_MTBJC!B987</f>
        <v>47</v>
      </c>
      <c r="C66" s="1491" t="str">
        <f>[3]W800_JIG_MTBJC!C987</f>
        <v>SL</v>
      </c>
      <c r="D66" s="1491" t="str">
        <f>[3]W800_JIG_MTBJC!D987</f>
        <v>FV</v>
      </c>
      <c r="E66" s="1491" t="str">
        <f>[3]W800_JIG_MTBJC!E987</f>
        <v>01_1売上高</v>
      </c>
      <c r="F66" s="1492">
        <f>[3]W800_JIG_MTBJC!F987</f>
        <v>3780</v>
      </c>
      <c r="G66" s="1492">
        <f>[3]W800_JIG_MTBJC!G987</f>
        <v>3780</v>
      </c>
      <c r="H66" s="1492">
        <f>[3]W800_JIG_MTBJC!H987</f>
        <v>3577</v>
      </c>
      <c r="I66" s="1492">
        <f>[3]W800_JIG_MTBJC!I987</f>
        <v>3577</v>
      </c>
      <c r="J66" s="1492">
        <f>[3]W800_JIG_MTBJC!J987</f>
        <v>2253</v>
      </c>
      <c r="K66" s="1492">
        <f>[3]W800_JIG_MTBJC!K987</f>
        <v>2253</v>
      </c>
      <c r="L66" s="1492">
        <f>[3]W800_JIG_MTBJC!L987</f>
        <v>3474</v>
      </c>
      <c r="M66" s="1492">
        <f>[3]W800_JIG_MTBJC!M987</f>
        <v>3474</v>
      </c>
      <c r="N66" s="1492">
        <f>[3]W800_JIG_MTBJC!N987</f>
        <v>2160</v>
      </c>
      <c r="O66" s="1492">
        <f>[3]W800_JIG_MTBJC!O987</f>
        <v>2160</v>
      </c>
      <c r="P66" s="1492">
        <f>[3]W800_JIG_MTBJC!P987</f>
        <v>3082</v>
      </c>
      <c r="Q66" s="1492">
        <f>[3]W800_JIG_MTBJC!Q987</f>
        <v>3082</v>
      </c>
      <c r="R66" s="1492">
        <f>[3]W800_JIG_MTBJC!R987</f>
        <v>3069</v>
      </c>
      <c r="S66" s="1492">
        <f>[3]W800_JIG_MTBJC!S987</f>
        <v>3069</v>
      </c>
      <c r="T66" s="1492">
        <f>[3]W800_JIG_MTBJC!T987</f>
        <v>2698</v>
      </c>
      <c r="U66" s="1492">
        <f>[3]W800_JIG_MTBJC!U987</f>
        <v>2698</v>
      </c>
      <c r="V66" s="1492">
        <f>[3]W800_JIG_MTBJC!V987</f>
        <v>2406</v>
      </c>
      <c r="W66" s="1492">
        <f>[3]W800_JIG_MTBJC!W987</f>
        <v>2406</v>
      </c>
      <c r="X66" s="1492">
        <f>[3]W800_JIG_MTBJC!X987</f>
        <v>3069</v>
      </c>
      <c r="Y66" s="1492">
        <f>[3]W800_JIG_MTBJC!Y987</f>
        <v>3069</v>
      </c>
      <c r="Z66" s="1492">
        <f>[3]W800_JIG_MTBJC!Z987</f>
        <v>3008</v>
      </c>
      <c r="AA66" s="1492">
        <f>[3]W800_JIG_MTBJC!AA987</f>
        <v>3008</v>
      </c>
      <c r="AB66" s="1492">
        <f>[3]W800_JIG_MTBJC!AB987</f>
        <v>4320</v>
      </c>
      <c r="AC66" s="1492">
        <f>[3]W800_JIG_MTBJC!AC987</f>
        <v>4320</v>
      </c>
    </row>
    <row r="67" spans="1:29">
      <c r="A67" s="1491" t="str">
        <f>[3]W800_JIG_MTBJC!A988</f>
        <v>18</v>
      </c>
      <c r="B67" s="1491" t="str">
        <f>[3]W800_JIG_MTBJC!B988</f>
        <v>47</v>
      </c>
      <c r="C67" s="1491" t="str">
        <f>[3]W800_JIG_MTBJC!C988</f>
        <v>SL</v>
      </c>
      <c r="D67" s="1491" t="str">
        <f>[3]W800_JIG_MTBJC!D988</f>
        <v>FV</v>
      </c>
      <c r="E67" s="1491" t="str">
        <f>[3]W800_JIG_MTBJC!E988</f>
        <v>01_2原材料費</v>
      </c>
      <c r="F67" s="1492">
        <f>[3]W800_JIG_MTBJC!F988</f>
        <v>0</v>
      </c>
      <c r="G67" s="1492">
        <f>[3]W800_JIG_MTBJC!G988</f>
        <v>0</v>
      </c>
      <c r="H67" s="1492">
        <f>[3]W800_JIG_MTBJC!H988</f>
        <v>0</v>
      </c>
      <c r="I67" s="1492">
        <f>[3]W800_JIG_MTBJC!I988</f>
        <v>0</v>
      </c>
      <c r="J67" s="1492">
        <f>[3]W800_JIG_MTBJC!J988</f>
        <v>0</v>
      </c>
      <c r="K67" s="1492">
        <f>[3]W800_JIG_MTBJC!K988</f>
        <v>0</v>
      </c>
      <c r="L67" s="1492">
        <f>[3]W800_JIG_MTBJC!L988</f>
        <v>0</v>
      </c>
      <c r="M67" s="1492">
        <f>[3]W800_JIG_MTBJC!M988</f>
        <v>0</v>
      </c>
      <c r="N67" s="1492">
        <f>[3]W800_JIG_MTBJC!N988</f>
        <v>0</v>
      </c>
      <c r="O67" s="1492">
        <f>[3]W800_JIG_MTBJC!O988</f>
        <v>0</v>
      </c>
      <c r="P67" s="1492">
        <f>[3]W800_JIG_MTBJC!P988</f>
        <v>0</v>
      </c>
      <c r="Q67" s="1492">
        <f>[3]W800_JIG_MTBJC!Q988</f>
        <v>0</v>
      </c>
      <c r="R67" s="1492">
        <f>[3]W800_JIG_MTBJC!R988</f>
        <v>0</v>
      </c>
      <c r="S67" s="1492">
        <f>[3]W800_JIG_MTBJC!S988</f>
        <v>0</v>
      </c>
      <c r="T67" s="1492">
        <f>[3]W800_JIG_MTBJC!T988</f>
        <v>0</v>
      </c>
      <c r="U67" s="1492">
        <f>[3]W800_JIG_MTBJC!U988</f>
        <v>0</v>
      </c>
      <c r="V67" s="1492">
        <f>[3]W800_JIG_MTBJC!V988</f>
        <v>0</v>
      </c>
      <c r="W67" s="1492">
        <f>[3]W800_JIG_MTBJC!W988</f>
        <v>0</v>
      </c>
      <c r="X67" s="1492">
        <f>[3]W800_JIG_MTBJC!X988</f>
        <v>0</v>
      </c>
      <c r="Y67" s="1492">
        <f>[3]W800_JIG_MTBJC!Y988</f>
        <v>0</v>
      </c>
      <c r="Z67" s="1492">
        <f>[3]W800_JIG_MTBJC!Z988</f>
        <v>0</v>
      </c>
      <c r="AA67" s="1492">
        <f>[3]W800_JIG_MTBJC!AA988</f>
        <v>0</v>
      </c>
      <c r="AB67" s="1492">
        <f>[3]W800_JIG_MTBJC!AB988</f>
        <v>0</v>
      </c>
      <c r="AC67" s="1492">
        <f>[3]W800_JIG_MTBJC!AC988</f>
        <v>0</v>
      </c>
    </row>
    <row r="68" spans="1:29">
      <c r="A68" s="1491" t="str">
        <f>[3]W800_JIG_MTBJC!A989</f>
        <v>18</v>
      </c>
      <c r="B68" s="1491" t="str">
        <f>[3]W800_JIG_MTBJC!B989</f>
        <v>47</v>
      </c>
      <c r="C68" s="1491" t="str">
        <f>[3]W800_JIG_MTBJC!C989</f>
        <v>SL</v>
      </c>
      <c r="D68" s="1491" t="str">
        <f>[3]W800_JIG_MTBJC!D989</f>
        <v>FV</v>
      </c>
      <c r="E68" s="1491" t="str">
        <f>[3]W800_JIG_MTBJC!E989</f>
        <v>01_3社内原価</v>
      </c>
      <c r="F68" s="1492">
        <f>[3]W800_JIG_MTBJC!F989</f>
        <v>3515</v>
      </c>
      <c r="G68" s="1492">
        <f>[3]W800_JIG_MTBJC!G989</f>
        <v>4146</v>
      </c>
      <c r="H68" s="1492">
        <f>[3]W800_JIG_MTBJC!H989</f>
        <v>3325</v>
      </c>
      <c r="I68" s="1492">
        <f>[3]W800_JIG_MTBJC!I989</f>
        <v>2848</v>
      </c>
      <c r="J68" s="1492">
        <f>[3]W800_JIG_MTBJC!J989</f>
        <v>2098</v>
      </c>
      <c r="K68" s="1492">
        <f>[3]W800_JIG_MTBJC!K989</f>
        <v>2975</v>
      </c>
      <c r="L68" s="1492">
        <f>[3]W800_JIG_MTBJC!L989</f>
        <v>3232</v>
      </c>
      <c r="M68" s="1492">
        <f>[3]W800_JIG_MTBJC!M989</f>
        <v>3384</v>
      </c>
      <c r="N68" s="1492">
        <f>[3]W800_JIG_MTBJC!N989</f>
        <v>2010</v>
      </c>
      <c r="O68" s="1492">
        <f>[3]W800_JIG_MTBJC!O989</f>
        <v>1767</v>
      </c>
      <c r="P68" s="1492">
        <f>[3]W800_JIG_MTBJC!P989</f>
        <v>2867</v>
      </c>
      <c r="Q68" s="1492">
        <f>[3]W800_JIG_MTBJC!Q989</f>
        <v>2523</v>
      </c>
      <c r="R68" s="1492">
        <f>[3]W800_JIG_MTBJC!R989</f>
        <v>2756</v>
      </c>
      <c r="S68" s="1492">
        <f>[3]W800_JIG_MTBJC!S989</f>
        <v>52</v>
      </c>
      <c r="T68" s="1492">
        <f>[3]W800_JIG_MTBJC!T989</f>
        <v>2409</v>
      </c>
      <c r="U68" s="1492">
        <f>[3]W800_JIG_MTBJC!U989</f>
        <v>0</v>
      </c>
      <c r="V68" s="1492">
        <f>[3]W800_JIG_MTBJC!V989</f>
        <v>2138</v>
      </c>
      <c r="W68" s="1492">
        <f>[3]W800_JIG_MTBJC!W989</f>
        <v>0</v>
      </c>
      <c r="X68" s="1492">
        <f>[3]W800_JIG_MTBJC!X989</f>
        <v>2755</v>
      </c>
      <c r="Y68" s="1492">
        <f>[3]W800_JIG_MTBJC!Y989</f>
        <v>0</v>
      </c>
      <c r="Z68" s="1492">
        <f>[3]W800_JIG_MTBJC!Z989</f>
        <v>2699</v>
      </c>
      <c r="AA68" s="1492">
        <f>[3]W800_JIG_MTBJC!AA989</f>
        <v>0</v>
      </c>
      <c r="AB68" s="1492">
        <f>[3]W800_JIG_MTBJC!AB989</f>
        <v>3920</v>
      </c>
      <c r="AC68" s="1492">
        <f>[3]W800_JIG_MTBJC!AC989</f>
        <v>0</v>
      </c>
    </row>
    <row r="69" spans="1:29">
      <c r="A69" s="1491" t="str">
        <f>[3]W800_JIG_MTBJC!A990</f>
        <v>18</v>
      </c>
      <c r="B69" s="1491" t="str">
        <f>[3]W800_JIG_MTBJC!B990</f>
        <v>47</v>
      </c>
      <c r="C69" s="1491" t="str">
        <f>[3]W800_JIG_MTBJC!C990</f>
        <v>SL</v>
      </c>
      <c r="D69" s="1491" t="str">
        <f>[3]W800_JIG_MTBJC!D990</f>
        <v>FV</v>
      </c>
      <c r="E69" s="1491" t="str">
        <f>[3]W800_JIG_MTBJC!E990</f>
        <v>02_1売上高</v>
      </c>
      <c r="F69" s="1493">
        <f>[3]W800_JIG_MTBJC!F990</f>
        <v>0</v>
      </c>
      <c r="G69" s="1492">
        <f>[3]W800_JIG_MTBJC!G990</f>
        <v>0</v>
      </c>
      <c r="H69" s="1492">
        <f>[3]W800_JIG_MTBJC!H990</f>
        <v>0</v>
      </c>
      <c r="I69" s="1492">
        <f>[3]W800_JIG_MTBJC!I990</f>
        <v>0</v>
      </c>
      <c r="J69" s="1492">
        <f>[3]W800_JIG_MTBJC!J990</f>
        <v>0</v>
      </c>
      <c r="K69" s="1492">
        <f>[3]W800_JIG_MTBJC!K990</f>
        <v>0</v>
      </c>
      <c r="L69" s="1492">
        <f>[3]W800_JIG_MTBJC!L990</f>
        <v>0</v>
      </c>
      <c r="M69" s="1492">
        <f>[3]W800_JIG_MTBJC!M990</f>
        <v>157</v>
      </c>
      <c r="N69" s="1492">
        <f>[3]W800_JIG_MTBJC!N990</f>
        <v>0</v>
      </c>
      <c r="O69" s="1492">
        <f>[3]W800_JIG_MTBJC!O990</f>
        <v>8</v>
      </c>
      <c r="P69" s="1492">
        <f>[3]W800_JIG_MTBJC!P990</f>
        <v>0</v>
      </c>
      <c r="Q69" s="1492">
        <f>[3]W800_JIG_MTBJC!Q990</f>
        <v>0</v>
      </c>
      <c r="R69" s="1493">
        <f>[3]W800_JIG_MTBJC!R990</f>
        <v>0</v>
      </c>
      <c r="S69" s="1492">
        <f>[3]W800_JIG_MTBJC!S990</f>
        <v>0</v>
      </c>
      <c r="T69" s="1493">
        <f>[3]W800_JIG_MTBJC!T990</f>
        <v>0</v>
      </c>
      <c r="U69" s="1492">
        <f>[3]W800_JIG_MTBJC!U990</f>
        <v>0</v>
      </c>
      <c r="V69" s="1493">
        <f>[3]W800_JIG_MTBJC!V990</f>
        <v>0</v>
      </c>
      <c r="W69" s="1492">
        <f>[3]W800_JIG_MTBJC!W990</f>
        <v>0</v>
      </c>
      <c r="X69" s="1493">
        <f>[3]W800_JIG_MTBJC!X990</f>
        <v>0</v>
      </c>
      <c r="Y69" s="1492">
        <f>[3]W800_JIG_MTBJC!Y990</f>
        <v>0</v>
      </c>
      <c r="Z69" s="1493">
        <f>[3]W800_JIG_MTBJC!Z990</f>
        <v>0</v>
      </c>
      <c r="AA69" s="1492">
        <f>[3]W800_JIG_MTBJC!AA990</f>
        <v>0</v>
      </c>
      <c r="AB69" s="1493">
        <f>[3]W800_JIG_MTBJC!AB990</f>
        <v>0</v>
      </c>
      <c r="AC69" s="1492">
        <f>[3]W800_JIG_MTBJC!AC990</f>
        <v>0</v>
      </c>
    </row>
    <row r="70" spans="1:29">
      <c r="A70" s="1491" t="str">
        <f>[3]W800_JIG_MTBJC!A991</f>
        <v>18</v>
      </c>
      <c r="B70" s="1491" t="str">
        <f>[3]W800_JIG_MTBJC!B991</f>
        <v>47</v>
      </c>
      <c r="C70" s="1491" t="str">
        <f>[3]W800_JIG_MTBJC!C991</f>
        <v>SL</v>
      </c>
      <c r="D70" s="1491" t="str">
        <f>[3]W800_JIG_MTBJC!D991</f>
        <v>FV</v>
      </c>
      <c r="E70" s="1491" t="str">
        <f>[3]W800_JIG_MTBJC!E991</f>
        <v>02_2原材料費</v>
      </c>
      <c r="F70" s="1493">
        <f>[3]W800_JIG_MTBJC!F991</f>
        <v>0</v>
      </c>
      <c r="G70" s="1492">
        <f>[3]W800_JIG_MTBJC!G991</f>
        <v>0</v>
      </c>
      <c r="H70" s="1492">
        <f>[3]W800_JIG_MTBJC!H991</f>
        <v>0</v>
      </c>
      <c r="I70" s="1492">
        <f>[3]W800_JIG_MTBJC!I991</f>
        <v>0</v>
      </c>
      <c r="J70" s="1492">
        <f>[3]W800_JIG_MTBJC!J991</f>
        <v>0</v>
      </c>
      <c r="K70" s="1492">
        <f>[3]W800_JIG_MTBJC!K991</f>
        <v>0</v>
      </c>
      <c r="L70" s="1492">
        <f>[3]W800_JIG_MTBJC!L991</f>
        <v>0</v>
      </c>
      <c r="M70" s="1492">
        <f>[3]W800_JIG_MTBJC!M991</f>
        <v>0</v>
      </c>
      <c r="N70" s="1492">
        <f>[3]W800_JIG_MTBJC!N991</f>
        <v>0</v>
      </c>
      <c r="O70" s="1492">
        <f>[3]W800_JIG_MTBJC!O991</f>
        <v>0</v>
      </c>
      <c r="P70" s="1492">
        <f>[3]W800_JIG_MTBJC!P991</f>
        <v>0</v>
      </c>
      <c r="Q70" s="1492">
        <f>[3]W800_JIG_MTBJC!Q991</f>
        <v>0</v>
      </c>
      <c r="R70" s="1493">
        <f>[3]W800_JIG_MTBJC!R991</f>
        <v>0</v>
      </c>
      <c r="S70" s="1492">
        <f>[3]W800_JIG_MTBJC!S991</f>
        <v>0</v>
      </c>
      <c r="T70" s="1493">
        <f>[3]W800_JIG_MTBJC!T991</f>
        <v>0</v>
      </c>
      <c r="U70" s="1492">
        <f>[3]W800_JIG_MTBJC!U991</f>
        <v>0</v>
      </c>
      <c r="V70" s="1493">
        <f>[3]W800_JIG_MTBJC!V991</f>
        <v>0</v>
      </c>
      <c r="W70" s="1492">
        <f>[3]W800_JIG_MTBJC!W991</f>
        <v>0</v>
      </c>
      <c r="X70" s="1493">
        <f>[3]W800_JIG_MTBJC!X991</f>
        <v>0</v>
      </c>
      <c r="Y70" s="1492">
        <f>[3]W800_JIG_MTBJC!Y991</f>
        <v>0</v>
      </c>
      <c r="Z70" s="1493">
        <f>[3]W800_JIG_MTBJC!Z991</f>
        <v>0</v>
      </c>
      <c r="AA70" s="1492">
        <f>[3]W800_JIG_MTBJC!AA991</f>
        <v>0</v>
      </c>
      <c r="AB70" s="1493">
        <f>[3]W800_JIG_MTBJC!AB991</f>
        <v>0</v>
      </c>
      <c r="AC70" s="1492">
        <f>[3]W800_JIG_MTBJC!AC991</f>
        <v>0</v>
      </c>
    </row>
    <row r="71" spans="1:29">
      <c r="A71" s="1491" t="str">
        <f>[3]W800_JIG_MTBJC!A992</f>
        <v>18</v>
      </c>
      <c r="B71" s="1491" t="str">
        <f>[3]W800_JIG_MTBJC!B992</f>
        <v>47</v>
      </c>
      <c r="C71" s="1491" t="str">
        <f>[3]W800_JIG_MTBJC!C992</f>
        <v>SL</v>
      </c>
      <c r="D71" s="1491" t="str">
        <f>[3]W800_JIG_MTBJC!D992</f>
        <v>FV</v>
      </c>
      <c r="E71" s="1491" t="str">
        <f>[3]W800_JIG_MTBJC!E992</f>
        <v>02_3社内原価</v>
      </c>
      <c r="F71" s="1493">
        <f>[3]W800_JIG_MTBJC!F992</f>
        <v>0</v>
      </c>
      <c r="G71" s="1492">
        <f>[3]W800_JIG_MTBJC!G992</f>
        <v>0</v>
      </c>
      <c r="H71" s="1492">
        <f>[3]W800_JIG_MTBJC!H992</f>
        <v>0</v>
      </c>
      <c r="I71" s="1492">
        <f>[3]W800_JIG_MTBJC!I992</f>
        <v>0</v>
      </c>
      <c r="J71" s="1492">
        <f>[3]W800_JIG_MTBJC!J992</f>
        <v>0</v>
      </c>
      <c r="K71" s="1492">
        <f>[3]W800_JIG_MTBJC!K992</f>
        <v>0</v>
      </c>
      <c r="L71" s="1492">
        <f>[3]W800_JIG_MTBJC!L992</f>
        <v>0</v>
      </c>
      <c r="M71" s="1492">
        <f>[3]W800_JIG_MTBJC!M992</f>
        <v>156</v>
      </c>
      <c r="N71" s="1492">
        <f>[3]W800_JIG_MTBJC!N992</f>
        <v>0</v>
      </c>
      <c r="O71" s="1492">
        <f>[3]W800_JIG_MTBJC!O992</f>
        <v>8</v>
      </c>
      <c r="P71" s="1492">
        <f>[3]W800_JIG_MTBJC!P992</f>
        <v>0</v>
      </c>
      <c r="Q71" s="1492">
        <f>[3]W800_JIG_MTBJC!Q992</f>
        <v>0</v>
      </c>
      <c r="R71" s="1493">
        <f>[3]W800_JIG_MTBJC!R992</f>
        <v>0</v>
      </c>
      <c r="S71" s="1492">
        <f>[3]W800_JIG_MTBJC!S992</f>
        <v>0</v>
      </c>
      <c r="T71" s="1493">
        <f>[3]W800_JIG_MTBJC!T992</f>
        <v>0</v>
      </c>
      <c r="U71" s="1492">
        <f>[3]W800_JIG_MTBJC!U992</f>
        <v>0</v>
      </c>
      <c r="V71" s="1493">
        <f>[3]W800_JIG_MTBJC!V992</f>
        <v>0</v>
      </c>
      <c r="W71" s="1492">
        <f>[3]W800_JIG_MTBJC!W992</f>
        <v>0</v>
      </c>
      <c r="X71" s="1493">
        <f>[3]W800_JIG_MTBJC!X992</f>
        <v>0</v>
      </c>
      <c r="Y71" s="1492">
        <f>[3]W800_JIG_MTBJC!Y992</f>
        <v>0</v>
      </c>
      <c r="Z71" s="1493">
        <f>[3]W800_JIG_MTBJC!Z992</f>
        <v>0</v>
      </c>
      <c r="AA71" s="1492">
        <f>[3]W800_JIG_MTBJC!AA992</f>
        <v>0</v>
      </c>
      <c r="AB71" s="1493">
        <f>[3]W800_JIG_MTBJC!AB992</f>
        <v>0</v>
      </c>
      <c r="AC71" s="1492">
        <f>[3]W800_JIG_MTBJC!AC992</f>
        <v>0</v>
      </c>
    </row>
    <row r="72" spans="1:29">
      <c r="A72" s="1491" t="str">
        <f>[3]W800_JIG_MTBJC!A993</f>
        <v>18</v>
      </c>
      <c r="B72" s="1491" t="str">
        <f>[3]W800_JIG_MTBJC!B993</f>
        <v>47</v>
      </c>
      <c r="C72" s="1491" t="str">
        <f>[3]W800_JIG_MTBJC!C993</f>
        <v>SL</v>
      </c>
      <c r="D72" s="1491" t="str">
        <f>[3]W800_JIG_MTBJC!D993</f>
        <v>FV</v>
      </c>
      <c r="E72" s="1491" t="str">
        <f>[3]W800_JIG_MTBJC!E993</f>
        <v>03_1売上高</v>
      </c>
      <c r="F72" s="1492">
        <f>[3]W800_JIG_MTBJC!F993</f>
        <v>400</v>
      </c>
      <c r="G72" s="1492">
        <f>[3]W800_JIG_MTBJC!G993</f>
        <v>0</v>
      </c>
      <c r="H72" s="1492">
        <f>[3]W800_JIG_MTBJC!H993</f>
        <v>4460</v>
      </c>
      <c r="I72" s="1492">
        <f>[3]W800_JIG_MTBJC!I993</f>
        <v>4015</v>
      </c>
      <c r="J72" s="1492">
        <f>[3]W800_JIG_MTBJC!J993</f>
        <v>5910</v>
      </c>
      <c r="K72" s="1492">
        <f>[3]W800_JIG_MTBJC!K993</f>
        <v>3695</v>
      </c>
      <c r="L72" s="1492">
        <f>[3]W800_JIG_MTBJC!L993</f>
        <v>6240</v>
      </c>
      <c r="M72" s="1492">
        <f>[3]W800_JIG_MTBJC!M993</f>
        <v>6254</v>
      </c>
      <c r="N72" s="1492">
        <f>[3]W800_JIG_MTBJC!N993</f>
        <v>5180</v>
      </c>
      <c r="O72" s="1492">
        <f>[3]W800_JIG_MTBJC!O993</f>
        <v>4778</v>
      </c>
      <c r="P72" s="1492">
        <f>[3]W800_JIG_MTBJC!P993</f>
        <v>2610</v>
      </c>
      <c r="Q72" s="1492">
        <f>[3]W800_JIG_MTBJC!Q993</f>
        <v>2384</v>
      </c>
      <c r="R72" s="1492">
        <f>[3]W800_JIG_MTBJC!R993</f>
        <v>4110</v>
      </c>
      <c r="S72" s="1492">
        <f>[3]W800_JIG_MTBJC!S993</f>
        <v>5558</v>
      </c>
      <c r="T72" s="1492">
        <f>[3]W800_JIG_MTBJC!T993</f>
        <v>2800</v>
      </c>
      <c r="U72" s="1492">
        <f>[3]W800_JIG_MTBJC!U993</f>
        <v>3030</v>
      </c>
      <c r="V72" s="1492">
        <f>[3]W800_JIG_MTBJC!V993</f>
        <v>3830</v>
      </c>
      <c r="W72" s="1492">
        <f>[3]W800_JIG_MTBJC!W993</f>
        <v>6604</v>
      </c>
      <c r="X72" s="1492">
        <f>[3]W800_JIG_MTBJC!X993</f>
        <v>6050</v>
      </c>
      <c r="Y72" s="1492">
        <f>[3]W800_JIG_MTBJC!Y993</f>
        <v>7833</v>
      </c>
      <c r="Z72" s="1492">
        <f>[3]W800_JIG_MTBJC!Z993</f>
        <v>8280</v>
      </c>
      <c r="AA72" s="1492">
        <f>[3]W800_JIG_MTBJC!AA993</f>
        <v>7780</v>
      </c>
      <c r="AB72" s="1492">
        <f>[3]W800_JIG_MTBJC!AB993</f>
        <v>2000</v>
      </c>
      <c r="AC72" s="1492">
        <f>[3]W800_JIG_MTBJC!AC993</f>
        <v>1400</v>
      </c>
    </row>
    <row r="73" spans="1:29">
      <c r="A73" s="1491" t="str">
        <f>[3]W800_JIG_MTBJC!A994</f>
        <v>18</v>
      </c>
      <c r="B73" s="1491" t="str">
        <f>[3]W800_JIG_MTBJC!B994</f>
        <v>47</v>
      </c>
      <c r="C73" s="1491" t="str">
        <f>[3]W800_JIG_MTBJC!C994</f>
        <v>SL</v>
      </c>
      <c r="D73" s="1491" t="str">
        <f>[3]W800_JIG_MTBJC!D994</f>
        <v>FV</v>
      </c>
      <c r="E73" s="1491" t="str">
        <f>[3]W800_JIG_MTBJC!E994</f>
        <v>03_2原材料費</v>
      </c>
      <c r="F73" s="1492">
        <f>[3]W800_JIG_MTBJC!F994</f>
        <v>0</v>
      </c>
      <c r="G73" s="1492">
        <f>[3]W800_JIG_MTBJC!G994</f>
        <v>0</v>
      </c>
      <c r="H73" s="1492">
        <f>[3]W800_JIG_MTBJC!H994</f>
        <v>360</v>
      </c>
      <c r="I73" s="1492">
        <f>[3]W800_JIG_MTBJC!I994</f>
        <v>382</v>
      </c>
      <c r="J73" s="1492">
        <f>[3]W800_JIG_MTBJC!J994</f>
        <v>1140</v>
      </c>
      <c r="K73" s="1492">
        <f>[3]W800_JIG_MTBJC!K994</f>
        <v>8</v>
      </c>
      <c r="L73" s="1492">
        <f>[3]W800_JIG_MTBJC!L994</f>
        <v>600</v>
      </c>
      <c r="M73" s="1492">
        <f>[3]W800_JIG_MTBJC!M994</f>
        <v>19</v>
      </c>
      <c r="N73" s="1492">
        <f>[3]W800_JIG_MTBJC!N994</f>
        <v>720</v>
      </c>
      <c r="O73" s="1492">
        <f>[3]W800_JIG_MTBJC!O994</f>
        <v>19</v>
      </c>
      <c r="P73" s="1492">
        <f>[3]W800_JIG_MTBJC!P994</f>
        <v>1200</v>
      </c>
      <c r="Q73" s="1492">
        <f>[3]W800_JIG_MTBJC!Q994</f>
        <v>9</v>
      </c>
      <c r="R73" s="1492">
        <f>[3]W800_JIG_MTBJC!R994</f>
        <v>600</v>
      </c>
      <c r="S73" s="1492">
        <f>[3]W800_JIG_MTBJC!S994</f>
        <v>1009</v>
      </c>
      <c r="T73" s="1492">
        <f>[3]W800_JIG_MTBJC!T994</f>
        <v>240</v>
      </c>
      <c r="U73" s="1492">
        <f>[3]W800_JIG_MTBJC!U994</f>
        <v>798</v>
      </c>
      <c r="V73" s="1492">
        <f>[3]W800_JIG_MTBJC!V994</f>
        <v>360</v>
      </c>
      <c r="W73" s="1492">
        <f>[3]W800_JIG_MTBJC!W994</f>
        <v>0</v>
      </c>
      <c r="X73" s="1492">
        <f>[3]W800_JIG_MTBJC!X994</f>
        <v>2700</v>
      </c>
      <c r="Y73" s="1492">
        <f>[3]W800_JIG_MTBJC!Y994</f>
        <v>2621</v>
      </c>
      <c r="Z73" s="1492">
        <f>[3]W800_JIG_MTBJC!Z994</f>
        <v>3360</v>
      </c>
      <c r="AA73" s="1492">
        <f>[3]W800_JIG_MTBJC!AA994</f>
        <v>3114</v>
      </c>
      <c r="AB73" s="1492">
        <f>[3]W800_JIG_MTBJC!AB994</f>
        <v>480</v>
      </c>
      <c r="AC73" s="1492">
        <f>[3]W800_JIG_MTBJC!AC994</f>
        <v>0</v>
      </c>
    </row>
    <row r="74" spans="1:29">
      <c r="A74" s="1491" t="str">
        <f>[3]W800_JIG_MTBJC!A995</f>
        <v>18</v>
      </c>
      <c r="B74" s="1491" t="str">
        <f>[3]W800_JIG_MTBJC!B995</f>
        <v>47</v>
      </c>
      <c r="C74" s="1491" t="str">
        <f>[3]W800_JIG_MTBJC!C995</f>
        <v>SL</v>
      </c>
      <c r="D74" s="1491" t="str">
        <f>[3]W800_JIG_MTBJC!D995</f>
        <v>FV</v>
      </c>
      <c r="E74" s="1491" t="str">
        <f>[3]W800_JIG_MTBJC!E995</f>
        <v>03_3社内原価</v>
      </c>
      <c r="F74" s="1492">
        <f>[3]W800_JIG_MTBJC!F995</f>
        <v>353</v>
      </c>
      <c r="G74" s="1492">
        <f>[3]W800_JIG_MTBJC!G995</f>
        <v>0</v>
      </c>
      <c r="H74" s="1492">
        <f>[3]W800_JIG_MTBJC!H995</f>
        <v>3633</v>
      </c>
      <c r="I74" s="1492">
        <f>[3]W800_JIG_MTBJC!I995</f>
        <v>2878</v>
      </c>
      <c r="J74" s="1492">
        <f>[3]W800_JIG_MTBJC!J995</f>
        <v>4240</v>
      </c>
      <c r="K74" s="1492">
        <f>[3]W800_JIG_MTBJC!K995</f>
        <v>3236</v>
      </c>
      <c r="L74" s="1492">
        <f>[3]W800_JIG_MTBJC!L995</f>
        <v>5002</v>
      </c>
      <c r="M74" s="1492">
        <f>[3]W800_JIG_MTBJC!M995</f>
        <v>4098</v>
      </c>
      <c r="N74" s="1492">
        <f>[3]W800_JIG_MTBJC!N995</f>
        <v>3962</v>
      </c>
      <c r="O74" s="1492">
        <f>[3]W800_JIG_MTBJC!O995</f>
        <v>2324</v>
      </c>
      <c r="P74" s="1492">
        <f>[3]W800_JIG_MTBJC!P995</f>
        <v>1248</v>
      </c>
      <c r="Q74" s="1492">
        <f>[3]W800_JIG_MTBJC!Q995</f>
        <v>2220</v>
      </c>
      <c r="R74" s="1492">
        <f>[3]W800_JIG_MTBJC!R995</f>
        <v>3113</v>
      </c>
      <c r="S74" s="1492">
        <f>[3]W800_JIG_MTBJC!S995</f>
        <v>1086</v>
      </c>
      <c r="T74" s="1492">
        <f>[3]W800_JIG_MTBJC!T995</f>
        <v>2275</v>
      </c>
      <c r="U74" s="1492">
        <f>[3]W800_JIG_MTBJC!U995</f>
        <v>63</v>
      </c>
      <c r="V74" s="1492">
        <f>[3]W800_JIG_MTBJC!V995</f>
        <v>3074</v>
      </c>
      <c r="W74" s="1492">
        <f>[3]W800_JIG_MTBJC!W995</f>
        <v>93</v>
      </c>
      <c r="X74" s="1492">
        <f>[3]W800_JIG_MTBJC!X995</f>
        <v>2980</v>
      </c>
      <c r="Y74" s="1492">
        <f>[3]W800_JIG_MTBJC!Y995</f>
        <v>1102</v>
      </c>
      <c r="Z74" s="1492">
        <f>[3]W800_JIG_MTBJC!Z995</f>
        <v>4372</v>
      </c>
      <c r="AA74" s="1492">
        <f>[3]W800_JIG_MTBJC!AA995</f>
        <v>211</v>
      </c>
      <c r="AB74" s="1492">
        <f>[3]W800_JIG_MTBJC!AB995</f>
        <v>1349</v>
      </c>
      <c r="AC74" s="1492">
        <f>[3]W800_JIG_MTBJC!AC995</f>
        <v>0</v>
      </c>
    </row>
    <row r="75" spans="1:29">
      <c r="A75" s="1491" t="str">
        <f>[3]W800_JIG_MTBJC!A996</f>
        <v>18</v>
      </c>
      <c r="B75" s="1491" t="str">
        <f>[3]W800_JIG_MTBJC!B996</f>
        <v>47</v>
      </c>
      <c r="C75" s="1491" t="str">
        <f>[3]W800_JIG_MTBJC!C996</f>
        <v>SL</v>
      </c>
      <c r="D75" s="1491" t="str">
        <f>[3]W800_JIG_MTBJC!D996</f>
        <v>FV</v>
      </c>
      <c r="E75" s="1491" t="str">
        <f>[3]W800_JIG_MTBJC!E996</f>
        <v>04_1売上高</v>
      </c>
      <c r="F75" s="1492">
        <f>[3]W800_JIG_MTBJC!F996</f>
        <v>16207</v>
      </c>
      <c r="G75" s="1492">
        <f>[3]W800_JIG_MTBJC!G996</f>
        <v>2165</v>
      </c>
      <c r="H75" s="1492">
        <f>[3]W800_JIG_MTBJC!H996</f>
        <v>18680</v>
      </c>
      <c r="I75" s="1492">
        <f>[3]W800_JIG_MTBJC!I996</f>
        <v>4780</v>
      </c>
      <c r="J75" s="1492">
        <f>[3]W800_JIG_MTBJC!J996</f>
        <v>10870</v>
      </c>
      <c r="K75" s="1492">
        <f>[3]W800_JIG_MTBJC!K996</f>
        <v>1878</v>
      </c>
      <c r="L75" s="1492">
        <f>[3]W800_JIG_MTBJC!L996</f>
        <v>15700</v>
      </c>
      <c r="M75" s="1492">
        <f>[3]W800_JIG_MTBJC!M996</f>
        <v>5675</v>
      </c>
      <c r="N75" s="1492">
        <f>[3]W800_JIG_MTBJC!N996</f>
        <v>18800</v>
      </c>
      <c r="O75" s="1492">
        <f>[3]W800_JIG_MTBJC!O996</f>
        <v>1850</v>
      </c>
      <c r="P75" s="1492">
        <f>[3]W800_JIG_MTBJC!P996</f>
        <v>41100</v>
      </c>
      <c r="Q75" s="1492">
        <f>[3]W800_JIG_MTBJC!Q996</f>
        <v>76293</v>
      </c>
      <c r="R75" s="1492">
        <f>[3]W800_JIG_MTBJC!R996</f>
        <v>31690</v>
      </c>
      <c r="S75" s="1492">
        <f>[3]W800_JIG_MTBJC!S996</f>
        <v>22593</v>
      </c>
      <c r="T75" s="1492">
        <f>[3]W800_JIG_MTBJC!T996</f>
        <v>18890</v>
      </c>
      <c r="U75" s="1492">
        <f>[3]W800_JIG_MTBJC!U996</f>
        <v>7520</v>
      </c>
      <c r="V75" s="1492">
        <f>[3]W800_JIG_MTBJC!V996</f>
        <v>16200</v>
      </c>
      <c r="W75" s="1492">
        <f>[3]W800_JIG_MTBJC!W996</f>
        <v>15150</v>
      </c>
      <c r="X75" s="1492">
        <f>[3]W800_JIG_MTBJC!X996</f>
        <v>24560</v>
      </c>
      <c r="Y75" s="1492">
        <f>[3]W800_JIG_MTBJC!Y996</f>
        <v>9000</v>
      </c>
      <c r="Z75" s="1492">
        <f>[3]W800_JIG_MTBJC!Z996</f>
        <v>18800</v>
      </c>
      <c r="AA75" s="1492">
        <f>[3]W800_JIG_MTBJC!AA996</f>
        <v>0</v>
      </c>
      <c r="AB75" s="1492">
        <f>[3]W800_JIG_MTBJC!AB996</f>
        <v>12180</v>
      </c>
      <c r="AC75" s="1492">
        <f>[3]W800_JIG_MTBJC!AC996</f>
        <v>38400</v>
      </c>
    </row>
    <row r="76" spans="1:29">
      <c r="A76" s="1491" t="str">
        <f>[3]W800_JIG_MTBJC!A997</f>
        <v>18</v>
      </c>
      <c r="B76" s="1491" t="str">
        <f>[3]W800_JIG_MTBJC!B997</f>
        <v>47</v>
      </c>
      <c r="C76" s="1491" t="str">
        <f>[3]W800_JIG_MTBJC!C997</f>
        <v>SL</v>
      </c>
      <c r="D76" s="1491" t="str">
        <f>[3]W800_JIG_MTBJC!D997</f>
        <v>FV</v>
      </c>
      <c r="E76" s="1491" t="str">
        <f>[3]W800_JIG_MTBJC!E997</f>
        <v>04_2原材料費</v>
      </c>
      <c r="F76" s="1492">
        <f>[3]W800_JIG_MTBJC!F997</f>
        <v>10650</v>
      </c>
      <c r="G76" s="1492">
        <f>[3]W800_JIG_MTBJC!G997</f>
        <v>1128</v>
      </c>
      <c r="H76" s="1492">
        <f>[3]W800_JIG_MTBJC!H997</f>
        <v>11780</v>
      </c>
      <c r="I76" s="1492">
        <f>[3]W800_JIG_MTBJC!I997</f>
        <v>1956</v>
      </c>
      <c r="J76" s="1492">
        <f>[3]W800_JIG_MTBJC!J997</f>
        <v>5905</v>
      </c>
      <c r="K76" s="1492">
        <f>[3]W800_JIG_MTBJC!K997</f>
        <v>545</v>
      </c>
      <c r="L76" s="1492">
        <f>[3]W800_JIG_MTBJC!L997</f>
        <v>9573</v>
      </c>
      <c r="M76" s="1492">
        <f>[3]W800_JIG_MTBJC!M997</f>
        <v>2665</v>
      </c>
      <c r="N76" s="1492">
        <f>[3]W800_JIG_MTBJC!N997</f>
        <v>11320</v>
      </c>
      <c r="O76" s="1492">
        <f>[3]W800_JIG_MTBJC!O997</f>
        <v>1427</v>
      </c>
      <c r="P76" s="1492">
        <f>[3]W800_JIG_MTBJC!P997</f>
        <v>25000</v>
      </c>
      <c r="Q76" s="1492">
        <f>[3]W800_JIG_MTBJC!Q997</f>
        <v>51247</v>
      </c>
      <c r="R76" s="1492">
        <f>[3]W800_JIG_MTBJC!R997</f>
        <v>17940</v>
      </c>
      <c r="S76" s="1492">
        <f>[3]W800_JIG_MTBJC!S997</f>
        <v>11058</v>
      </c>
      <c r="T76" s="1492">
        <f>[3]W800_JIG_MTBJC!T997</f>
        <v>10680</v>
      </c>
      <c r="U76" s="1492">
        <f>[3]W800_JIG_MTBJC!U997</f>
        <v>2148</v>
      </c>
      <c r="V76" s="1492">
        <f>[3]W800_JIG_MTBJC!V997</f>
        <v>9425</v>
      </c>
      <c r="W76" s="1492">
        <f>[3]W800_JIG_MTBJC!W997</f>
        <v>5920</v>
      </c>
      <c r="X76" s="1492">
        <f>[3]W800_JIG_MTBJC!X997</f>
        <v>13630</v>
      </c>
      <c r="Y76" s="1492">
        <f>[3]W800_JIG_MTBJC!Y997</f>
        <v>3600</v>
      </c>
      <c r="Z76" s="1492">
        <f>[3]W800_JIG_MTBJC!Z997</f>
        <v>11485</v>
      </c>
      <c r="AA76" s="1492">
        <f>[3]W800_JIG_MTBJC!AA997</f>
        <v>0</v>
      </c>
      <c r="AB76" s="1492">
        <f>[3]W800_JIG_MTBJC!AB997</f>
        <v>7260</v>
      </c>
      <c r="AC76" s="1492">
        <f>[3]W800_JIG_MTBJC!AC997</f>
        <v>16340</v>
      </c>
    </row>
    <row r="77" spans="1:29">
      <c r="A77" s="1491" t="str">
        <f>[3]W800_JIG_MTBJC!A998</f>
        <v>18</v>
      </c>
      <c r="B77" s="1491" t="str">
        <f>[3]W800_JIG_MTBJC!B998</f>
        <v>47</v>
      </c>
      <c r="C77" s="1491" t="str">
        <f>[3]W800_JIG_MTBJC!C998</f>
        <v>SL</v>
      </c>
      <c r="D77" s="1491" t="str">
        <f>[3]W800_JIG_MTBJC!D998</f>
        <v>FV</v>
      </c>
      <c r="E77" s="1491" t="str">
        <f>[3]W800_JIG_MTBJC!E998</f>
        <v>04_3社内原価</v>
      </c>
      <c r="F77" s="1492">
        <f>[3]W800_JIG_MTBJC!F998</f>
        <v>2766</v>
      </c>
      <c r="G77" s="1492">
        <f>[3]W800_JIG_MTBJC!G998</f>
        <v>1075</v>
      </c>
      <c r="H77" s="1492">
        <f>[3]W800_JIG_MTBJC!H998</f>
        <v>4082</v>
      </c>
      <c r="I77" s="1492">
        <f>[3]W800_JIG_MTBJC!I998</f>
        <v>2122</v>
      </c>
      <c r="J77" s="1492">
        <f>[3]W800_JIG_MTBJC!J998</f>
        <v>3030</v>
      </c>
      <c r="K77" s="1492">
        <f>[3]W800_JIG_MTBJC!K998</f>
        <v>1027</v>
      </c>
      <c r="L77" s="1492">
        <f>[3]W800_JIG_MTBJC!L998</f>
        <v>3364</v>
      </c>
      <c r="M77" s="1492">
        <f>[3]W800_JIG_MTBJC!M998</f>
        <v>2247</v>
      </c>
      <c r="N77" s="1492">
        <f>[3]W800_JIG_MTBJC!N998</f>
        <v>3458</v>
      </c>
      <c r="O77" s="1492">
        <f>[3]W800_JIG_MTBJC!O998</f>
        <v>324</v>
      </c>
      <c r="P77" s="1492">
        <f>[3]W800_JIG_MTBJC!P998</f>
        <v>6584</v>
      </c>
      <c r="Q77" s="1492">
        <f>[3]W800_JIG_MTBJC!Q998</f>
        <v>16713</v>
      </c>
      <c r="R77" s="1492">
        <f>[3]W800_JIG_MTBJC!R998</f>
        <v>9198</v>
      </c>
      <c r="S77" s="1492">
        <f>[3]W800_JIG_MTBJC!S998</f>
        <v>8153</v>
      </c>
      <c r="T77" s="1492">
        <f>[3]W800_JIG_MTBJC!T998</f>
        <v>5229</v>
      </c>
      <c r="U77" s="1492">
        <f>[3]W800_JIG_MTBJC!U998</f>
        <v>825</v>
      </c>
      <c r="V77" s="1492">
        <f>[3]W800_JIG_MTBJC!V998</f>
        <v>4536</v>
      </c>
      <c r="W77" s="1492">
        <f>[3]W800_JIG_MTBJC!W998</f>
        <v>720</v>
      </c>
      <c r="X77" s="1492">
        <f>[3]W800_JIG_MTBJC!X998</f>
        <v>7157</v>
      </c>
      <c r="Y77" s="1492">
        <f>[3]W800_JIG_MTBJC!Y998</f>
        <v>165</v>
      </c>
      <c r="Z77" s="1492">
        <f>[3]W800_JIG_MTBJC!Z998</f>
        <v>4662</v>
      </c>
      <c r="AA77" s="1492">
        <f>[3]W800_JIG_MTBJC!AA998</f>
        <v>0</v>
      </c>
      <c r="AB77" s="1492">
        <f>[3]W800_JIG_MTBJC!AB998</f>
        <v>2930</v>
      </c>
      <c r="AC77" s="1492">
        <f>[3]W800_JIG_MTBJC!AC998</f>
        <v>4592</v>
      </c>
    </row>
    <row r="78" spans="1:29">
      <c r="A78" s="1491" t="str">
        <f>[3]W800_JIG_MTBJC!A999</f>
        <v>18</v>
      </c>
      <c r="B78" s="1491" t="str">
        <f>[3]W800_JIG_MTBJC!B999</f>
        <v>47</v>
      </c>
      <c r="C78" s="1491" t="str">
        <f>[3]W800_JIG_MTBJC!C999</f>
        <v>SL</v>
      </c>
      <c r="D78" s="1491" t="str">
        <f>[3]W800_JIG_MTBJC!D999</f>
        <v>FV</v>
      </c>
      <c r="E78" s="1491" t="str">
        <f>[3]W800_JIG_MTBJC!E999</f>
        <v>05_1売上高</v>
      </c>
      <c r="F78" s="1493">
        <f>[3]W800_JIG_MTBJC!F999</f>
        <v>0</v>
      </c>
      <c r="G78" s="1493">
        <f>[3]W800_JIG_MTBJC!G999</f>
        <v>78</v>
      </c>
      <c r="H78" s="1493">
        <f>[3]W800_JIG_MTBJC!H999</f>
        <v>0</v>
      </c>
      <c r="I78" s="1493">
        <f>[3]W800_JIG_MTBJC!I999</f>
        <v>0</v>
      </c>
      <c r="J78" s="1493">
        <f>[3]W800_JIG_MTBJC!J999</f>
        <v>970</v>
      </c>
      <c r="K78" s="1493">
        <f>[3]W800_JIG_MTBJC!K999</f>
        <v>4611</v>
      </c>
      <c r="L78" s="1493">
        <f>[3]W800_JIG_MTBJC!L999</f>
        <v>0</v>
      </c>
      <c r="M78" s="1493">
        <f>[3]W800_JIG_MTBJC!M999</f>
        <v>0</v>
      </c>
      <c r="N78" s="1493">
        <f>[3]W800_JIG_MTBJC!N999</f>
        <v>0</v>
      </c>
      <c r="O78" s="1493">
        <f>[3]W800_JIG_MTBJC!O999</f>
        <v>0</v>
      </c>
      <c r="P78" s="1493">
        <f>[3]W800_JIG_MTBJC!P999</f>
        <v>0</v>
      </c>
      <c r="Q78" s="1493">
        <f>[3]W800_JIG_MTBJC!Q999</f>
        <v>3813</v>
      </c>
      <c r="R78" s="1493">
        <f>[3]W800_JIG_MTBJC!R999</f>
        <v>0</v>
      </c>
      <c r="S78" s="1493">
        <f>[3]W800_JIG_MTBJC!S999</f>
        <v>150</v>
      </c>
      <c r="T78" s="1493">
        <f>[3]W800_JIG_MTBJC!T999</f>
        <v>0</v>
      </c>
      <c r="U78" s="1493">
        <f>[3]W800_JIG_MTBJC!U999</f>
        <v>0</v>
      </c>
      <c r="V78" s="1493">
        <f>[3]W800_JIG_MTBJC!V999</f>
        <v>0</v>
      </c>
      <c r="W78" s="1493">
        <f>[3]W800_JIG_MTBJC!W999</f>
        <v>0</v>
      </c>
      <c r="X78" s="1493">
        <f>[3]W800_JIG_MTBJC!X999</f>
        <v>0</v>
      </c>
      <c r="Y78" s="1493">
        <f>[3]W800_JIG_MTBJC!Y999</f>
        <v>0</v>
      </c>
      <c r="Z78" s="1493">
        <f>[3]W800_JIG_MTBJC!Z999</f>
        <v>0</v>
      </c>
      <c r="AA78" s="1493">
        <f>[3]W800_JIG_MTBJC!AA999</f>
        <v>0</v>
      </c>
      <c r="AB78" s="1493">
        <f>[3]W800_JIG_MTBJC!AB999</f>
        <v>0</v>
      </c>
      <c r="AC78" s="1493">
        <f>[3]W800_JIG_MTBJC!AC999</f>
        <v>0</v>
      </c>
    </row>
    <row r="79" spans="1:29">
      <c r="A79" s="1491" t="str">
        <f>[3]W800_JIG_MTBJC!A1000</f>
        <v>18</v>
      </c>
      <c r="B79" s="1491" t="str">
        <f>[3]W800_JIG_MTBJC!B1000</f>
        <v>47</v>
      </c>
      <c r="C79" s="1491" t="str">
        <f>[3]W800_JIG_MTBJC!C1000</f>
        <v>SL</v>
      </c>
      <c r="D79" s="1491" t="str">
        <f>[3]W800_JIG_MTBJC!D1000</f>
        <v>FV</v>
      </c>
      <c r="E79" s="1491" t="str">
        <f>[3]W800_JIG_MTBJC!E1000</f>
        <v>05_2原材料費</v>
      </c>
      <c r="F79" s="1493">
        <f>[3]W800_JIG_MTBJC!F1000</f>
        <v>0</v>
      </c>
      <c r="G79" s="1493">
        <f>[3]W800_JIG_MTBJC!G1000</f>
        <v>29</v>
      </c>
      <c r="H79" s="1493">
        <f>[3]W800_JIG_MTBJC!H1000</f>
        <v>0</v>
      </c>
      <c r="I79" s="1493">
        <f>[3]W800_JIG_MTBJC!I1000</f>
        <v>0</v>
      </c>
      <c r="J79" s="1493">
        <f>[3]W800_JIG_MTBJC!J1000</f>
        <v>481</v>
      </c>
      <c r="K79" s="1493">
        <f>[3]W800_JIG_MTBJC!K1000</f>
        <v>834</v>
      </c>
      <c r="L79" s="1493">
        <f>[3]W800_JIG_MTBJC!L1000</f>
        <v>0</v>
      </c>
      <c r="M79" s="1493">
        <f>[3]W800_JIG_MTBJC!M1000</f>
        <v>0</v>
      </c>
      <c r="N79" s="1493">
        <f>[3]W800_JIG_MTBJC!N1000</f>
        <v>0</v>
      </c>
      <c r="O79" s="1493">
        <f>[3]W800_JIG_MTBJC!O1000</f>
        <v>0</v>
      </c>
      <c r="P79" s="1493">
        <f>[3]W800_JIG_MTBJC!P1000</f>
        <v>0</v>
      </c>
      <c r="Q79" s="1493">
        <f>[3]W800_JIG_MTBJC!Q1000</f>
        <v>2850</v>
      </c>
      <c r="R79" s="1493">
        <f>[3]W800_JIG_MTBJC!R1000</f>
        <v>0</v>
      </c>
      <c r="S79" s="1493">
        <f>[3]W800_JIG_MTBJC!S1000</f>
        <v>32</v>
      </c>
      <c r="T79" s="1493">
        <f>[3]W800_JIG_MTBJC!T1000</f>
        <v>0</v>
      </c>
      <c r="U79" s="1493">
        <f>[3]W800_JIG_MTBJC!U1000</f>
        <v>0</v>
      </c>
      <c r="V79" s="1493">
        <f>[3]W800_JIG_MTBJC!V1000</f>
        <v>0</v>
      </c>
      <c r="W79" s="1493">
        <f>[3]W800_JIG_MTBJC!W1000</f>
        <v>0</v>
      </c>
      <c r="X79" s="1493">
        <f>[3]W800_JIG_MTBJC!X1000</f>
        <v>0</v>
      </c>
      <c r="Y79" s="1493">
        <f>[3]W800_JIG_MTBJC!Y1000</f>
        <v>0</v>
      </c>
      <c r="Z79" s="1493">
        <f>[3]W800_JIG_MTBJC!Z1000</f>
        <v>0</v>
      </c>
      <c r="AA79" s="1493">
        <f>[3]W800_JIG_MTBJC!AA1000</f>
        <v>0</v>
      </c>
      <c r="AB79" s="1493">
        <f>[3]W800_JIG_MTBJC!AB1000</f>
        <v>0</v>
      </c>
      <c r="AC79" s="1493">
        <f>[3]W800_JIG_MTBJC!AC1000</f>
        <v>0</v>
      </c>
    </row>
    <row r="80" spans="1:29">
      <c r="A80" s="1491" t="str">
        <f>[3]W800_JIG_MTBJC!A1001</f>
        <v>18</v>
      </c>
      <c r="B80" s="1491" t="str">
        <f>[3]W800_JIG_MTBJC!B1001</f>
        <v>47</v>
      </c>
      <c r="C80" s="1491" t="str">
        <f>[3]W800_JIG_MTBJC!C1001</f>
        <v>SL</v>
      </c>
      <c r="D80" s="1491" t="str">
        <f>[3]W800_JIG_MTBJC!D1001</f>
        <v>FV</v>
      </c>
      <c r="E80" s="1491" t="str">
        <f>[3]W800_JIG_MTBJC!E1001</f>
        <v>05_3社内原価</v>
      </c>
      <c r="F80" s="1493">
        <f>[3]W800_JIG_MTBJC!F1001</f>
        <v>0</v>
      </c>
      <c r="G80" s="1493">
        <f>[3]W800_JIG_MTBJC!G1001</f>
        <v>19</v>
      </c>
      <c r="H80" s="1493">
        <f>[3]W800_JIG_MTBJC!H1001</f>
        <v>0</v>
      </c>
      <c r="I80" s="1493">
        <f>[3]W800_JIG_MTBJC!I1001</f>
        <v>0</v>
      </c>
      <c r="J80" s="1493">
        <f>[3]W800_JIG_MTBJC!J1001</f>
        <v>353</v>
      </c>
      <c r="K80" s="1493">
        <f>[3]W800_JIG_MTBJC!K1001</f>
        <v>2888</v>
      </c>
      <c r="L80" s="1493">
        <f>[3]W800_JIG_MTBJC!L1001</f>
        <v>0</v>
      </c>
      <c r="M80" s="1493">
        <f>[3]W800_JIG_MTBJC!M1001</f>
        <v>0</v>
      </c>
      <c r="N80" s="1493">
        <f>[3]W800_JIG_MTBJC!N1001</f>
        <v>0</v>
      </c>
      <c r="O80" s="1493">
        <f>[3]W800_JIG_MTBJC!O1001</f>
        <v>0</v>
      </c>
      <c r="P80" s="1493">
        <f>[3]W800_JIG_MTBJC!P1001</f>
        <v>0</v>
      </c>
      <c r="Q80" s="1493">
        <f>[3]W800_JIG_MTBJC!Q1001</f>
        <v>247</v>
      </c>
      <c r="R80" s="1493">
        <f>[3]W800_JIG_MTBJC!R1001</f>
        <v>0</v>
      </c>
      <c r="S80" s="1493">
        <f>[3]W800_JIG_MTBJC!S1001</f>
        <v>20</v>
      </c>
      <c r="T80" s="1493">
        <f>[3]W800_JIG_MTBJC!T1001</f>
        <v>0</v>
      </c>
      <c r="U80" s="1493">
        <f>[3]W800_JIG_MTBJC!U1001</f>
        <v>0</v>
      </c>
      <c r="V80" s="1493">
        <f>[3]W800_JIG_MTBJC!V1001</f>
        <v>0</v>
      </c>
      <c r="W80" s="1493">
        <f>[3]W800_JIG_MTBJC!W1001</f>
        <v>0</v>
      </c>
      <c r="X80" s="1493">
        <f>[3]W800_JIG_MTBJC!X1001</f>
        <v>0</v>
      </c>
      <c r="Y80" s="1493">
        <f>[3]W800_JIG_MTBJC!Y1001</f>
        <v>0</v>
      </c>
      <c r="Z80" s="1493">
        <f>[3]W800_JIG_MTBJC!Z1001</f>
        <v>0</v>
      </c>
      <c r="AA80" s="1493">
        <f>[3]W800_JIG_MTBJC!AA1001</f>
        <v>0</v>
      </c>
      <c r="AB80" s="1493">
        <f>[3]W800_JIG_MTBJC!AB1001</f>
        <v>0</v>
      </c>
      <c r="AC80" s="1493">
        <f>[3]W800_JIG_MTBJC!AC1001</f>
        <v>0</v>
      </c>
    </row>
    <row r="81" spans="1:29">
      <c r="A81" s="1491" t="str">
        <f>[3]W800_JIG_MTBJC!A1002</f>
        <v>18</v>
      </c>
      <c r="B81" s="1491" t="str">
        <f>[3]W800_JIG_MTBJC!B1002</f>
        <v>47</v>
      </c>
      <c r="C81" s="1491" t="str">
        <f>[3]W800_JIG_MTBJC!C1002</f>
        <v>SL</v>
      </c>
      <c r="D81" s="1491" t="str">
        <f>[3]W800_JIG_MTBJC!D1002</f>
        <v>FV</v>
      </c>
      <c r="E81" s="1491" t="str">
        <f>[3]W800_JIG_MTBJC!E1002</f>
        <v>11_定内労務費</v>
      </c>
      <c r="F81" s="1492">
        <f>[3]W800_JIG_MTBJC!F1002</f>
        <v>9633</v>
      </c>
      <c r="G81" s="1492">
        <f>[3]W800_JIG_MTBJC!G1002</f>
        <v>9633</v>
      </c>
      <c r="H81" s="1492">
        <f>[3]W800_JIG_MTBJC!H1002</f>
        <v>9849</v>
      </c>
      <c r="I81" s="1492">
        <f>[3]W800_JIG_MTBJC!I1002</f>
        <v>9849</v>
      </c>
      <c r="J81" s="1492">
        <f>[3]W800_JIG_MTBJC!J1002</f>
        <v>9633</v>
      </c>
      <c r="K81" s="1492">
        <f>[3]W800_JIG_MTBJC!K1002</f>
        <v>9633</v>
      </c>
      <c r="L81" s="1492">
        <f>[3]W800_JIG_MTBJC!L1002</f>
        <v>9597</v>
      </c>
      <c r="M81" s="1492">
        <f>[3]W800_JIG_MTBJC!M1002</f>
        <v>8902</v>
      </c>
      <c r="N81" s="1492">
        <f>[3]W800_JIG_MTBJC!N1002</f>
        <v>9849</v>
      </c>
      <c r="O81" s="1492">
        <f>[3]W800_JIG_MTBJC!O1002</f>
        <v>9154</v>
      </c>
      <c r="P81" s="1492">
        <f>[3]W800_JIG_MTBJC!P1002</f>
        <v>9633</v>
      </c>
      <c r="Q81" s="1492">
        <f>[3]W800_JIG_MTBJC!Q1002</f>
        <v>9633</v>
      </c>
      <c r="R81" s="1492">
        <f>[3]W800_JIG_MTBJC!R1002</f>
        <v>10425</v>
      </c>
      <c r="S81" s="1492">
        <f>[3]W800_JIG_MTBJC!S1002</f>
        <v>10425</v>
      </c>
      <c r="T81" s="1492">
        <f>[3]W800_JIG_MTBJC!T1002</f>
        <v>10425</v>
      </c>
      <c r="U81" s="1492">
        <f>[3]W800_JIG_MTBJC!U1002</f>
        <v>10425</v>
      </c>
      <c r="V81" s="1492">
        <f>[3]W800_JIG_MTBJC!V1002</f>
        <v>10425</v>
      </c>
      <c r="W81" s="1492">
        <f>[3]W800_JIG_MTBJC!W1002</f>
        <v>10425</v>
      </c>
      <c r="X81" s="1492">
        <f>[3]W800_JIG_MTBJC!X1002</f>
        <v>10425</v>
      </c>
      <c r="Y81" s="1492">
        <f>[3]W800_JIG_MTBJC!Y1002</f>
        <v>10425</v>
      </c>
      <c r="Z81" s="1492">
        <f>[3]W800_JIG_MTBJC!Z1002</f>
        <v>10425</v>
      </c>
      <c r="AA81" s="1492">
        <f>[3]W800_JIG_MTBJC!AA1002</f>
        <v>10425</v>
      </c>
      <c r="AB81" s="1492">
        <f>[3]W800_JIG_MTBJC!AB1002</f>
        <v>10425</v>
      </c>
      <c r="AC81" s="1492">
        <f>[3]W800_JIG_MTBJC!AC1002</f>
        <v>10425</v>
      </c>
    </row>
    <row r="82" spans="1:29">
      <c r="A82" s="1491" t="str">
        <f>[3]W800_JIG_MTBJC!A1003</f>
        <v>18</v>
      </c>
      <c r="B82" s="1491" t="str">
        <f>[3]W800_JIG_MTBJC!B1003</f>
        <v>47</v>
      </c>
      <c r="C82" s="1491" t="str">
        <f>[3]W800_JIG_MTBJC!C1003</f>
        <v>SL</v>
      </c>
      <c r="D82" s="1491" t="str">
        <f>[3]W800_JIG_MTBJC!D1003</f>
        <v>FV</v>
      </c>
      <c r="E82" s="1491" t="str">
        <f>[3]W800_JIG_MTBJC!E1003</f>
        <v>13_定外労務費</v>
      </c>
      <c r="F82" s="1492">
        <f>[3]W800_JIG_MTBJC!F1003</f>
        <v>769</v>
      </c>
      <c r="G82" s="1492">
        <f>[3]W800_JIG_MTBJC!G1003</f>
        <v>925</v>
      </c>
      <c r="H82" s="1492">
        <f>[3]W800_JIG_MTBJC!H1003</f>
        <v>769</v>
      </c>
      <c r="I82" s="1492">
        <f>[3]W800_JIG_MTBJC!I1003</f>
        <v>472</v>
      </c>
      <c r="J82" s="1492">
        <f>[3]W800_JIG_MTBJC!J1003</f>
        <v>769</v>
      </c>
      <c r="K82" s="1492">
        <f>[3]W800_JIG_MTBJC!K1003</f>
        <v>139</v>
      </c>
      <c r="L82" s="1492">
        <f>[3]W800_JIG_MTBJC!L1003</f>
        <v>769</v>
      </c>
      <c r="M82" s="1492">
        <f>[3]W800_JIG_MTBJC!M1003</f>
        <v>239</v>
      </c>
      <c r="N82" s="1492">
        <f>[3]W800_JIG_MTBJC!N1003</f>
        <v>769</v>
      </c>
      <c r="O82" s="1492">
        <f>[3]W800_JIG_MTBJC!O1003</f>
        <v>239</v>
      </c>
      <c r="P82" s="1492">
        <f>[3]W800_JIG_MTBJC!P1003</f>
        <v>775</v>
      </c>
      <c r="Q82" s="1492">
        <f>[3]W800_JIG_MTBJC!Q1003</f>
        <v>775</v>
      </c>
      <c r="R82" s="1492">
        <f>[3]W800_JIG_MTBJC!R1003</f>
        <v>769</v>
      </c>
      <c r="S82" s="1492">
        <f>[3]W800_JIG_MTBJC!S1003</f>
        <v>769</v>
      </c>
      <c r="T82" s="1492">
        <f>[3]W800_JIG_MTBJC!T1003</f>
        <v>769</v>
      </c>
      <c r="U82" s="1492">
        <f>[3]W800_JIG_MTBJC!U1003</f>
        <v>769</v>
      </c>
      <c r="V82" s="1492">
        <f>[3]W800_JIG_MTBJC!V1003</f>
        <v>769</v>
      </c>
      <c r="W82" s="1492">
        <f>[3]W800_JIG_MTBJC!W1003</f>
        <v>769</v>
      </c>
      <c r="X82" s="1492">
        <f>[3]W800_JIG_MTBJC!X1003</f>
        <v>769</v>
      </c>
      <c r="Y82" s="1492">
        <f>[3]W800_JIG_MTBJC!Y1003</f>
        <v>769</v>
      </c>
      <c r="Z82" s="1492">
        <f>[3]W800_JIG_MTBJC!Z1003</f>
        <v>769</v>
      </c>
      <c r="AA82" s="1492">
        <f>[3]W800_JIG_MTBJC!AA1003</f>
        <v>769</v>
      </c>
      <c r="AB82" s="1492">
        <f>[3]W800_JIG_MTBJC!AB1003</f>
        <v>784</v>
      </c>
      <c r="AC82" s="1492">
        <f>[3]W800_JIG_MTBJC!AC1003</f>
        <v>784</v>
      </c>
    </row>
    <row r="83" spans="1:29">
      <c r="A83" s="1491" t="str">
        <f>[3]W800_JIG_MTBJC!A1004</f>
        <v>18</v>
      </c>
      <c r="B83" s="1491" t="str">
        <f>[3]W800_JIG_MTBJC!B1004</f>
        <v>47</v>
      </c>
      <c r="C83" s="1491" t="str">
        <f>[3]W800_JIG_MTBJC!C1004</f>
        <v>SL</v>
      </c>
      <c r="D83" s="1491" t="str">
        <f>[3]W800_JIG_MTBJC!D1004</f>
        <v>FV</v>
      </c>
      <c r="E83" s="1491" t="str">
        <f>[3]W800_JIG_MTBJC!E1004</f>
        <v>14_全社配賦費</v>
      </c>
      <c r="F83" s="1492">
        <f>[3]W800_JIG_MTBJC!F1004</f>
        <v>2535</v>
      </c>
      <c r="G83" s="1492">
        <f>[3]W800_JIG_MTBJC!G1004</f>
        <v>2535</v>
      </c>
      <c r="H83" s="1492">
        <f>[3]W800_JIG_MTBJC!H1004</f>
        <v>2535</v>
      </c>
      <c r="I83" s="1492">
        <f>[3]W800_JIG_MTBJC!I1004</f>
        <v>2535</v>
      </c>
      <c r="J83" s="1492">
        <f>[3]W800_JIG_MTBJC!J1004</f>
        <v>2535</v>
      </c>
      <c r="K83" s="1492">
        <f>[3]W800_JIG_MTBJC!K1004</f>
        <v>2535</v>
      </c>
      <c r="L83" s="1492">
        <f>[3]W800_JIG_MTBJC!L1004</f>
        <v>2535</v>
      </c>
      <c r="M83" s="1492">
        <f>[3]W800_JIG_MTBJC!M1004</f>
        <v>2535</v>
      </c>
      <c r="N83" s="1492">
        <f>[3]W800_JIG_MTBJC!N1004</f>
        <v>2535</v>
      </c>
      <c r="O83" s="1492">
        <f>[3]W800_JIG_MTBJC!O1004</f>
        <v>2535</v>
      </c>
      <c r="P83" s="1492">
        <f>[3]W800_JIG_MTBJC!P1004</f>
        <v>2535</v>
      </c>
      <c r="Q83" s="1492">
        <f>[3]W800_JIG_MTBJC!Q1004</f>
        <v>2535</v>
      </c>
      <c r="R83" s="1492">
        <f>[3]W800_JIG_MTBJC!R1004</f>
        <v>2535</v>
      </c>
      <c r="S83" s="1492">
        <f>[3]W800_JIG_MTBJC!S1004</f>
        <v>2535</v>
      </c>
      <c r="T83" s="1492">
        <f>[3]W800_JIG_MTBJC!T1004</f>
        <v>2535</v>
      </c>
      <c r="U83" s="1492">
        <f>[3]W800_JIG_MTBJC!U1004</f>
        <v>2535</v>
      </c>
      <c r="V83" s="1492">
        <f>[3]W800_JIG_MTBJC!V1004</f>
        <v>2535</v>
      </c>
      <c r="W83" s="1492">
        <f>[3]W800_JIG_MTBJC!W1004</f>
        <v>2535</v>
      </c>
      <c r="X83" s="1492">
        <f>[3]W800_JIG_MTBJC!X1004</f>
        <v>2535</v>
      </c>
      <c r="Y83" s="1492">
        <f>[3]W800_JIG_MTBJC!Y1004</f>
        <v>2535</v>
      </c>
      <c r="Z83" s="1492">
        <f>[3]W800_JIG_MTBJC!Z1004</f>
        <v>2535</v>
      </c>
      <c r="AA83" s="1492">
        <f>[3]W800_JIG_MTBJC!AA1004</f>
        <v>2535</v>
      </c>
      <c r="AB83" s="1492">
        <f>[3]W800_JIG_MTBJC!AB1004</f>
        <v>2535</v>
      </c>
      <c r="AC83" s="1492">
        <f>[3]W800_JIG_MTBJC!AC1004</f>
        <v>2535</v>
      </c>
    </row>
    <row r="84" spans="1:29">
      <c r="A84" s="1491" t="str">
        <f>[3]W800_JIG_MTBJC!A1005</f>
        <v>18</v>
      </c>
      <c r="B84" s="1491" t="str">
        <f>[3]W800_JIG_MTBJC!B1005</f>
        <v>47</v>
      </c>
      <c r="C84" s="1491" t="str">
        <f>[3]W800_JIG_MTBJC!C1005</f>
        <v>SL</v>
      </c>
      <c r="D84" s="1491" t="str">
        <f>[3]W800_JIG_MTBJC!D1005</f>
        <v>FV</v>
      </c>
      <c r="E84" s="1491" t="str">
        <f>[3]W800_JIG_MTBJC!E1005</f>
        <v>16_未成完成労務費</v>
      </c>
      <c r="F84" s="1492">
        <f>[3]W800_JIG_MTBJC!F1005</f>
        <v>-3102</v>
      </c>
      <c r="G84" s="1492">
        <f>[3]W800_JIG_MTBJC!G1005</f>
        <v>-8064</v>
      </c>
      <c r="H84" s="1492">
        <f>[3]W800_JIG_MTBJC!H1005</f>
        <v>3210</v>
      </c>
      <c r="I84" s="1492">
        <f>[3]W800_JIG_MTBJC!I1005</f>
        <v>-1991</v>
      </c>
      <c r="J84" s="1492">
        <f>[3]W800_JIG_MTBJC!J1005</f>
        <v>-1524</v>
      </c>
      <c r="K84" s="1492">
        <f>[3]W800_JIG_MTBJC!K1005</f>
        <v>-1268</v>
      </c>
      <c r="L84" s="1492">
        <f>[3]W800_JIG_MTBJC!L1005</f>
        <v>-498</v>
      </c>
      <c r="M84" s="1492">
        <f>[3]W800_JIG_MTBJC!M1005</f>
        <v>-1768</v>
      </c>
      <c r="N84" s="1492">
        <f>[3]W800_JIG_MTBJC!N1005</f>
        <v>1836</v>
      </c>
      <c r="O84" s="1492">
        <f>[3]W800_JIG_MTBJC!O1005</f>
        <v>-4988</v>
      </c>
      <c r="P84" s="1492">
        <f>[3]W800_JIG_MTBJC!P1005</f>
        <v>-1086</v>
      </c>
      <c r="Q84" s="1492">
        <f>[3]W800_JIG_MTBJC!Q1005</f>
        <v>9591</v>
      </c>
      <c r="R84" s="1492">
        <f>[3]W800_JIG_MTBJC!R1005</f>
        <v>2580</v>
      </c>
      <c r="S84" s="1492">
        <f>[3]W800_JIG_MTBJC!S1005</f>
        <v>7664</v>
      </c>
      <c r="T84" s="1492">
        <f>[3]W800_JIG_MTBJC!T1005</f>
        <v>-2028</v>
      </c>
      <c r="U84" s="1492">
        <f>[3]W800_JIG_MTBJC!U1005</f>
        <v>911</v>
      </c>
      <c r="V84" s="1492">
        <f>[3]W800_JIG_MTBJC!V1005</f>
        <v>-54</v>
      </c>
      <c r="W84" s="1492">
        <f>[3]W800_JIG_MTBJC!W1005</f>
        <v>931</v>
      </c>
      <c r="X84" s="1492">
        <f>[3]W800_JIG_MTBJC!X1005</f>
        <v>3348</v>
      </c>
      <c r="Y84" s="1492">
        <f>[3]W800_JIG_MTBJC!Y1005</f>
        <v>1226</v>
      </c>
      <c r="Z84" s="1492">
        <f>[3]W800_JIG_MTBJC!Z1005</f>
        <v>1272</v>
      </c>
      <c r="AA84" s="1492">
        <f>[3]W800_JIG_MTBJC!AA1005</f>
        <v>367</v>
      </c>
      <c r="AB84" s="1492">
        <f>[3]W800_JIG_MTBJC!AB1005</f>
        <v>-3960</v>
      </c>
      <c r="AC84" s="1492">
        <f>[3]W800_JIG_MTBJC!AC1005</f>
        <v>4278</v>
      </c>
    </row>
    <row r="85" spans="1:29">
      <c r="A85" s="1491" t="str">
        <f>[3]W800_JIG_MTBJC!A1006</f>
        <v>18</v>
      </c>
      <c r="B85" s="1491" t="str">
        <f>[3]W800_JIG_MTBJC!B1006</f>
        <v>47</v>
      </c>
      <c r="C85" s="1491" t="str">
        <f>[3]W800_JIG_MTBJC!C1006</f>
        <v>SL</v>
      </c>
      <c r="D85" s="1491" t="str">
        <f>[3]W800_JIG_MTBJC!D1006</f>
        <v>FV</v>
      </c>
      <c r="E85" s="1491" t="str">
        <f>[3]W800_JIG_MTBJC!E1006</f>
        <v>21_契約工数</v>
      </c>
      <c r="F85" s="1492">
        <f>[3]W800_JIG_MTBJC!F1006</f>
        <v>1053</v>
      </c>
      <c r="G85" s="1492">
        <f>[3]W800_JIG_MTBJC!G1006</f>
        <v>2200</v>
      </c>
      <c r="H85" s="1492">
        <f>[3]W800_JIG_MTBJC!H1006</f>
        <v>1753</v>
      </c>
      <c r="I85" s="1492">
        <f>[3]W800_JIG_MTBJC!I1006</f>
        <v>1619.05</v>
      </c>
      <c r="J85" s="1492">
        <f>[3]W800_JIG_MTBJC!J1006</f>
        <v>1543</v>
      </c>
      <c r="K85" s="1493">
        <f>[3]W800_JIG_MTBJC!K1006</f>
        <v>1967.15</v>
      </c>
      <c r="L85" s="1492">
        <f>[3]W800_JIG_MTBJC!L1006</f>
        <v>1841</v>
      </c>
      <c r="M85" s="1493">
        <f>[3]W800_JIG_MTBJC!M1006</f>
        <v>1866.45</v>
      </c>
      <c r="N85" s="1492">
        <f>[3]W800_JIG_MTBJC!N1006</f>
        <v>1497</v>
      </c>
      <c r="O85" s="1493">
        <f>[3]W800_JIG_MTBJC!O1006</f>
        <v>1526.4</v>
      </c>
      <c r="P85" s="1492">
        <f>[3]W800_JIG_MTBJC!P1006</f>
        <v>1698</v>
      </c>
      <c r="Q85" s="1493">
        <f>[3]W800_JIG_MTBJC!Q1006</f>
        <v>1906.95</v>
      </c>
      <c r="R85" s="1492">
        <f>[3]W800_JIG_MTBJC!R1006</f>
        <v>2407</v>
      </c>
      <c r="S85" s="1493">
        <f>[3]W800_JIG_MTBJC!S1006</f>
        <v>99.2</v>
      </c>
      <c r="T85" s="1492">
        <f>[3]W800_JIG_MTBJC!T1006</f>
        <v>1589</v>
      </c>
      <c r="U85" s="1493">
        <f>[3]W800_JIG_MTBJC!U1006</f>
        <v>0</v>
      </c>
      <c r="V85" s="1492">
        <f>[3]W800_JIG_MTBJC!V1006</f>
        <v>1563</v>
      </c>
      <c r="W85" s="1493">
        <f>[3]W800_JIG_MTBJC!W1006</f>
        <v>0</v>
      </c>
      <c r="X85" s="1492">
        <f>[3]W800_JIG_MTBJC!X1006</f>
        <v>2062</v>
      </c>
      <c r="Y85" s="1493">
        <f>[3]W800_JIG_MTBJC!Y1006</f>
        <v>0</v>
      </c>
      <c r="Z85" s="1492">
        <f>[3]W800_JIG_MTBJC!Z1006</f>
        <v>1878</v>
      </c>
      <c r="AA85" s="1493">
        <f>[3]W800_JIG_MTBJC!AA1006</f>
        <v>0</v>
      </c>
      <c r="AB85" s="1492">
        <f>[3]W800_JIG_MTBJC!AB1006</f>
        <v>1317</v>
      </c>
      <c r="AC85" s="1493">
        <f>[3]W800_JIG_MTBJC!AC1006</f>
        <v>0</v>
      </c>
    </row>
    <row r="86" spans="1:29">
      <c r="A86" s="1491" t="str">
        <f>[3]W800_JIG_MTBJC!A1007</f>
        <v>18</v>
      </c>
      <c r="B86" s="1491" t="str">
        <f>[3]W800_JIG_MTBJC!B1007</f>
        <v>47</v>
      </c>
      <c r="C86" s="1491" t="str">
        <f>[3]W800_JIG_MTBJC!C1007</f>
        <v>SL</v>
      </c>
      <c r="D86" s="1491" t="str">
        <f>[3]W800_JIG_MTBJC!D1007</f>
        <v>FV</v>
      </c>
      <c r="E86" s="1491" t="str">
        <f>[3]W800_JIG_MTBJC!E1007</f>
        <v>22_契約外工数</v>
      </c>
      <c r="F86" s="1492">
        <f>[3]W800_JIG_MTBJC!F1007</f>
        <v>1016</v>
      </c>
      <c r="G86" s="1492">
        <f>[3]W800_JIG_MTBJC!G1007</f>
        <v>746.3</v>
      </c>
      <c r="H86" s="1492">
        <f>[3]W800_JIG_MTBJC!H1007</f>
        <v>759</v>
      </c>
      <c r="I86" s="1492">
        <f>[3]W800_JIG_MTBJC!I1007</f>
        <v>483.2</v>
      </c>
      <c r="J86" s="1492">
        <f>[3]W800_JIG_MTBJC!J1007</f>
        <v>839</v>
      </c>
      <c r="K86" s="1493">
        <f>[3]W800_JIG_MTBJC!K1007</f>
        <v>661.05</v>
      </c>
      <c r="L86" s="1492">
        <f>[3]W800_JIG_MTBJC!L1007</f>
        <v>870</v>
      </c>
      <c r="M86" s="1493">
        <f>[3]W800_JIG_MTBJC!M1007</f>
        <v>798.3</v>
      </c>
      <c r="N86" s="1492">
        <f>[3]W800_JIG_MTBJC!N1007</f>
        <v>752</v>
      </c>
      <c r="O86" s="1493">
        <f>[3]W800_JIG_MTBJC!O1007</f>
        <v>486.1</v>
      </c>
      <c r="P86" s="1492">
        <f>[3]W800_JIG_MTBJC!P1007</f>
        <v>792</v>
      </c>
      <c r="Q86" s="1493">
        <f>[3]W800_JIG_MTBJC!Q1007</f>
        <v>497.75</v>
      </c>
      <c r="R86" s="1492">
        <f>[3]W800_JIG_MTBJC!R1007</f>
        <v>623</v>
      </c>
      <c r="S86" s="1493">
        <f>[3]W800_JIG_MTBJC!S1007</f>
        <v>48.55</v>
      </c>
      <c r="T86" s="1492">
        <f>[3]W800_JIG_MTBJC!T1007</f>
        <v>580</v>
      </c>
      <c r="U86" s="1493">
        <f>[3]W800_JIG_MTBJC!U1007</f>
        <v>0</v>
      </c>
      <c r="V86" s="1492">
        <f>[3]W800_JIG_MTBJC!V1007</f>
        <v>632</v>
      </c>
      <c r="W86" s="1493">
        <f>[3]W800_JIG_MTBJC!W1007</f>
        <v>0</v>
      </c>
      <c r="X86" s="1492">
        <f>[3]W800_JIG_MTBJC!X1007</f>
        <v>637</v>
      </c>
      <c r="Y86" s="1493">
        <f>[3]W800_JIG_MTBJC!Y1007</f>
        <v>0</v>
      </c>
      <c r="Z86" s="1492">
        <f>[3]W800_JIG_MTBJC!Z1007</f>
        <v>690</v>
      </c>
      <c r="AA86" s="1493">
        <f>[3]W800_JIG_MTBJC!AA1007</f>
        <v>0</v>
      </c>
      <c r="AB86" s="1492">
        <f>[3]W800_JIG_MTBJC!AB1007</f>
        <v>702</v>
      </c>
      <c r="AC86" s="1493">
        <f>[3]W800_JIG_MTBJC!AC1007</f>
        <v>0</v>
      </c>
    </row>
    <row r="87" spans="1:29">
      <c r="A87" s="1491" t="str">
        <f>[3]W800_JIG_MTBJC!A1008</f>
        <v>18</v>
      </c>
      <c r="B87" s="1491" t="str">
        <f>[3]W800_JIG_MTBJC!B1008</f>
        <v>47</v>
      </c>
      <c r="C87" s="1491" t="str">
        <f>[3]W800_JIG_MTBJC!C1008</f>
        <v>SL</v>
      </c>
      <c r="D87" s="1491" t="str">
        <f>[3]W800_JIG_MTBJC!D1008</f>
        <v>FV</v>
      </c>
      <c r="E87" s="1491" t="str">
        <f>[3]W800_JIG_MTBJC!E1008</f>
        <v>23_会社負担工数</v>
      </c>
      <c r="F87" s="1492">
        <f>[3]W800_JIG_MTBJC!F1008</f>
        <v>-176</v>
      </c>
      <c r="G87" s="1492">
        <f>[3]W800_JIG_MTBJC!G1008</f>
        <v>-176</v>
      </c>
      <c r="H87" s="1492">
        <f>[3]W800_JIG_MTBJC!H1008</f>
        <v>-128</v>
      </c>
      <c r="I87" s="1493">
        <f>[3]W800_JIG_MTBJC!I1008</f>
        <v>-128</v>
      </c>
      <c r="J87" s="1492">
        <f>[3]W800_JIG_MTBJC!J1008</f>
        <v>-176</v>
      </c>
      <c r="K87" s="1493">
        <f>[3]W800_JIG_MTBJC!K1008</f>
        <v>-176</v>
      </c>
      <c r="L87" s="1492">
        <f>[3]W800_JIG_MTBJC!L1008</f>
        <v>-184</v>
      </c>
      <c r="M87" s="1493">
        <f>[3]W800_JIG_MTBJC!M1008</f>
        <v>-184</v>
      </c>
      <c r="N87" s="1492">
        <f>[3]W800_JIG_MTBJC!N1008</f>
        <v>-128</v>
      </c>
      <c r="O87" s="1493">
        <f>[3]W800_JIG_MTBJC!O1008</f>
        <v>-128</v>
      </c>
      <c r="P87" s="1492">
        <f>[3]W800_JIG_MTBJC!P1008</f>
        <v>-176</v>
      </c>
      <c r="Q87" s="1493">
        <f>[3]W800_JIG_MTBJC!Q1008</f>
        <v>0</v>
      </c>
      <c r="R87" s="1492">
        <f>[3]W800_JIG_MTBJC!R1008</f>
        <v>0</v>
      </c>
      <c r="S87" s="1493">
        <f>[3]W800_JIG_MTBJC!S1008</f>
        <v>0</v>
      </c>
      <c r="T87" s="1492">
        <f>[3]W800_JIG_MTBJC!T1008</f>
        <v>0</v>
      </c>
      <c r="U87" s="1493">
        <f>[3]W800_JIG_MTBJC!U1008</f>
        <v>0</v>
      </c>
      <c r="V87" s="1492">
        <f>[3]W800_JIG_MTBJC!V1008</f>
        <v>0</v>
      </c>
      <c r="W87" s="1493">
        <f>[3]W800_JIG_MTBJC!W1008</f>
        <v>0</v>
      </c>
      <c r="X87" s="1492">
        <f>[3]W800_JIG_MTBJC!X1008</f>
        <v>0</v>
      </c>
      <c r="Y87" s="1493">
        <f>[3]W800_JIG_MTBJC!Y1008</f>
        <v>0</v>
      </c>
      <c r="Z87" s="1492">
        <f>[3]W800_JIG_MTBJC!Z1008</f>
        <v>0</v>
      </c>
      <c r="AA87" s="1493">
        <f>[3]W800_JIG_MTBJC!AA1008</f>
        <v>0</v>
      </c>
      <c r="AB87" s="1492">
        <f>[3]W800_JIG_MTBJC!AB1008</f>
        <v>0</v>
      </c>
      <c r="AC87" s="1493">
        <f>[3]W800_JIG_MTBJC!AC1008</f>
        <v>0</v>
      </c>
    </row>
    <row r="88" spans="1:29">
      <c r="A88" s="1491" t="str">
        <f>[3]W800_JIG_MTBJC!A1009</f>
        <v>18</v>
      </c>
      <c r="B88" s="1491" t="str">
        <f>[3]W800_JIG_MTBJC!B1009</f>
        <v>47</v>
      </c>
      <c r="C88" s="1491" t="str">
        <f>[3]W800_JIG_MTBJC!C1009</f>
        <v>SL</v>
      </c>
      <c r="D88" s="1491" t="str">
        <f>[3]W800_JIG_MTBJC!D1009</f>
        <v>FV</v>
      </c>
      <c r="E88" s="1491" t="str">
        <f>[3]W800_JIG_MTBJC!E1009</f>
        <v>31_残業時間</v>
      </c>
      <c r="F88" s="1492">
        <f>[3]W800_JIG_MTBJC!F1009</f>
        <v>258</v>
      </c>
      <c r="G88" s="1492">
        <f>[3]W800_JIG_MTBJC!G1009</f>
        <v>310</v>
      </c>
      <c r="H88" s="1492">
        <f>[3]W800_JIG_MTBJC!H1009</f>
        <v>258</v>
      </c>
      <c r="I88" s="1493">
        <f>[3]W800_JIG_MTBJC!I1009</f>
        <v>158</v>
      </c>
      <c r="J88" s="1492">
        <f>[3]W800_JIG_MTBJC!J1009</f>
        <v>258</v>
      </c>
      <c r="K88" s="1493">
        <f>[3]W800_JIG_MTBJC!K1009</f>
        <v>46</v>
      </c>
      <c r="L88" s="1492">
        <f>[3]W800_JIG_MTBJC!L1009</f>
        <v>258</v>
      </c>
      <c r="M88" s="1493">
        <f>[3]W800_JIG_MTBJC!M1009</f>
        <v>80</v>
      </c>
      <c r="N88" s="1492">
        <f>[3]W800_JIG_MTBJC!N1009</f>
        <v>258</v>
      </c>
      <c r="O88" s="1493">
        <f>[3]W800_JIG_MTBJC!O1009</f>
        <v>80</v>
      </c>
      <c r="P88" s="1492">
        <f>[3]W800_JIG_MTBJC!P1009</f>
        <v>260</v>
      </c>
      <c r="Q88" s="1493">
        <f>[3]W800_JIG_MTBJC!Q1009</f>
        <v>0</v>
      </c>
      <c r="R88" s="1492">
        <f>[3]W800_JIG_MTBJC!R1009</f>
        <v>258</v>
      </c>
      <c r="S88" s="1493">
        <f>[3]W800_JIG_MTBJC!S1009</f>
        <v>0</v>
      </c>
      <c r="T88" s="1492">
        <f>[3]W800_JIG_MTBJC!T1009</f>
        <v>258</v>
      </c>
      <c r="U88" s="1493">
        <f>[3]W800_JIG_MTBJC!U1009</f>
        <v>0</v>
      </c>
      <c r="V88" s="1492">
        <f>[3]W800_JIG_MTBJC!V1009</f>
        <v>258</v>
      </c>
      <c r="W88" s="1493">
        <f>[3]W800_JIG_MTBJC!W1009</f>
        <v>0</v>
      </c>
      <c r="X88" s="1492">
        <f>[3]W800_JIG_MTBJC!X1009</f>
        <v>258</v>
      </c>
      <c r="Y88" s="1493">
        <f>[3]W800_JIG_MTBJC!Y1009</f>
        <v>0</v>
      </c>
      <c r="Z88" s="1492">
        <f>[3]W800_JIG_MTBJC!Z1009</f>
        <v>258</v>
      </c>
      <c r="AA88" s="1493">
        <f>[3]W800_JIG_MTBJC!AA1009</f>
        <v>0</v>
      </c>
      <c r="AB88" s="1492">
        <f>[3]W800_JIG_MTBJC!AB1009</f>
        <v>263</v>
      </c>
      <c r="AC88" s="1493">
        <f>[3]W800_JIG_MTBJC!AC1009</f>
        <v>0</v>
      </c>
    </row>
  </sheetData>
  <autoFilter ref="A32:AC88"/>
  <phoneticPr fontId="4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8"/>
  <sheetViews>
    <sheetView workbookViewId="0"/>
  </sheetViews>
  <sheetFormatPr defaultColWidth="9" defaultRowHeight="13.5"/>
  <cols>
    <col min="1" max="1" width="6.25" style="1490" bestFit="1" customWidth="1"/>
    <col min="2" max="2" width="6.375" style="1490" bestFit="1" customWidth="1"/>
    <col min="3" max="3" width="10.375" style="1490" bestFit="1" customWidth="1"/>
    <col min="4" max="4" width="10.875" style="1490" bestFit="1" customWidth="1"/>
    <col min="5" max="5" width="18" style="1490" bestFit="1" customWidth="1"/>
    <col min="6" max="29" width="9.75" style="1490" bestFit="1" customWidth="1"/>
    <col min="30" max="16384" width="9" style="1490"/>
  </cols>
  <sheetData>
    <row r="1" spans="1:15">
      <c r="A1" s="1490" t="s">
        <v>432</v>
      </c>
    </row>
    <row r="2" spans="1:15">
      <c r="A2" s="1634" t="s">
        <v>23</v>
      </c>
      <c r="B2" s="1634" t="s">
        <v>203</v>
      </c>
      <c r="C2" s="1634" t="s">
        <v>30</v>
      </c>
      <c r="D2" s="1634" t="s">
        <v>420</v>
      </c>
      <c r="E2" s="1634" t="s">
        <v>421</v>
      </c>
      <c r="F2" s="1634" t="s">
        <v>422</v>
      </c>
      <c r="G2" s="1634" t="s">
        <v>423</v>
      </c>
      <c r="H2" s="1634" t="s">
        <v>424</v>
      </c>
      <c r="I2" s="1634" t="s">
        <v>425</v>
      </c>
      <c r="J2" s="1634" t="s">
        <v>426</v>
      </c>
      <c r="K2" s="1634" t="s">
        <v>427</v>
      </c>
      <c r="L2" s="1634" t="s">
        <v>428</v>
      </c>
      <c r="M2" s="1634" t="s">
        <v>429</v>
      </c>
      <c r="N2" s="1634" t="s">
        <v>430</v>
      </c>
      <c r="O2" s="1634" t="s">
        <v>431</v>
      </c>
    </row>
    <row r="3" spans="1:15">
      <c r="A3" s="1635" t="str">
        <f>[3]SW800_JIG_MIKOMI!A98</f>
        <v>SL</v>
      </c>
      <c r="B3" s="1635" t="str">
        <f>[3]SW800_JIG_MIKOMI!B98</f>
        <v>FV</v>
      </c>
      <c r="C3" s="1635" t="str">
        <f>[3]SW800_JIG_MIKOMI!C98</f>
        <v>1_売上高</v>
      </c>
      <c r="D3" s="1636">
        <f>[3]SW800_JIG_MIKOMI!D98</f>
        <v>0</v>
      </c>
      <c r="E3" s="1636">
        <f>[3]SW800_JIG_MIKOMI!E98</f>
        <v>0</v>
      </c>
      <c r="F3" s="1636">
        <f>[3]SW800_JIG_MIKOMI!F98</f>
        <v>0</v>
      </c>
      <c r="G3" s="1636">
        <f>[3]SW800_JIG_MIKOMI!G98</f>
        <v>0</v>
      </c>
      <c r="H3" s="1636">
        <f>[3]SW800_JIG_MIKOMI!H98</f>
        <v>0</v>
      </c>
      <c r="I3" s="1636">
        <f>[3]SW800_JIG_MIKOMI!I98</f>
        <v>0</v>
      </c>
      <c r="J3" s="1636">
        <f>[3]SW800_JIG_MIKOMI!J98</f>
        <v>0</v>
      </c>
      <c r="K3" s="1636">
        <f>[3]SW800_JIG_MIKOMI!K98</f>
        <v>144</v>
      </c>
      <c r="L3" s="1636">
        <f>[3]SW800_JIG_MIKOMI!L98</f>
        <v>0</v>
      </c>
      <c r="M3" s="1636">
        <f>[3]SW800_JIG_MIKOMI!M98</f>
        <v>0</v>
      </c>
      <c r="N3" s="1636">
        <f>[3]SW800_JIG_MIKOMI!N98</f>
        <v>0</v>
      </c>
      <c r="O3" s="1636">
        <f>[3]SW800_JIG_MIKOMI!O98</f>
        <v>0</v>
      </c>
    </row>
    <row r="4" spans="1:15">
      <c r="A4" s="1635" t="str">
        <f>[3]SW800_JIG_MIKOMI!A99</f>
        <v>SL</v>
      </c>
      <c r="B4" s="1635" t="str">
        <f>[3]SW800_JIG_MIKOMI!B99</f>
        <v>FV</v>
      </c>
      <c r="C4" s="1635" t="str">
        <f>[3]SW800_JIG_MIKOMI!C99</f>
        <v>2_原材料費</v>
      </c>
      <c r="D4" s="1636">
        <f>[3]SW800_JIG_MIKOMI!D99</f>
        <v>0</v>
      </c>
      <c r="E4" s="1636">
        <f>[3]SW800_JIG_MIKOMI!E99</f>
        <v>0</v>
      </c>
      <c r="F4" s="1636">
        <f>[3]SW800_JIG_MIKOMI!F99</f>
        <v>0</v>
      </c>
      <c r="G4" s="1636">
        <f>[3]SW800_JIG_MIKOMI!G99</f>
        <v>0</v>
      </c>
      <c r="H4" s="1636">
        <f>[3]SW800_JIG_MIKOMI!H99</f>
        <v>0</v>
      </c>
      <c r="I4" s="1636">
        <f>[3]SW800_JIG_MIKOMI!I99</f>
        <v>0</v>
      </c>
      <c r="J4" s="1636">
        <f>[3]SW800_JIG_MIKOMI!J99</f>
        <v>0</v>
      </c>
      <c r="K4" s="1636">
        <f>[3]SW800_JIG_MIKOMI!K99</f>
        <v>101</v>
      </c>
      <c r="L4" s="1636">
        <f>[3]SW800_JIG_MIKOMI!L99</f>
        <v>0</v>
      </c>
      <c r="M4" s="1636">
        <f>[3]SW800_JIG_MIKOMI!M99</f>
        <v>0</v>
      </c>
      <c r="N4" s="1636">
        <f>[3]SW800_JIG_MIKOMI!N99</f>
        <v>0</v>
      </c>
      <c r="O4" s="1636">
        <f>[3]SW800_JIG_MIKOMI!O99</f>
        <v>0</v>
      </c>
    </row>
    <row r="5" spans="1:15">
      <c r="A5" s="1635" t="str">
        <f>[3]SW800_JIG_MIKOMI!A100</f>
        <v>SL</v>
      </c>
      <c r="B5" s="1635" t="str">
        <f>[3]SW800_JIG_MIKOMI!B100</f>
        <v>FV</v>
      </c>
      <c r="C5" s="1635" t="str">
        <f>[3]SW800_JIG_MIKOMI!C100</f>
        <v>3_社内原価</v>
      </c>
      <c r="D5" s="1636">
        <f>[3]SW800_JIG_MIKOMI!D100</f>
        <v>0</v>
      </c>
      <c r="E5" s="1636">
        <f>[3]SW800_JIG_MIKOMI!E100</f>
        <v>0</v>
      </c>
      <c r="F5" s="1636">
        <f>[3]SW800_JIG_MIKOMI!F100</f>
        <v>0</v>
      </c>
      <c r="G5" s="1636">
        <f>[3]SW800_JIG_MIKOMI!G100</f>
        <v>0</v>
      </c>
      <c r="H5" s="1636">
        <f>[3]SW800_JIG_MIKOMI!H100</f>
        <v>0</v>
      </c>
      <c r="I5" s="1636">
        <f>[3]SW800_JIG_MIKOMI!I100</f>
        <v>0</v>
      </c>
      <c r="J5" s="1636">
        <f>[3]SW800_JIG_MIKOMI!J100</f>
        <v>0</v>
      </c>
      <c r="K5" s="1636">
        <f>[3]SW800_JIG_MIKOMI!K100</f>
        <v>29</v>
      </c>
      <c r="L5" s="1636">
        <f>[3]SW800_JIG_MIKOMI!L100</f>
        <v>0</v>
      </c>
      <c r="M5" s="1636">
        <f>[3]SW800_JIG_MIKOMI!M100</f>
        <v>0</v>
      </c>
      <c r="N5" s="1636">
        <f>[3]SW800_JIG_MIKOMI!N100</f>
        <v>0</v>
      </c>
      <c r="O5" s="1636">
        <f>[3]SW800_JIG_MIKOMI!O100</f>
        <v>0</v>
      </c>
    </row>
    <row r="6" spans="1:15">
      <c r="A6" s="1635" t="str">
        <f>[3]SW800_JIG_MIKOMI!A101</f>
        <v>SL</v>
      </c>
      <c r="B6" s="1635" t="str">
        <f>[3]SW800_JIG_MIKOMI!B101</f>
        <v>FW</v>
      </c>
      <c r="C6" s="1635" t="str">
        <f>[3]SW800_JIG_MIKOMI!C101</f>
        <v>1_売上高</v>
      </c>
      <c r="D6" s="1636">
        <f>[3]SW800_JIG_MIKOMI!D101</f>
        <v>0</v>
      </c>
      <c r="E6" s="1636">
        <f>[3]SW800_JIG_MIKOMI!E101</f>
        <v>0</v>
      </c>
      <c r="F6" s="1636">
        <f>[3]SW800_JIG_MIKOMI!F101</f>
        <v>0</v>
      </c>
      <c r="G6" s="1636">
        <f>[3]SW800_JIG_MIKOMI!G101</f>
        <v>0</v>
      </c>
      <c r="H6" s="1636">
        <f>[3]SW800_JIG_MIKOMI!H101</f>
        <v>0</v>
      </c>
      <c r="I6" s="1636">
        <f>[3]SW800_JIG_MIKOMI!I101</f>
        <v>0</v>
      </c>
      <c r="J6" s="1636">
        <f>[3]SW800_JIG_MIKOMI!J101</f>
        <v>0</v>
      </c>
      <c r="K6" s="1636">
        <f>[3]SW800_JIG_MIKOMI!K101</f>
        <v>0</v>
      </c>
      <c r="L6" s="1636">
        <f>[3]SW800_JIG_MIKOMI!L101</f>
        <v>0</v>
      </c>
      <c r="M6" s="1636">
        <f>[3]SW800_JIG_MIKOMI!M101</f>
        <v>0</v>
      </c>
      <c r="N6" s="1636">
        <f>[3]SW800_JIG_MIKOMI!N101</f>
        <v>0</v>
      </c>
      <c r="O6" s="1636">
        <f>[3]SW800_JIG_MIKOMI!O101</f>
        <v>0</v>
      </c>
    </row>
    <row r="7" spans="1:15">
      <c r="A7" s="1635" t="str">
        <f>[3]SW800_JIG_MIKOMI!A102</f>
        <v>SL</v>
      </c>
      <c r="B7" s="1635" t="str">
        <f>[3]SW800_JIG_MIKOMI!B102</f>
        <v>FW</v>
      </c>
      <c r="C7" s="1635" t="str">
        <f>[3]SW800_JIG_MIKOMI!C102</f>
        <v>2_原材料費</v>
      </c>
      <c r="D7" s="1636">
        <f>[3]SW800_JIG_MIKOMI!D102</f>
        <v>0</v>
      </c>
      <c r="E7" s="1636">
        <f>[3]SW800_JIG_MIKOMI!E102</f>
        <v>0</v>
      </c>
      <c r="F7" s="1636">
        <f>[3]SW800_JIG_MIKOMI!F102</f>
        <v>0</v>
      </c>
      <c r="G7" s="1636">
        <f>[3]SW800_JIG_MIKOMI!G102</f>
        <v>0</v>
      </c>
      <c r="H7" s="1636">
        <f>[3]SW800_JIG_MIKOMI!H102</f>
        <v>0</v>
      </c>
      <c r="I7" s="1636">
        <f>[3]SW800_JIG_MIKOMI!I102</f>
        <v>0</v>
      </c>
      <c r="J7" s="1636">
        <f>[3]SW800_JIG_MIKOMI!J102</f>
        <v>0</v>
      </c>
      <c r="K7" s="1636">
        <f>[3]SW800_JIG_MIKOMI!K102</f>
        <v>0</v>
      </c>
      <c r="L7" s="1636">
        <f>[3]SW800_JIG_MIKOMI!L102</f>
        <v>0</v>
      </c>
      <c r="M7" s="1636">
        <f>[3]SW800_JIG_MIKOMI!M102</f>
        <v>0</v>
      </c>
      <c r="N7" s="1636">
        <f>[3]SW800_JIG_MIKOMI!N102</f>
        <v>0</v>
      </c>
      <c r="O7" s="1636">
        <f>[3]SW800_JIG_MIKOMI!O102</f>
        <v>0</v>
      </c>
    </row>
    <row r="8" spans="1:15">
      <c r="A8" s="1635" t="str">
        <f>[3]SW800_JIG_MIKOMI!A103</f>
        <v>SL</v>
      </c>
      <c r="B8" s="1635" t="str">
        <f>[3]SW800_JIG_MIKOMI!B103</f>
        <v>FW</v>
      </c>
      <c r="C8" s="1635" t="str">
        <f>[3]SW800_JIG_MIKOMI!C103</f>
        <v>3_社内原価</v>
      </c>
      <c r="D8" s="1636">
        <f>[3]SW800_JIG_MIKOMI!D103</f>
        <v>0</v>
      </c>
      <c r="E8" s="1636">
        <f>[3]SW800_JIG_MIKOMI!E103</f>
        <v>0</v>
      </c>
      <c r="F8" s="1636">
        <f>[3]SW800_JIG_MIKOMI!F103</f>
        <v>0</v>
      </c>
      <c r="G8" s="1636">
        <f>[3]SW800_JIG_MIKOMI!G103</f>
        <v>0</v>
      </c>
      <c r="H8" s="1636">
        <f>[3]SW800_JIG_MIKOMI!H103</f>
        <v>0</v>
      </c>
      <c r="I8" s="1636">
        <f>[3]SW800_JIG_MIKOMI!I103</f>
        <v>0</v>
      </c>
      <c r="J8" s="1636">
        <f>[3]SW800_JIG_MIKOMI!J103</f>
        <v>0</v>
      </c>
      <c r="K8" s="1636">
        <f>[3]SW800_JIG_MIKOMI!K103</f>
        <v>0</v>
      </c>
      <c r="L8" s="1636">
        <f>[3]SW800_JIG_MIKOMI!L103</f>
        <v>0</v>
      </c>
      <c r="M8" s="1636">
        <f>[3]SW800_JIG_MIKOMI!M103</f>
        <v>0</v>
      </c>
      <c r="N8" s="1636">
        <f>[3]SW800_JIG_MIKOMI!N103</f>
        <v>0</v>
      </c>
      <c r="O8" s="1636">
        <f>[3]SW800_JIG_MIKOMI!O103</f>
        <v>0</v>
      </c>
    </row>
    <row r="31" spans="1:29">
      <c r="A31" s="1490" t="s">
        <v>433</v>
      </c>
    </row>
    <row r="32" spans="1:29" ht="45.75" customHeight="1">
      <c r="A32" s="1650" t="s">
        <v>22</v>
      </c>
      <c r="B32" s="1650" t="s">
        <v>202</v>
      </c>
      <c r="C32" s="1650" t="s">
        <v>23</v>
      </c>
      <c r="D32" s="1650" t="s">
        <v>203</v>
      </c>
      <c r="E32" s="1650" t="s">
        <v>30</v>
      </c>
      <c r="F32" s="1650" t="s">
        <v>439</v>
      </c>
      <c r="G32" s="1650" t="s">
        <v>440</v>
      </c>
      <c r="H32" s="1650" t="s">
        <v>441</v>
      </c>
      <c r="I32" s="1650" t="s">
        <v>442</v>
      </c>
      <c r="J32" s="1650" t="s">
        <v>443</v>
      </c>
      <c r="K32" s="1650" t="s">
        <v>444</v>
      </c>
      <c r="L32" s="1650" t="s">
        <v>445</v>
      </c>
      <c r="M32" s="1650" t="s">
        <v>446</v>
      </c>
      <c r="N32" s="1650" t="s">
        <v>447</v>
      </c>
      <c r="O32" s="1650" t="s">
        <v>448</v>
      </c>
      <c r="P32" s="1650" t="s">
        <v>449</v>
      </c>
      <c r="Q32" s="1650" t="s">
        <v>450</v>
      </c>
      <c r="R32" s="1650" t="s">
        <v>451</v>
      </c>
      <c r="S32" s="1650" t="s">
        <v>452</v>
      </c>
      <c r="T32" s="1650" t="s">
        <v>453</v>
      </c>
      <c r="U32" s="1650" t="s">
        <v>454</v>
      </c>
      <c r="V32" s="1650" t="s">
        <v>455</v>
      </c>
      <c r="W32" s="1650" t="s">
        <v>456</v>
      </c>
      <c r="X32" s="1650" t="s">
        <v>457</v>
      </c>
      <c r="Y32" s="1650" t="s">
        <v>458</v>
      </c>
      <c r="Z32" s="1650" t="s">
        <v>459</v>
      </c>
      <c r="AA32" s="1650" t="s">
        <v>460</v>
      </c>
      <c r="AB32" s="1650" t="s">
        <v>461</v>
      </c>
      <c r="AC32" s="1650" t="s">
        <v>462</v>
      </c>
    </row>
    <row r="33" spans="1:29">
      <c r="A33" s="1491" t="str">
        <f>[3]SW800_JIG_MTBJC!A954</f>
        <v>18</v>
      </c>
      <c r="B33" s="1491" t="str">
        <f>[3]SW800_JIG_MTBJC!B954</f>
        <v>46</v>
      </c>
      <c r="C33" s="1491" t="str">
        <f>[3]SW800_JIG_MTBJC!C954</f>
        <v>SL</v>
      </c>
      <c r="D33" s="1491" t="str">
        <f>[3]SW800_JIG_MTBJC!D954</f>
        <v>FW</v>
      </c>
      <c r="E33" s="1491" t="str">
        <f>[3]SW800_JIG_MTBJC!E954</f>
        <v>00_1フルタイム</v>
      </c>
      <c r="F33" s="1492">
        <f>[3]SW800_JIG_MTBJC!F954</f>
        <v>13</v>
      </c>
      <c r="G33" s="1492">
        <f>[3]SW800_JIG_MTBJC!G954</f>
        <v>12</v>
      </c>
      <c r="H33" s="1492">
        <f>[3]SW800_JIG_MTBJC!H954</f>
        <v>13</v>
      </c>
      <c r="I33" s="1493">
        <f>[3]SW800_JIG_MTBJC!I954</f>
        <v>12</v>
      </c>
      <c r="J33" s="1492">
        <f>[3]SW800_JIG_MTBJC!J954</f>
        <v>13</v>
      </c>
      <c r="K33" s="1493">
        <f>[3]SW800_JIG_MTBJC!K954</f>
        <v>11</v>
      </c>
      <c r="L33" s="1492">
        <f>[3]SW800_JIG_MTBJC!L954</f>
        <v>13</v>
      </c>
      <c r="M33" s="1493">
        <f>[3]SW800_JIG_MTBJC!M954</f>
        <v>11</v>
      </c>
      <c r="N33" s="1492">
        <f>[3]SW800_JIG_MTBJC!N954</f>
        <v>13</v>
      </c>
      <c r="O33" s="1493">
        <f>[3]SW800_JIG_MTBJC!O954</f>
        <v>11</v>
      </c>
      <c r="P33" s="1492">
        <f>[3]SW800_JIG_MTBJC!P954</f>
        <v>13</v>
      </c>
      <c r="Q33" s="1493">
        <f>[3]SW800_JIG_MTBJC!Q954</f>
        <v>0</v>
      </c>
      <c r="R33" s="1492">
        <f>[3]SW800_JIG_MTBJC!R954</f>
        <v>14</v>
      </c>
      <c r="S33" s="1493">
        <f>[3]SW800_JIG_MTBJC!S954</f>
        <v>0</v>
      </c>
      <c r="T33" s="1492">
        <f>[3]SW800_JIG_MTBJC!T954</f>
        <v>14</v>
      </c>
      <c r="U33" s="1493">
        <f>[3]SW800_JIG_MTBJC!U954</f>
        <v>0</v>
      </c>
      <c r="V33" s="1492">
        <f>[3]SW800_JIG_MTBJC!V954</f>
        <v>14</v>
      </c>
      <c r="W33" s="1493">
        <f>[3]SW800_JIG_MTBJC!W954</f>
        <v>0</v>
      </c>
      <c r="X33" s="1492">
        <f>[3]SW800_JIG_MTBJC!X954</f>
        <v>14</v>
      </c>
      <c r="Y33" s="1493">
        <f>[3]SW800_JIG_MTBJC!Y954</f>
        <v>0</v>
      </c>
      <c r="Z33" s="1492">
        <f>[3]SW800_JIG_MTBJC!Z954</f>
        <v>14</v>
      </c>
      <c r="AA33" s="1493">
        <f>[3]SW800_JIG_MTBJC!AA954</f>
        <v>0</v>
      </c>
      <c r="AB33" s="1492">
        <f>[3]SW800_JIG_MTBJC!AB954</f>
        <v>14</v>
      </c>
      <c r="AC33" s="1493">
        <f>[3]SW800_JIG_MTBJC!AC954</f>
        <v>0</v>
      </c>
    </row>
    <row r="34" spans="1:29">
      <c r="A34" s="1491" t="str">
        <f>[3]SW800_JIG_MTBJC!A955</f>
        <v>18</v>
      </c>
      <c r="B34" s="1491" t="str">
        <f>[3]SW800_JIG_MTBJC!B955</f>
        <v>46</v>
      </c>
      <c r="C34" s="1491" t="str">
        <f>[3]SW800_JIG_MTBJC!C955</f>
        <v>SL</v>
      </c>
      <c r="D34" s="1491" t="str">
        <f>[3]SW800_JIG_MTBJC!D955</f>
        <v>FW</v>
      </c>
      <c r="E34" s="1491" t="str">
        <f>[3]SW800_JIG_MTBJC!E955</f>
        <v>00_2新人</v>
      </c>
      <c r="F34" s="1492">
        <f>[3]SW800_JIG_MTBJC!F955</f>
        <v>1</v>
      </c>
      <c r="G34" s="1493">
        <f>[3]SW800_JIG_MTBJC!G955</f>
        <v>1</v>
      </c>
      <c r="H34" s="1492">
        <f>[3]SW800_JIG_MTBJC!H955</f>
        <v>1</v>
      </c>
      <c r="I34" s="1493">
        <f>[3]SW800_JIG_MTBJC!I955</f>
        <v>1</v>
      </c>
      <c r="J34" s="1492">
        <f>[3]SW800_JIG_MTBJC!J955</f>
        <v>1</v>
      </c>
      <c r="K34" s="1493">
        <f>[3]SW800_JIG_MTBJC!K955</f>
        <v>1</v>
      </c>
      <c r="L34" s="1492">
        <f>[3]SW800_JIG_MTBJC!L955</f>
        <v>1</v>
      </c>
      <c r="M34" s="1493">
        <f>[3]SW800_JIG_MTBJC!M955</f>
        <v>1</v>
      </c>
      <c r="N34" s="1492">
        <f>[3]SW800_JIG_MTBJC!N955</f>
        <v>1</v>
      </c>
      <c r="O34" s="1493">
        <f>[3]SW800_JIG_MTBJC!O955</f>
        <v>1</v>
      </c>
      <c r="P34" s="1492">
        <f>[3]SW800_JIG_MTBJC!P955</f>
        <v>1</v>
      </c>
      <c r="Q34" s="1493">
        <f>[3]SW800_JIG_MTBJC!Q955</f>
        <v>0</v>
      </c>
      <c r="R34" s="1492">
        <f>[3]SW800_JIG_MTBJC!R955</f>
        <v>0</v>
      </c>
      <c r="S34" s="1493">
        <f>[3]SW800_JIG_MTBJC!S955</f>
        <v>0</v>
      </c>
      <c r="T34" s="1492">
        <f>[3]SW800_JIG_MTBJC!T955</f>
        <v>0</v>
      </c>
      <c r="U34" s="1493">
        <f>[3]SW800_JIG_MTBJC!U955</f>
        <v>0</v>
      </c>
      <c r="V34" s="1492">
        <f>[3]SW800_JIG_MTBJC!V955</f>
        <v>0</v>
      </c>
      <c r="W34" s="1493">
        <f>[3]SW800_JIG_MTBJC!W955</f>
        <v>0</v>
      </c>
      <c r="X34" s="1492">
        <f>[3]SW800_JIG_MTBJC!X955</f>
        <v>0</v>
      </c>
      <c r="Y34" s="1493">
        <f>[3]SW800_JIG_MTBJC!Y955</f>
        <v>0</v>
      </c>
      <c r="Z34" s="1492">
        <f>[3]SW800_JIG_MTBJC!Z955</f>
        <v>0</v>
      </c>
      <c r="AA34" s="1493">
        <f>[3]SW800_JIG_MTBJC!AA955</f>
        <v>0</v>
      </c>
      <c r="AB34" s="1492">
        <f>[3]SW800_JIG_MTBJC!AB955</f>
        <v>0</v>
      </c>
      <c r="AC34" s="1493">
        <f>[3]SW800_JIG_MTBJC!AC955</f>
        <v>0</v>
      </c>
    </row>
    <row r="35" spans="1:29">
      <c r="A35" s="1491" t="str">
        <f>[3]SW800_JIG_MTBJC!A956</f>
        <v>18</v>
      </c>
      <c r="B35" s="1491" t="str">
        <f>[3]SW800_JIG_MTBJC!B956</f>
        <v>46</v>
      </c>
      <c r="C35" s="1491" t="str">
        <f>[3]SW800_JIG_MTBJC!C956</f>
        <v>SL</v>
      </c>
      <c r="D35" s="1491" t="str">
        <f>[3]SW800_JIG_MTBJC!D956</f>
        <v>FW</v>
      </c>
      <c r="E35" s="1491" t="str">
        <f>[3]SW800_JIG_MTBJC!E956</f>
        <v>00_3中途</v>
      </c>
      <c r="F35" s="1492">
        <f>[3]SW800_JIG_MTBJC!F956</f>
        <v>0</v>
      </c>
      <c r="G35" s="1493">
        <f>[3]SW800_JIG_MTBJC!G956</f>
        <v>0</v>
      </c>
      <c r="H35" s="1492">
        <f>[3]SW800_JIG_MTBJC!H956</f>
        <v>0</v>
      </c>
      <c r="I35" s="1493">
        <f>[3]SW800_JIG_MTBJC!I956</f>
        <v>0</v>
      </c>
      <c r="J35" s="1492">
        <f>[3]SW800_JIG_MTBJC!J956</f>
        <v>0</v>
      </c>
      <c r="K35" s="1493">
        <f>[3]SW800_JIG_MTBJC!K956</f>
        <v>0</v>
      </c>
      <c r="L35" s="1492">
        <f>[3]SW800_JIG_MTBJC!L956</f>
        <v>0</v>
      </c>
      <c r="M35" s="1493">
        <f>[3]SW800_JIG_MTBJC!M956</f>
        <v>0</v>
      </c>
      <c r="N35" s="1492">
        <f>[3]SW800_JIG_MTBJC!N956</f>
        <v>0</v>
      </c>
      <c r="O35" s="1493">
        <f>[3]SW800_JIG_MTBJC!O956</f>
        <v>0</v>
      </c>
      <c r="P35" s="1492">
        <f>[3]SW800_JIG_MTBJC!P956</f>
        <v>0</v>
      </c>
      <c r="Q35" s="1493">
        <f>[3]SW800_JIG_MTBJC!Q956</f>
        <v>0</v>
      </c>
      <c r="R35" s="1492">
        <f>[3]SW800_JIG_MTBJC!R956</f>
        <v>0</v>
      </c>
      <c r="S35" s="1493">
        <f>[3]SW800_JIG_MTBJC!S956</f>
        <v>0</v>
      </c>
      <c r="T35" s="1492">
        <f>[3]SW800_JIG_MTBJC!T956</f>
        <v>0</v>
      </c>
      <c r="U35" s="1493">
        <f>[3]SW800_JIG_MTBJC!U956</f>
        <v>0</v>
      </c>
      <c r="V35" s="1492">
        <f>[3]SW800_JIG_MTBJC!V956</f>
        <v>0</v>
      </c>
      <c r="W35" s="1493">
        <f>[3]SW800_JIG_MTBJC!W956</f>
        <v>0</v>
      </c>
      <c r="X35" s="1492">
        <f>[3]SW800_JIG_MTBJC!X956</f>
        <v>0</v>
      </c>
      <c r="Y35" s="1493">
        <f>[3]SW800_JIG_MTBJC!Y956</f>
        <v>0</v>
      </c>
      <c r="Z35" s="1492">
        <f>[3]SW800_JIG_MTBJC!Z956</f>
        <v>0</v>
      </c>
      <c r="AA35" s="1493">
        <f>[3]SW800_JIG_MTBJC!AA956</f>
        <v>0</v>
      </c>
      <c r="AB35" s="1492">
        <f>[3]SW800_JIG_MTBJC!AB956</f>
        <v>0</v>
      </c>
      <c r="AC35" s="1493">
        <f>[3]SW800_JIG_MTBJC!AC956</f>
        <v>0</v>
      </c>
    </row>
    <row r="36" spans="1:29">
      <c r="A36" s="1491" t="str">
        <f>[3]SW800_JIG_MTBJC!A957</f>
        <v>18</v>
      </c>
      <c r="B36" s="1491" t="str">
        <f>[3]SW800_JIG_MTBJC!B957</f>
        <v>46</v>
      </c>
      <c r="C36" s="1491" t="str">
        <f>[3]SW800_JIG_MTBJC!C957</f>
        <v>SL</v>
      </c>
      <c r="D36" s="1491" t="str">
        <f>[3]SW800_JIG_MTBJC!D957</f>
        <v>FW</v>
      </c>
      <c r="E36" s="1491" t="str">
        <f>[3]SW800_JIG_MTBJC!E957</f>
        <v>00_4休職者</v>
      </c>
      <c r="F36" s="1492">
        <f>[3]SW800_JIG_MTBJC!F957</f>
        <v>0</v>
      </c>
      <c r="G36" s="1493">
        <f>[3]SW800_JIG_MTBJC!G957</f>
        <v>1</v>
      </c>
      <c r="H36" s="1492">
        <f>[3]SW800_JIG_MTBJC!H957</f>
        <v>0</v>
      </c>
      <c r="I36" s="1493">
        <f>[3]SW800_JIG_MTBJC!I957</f>
        <v>1</v>
      </c>
      <c r="J36" s="1492">
        <f>[3]SW800_JIG_MTBJC!J957</f>
        <v>0</v>
      </c>
      <c r="K36" s="1493">
        <f>[3]SW800_JIG_MTBJC!K957</f>
        <v>2</v>
      </c>
      <c r="L36" s="1492">
        <f>[3]SW800_JIG_MTBJC!L957</f>
        <v>0</v>
      </c>
      <c r="M36" s="1493">
        <f>[3]SW800_JIG_MTBJC!M957</f>
        <v>2</v>
      </c>
      <c r="N36" s="1492">
        <f>[3]SW800_JIG_MTBJC!N957</f>
        <v>0</v>
      </c>
      <c r="O36" s="1493">
        <f>[3]SW800_JIG_MTBJC!O957</f>
        <v>1</v>
      </c>
      <c r="P36" s="1492">
        <f>[3]SW800_JIG_MTBJC!P957</f>
        <v>0</v>
      </c>
      <c r="Q36" s="1493">
        <f>[3]SW800_JIG_MTBJC!Q957</f>
        <v>0</v>
      </c>
      <c r="R36" s="1492">
        <f>[3]SW800_JIG_MTBJC!R957</f>
        <v>0</v>
      </c>
      <c r="S36" s="1493">
        <f>[3]SW800_JIG_MTBJC!S957</f>
        <v>0</v>
      </c>
      <c r="T36" s="1492">
        <f>[3]SW800_JIG_MTBJC!T957</f>
        <v>0</v>
      </c>
      <c r="U36" s="1493">
        <f>[3]SW800_JIG_MTBJC!U957</f>
        <v>0</v>
      </c>
      <c r="V36" s="1492">
        <f>[3]SW800_JIG_MTBJC!V957</f>
        <v>0</v>
      </c>
      <c r="W36" s="1493">
        <f>[3]SW800_JIG_MTBJC!W957</f>
        <v>0</v>
      </c>
      <c r="X36" s="1492">
        <f>[3]SW800_JIG_MTBJC!X957</f>
        <v>0</v>
      </c>
      <c r="Y36" s="1493">
        <f>[3]SW800_JIG_MTBJC!Y957</f>
        <v>0</v>
      </c>
      <c r="Z36" s="1492">
        <f>[3]SW800_JIG_MTBJC!Z957</f>
        <v>0</v>
      </c>
      <c r="AA36" s="1493">
        <f>[3]SW800_JIG_MTBJC!AA957</f>
        <v>0</v>
      </c>
      <c r="AB36" s="1492">
        <f>[3]SW800_JIG_MTBJC!AB957</f>
        <v>0</v>
      </c>
      <c r="AC36" s="1493">
        <f>[3]SW800_JIG_MTBJC!AC957</f>
        <v>0</v>
      </c>
    </row>
    <row r="37" spans="1:29">
      <c r="A37" s="1491" t="str">
        <f>[3]SW800_JIG_MTBJC!A958</f>
        <v>18</v>
      </c>
      <c r="B37" s="1491" t="str">
        <f>[3]SW800_JIG_MTBJC!B958</f>
        <v>46</v>
      </c>
      <c r="C37" s="1491" t="str">
        <f>[3]SW800_JIG_MTBJC!C958</f>
        <v>SL</v>
      </c>
      <c r="D37" s="1491" t="str">
        <f>[3]SW800_JIG_MTBJC!D958</f>
        <v>FW</v>
      </c>
      <c r="E37" s="1491" t="str">
        <f>[3]SW800_JIG_MTBJC!E958</f>
        <v>00_5短時間パート</v>
      </c>
      <c r="F37" s="1492">
        <f>[3]SW800_JIG_MTBJC!F958</f>
        <v>0</v>
      </c>
      <c r="G37" s="1493">
        <f>[3]SW800_JIG_MTBJC!G958</f>
        <v>0</v>
      </c>
      <c r="H37" s="1492">
        <f>[3]SW800_JIG_MTBJC!H958</f>
        <v>0</v>
      </c>
      <c r="I37" s="1493">
        <f>[3]SW800_JIG_MTBJC!I958</f>
        <v>0</v>
      </c>
      <c r="J37" s="1492">
        <f>[3]SW800_JIG_MTBJC!J958</f>
        <v>0</v>
      </c>
      <c r="K37" s="1493">
        <f>[3]SW800_JIG_MTBJC!K958</f>
        <v>0</v>
      </c>
      <c r="L37" s="1492">
        <f>[3]SW800_JIG_MTBJC!L958</f>
        <v>0</v>
      </c>
      <c r="M37" s="1493">
        <f>[3]SW800_JIG_MTBJC!M958</f>
        <v>0</v>
      </c>
      <c r="N37" s="1492">
        <f>[3]SW800_JIG_MTBJC!N958</f>
        <v>0</v>
      </c>
      <c r="O37" s="1493">
        <f>[3]SW800_JIG_MTBJC!O958</f>
        <v>1</v>
      </c>
      <c r="P37" s="1492">
        <f>[3]SW800_JIG_MTBJC!P958</f>
        <v>0</v>
      </c>
      <c r="Q37" s="1493">
        <f>[3]SW800_JIG_MTBJC!Q958</f>
        <v>0</v>
      </c>
      <c r="R37" s="1492">
        <f>[3]SW800_JIG_MTBJC!R958</f>
        <v>0</v>
      </c>
      <c r="S37" s="1493">
        <f>[3]SW800_JIG_MTBJC!S958</f>
        <v>0</v>
      </c>
      <c r="T37" s="1492">
        <f>[3]SW800_JIG_MTBJC!T958</f>
        <v>0</v>
      </c>
      <c r="U37" s="1493">
        <f>[3]SW800_JIG_MTBJC!U958</f>
        <v>0</v>
      </c>
      <c r="V37" s="1492">
        <f>[3]SW800_JIG_MTBJC!V958</f>
        <v>0</v>
      </c>
      <c r="W37" s="1493">
        <f>[3]SW800_JIG_MTBJC!W958</f>
        <v>0</v>
      </c>
      <c r="X37" s="1492">
        <f>[3]SW800_JIG_MTBJC!X958</f>
        <v>0</v>
      </c>
      <c r="Y37" s="1493">
        <f>[3]SW800_JIG_MTBJC!Y958</f>
        <v>0</v>
      </c>
      <c r="Z37" s="1492">
        <f>[3]SW800_JIG_MTBJC!Z958</f>
        <v>0</v>
      </c>
      <c r="AA37" s="1493">
        <f>[3]SW800_JIG_MTBJC!AA958</f>
        <v>0</v>
      </c>
      <c r="AB37" s="1492">
        <f>[3]SW800_JIG_MTBJC!AB958</f>
        <v>0</v>
      </c>
      <c r="AC37" s="1493">
        <f>[3]SW800_JIG_MTBJC!AC958</f>
        <v>0</v>
      </c>
    </row>
    <row r="38" spans="1:29">
      <c r="A38" s="1491" t="str">
        <f>[3]SW800_JIG_MTBJC!A959</f>
        <v>18</v>
      </c>
      <c r="B38" s="1491" t="str">
        <f>[3]SW800_JIG_MTBJC!B959</f>
        <v>46</v>
      </c>
      <c r="C38" s="1491" t="str">
        <f>[3]SW800_JIG_MTBJC!C959</f>
        <v>SL</v>
      </c>
      <c r="D38" s="1491" t="str">
        <f>[3]SW800_JIG_MTBJC!D959</f>
        <v>FW</v>
      </c>
      <c r="E38" s="1491" t="str">
        <f>[3]SW800_JIG_MTBJC!E959</f>
        <v>01_1売上高</v>
      </c>
      <c r="F38" s="1492">
        <f>[3]SW800_JIG_MTBJC!F959</f>
        <v>1877</v>
      </c>
      <c r="G38" s="1492">
        <f>[3]SW800_JIG_MTBJC!G959</f>
        <v>1877</v>
      </c>
      <c r="H38" s="1492">
        <f>[3]SW800_JIG_MTBJC!H959</f>
        <v>1917</v>
      </c>
      <c r="I38" s="1492">
        <f>[3]SW800_JIG_MTBJC!I959</f>
        <v>1917</v>
      </c>
      <c r="J38" s="1492">
        <f>[3]SW800_JIG_MTBJC!J959</f>
        <v>756</v>
      </c>
      <c r="K38" s="1492">
        <f>[3]SW800_JIG_MTBJC!K959</f>
        <v>756</v>
      </c>
      <c r="L38" s="1492">
        <f>[3]SW800_JIG_MTBJC!L959</f>
        <v>2711</v>
      </c>
      <c r="M38" s="1492">
        <f>[3]SW800_JIG_MTBJC!M959</f>
        <v>2711</v>
      </c>
      <c r="N38" s="1492">
        <f>[3]SW800_JIG_MTBJC!N959</f>
        <v>1462</v>
      </c>
      <c r="O38" s="1492">
        <f>[3]SW800_JIG_MTBJC!O959</f>
        <v>1462</v>
      </c>
      <c r="P38" s="1492">
        <f>[3]SW800_JIG_MTBJC!P959</f>
        <v>1026</v>
      </c>
      <c r="Q38" s="1492">
        <f>[3]SW800_JIG_MTBJC!Q959</f>
        <v>1026</v>
      </c>
      <c r="R38" s="1492">
        <f>[3]SW800_JIG_MTBJC!R959</f>
        <v>2408</v>
      </c>
      <c r="S38" s="1492">
        <f>[3]SW800_JIG_MTBJC!S959</f>
        <v>2408</v>
      </c>
      <c r="T38" s="1492">
        <f>[3]SW800_JIG_MTBJC!T959</f>
        <v>2400</v>
      </c>
      <c r="U38" s="1492">
        <f>[3]SW800_JIG_MTBJC!U959</f>
        <v>2400</v>
      </c>
      <c r="V38" s="1492">
        <f>[3]SW800_JIG_MTBJC!V959</f>
        <v>2400</v>
      </c>
      <c r="W38" s="1492">
        <f>[3]SW800_JIG_MTBJC!W959</f>
        <v>2400</v>
      </c>
      <c r="X38" s="1492">
        <f>[3]SW800_JIG_MTBJC!X959</f>
        <v>2400</v>
      </c>
      <c r="Y38" s="1492">
        <f>[3]SW800_JIG_MTBJC!Y959</f>
        <v>2400</v>
      </c>
      <c r="Z38" s="1492">
        <f>[3]SW800_JIG_MTBJC!Z959</f>
        <v>2408</v>
      </c>
      <c r="AA38" s="1492">
        <f>[3]SW800_JIG_MTBJC!AA959</f>
        <v>2408</v>
      </c>
      <c r="AB38" s="1492">
        <f>[3]SW800_JIG_MTBJC!AB959</f>
        <v>2408</v>
      </c>
      <c r="AC38" s="1492">
        <f>[3]SW800_JIG_MTBJC!AC959</f>
        <v>2408</v>
      </c>
    </row>
    <row r="39" spans="1:29">
      <c r="A39" s="1491" t="str">
        <f>[3]SW800_JIG_MTBJC!A960</f>
        <v>18</v>
      </c>
      <c r="B39" s="1491" t="str">
        <f>[3]SW800_JIG_MTBJC!B960</f>
        <v>46</v>
      </c>
      <c r="C39" s="1491" t="str">
        <f>[3]SW800_JIG_MTBJC!C960</f>
        <v>SL</v>
      </c>
      <c r="D39" s="1491" t="str">
        <f>[3]SW800_JIG_MTBJC!D960</f>
        <v>FW</v>
      </c>
      <c r="E39" s="1491" t="str">
        <f>[3]SW800_JIG_MTBJC!E960</f>
        <v>01_2原材料費</v>
      </c>
      <c r="F39" s="1492">
        <f>[3]SW800_JIG_MTBJC!F960</f>
        <v>0</v>
      </c>
      <c r="G39" s="1492">
        <f>[3]SW800_JIG_MTBJC!G960</f>
        <v>1</v>
      </c>
      <c r="H39" s="1492">
        <f>[3]SW800_JIG_MTBJC!H960</f>
        <v>0</v>
      </c>
      <c r="I39" s="1492">
        <f>[3]SW800_JIG_MTBJC!I960</f>
        <v>0</v>
      </c>
      <c r="J39" s="1492">
        <f>[3]SW800_JIG_MTBJC!J960</f>
        <v>0</v>
      </c>
      <c r="K39" s="1492">
        <f>[3]SW800_JIG_MTBJC!K960</f>
        <v>0</v>
      </c>
      <c r="L39" s="1492">
        <f>[3]SW800_JIG_MTBJC!L960</f>
        <v>0</v>
      </c>
      <c r="M39" s="1492">
        <f>[3]SW800_JIG_MTBJC!M960</f>
        <v>0</v>
      </c>
      <c r="N39" s="1492">
        <f>[3]SW800_JIG_MTBJC!N960</f>
        <v>0</v>
      </c>
      <c r="O39" s="1492">
        <f>[3]SW800_JIG_MTBJC!O960</f>
        <v>0</v>
      </c>
      <c r="P39" s="1492">
        <f>[3]SW800_JIG_MTBJC!P960</f>
        <v>0</v>
      </c>
      <c r="Q39" s="1492">
        <f>[3]SW800_JIG_MTBJC!Q960</f>
        <v>0</v>
      </c>
      <c r="R39" s="1492">
        <f>[3]SW800_JIG_MTBJC!R960</f>
        <v>0</v>
      </c>
      <c r="S39" s="1492">
        <f>[3]SW800_JIG_MTBJC!S960</f>
        <v>0</v>
      </c>
      <c r="T39" s="1492">
        <f>[3]SW800_JIG_MTBJC!T960</f>
        <v>0</v>
      </c>
      <c r="U39" s="1492">
        <f>[3]SW800_JIG_MTBJC!U960</f>
        <v>0</v>
      </c>
      <c r="V39" s="1492">
        <f>[3]SW800_JIG_MTBJC!V960</f>
        <v>0</v>
      </c>
      <c r="W39" s="1492">
        <f>[3]SW800_JIG_MTBJC!W960</f>
        <v>0</v>
      </c>
      <c r="X39" s="1492">
        <f>[3]SW800_JIG_MTBJC!X960</f>
        <v>0</v>
      </c>
      <c r="Y39" s="1492">
        <f>[3]SW800_JIG_MTBJC!Y960</f>
        <v>0</v>
      </c>
      <c r="Z39" s="1492">
        <f>[3]SW800_JIG_MTBJC!Z960</f>
        <v>0</v>
      </c>
      <c r="AA39" s="1492">
        <f>[3]SW800_JIG_MTBJC!AA960</f>
        <v>0</v>
      </c>
      <c r="AB39" s="1492">
        <f>[3]SW800_JIG_MTBJC!AB960</f>
        <v>0</v>
      </c>
      <c r="AC39" s="1492">
        <f>[3]SW800_JIG_MTBJC!AC960</f>
        <v>0</v>
      </c>
    </row>
    <row r="40" spans="1:29">
      <c r="A40" s="1491" t="str">
        <f>[3]SW800_JIG_MTBJC!A961</f>
        <v>18</v>
      </c>
      <c r="B40" s="1491" t="str">
        <f>[3]SW800_JIG_MTBJC!B961</f>
        <v>46</v>
      </c>
      <c r="C40" s="1491" t="str">
        <f>[3]SW800_JIG_MTBJC!C961</f>
        <v>SL</v>
      </c>
      <c r="D40" s="1491" t="str">
        <f>[3]SW800_JIG_MTBJC!D961</f>
        <v>FW</v>
      </c>
      <c r="E40" s="1491" t="str">
        <f>[3]SW800_JIG_MTBJC!E961</f>
        <v>01_3社内原価</v>
      </c>
      <c r="F40" s="1492">
        <f>[3]SW800_JIG_MTBJC!F961</f>
        <v>1486</v>
      </c>
      <c r="G40" s="1492">
        <f>[3]SW800_JIG_MTBJC!G961</f>
        <v>2257</v>
      </c>
      <c r="H40" s="1492">
        <f>[3]SW800_JIG_MTBJC!H961</f>
        <v>1520</v>
      </c>
      <c r="I40" s="1492">
        <f>[3]SW800_JIG_MTBJC!I961</f>
        <v>1372</v>
      </c>
      <c r="J40" s="1492">
        <f>[3]SW800_JIG_MTBJC!J961</f>
        <v>598</v>
      </c>
      <c r="K40" s="1492">
        <f>[3]SW800_JIG_MTBJC!K961</f>
        <v>2934</v>
      </c>
      <c r="L40" s="1492">
        <f>[3]SW800_JIG_MTBJC!L961</f>
        <v>2147</v>
      </c>
      <c r="M40" s="1492">
        <f>[3]SW800_JIG_MTBJC!M961</f>
        <v>2668</v>
      </c>
      <c r="N40" s="1492">
        <f>[3]SW800_JIG_MTBJC!N961</f>
        <v>1159</v>
      </c>
      <c r="O40" s="1492">
        <f>[3]SW800_JIG_MTBJC!O961</f>
        <v>1194</v>
      </c>
      <c r="P40" s="1492">
        <f>[3]SW800_JIG_MTBJC!P961</f>
        <v>812</v>
      </c>
      <c r="Q40" s="1492">
        <f>[3]SW800_JIG_MTBJC!Q961</f>
        <v>1147</v>
      </c>
      <c r="R40" s="1492">
        <f>[3]SW800_JIG_MTBJC!R961</f>
        <v>1909</v>
      </c>
      <c r="S40" s="1492">
        <f>[3]SW800_JIG_MTBJC!S961</f>
        <v>0</v>
      </c>
      <c r="T40" s="1492">
        <f>[3]SW800_JIG_MTBJC!T961</f>
        <v>1903</v>
      </c>
      <c r="U40" s="1492">
        <f>[3]SW800_JIG_MTBJC!U961</f>
        <v>0</v>
      </c>
      <c r="V40" s="1492">
        <f>[3]SW800_JIG_MTBJC!V961</f>
        <v>1903</v>
      </c>
      <c r="W40" s="1492">
        <f>[3]SW800_JIG_MTBJC!W961</f>
        <v>0</v>
      </c>
      <c r="X40" s="1492">
        <f>[3]SW800_JIG_MTBJC!X961</f>
        <v>1903</v>
      </c>
      <c r="Y40" s="1492">
        <f>[3]SW800_JIG_MTBJC!Y961</f>
        <v>0</v>
      </c>
      <c r="Z40" s="1492">
        <f>[3]SW800_JIG_MTBJC!Z961</f>
        <v>1910</v>
      </c>
      <c r="AA40" s="1492">
        <f>[3]SW800_JIG_MTBJC!AA961</f>
        <v>0</v>
      </c>
      <c r="AB40" s="1492">
        <f>[3]SW800_JIG_MTBJC!AB961</f>
        <v>1910</v>
      </c>
      <c r="AC40" s="1492">
        <f>[3]SW800_JIG_MTBJC!AC961</f>
        <v>0</v>
      </c>
    </row>
    <row r="41" spans="1:29">
      <c r="A41" s="1491" t="str">
        <f>[3]SW800_JIG_MTBJC!A962</f>
        <v>18</v>
      </c>
      <c r="B41" s="1491" t="str">
        <f>[3]SW800_JIG_MTBJC!B962</f>
        <v>46</v>
      </c>
      <c r="C41" s="1491" t="str">
        <f>[3]SW800_JIG_MTBJC!C962</f>
        <v>SL</v>
      </c>
      <c r="D41" s="1491" t="str">
        <f>[3]SW800_JIG_MTBJC!D962</f>
        <v>FW</v>
      </c>
      <c r="E41" s="1491" t="str">
        <f>[3]SW800_JIG_MTBJC!E962</f>
        <v>02_1売上高</v>
      </c>
      <c r="F41" s="1492">
        <f>[3]SW800_JIG_MTBJC!F962</f>
        <v>318</v>
      </c>
      <c r="G41" s="1492">
        <f>[3]SW800_JIG_MTBJC!G962</f>
        <v>0</v>
      </c>
      <c r="H41" s="1492">
        <f>[3]SW800_JIG_MTBJC!H962</f>
        <v>318</v>
      </c>
      <c r="I41" s="1492">
        <f>[3]SW800_JIG_MTBJC!I962</f>
        <v>0</v>
      </c>
      <c r="J41" s="1492">
        <f>[3]SW800_JIG_MTBJC!J962</f>
        <v>318</v>
      </c>
      <c r="K41" s="1492">
        <f>[3]SW800_JIG_MTBJC!K962</f>
        <v>305</v>
      </c>
      <c r="L41" s="1492">
        <f>[3]SW800_JIG_MTBJC!L962</f>
        <v>318</v>
      </c>
      <c r="M41" s="1492">
        <f>[3]SW800_JIG_MTBJC!M962</f>
        <v>388</v>
      </c>
      <c r="N41" s="1492">
        <f>[3]SW800_JIG_MTBJC!N962</f>
        <v>318</v>
      </c>
      <c r="O41" s="1492">
        <f>[3]SW800_JIG_MTBJC!O962</f>
        <v>305</v>
      </c>
      <c r="P41" s="1492">
        <f>[3]SW800_JIG_MTBJC!P962</f>
        <v>318</v>
      </c>
      <c r="Q41" s="1492">
        <f>[3]SW800_JIG_MTBJC!Q962</f>
        <v>318</v>
      </c>
      <c r="R41" s="1492">
        <f>[3]SW800_JIG_MTBJC!R962</f>
        <v>0</v>
      </c>
      <c r="S41" s="1492">
        <f>[3]SW800_JIG_MTBJC!S962</f>
        <v>0</v>
      </c>
      <c r="T41" s="1492">
        <f>[3]SW800_JIG_MTBJC!T962</f>
        <v>0</v>
      </c>
      <c r="U41" s="1492">
        <f>[3]SW800_JIG_MTBJC!U962</f>
        <v>0</v>
      </c>
      <c r="V41" s="1492">
        <f>[3]SW800_JIG_MTBJC!V962</f>
        <v>0</v>
      </c>
      <c r="W41" s="1492">
        <f>[3]SW800_JIG_MTBJC!W962</f>
        <v>0</v>
      </c>
      <c r="X41" s="1492">
        <f>[3]SW800_JIG_MTBJC!X962</f>
        <v>0</v>
      </c>
      <c r="Y41" s="1492">
        <f>[3]SW800_JIG_MTBJC!Y962</f>
        <v>0</v>
      </c>
      <c r="Z41" s="1492">
        <f>[3]SW800_JIG_MTBJC!Z962</f>
        <v>0</v>
      </c>
      <c r="AA41" s="1492">
        <f>[3]SW800_JIG_MTBJC!AA962</f>
        <v>0</v>
      </c>
      <c r="AB41" s="1492">
        <f>[3]SW800_JIG_MTBJC!AB962</f>
        <v>0</v>
      </c>
      <c r="AC41" s="1492">
        <f>[3]SW800_JIG_MTBJC!AC962</f>
        <v>0</v>
      </c>
    </row>
    <row r="42" spans="1:29">
      <c r="A42" s="1491" t="str">
        <f>[3]SW800_JIG_MTBJC!A963</f>
        <v>18</v>
      </c>
      <c r="B42" s="1491" t="str">
        <f>[3]SW800_JIG_MTBJC!B963</f>
        <v>46</v>
      </c>
      <c r="C42" s="1491" t="str">
        <f>[3]SW800_JIG_MTBJC!C963</f>
        <v>SL</v>
      </c>
      <c r="D42" s="1491" t="str">
        <f>[3]SW800_JIG_MTBJC!D963</f>
        <v>FW</v>
      </c>
      <c r="E42" s="1491" t="str">
        <f>[3]SW800_JIG_MTBJC!E963</f>
        <v>02_2原材料費</v>
      </c>
      <c r="F42" s="1492">
        <f>[3]SW800_JIG_MTBJC!F963</f>
        <v>0</v>
      </c>
      <c r="G42" s="1492">
        <f>[3]SW800_JIG_MTBJC!G963</f>
        <v>0</v>
      </c>
      <c r="H42" s="1492">
        <f>[3]SW800_JIG_MTBJC!H963</f>
        <v>0</v>
      </c>
      <c r="I42" s="1492">
        <f>[3]SW800_JIG_MTBJC!I963</f>
        <v>0</v>
      </c>
      <c r="J42" s="1492">
        <f>[3]SW800_JIG_MTBJC!J963</f>
        <v>0</v>
      </c>
      <c r="K42" s="1492">
        <f>[3]SW800_JIG_MTBJC!K963</f>
        <v>0</v>
      </c>
      <c r="L42" s="1492">
        <f>[3]SW800_JIG_MTBJC!L963</f>
        <v>0</v>
      </c>
      <c r="M42" s="1492">
        <f>[3]SW800_JIG_MTBJC!M963</f>
        <v>0</v>
      </c>
      <c r="N42" s="1492">
        <f>[3]SW800_JIG_MTBJC!N963</f>
        <v>0</v>
      </c>
      <c r="O42" s="1492">
        <f>[3]SW800_JIG_MTBJC!O963</f>
        <v>0</v>
      </c>
      <c r="P42" s="1492">
        <f>[3]SW800_JIG_MTBJC!P963</f>
        <v>0</v>
      </c>
      <c r="Q42" s="1492">
        <f>[3]SW800_JIG_MTBJC!Q963</f>
        <v>0</v>
      </c>
      <c r="R42" s="1492">
        <f>[3]SW800_JIG_MTBJC!R963</f>
        <v>0</v>
      </c>
      <c r="S42" s="1492">
        <f>[3]SW800_JIG_MTBJC!S963</f>
        <v>0</v>
      </c>
      <c r="T42" s="1492">
        <f>[3]SW800_JIG_MTBJC!T963</f>
        <v>0</v>
      </c>
      <c r="U42" s="1492">
        <f>[3]SW800_JIG_MTBJC!U963</f>
        <v>0</v>
      </c>
      <c r="V42" s="1492">
        <f>[3]SW800_JIG_MTBJC!V963</f>
        <v>0</v>
      </c>
      <c r="W42" s="1492">
        <f>[3]SW800_JIG_MTBJC!W963</f>
        <v>0</v>
      </c>
      <c r="X42" s="1492">
        <f>[3]SW800_JIG_MTBJC!X963</f>
        <v>0</v>
      </c>
      <c r="Y42" s="1492">
        <f>[3]SW800_JIG_MTBJC!Y963</f>
        <v>0</v>
      </c>
      <c r="Z42" s="1492">
        <f>[3]SW800_JIG_MTBJC!Z963</f>
        <v>0</v>
      </c>
      <c r="AA42" s="1492">
        <f>[3]SW800_JIG_MTBJC!AA963</f>
        <v>0</v>
      </c>
      <c r="AB42" s="1492">
        <f>[3]SW800_JIG_MTBJC!AB963</f>
        <v>0</v>
      </c>
      <c r="AC42" s="1492">
        <f>[3]SW800_JIG_MTBJC!AC963</f>
        <v>0</v>
      </c>
    </row>
    <row r="43" spans="1:29">
      <c r="A43" s="1491" t="str">
        <f>[3]SW800_JIG_MTBJC!A964</f>
        <v>18</v>
      </c>
      <c r="B43" s="1491" t="str">
        <f>[3]SW800_JIG_MTBJC!B964</f>
        <v>46</v>
      </c>
      <c r="C43" s="1491" t="str">
        <f>[3]SW800_JIG_MTBJC!C964</f>
        <v>SL</v>
      </c>
      <c r="D43" s="1491" t="str">
        <f>[3]SW800_JIG_MTBJC!D964</f>
        <v>FW</v>
      </c>
      <c r="E43" s="1491" t="str">
        <f>[3]SW800_JIG_MTBJC!E964</f>
        <v>02_3社内原価</v>
      </c>
      <c r="F43" s="1492">
        <f>[3]SW800_JIG_MTBJC!F964</f>
        <v>315</v>
      </c>
      <c r="G43" s="1492">
        <f>[3]SW800_JIG_MTBJC!G964</f>
        <v>0</v>
      </c>
      <c r="H43" s="1492">
        <f>[3]SW800_JIG_MTBJC!H964</f>
        <v>315</v>
      </c>
      <c r="I43" s="1492">
        <f>[3]SW800_JIG_MTBJC!I964</f>
        <v>0</v>
      </c>
      <c r="J43" s="1492">
        <f>[3]SW800_JIG_MTBJC!J964</f>
        <v>315</v>
      </c>
      <c r="K43" s="1492">
        <f>[3]SW800_JIG_MTBJC!K964</f>
        <v>302</v>
      </c>
      <c r="L43" s="1492">
        <f>[3]SW800_JIG_MTBJC!L964</f>
        <v>315</v>
      </c>
      <c r="M43" s="1492">
        <f>[3]SW800_JIG_MTBJC!M964</f>
        <v>384</v>
      </c>
      <c r="N43" s="1492">
        <f>[3]SW800_JIG_MTBJC!N964</f>
        <v>315</v>
      </c>
      <c r="O43" s="1492">
        <f>[3]SW800_JIG_MTBJC!O964</f>
        <v>302</v>
      </c>
      <c r="P43" s="1492">
        <f>[3]SW800_JIG_MTBJC!P964</f>
        <v>315</v>
      </c>
      <c r="Q43" s="1492">
        <f>[3]SW800_JIG_MTBJC!Q964</f>
        <v>310</v>
      </c>
      <c r="R43" s="1492">
        <f>[3]SW800_JIG_MTBJC!R964</f>
        <v>0</v>
      </c>
      <c r="S43" s="1492">
        <f>[3]SW800_JIG_MTBJC!S964</f>
        <v>0</v>
      </c>
      <c r="T43" s="1492">
        <f>[3]SW800_JIG_MTBJC!T964</f>
        <v>0</v>
      </c>
      <c r="U43" s="1492">
        <f>[3]SW800_JIG_MTBJC!U964</f>
        <v>0</v>
      </c>
      <c r="V43" s="1492">
        <f>[3]SW800_JIG_MTBJC!V964</f>
        <v>0</v>
      </c>
      <c r="W43" s="1492">
        <f>[3]SW800_JIG_MTBJC!W964</f>
        <v>0</v>
      </c>
      <c r="X43" s="1492">
        <f>[3]SW800_JIG_MTBJC!X964</f>
        <v>0</v>
      </c>
      <c r="Y43" s="1492">
        <f>[3]SW800_JIG_MTBJC!Y964</f>
        <v>0</v>
      </c>
      <c r="Z43" s="1492">
        <f>[3]SW800_JIG_MTBJC!Z964</f>
        <v>0</v>
      </c>
      <c r="AA43" s="1492">
        <f>[3]SW800_JIG_MTBJC!AA964</f>
        <v>0</v>
      </c>
      <c r="AB43" s="1492">
        <f>[3]SW800_JIG_MTBJC!AB964</f>
        <v>0</v>
      </c>
      <c r="AC43" s="1492">
        <f>[3]SW800_JIG_MTBJC!AC964</f>
        <v>0</v>
      </c>
    </row>
    <row r="44" spans="1:29">
      <c r="A44" s="1491" t="str">
        <f>[3]SW800_JIG_MTBJC!A965</f>
        <v>18</v>
      </c>
      <c r="B44" s="1491" t="str">
        <f>[3]SW800_JIG_MTBJC!B965</f>
        <v>46</v>
      </c>
      <c r="C44" s="1491" t="str">
        <f>[3]SW800_JIG_MTBJC!C965</f>
        <v>SL</v>
      </c>
      <c r="D44" s="1491" t="str">
        <f>[3]SW800_JIG_MTBJC!D965</f>
        <v>FW</v>
      </c>
      <c r="E44" s="1491" t="str">
        <f>[3]SW800_JIG_MTBJC!E965</f>
        <v>03_1売上高</v>
      </c>
      <c r="F44" s="1492">
        <f>[3]SW800_JIG_MTBJC!F965</f>
        <v>48</v>
      </c>
      <c r="G44" s="1492">
        <f>[3]SW800_JIG_MTBJC!G965</f>
        <v>459</v>
      </c>
      <c r="H44" s="1492">
        <f>[3]SW800_JIG_MTBJC!H965</f>
        <v>1220</v>
      </c>
      <c r="I44" s="1492">
        <f>[3]SW800_JIG_MTBJC!I965</f>
        <v>2045</v>
      </c>
      <c r="J44" s="1492">
        <f>[3]SW800_JIG_MTBJC!J965</f>
        <v>1950</v>
      </c>
      <c r="K44" s="1492">
        <f>[3]SW800_JIG_MTBJC!K965</f>
        <v>2852</v>
      </c>
      <c r="L44" s="1492">
        <f>[3]SW800_JIG_MTBJC!L965</f>
        <v>15337</v>
      </c>
      <c r="M44" s="1492">
        <f>[3]SW800_JIG_MTBJC!M965</f>
        <v>532</v>
      </c>
      <c r="N44" s="1492">
        <f>[3]SW800_JIG_MTBJC!N965</f>
        <v>2738</v>
      </c>
      <c r="O44" s="1492">
        <f>[3]SW800_JIG_MTBJC!O965</f>
        <v>3919</v>
      </c>
      <c r="P44" s="1492">
        <f>[3]SW800_JIG_MTBJC!P965</f>
        <v>65380</v>
      </c>
      <c r="Q44" s="1492">
        <f>[3]SW800_JIG_MTBJC!Q965</f>
        <v>86438</v>
      </c>
      <c r="R44" s="1492">
        <f>[3]SW800_JIG_MTBJC!R965</f>
        <v>83273</v>
      </c>
      <c r="S44" s="1492">
        <f>[3]SW800_JIG_MTBJC!S965</f>
        <v>88100</v>
      </c>
      <c r="T44" s="1492">
        <f>[3]SW800_JIG_MTBJC!T965</f>
        <v>0</v>
      </c>
      <c r="U44" s="1492">
        <f>[3]SW800_JIG_MTBJC!U965</f>
        <v>1460</v>
      </c>
      <c r="V44" s="1492">
        <f>[3]SW800_JIG_MTBJC!V965</f>
        <v>6000</v>
      </c>
      <c r="W44" s="1492">
        <f>[3]SW800_JIG_MTBJC!W965</f>
        <v>8576</v>
      </c>
      <c r="X44" s="1492">
        <f>[3]SW800_JIG_MTBJC!X965</f>
        <v>70330</v>
      </c>
      <c r="Y44" s="1492">
        <f>[3]SW800_JIG_MTBJC!Y965</f>
        <v>41097</v>
      </c>
      <c r="Z44" s="1492">
        <f>[3]SW800_JIG_MTBJC!Z965</f>
        <v>6590</v>
      </c>
      <c r="AA44" s="1492">
        <f>[3]SW800_JIG_MTBJC!AA965</f>
        <v>120</v>
      </c>
      <c r="AB44" s="1492">
        <f>[3]SW800_JIG_MTBJC!AB965</f>
        <v>48800</v>
      </c>
      <c r="AC44" s="1492">
        <f>[3]SW800_JIG_MTBJC!AC965</f>
        <v>56619</v>
      </c>
    </row>
    <row r="45" spans="1:29">
      <c r="A45" s="1491" t="str">
        <f>[3]SW800_JIG_MTBJC!A966</f>
        <v>18</v>
      </c>
      <c r="B45" s="1491" t="str">
        <f>[3]SW800_JIG_MTBJC!B966</f>
        <v>46</v>
      </c>
      <c r="C45" s="1491" t="str">
        <f>[3]SW800_JIG_MTBJC!C966</f>
        <v>SL</v>
      </c>
      <c r="D45" s="1491" t="str">
        <f>[3]SW800_JIG_MTBJC!D966</f>
        <v>FW</v>
      </c>
      <c r="E45" s="1491" t="str">
        <f>[3]SW800_JIG_MTBJC!E966</f>
        <v>03_2原材料費</v>
      </c>
      <c r="F45" s="1492">
        <f>[3]SW800_JIG_MTBJC!F966</f>
        <v>0</v>
      </c>
      <c r="G45" s="1492">
        <f>[3]SW800_JIG_MTBJC!G966</f>
        <v>0</v>
      </c>
      <c r="H45" s="1492">
        <f>[3]SW800_JIG_MTBJC!H966</f>
        <v>0</v>
      </c>
      <c r="I45" s="1492">
        <f>[3]SW800_JIG_MTBJC!I966</f>
        <v>3</v>
      </c>
      <c r="J45" s="1492">
        <f>[3]SW800_JIG_MTBJC!J966</f>
        <v>0</v>
      </c>
      <c r="K45" s="1492">
        <f>[3]SW800_JIG_MTBJC!K966</f>
        <v>1351</v>
      </c>
      <c r="L45" s="1492">
        <f>[3]SW800_JIG_MTBJC!L966</f>
        <v>4266</v>
      </c>
      <c r="M45" s="1492">
        <f>[3]SW800_JIG_MTBJC!M966</f>
        <v>98</v>
      </c>
      <c r="N45" s="1492">
        <f>[3]SW800_JIG_MTBJC!N966</f>
        <v>848</v>
      </c>
      <c r="O45" s="1492">
        <f>[3]SW800_JIG_MTBJC!O966</f>
        <v>1047</v>
      </c>
      <c r="P45" s="1492">
        <f>[3]SW800_JIG_MTBJC!P966</f>
        <v>44927</v>
      </c>
      <c r="Q45" s="1492">
        <f>[3]SW800_JIG_MTBJC!Q966</f>
        <v>58749</v>
      </c>
      <c r="R45" s="1492">
        <f>[3]SW800_JIG_MTBJC!R966</f>
        <v>40560</v>
      </c>
      <c r="S45" s="1492">
        <f>[3]SW800_JIG_MTBJC!S966</f>
        <v>35682</v>
      </c>
      <c r="T45" s="1492">
        <f>[3]SW800_JIG_MTBJC!T966</f>
        <v>0</v>
      </c>
      <c r="U45" s="1492">
        <f>[3]SW800_JIG_MTBJC!U966</f>
        <v>0</v>
      </c>
      <c r="V45" s="1492">
        <f>[3]SW800_JIG_MTBJC!V966</f>
        <v>3000</v>
      </c>
      <c r="W45" s="1492">
        <f>[3]SW800_JIG_MTBJC!W966</f>
        <v>3400</v>
      </c>
      <c r="X45" s="1492">
        <f>[3]SW800_JIG_MTBJC!X966</f>
        <v>48570</v>
      </c>
      <c r="Y45" s="1492">
        <f>[3]SW800_JIG_MTBJC!Y966</f>
        <v>8675</v>
      </c>
      <c r="Z45" s="1492">
        <f>[3]SW800_JIG_MTBJC!Z966</f>
        <v>5040</v>
      </c>
      <c r="AA45" s="1492">
        <f>[3]SW800_JIG_MTBJC!AA966</f>
        <v>0</v>
      </c>
      <c r="AB45" s="1492">
        <f>[3]SW800_JIG_MTBJC!AB966</f>
        <v>13570</v>
      </c>
      <c r="AC45" s="1492">
        <f>[3]SW800_JIG_MTBJC!AC966</f>
        <v>22296</v>
      </c>
    </row>
    <row r="46" spans="1:29">
      <c r="A46" s="1491" t="str">
        <f>[3]SW800_JIG_MTBJC!A967</f>
        <v>18</v>
      </c>
      <c r="B46" s="1491" t="str">
        <f>[3]SW800_JIG_MTBJC!B967</f>
        <v>46</v>
      </c>
      <c r="C46" s="1491" t="str">
        <f>[3]SW800_JIG_MTBJC!C967</f>
        <v>SL</v>
      </c>
      <c r="D46" s="1491" t="str">
        <f>[3]SW800_JIG_MTBJC!D967</f>
        <v>FW</v>
      </c>
      <c r="E46" s="1491" t="str">
        <f>[3]SW800_JIG_MTBJC!E967</f>
        <v>03_3社内原価</v>
      </c>
      <c r="F46" s="1492">
        <f>[3]SW800_JIG_MTBJC!F967</f>
        <v>38</v>
      </c>
      <c r="G46" s="1492">
        <f>[3]SW800_JIG_MTBJC!G967</f>
        <v>384</v>
      </c>
      <c r="H46" s="1492">
        <f>[3]SW800_JIG_MTBJC!H967</f>
        <v>952</v>
      </c>
      <c r="I46" s="1492">
        <f>[3]SW800_JIG_MTBJC!I967</f>
        <v>1472</v>
      </c>
      <c r="J46" s="1492">
        <f>[3]SW800_JIG_MTBJC!J967</f>
        <v>1436</v>
      </c>
      <c r="K46" s="1492">
        <f>[3]SW800_JIG_MTBJC!K967</f>
        <v>862</v>
      </c>
      <c r="L46" s="1492">
        <f>[3]SW800_JIG_MTBJC!L967</f>
        <v>8190</v>
      </c>
      <c r="M46" s="1492">
        <f>[3]SW800_JIG_MTBJC!M967</f>
        <v>376</v>
      </c>
      <c r="N46" s="1492">
        <f>[3]SW800_JIG_MTBJC!N967</f>
        <v>1304</v>
      </c>
      <c r="O46" s="1492">
        <f>[3]SW800_JIG_MTBJC!O967</f>
        <v>1906</v>
      </c>
      <c r="P46" s="1492">
        <f>[3]SW800_JIG_MTBJC!P967</f>
        <v>11831</v>
      </c>
      <c r="Q46" s="1492">
        <f>[3]SW800_JIG_MTBJC!Q967</f>
        <v>10336</v>
      </c>
      <c r="R46" s="1492">
        <f>[3]SW800_JIG_MTBJC!R967</f>
        <v>24790</v>
      </c>
      <c r="S46" s="1492">
        <f>[3]SW800_JIG_MTBJC!S967</f>
        <v>9863</v>
      </c>
      <c r="T46" s="1492">
        <f>[3]SW800_JIG_MTBJC!T967</f>
        <v>0</v>
      </c>
      <c r="U46" s="1492">
        <f>[3]SW800_JIG_MTBJC!U967</f>
        <v>0</v>
      </c>
      <c r="V46" s="1492">
        <f>[3]SW800_JIG_MTBJC!V967</f>
        <v>2079</v>
      </c>
      <c r="W46" s="1492">
        <f>[3]SW800_JIG_MTBJC!W967</f>
        <v>186</v>
      </c>
      <c r="X46" s="1492">
        <f>[3]SW800_JIG_MTBJC!X967</f>
        <v>12524</v>
      </c>
      <c r="Y46" s="1492">
        <f>[3]SW800_JIG_MTBJC!Y967</f>
        <v>791</v>
      </c>
      <c r="Z46" s="1492">
        <f>[3]SW800_JIG_MTBJC!Z967</f>
        <v>756</v>
      </c>
      <c r="AA46" s="1492">
        <f>[3]SW800_JIG_MTBJC!AA967</f>
        <v>0</v>
      </c>
      <c r="AB46" s="1492">
        <f>[3]SW800_JIG_MTBJC!AB967</f>
        <v>18541</v>
      </c>
      <c r="AC46" s="1492">
        <f>[3]SW800_JIG_MTBJC!AC967</f>
        <v>9</v>
      </c>
    </row>
    <row r="47" spans="1:29">
      <c r="A47" s="1491" t="str">
        <f>[3]SW800_JIG_MTBJC!A968</f>
        <v>18</v>
      </c>
      <c r="B47" s="1491" t="str">
        <f>[3]SW800_JIG_MTBJC!B968</f>
        <v>46</v>
      </c>
      <c r="C47" s="1491" t="str">
        <f>[3]SW800_JIG_MTBJC!C968</f>
        <v>SL</v>
      </c>
      <c r="D47" s="1491" t="str">
        <f>[3]SW800_JIG_MTBJC!D968</f>
        <v>FW</v>
      </c>
      <c r="E47" s="1491" t="str">
        <f>[3]SW800_JIG_MTBJC!E968</f>
        <v>04_1売上高</v>
      </c>
      <c r="F47" s="1492">
        <f>[3]SW800_JIG_MTBJC!F968</f>
        <v>0</v>
      </c>
      <c r="G47" s="1492">
        <f>[3]SW800_JIG_MTBJC!G968</f>
        <v>0</v>
      </c>
      <c r="H47" s="1492">
        <f>[3]SW800_JIG_MTBJC!H968</f>
        <v>0</v>
      </c>
      <c r="I47" s="1492">
        <f>[3]SW800_JIG_MTBJC!I968</f>
        <v>0</v>
      </c>
      <c r="J47" s="1492">
        <f>[3]SW800_JIG_MTBJC!J968</f>
        <v>0</v>
      </c>
      <c r="K47" s="1492">
        <f>[3]SW800_JIG_MTBJC!K968</f>
        <v>2531</v>
      </c>
      <c r="L47" s="1492">
        <f>[3]SW800_JIG_MTBJC!L968</f>
        <v>0</v>
      </c>
      <c r="M47" s="1492">
        <f>[3]SW800_JIG_MTBJC!M968</f>
        <v>248</v>
      </c>
      <c r="N47" s="1492">
        <f>[3]SW800_JIG_MTBJC!N968</f>
        <v>0</v>
      </c>
      <c r="O47" s="1492">
        <f>[3]SW800_JIG_MTBJC!O968</f>
        <v>0</v>
      </c>
      <c r="P47" s="1492">
        <f>[3]SW800_JIG_MTBJC!P968</f>
        <v>0</v>
      </c>
      <c r="Q47" s="1492">
        <f>[3]SW800_JIG_MTBJC!Q968</f>
        <v>1887</v>
      </c>
      <c r="R47" s="1492">
        <f>[3]SW800_JIG_MTBJC!R968</f>
        <v>0</v>
      </c>
      <c r="S47" s="1492">
        <f>[3]SW800_JIG_MTBJC!S968</f>
        <v>141</v>
      </c>
      <c r="T47" s="1492">
        <f>[3]SW800_JIG_MTBJC!T968</f>
        <v>0</v>
      </c>
      <c r="U47" s="1492">
        <f>[3]SW800_JIG_MTBJC!U968</f>
        <v>4310</v>
      </c>
      <c r="V47" s="1492">
        <f>[3]SW800_JIG_MTBJC!V968</f>
        <v>0</v>
      </c>
      <c r="W47" s="1492">
        <f>[3]SW800_JIG_MTBJC!W968</f>
        <v>0</v>
      </c>
      <c r="X47" s="1492">
        <f>[3]SW800_JIG_MTBJC!X968</f>
        <v>0</v>
      </c>
      <c r="Y47" s="1492">
        <f>[3]SW800_JIG_MTBJC!Y968</f>
        <v>0</v>
      </c>
      <c r="Z47" s="1492">
        <f>[3]SW800_JIG_MTBJC!Z968</f>
        <v>0</v>
      </c>
      <c r="AA47" s="1492">
        <f>[3]SW800_JIG_MTBJC!AA968</f>
        <v>0</v>
      </c>
      <c r="AB47" s="1492">
        <f>[3]SW800_JIG_MTBJC!AB968</f>
        <v>0</v>
      </c>
      <c r="AC47" s="1492">
        <f>[3]SW800_JIG_MTBJC!AC968</f>
        <v>0</v>
      </c>
    </row>
    <row r="48" spans="1:29">
      <c r="A48" s="1491" t="str">
        <f>[3]SW800_JIG_MTBJC!A969</f>
        <v>18</v>
      </c>
      <c r="B48" s="1491" t="str">
        <f>[3]SW800_JIG_MTBJC!B969</f>
        <v>46</v>
      </c>
      <c r="C48" s="1491" t="str">
        <f>[3]SW800_JIG_MTBJC!C969</f>
        <v>SL</v>
      </c>
      <c r="D48" s="1491" t="str">
        <f>[3]SW800_JIG_MTBJC!D969</f>
        <v>FW</v>
      </c>
      <c r="E48" s="1491" t="str">
        <f>[3]SW800_JIG_MTBJC!E969</f>
        <v>04_2原材料費</v>
      </c>
      <c r="F48" s="1492">
        <f>[3]SW800_JIG_MTBJC!F969</f>
        <v>0</v>
      </c>
      <c r="G48" s="1492">
        <f>[3]SW800_JIG_MTBJC!G969</f>
        <v>0</v>
      </c>
      <c r="H48" s="1492">
        <f>[3]SW800_JIG_MTBJC!H969</f>
        <v>0</v>
      </c>
      <c r="I48" s="1492">
        <f>[3]SW800_JIG_MTBJC!I969</f>
        <v>0</v>
      </c>
      <c r="J48" s="1492">
        <f>[3]SW800_JIG_MTBJC!J969</f>
        <v>0</v>
      </c>
      <c r="K48" s="1492">
        <f>[3]SW800_JIG_MTBJC!K969</f>
        <v>72</v>
      </c>
      <c r="L48" s="1492">
        <f>[3]SW800_JIG_MTBJC!L969</f>
        <v>0</v>
      </c>
      <c r="M48" s="1492">
        <f>[3]SW800_JIG_MTBJC!M969</f>
        <v>0</v>
      </c>
      <c r="N48" s="1492">
        <f>[3]SW800_JIG_MTBJC!N969</f>
        <v>0</v>
      </c>
      <c r="O48" s="1492">
        <f>[3]SW800_JIG_MTBJC!O969</f>
        <v>0</v>
      </c>
      <c r="P48" s="1492">
        <f>[3]SW800_JIG_MTBJC!P969</f>
        <v>0</v>
      </c>
      <c r="Q48" s="1492">
        <f>[3]SW800_JIG_MTBJC!Q969</f>
        <v>1266</v>
      </c>
      <c r="R48" s="1492">
        <f>[3]SW800_JIG_MTBJC!R969</f>
        <v>0</v>
      </c>
      <c r="S48" s="1492">
        <f>[3]SW800_JIG_MTBJC!S969</f>
        <v>27</v>
      </c>
      <c r="T48" s="1492">
        <f>[3]SW800_JIG_MTBJC!T969</f>
        <v>0</v>
      </c>
      <c r="U48" s="1492">
        <f>[3]SW800_JIG_MTBJC!U969</f>
        <v>0</v>
      </c>
      <c r="V48" s="1492">
        <f>[3]SW800_JIG_MTBJC!V969</f>
        <v>0</v>
      </c>
      <c r="W48" s="1492">
        <f>[3]SW800_JIG_MTBJC!W969</f>
        <v>0</v>
      </c>
      <c r="X48" s="1492">
        <f>[3]SW800_JIG_MTBJC!X969</f>
        <v>0</v>
      </c>
      <c r="Y48" s="1492">
        <f>[3]SW800_JIG_MTBJC!Y969</f>
        <v>0</v>
      </c>
      <c r="Z48" s="1492">
        <f>[3]SW800_JIG_MTBJC!Z969</f>
        <v>0</v>
      </c>
      <c r="AA48" s="1492">
        <f>[3]SW800_JIG_MTBJC!AA969</f>
        <v>0</v>
      </c>
      <c r="AB48" s="1492">
        <f>[3]SW800_JIG_MTBJC!AB969</f>
        <v>0</v>
      </c>
      <c r="AC48" s="1492">
        <f>[3]SW800_JIG_MTBJC!AC969</f>
        <v>0</v>
      </c>
    </row>
    <row r="49" spans="1:29">
      <c r="A49" s="1491" t="str">
        <f>[3]SW800_JIG_MTBJC!A970</f>
        <v>18</v>
      </c>
      <c r="B49" s="1491" t="str">
        <f>[3]SW800_JIG_MTBJC!B970</f>
        <v>46</v>
      </c>
      <c r="C49" s="1491" t="str">
        <f>[3]SW800_JIG_MTBJC!C970</f>
        <v>SL</v>
      </c>
      <c r="D49" s="1491" t="str">
        <f>[3]SW800_JIG_MTBJC!D970</f>
        <v>FW</v>
      </c>
      <c r="E49" s="1491" t="str">
        <f>[3]SW800_JIG_MTBJC!E970</f>
        <v>04_3社内原価</v>
      </c>
      <c r="F49" s="1492">
        <f>[3]SW800_JIG_MTBJC!F970</f>
        <v>0</v>
      </c>
      <c r="G49" s="1492">
        <f>[3]SW800_JIG_MTBJC!G970</f>
        <v>0</v>
      </c>
      <c r="H49" s="1492">
        <f>[3]SW800_JIG_MTBJC!H970</f>
        <v>0</v>
      </c>
      <c r="I49" s="1492">
        <f>[3]SW800_JIG_MTBJC!I970</f>
        <v>0</v>
      </c>
      <c r="J49" s="1492">
        <f>[3]SW800_JIG_MTBJC!J970</f>
        <v>0</v>
      </c>
      <c r="K49" s="1492">
        <f>[3]SW800_JIG_MTBJC!K970</f>
        <v>1959</v>
      </c>
      <c r="L49" s="1492">
        <f>[3]SW800_JIG_MTBJC!L970</f>
        <v>0</v>
      </c>
      <c r="M49" s="1492">
        <f>[3]SW800_JIG_MTBJC!M970</f>
        <v>227</v>
      </c>
      <c r="N49" s="1492">
        <f>[3]SW800_JIG_MTBJC!N970</f>
        <v>0</v>
      </c>
      <c r="O49" s="1492">
        <f>[3]SW800_JIG_MTBJC!O970</f>
        <v>0</v>
      </c>
      <c r="P49" s="1492">
        <f>[3]SW800_JIG_MTBJC!P970</f>
        <v>0</v>
      </c>
      <c r="Q49" s="1492">
        <f>[3]SW800_JIG_MTBJC!Q970</f>
        <v>353</v>
      </c>
      <c r="R49" s="1492">
        <f>[3]SW800_JIG_MTBJC!R970</f>
        <v>0</v>
      </c>
      <c r="S49" s="1492">
        <f>[3]SW800_JIG_MTBJC!S970</f>
        <v>189</v>
      </c>
      <c r="T49" s="1492">
        <f>[3]SW800_JIG_MTBJC!T970</f>
        <v>0</v>
      </c>
      <c r="U49" s="1492">
        <f>[3]SW800_JIG_MTBJC!U970</f>
        <v>0</v>
      </c>
      <c r="V49" s="1492">
        <f>[3]SW800_JIG_MTBJC!V970</f>
        <v>0</v>
      </c>
      <c r="W49" s="1492">
        <f>[3]SW800_JIG_MTBJC!W970</f>
        <v>0</v>
      </c>
      <c r="X49" s="1492">
        <f>[3]SW800_JIG_MTBJC!X970</f>
        <v>0</v>
      </c>
      <c r="Y49" s="1492">
        <f>[3]SW800_JIG_MTBJC!Y970</f>
        <v>0</v>
      </c>
      <c r="Z49" s="1492">
        <f>[3]SW800_JIG_MTBJC!Z970</f>
        <v>0</v>
      </c>
      <c r="AA49" s="1492">
        <f>[3]SW800_JIG_MTBJC!AA970</f>
        <v>0</v>
      </c>
      <c r="AB49" s="1492">
        <f>[3]SW800_JIG_MTBJC!AB970</f>
        <v>0</v>
      </c>
      <c r="AC49" s="1492">
        <f>[3]SW800_JIG_MTBJC!AC970</f>
        <v>0</v>
      </c>
    </row>
    <row r="50" spans="1:29">
      <c r="A50" s="1491" t="str">
        <f>[3]SW800_JIG_MTBJC!A971</f>
        <v>18</v>
      </c>
      <c r="B50" s="1491" t="str">
        <f>[3]SW800_JIG_MTBJC!B971</f>
        <v>46</v>
      </c>
      <c r="C50" s="1491" t="str">
        <f>[3]SW800_JIG_MTBJC!C971</f>
        <v>SL</v>
      </c>
      <c r="D50" s="1491" t="str">
        <f>[3]SW800_JIG_MTBJC!D971</f>
        <v>FW</v>
      </c>
      <c r="E50" s="1491" t="str">
        <f>[3]SW800_JIG_MTBJC!E971</f>
        <v>05_1売上高</v>
      </c>
      <c r="F50" s="1493">
        <f>[3]SW800_JIG_MTBJC!F971</f>
        <v>37970</v>
      </c>
      <c r="G50" s="1493">
        <f>[3]SW800_JIG_MTBJC!G971</f>
        <v>38064</v>
      </c>
      <c r="H50" s="1493">
        <f>[3]SW800_JIG_MTBJC!H971</f>
        <v>0</v>
      </c>
      <c r="I50" s="1493">
        <f>[3]SW800_JIG_MTBJC!I971</f>
        <v>6365</v>
      </c>
      <c r="J50" s="1493">
        <f>[3]SW800_JIG_MTBJC!J971</f>
        <v>52470</v>
      </c>
      <c r="K50" s="1493">
        <f>[3]SW800_JIG_MTBJC!K971</f>
        <v>56120</v>
      </c>
      <c r="L50" s="1492">
        <f>[3]SW800_JIG_MTBJC!L971</f>
        <v>0</v>
      </c>
      <c r="M50" s="1493">
        <f>[3]SW800_JIG_MTBJC!M971</f>
        <v>330</v>
      </c>
      <c r="N50" s="1493">
        <f>[3]SW800_JIG_MTBJC!N971</f>
        <v>0</v>
      </c>
      <c r="O50" s="1493">
        <f>[3]SW800_JIG_MTBJC!O971</f>
        <v>363</v>
      </c>
      <c r="P50" s="1493">
        <f>[3]SW800_JIG_MTBJC!P971</f>
        <v>18990</v>
      </c>
      <c r="Q50" s="1493">
        <f>[3]SW800_JIG_MTBJC!Q971</f>
        <v>22527</v>
      </c>
      <c r="R50" s="1493">
        <f>[3]SW800_JIG_MTBJC!R971</f>
        <v>0</v>
      </c>
      <c r="S50" s="1493">
        <f>[3]SW800_JIG_MTBJC!S971</f>
        <v>4265</v>
      </c>
      <c r="T50" s="1492">
        <f>[3]SW800_JIG_MTBJC!T971</f>
        <v>3330</v>
      </c>
      <c r="U50" s="1493">
        <f>[3]SW800_JIG_MTBJC!U971</f>
        <v>0</v>
      </c>
      <c r="V50" s="1493">
        <f>[3]SW800_JIG_MTBJC!V971</f>
        <v>0</v>
      </c>
      <c r="W50" s="1493">
        <f>[3]SW800_JIG_MTBJC!W971</f>
        <v>1116</v>
      </c>
      <c r="X50" s="1493">
        <f>[3]SW800_JIG_MTBJC!X971</f>
        <v>3150</v>
      </c>
      <c r="Y50" s="1493">
        <f>[3]SW800_JIG_MTBJC!Y971</f>
        <v>3150</v>
      </c>
      <c r="Z50" s="1493">
        <f>[3]SW800_JIG_MTBJC!Z971</f>
        <v>0</v>
      </c>
      <c r="AA50" s="1493">
        <f>[3]SW800_JIG_MTBJC!AA971</f>
        <v>0</v>
      </c>
      <c r="AB50" s="1492">
        <f>[3]SW800_JIG_MTBJC!AB971</f>
        <v>9870</v>
      </c>
      <c r="AC50" s="1493">
        <f>[3]SW800_JIG_MTBJC!AC971</f>
        <v>0</v>
      </c>
    </row>
    <row r="51" spans="1:29">
      <c r="A51" s="1491" t="str">
        <f>[3]SW800_JIG_MTBJC!A972</f>
        <v>18</v>
      </c>
      <c r="B51" s="1491" t="str">
        <f>[3]SW800_JIG_MTBJC!B972</f>
        <v>46</v>
      </c>
      <c r="C51" s="1491" t="str">
        <f>[3]SW800_JIG_MTBJC!C972</f>
        <v>SL</v>
      </c>
      <c r="D51" s="1491" t="str">
        <f>[3]SW800_JIG_MTBJC!D972</f>
        <v>FW</v>
      </c>
      <c r="E51" s="1491" t="str">
        <f>[3]SW800_JIG_MTBJC!E972</f>
        <v>05_2原材料費</v>
      </c>
      <c r="F51" s="1493">
        <f>[3]SW800_JIG_MTBJC!F972</f>
        <v>16009</v>
      </c>
      <c r="G51" s="1493">
        <f>[3]SW800_JIG_MTBJC!G972</f>
        <v>13776</v>
      </c>
      <c r="H51" s="1493">
        <f>[3]SW800_JIG_MTBJC!H972</f>
        <v>0</v>
      </c>
      <c r="I51" s="1493">
        <f>[3]SW800_JIG_MTBJC!I972</f>
        <v>756</v>
      </c>
      <c r="J51" s="1493">
        <f>[3]SW800_JIG_MTBJC!J972</f>
        <v>27861</v>
      </c>
      <c r="K51" s="1493">
        <f>[3]SW800_JIG_MTBJC!K972</f>
        <v>39449</v>
      </c>
      <c r="L51" s="1492">
        <f>[3]SW800_JIG_MTBJC!L972</f>
        <v>0</v>
      </c>
      <c r="M51" s="1493">
        <f>[3]SW800_JIG_MTBJC!M972</f>
        <v>0</v>
      </c>
      <c r="N51" s="1493">
        <f>[3]SW800_JIG_MTBJC!N972</f>
        <v>0</v>
      </c>
      <c r="O51" s="1493">
        <f>[3]SW800_JIG_MTBJC!O972</f>
        <v>0</v>
      </c>
      <c r="P51" s="1493">
        <f>[3]SW800_JIG_MTBJC!P972</f>
        <v>11687</v>
      </c>
      <c r="Q51" s="1493">
        <f>[3]SW800_JIG_MTBJC!Q972</f>
        <v>11853</v>
      </c>
      <c r="R51" s="1493">
        <f>[3]SW800_JIG_MTBJC!R972</f>
        <v>0</v>
      </c>
      <c r="S51" s="1493">
        <f>[3]SW800_JIG_MTBJC!S972</f>
        <v>0</v>
      </c>
      <c r="T51" s="1492">
        <f>[3]SW800_JIG_MTBJC!T972</f>
        <v>1560</v>
      </c>
      <c r="U51" s="1493">
        <f>[3]SW800_JIG_MTBJC!U972</f>
        <v>0</v>
      </c>
      <c r="V51" s="1493">
        <f>[3]SW800_JIG_MTBJC!V972</f>
        <v>0</v>
      </c>
      <c r="W51" s="1493">
        <f>[3]SW800_JIG_MTBJC!W972</f>
        <v>0</v>
      </c>
      <c r="X51" s="1493">
        <f>[3]SW800_JIG_MTBJC!X972</f>
        <v>0</v>
      </c>
      <c r="Y51" s="1493">
        <f>[3]SW800_JIG_MTBJC!Y972</f>
        <v>6</v>
      </c>
      <c r="Z51" s="1493">
        <f>[3]SW800_JIG_MTBJC!Z972</f>
        <v>0</v>
      </c>
      <c r="AA51" s="1493">
        <f>[3]SW800_JIG_MTBJC!AA972</f>
        <v>0</v>
      </c>
      <c r="AB51" s="1492">
        <f>[3]SW800_JIG_MTBJC!AB972</f>
        <v>1674</v>
      </c>
      <c r="AC51" s="1493">
        <f>[3]SW800_JIG_MTBJC!AC972</f>
        <v>0</v>
      </c>
    </row>
    <row r="52" spans="1:29">
      <c r="A52" s="1491" t="str">
        <f>[3]SW800_JIG_MTBJC!A973</f>
        <v>18</v>
      </c>
      <c r="B52" s="1491" t="str">
        <f>[3]SW800_JIG_MTBJC!B973</f>
        <v>46</v>
      </c>
      <c r="C52" s="1491" t="str">
        <f>[3]SW800_JIG_MTBJC!C973</f>
        <v>SL</v>
      </c>
      <c r="D52" s="1491" t="str">
        <f>[3]SW800_JIG_MTBJC!D973</f>
        <v>FW</v>
      </c>
      <c r="E52" s="1491" t="str">
        <f>[3]SW800_JIG_MTBJC!E973</f>
        <v>05_3社内原価</v>
      </c>
      <c r="F52" s="1493">
        <f>[3]SW800_JIG_MTBJC!F973</f>
        <v>15889</v>
      </c>
      <c r="G52" s="1493">
        <f>[3]SW800_JIG_MTBJC!G973</f>
        <v>13993</v>
      </c>
      <c r="H52" s="1493">
        <f>[3]SW800_JIG_MTBJC!H973</f>
        <v>0</v>
      </c>
      <c r="I52" s="1493">
        <f>[3]SW800_JIG_MTBJC!I973</f>
        <v>3907</v>
      </c>
      <c r="J52" s="1493">
        <f>[3]SW800_JIG_MTBJC!J973</f>
        <v>15681</v>
      </c>
      <c r="K52" s="1493">
        <f>[3]SW800_JIG_MTBJC!K973</f>
        <v>5893</v>
      </c>
      <c r="L52" s="1492">
        <f>[3]SW800_JIG_MTBJC!L973</f>
        <v>0</v>
      </c>
      <c r="M52" s="1493">
        <f>[3]SW800_JIG_MTBJC!M973</f>
        <v>214</v>
      </c>
      <c r="N52" s="1493">
        <f>[3]SW800_JIG_MTBJC!N973</f>
        <v>0</v>
      </c>
      <c r="O52" s="1493">
        <f>[3]SW800_JIG_MTBJC!O973</f>
        <v>258</v>
      </c>
      <c r="P52" s="1493">
        <f>[3]SW800_JIG_MTBJC!P973</f>
        <v>4574</v>
      </c>
      <c r="Q52" s="1493">
        <f>[3]SW800_JIG_MTBJC!Q973</f>
        <v>5073</v>
      </c>
      <c r="R52" s="1493">
        <f>[3]SW800_JIG_MTBJC!R973</f>
        <v>0</v>
      </c>
      <c r="S52" s="1493">
        <f>[3]SW800_JIG_MTBJC!S973</f>
        <v>60</v>
      </c>
      <c r="T52" s="1492">
        <f>[3]SW800_JIG_MTBJC!T973</f>
        <v>1228</v>
      </c>
      <c r="U52" s="1493">
        <f>[3]SW800_JIG_MTBJC!U973</f>
        <v>0</v>
      </c>
      <c r="V52" s="1493">
        <f>[3]SW800_JIG_MTBJC!V973</f>
        <v>0</v>
      </c>
      <c r="W52" s="1493">
        <f>[3]SW800_JIG_MTBJC!W973</f>
        <v>0</v>
      </c>
      <c r="X52" s="1493">
        <f>[3]SW800_JIG_MTBJC!X973</f>
        <v>2407</v>
      </c>
      <c r="Y52" s="1493">
        <f>[3]SW800_JIG_MTBJC!Y973</f>
        <v>1186</v>
      </c>
      <c r="Z52" s="1493">
        <f>[3]SW800_JIG_MTBJC!Z973</f>
        <v>0</v>
      </c>
      <c r="AA52" s="1493">
        <f>[3]SW800_JIG_MTBJC!AA973</f>
        <v>0</v>
      </c>
      <c r="AB52" s="1492">
        <f>[3]SW800_JIG_MTBJC!AB973</f>
        <v>4977</v>
      </c>
      <c r="AC52" s="1493">
        <f>[3]SW800_JIG_MTBJC!AC973</f>
        <v>0</v>
      </c>
    </row>
    <row r="53" spans="1:29">
      <c r="A53" s="1491" t="str">
        <f>[3]SW800_JIG_MTBJC!A974</f>
        <v>18</v>
      </c>
      <c r="B53" s="1491" t="str">
        <f>[3]SW800_JIG_MTBJC!B974</f>
        <v>46</v>
      </c>
      <c r="C53" s="1491" t="str">
        <f>[3]SW800_JIG_MTBJC!C974</f>
        <v>SL</v>
      </c>
      <c r="D53" s="1491" t="str">
        <f>[3]SW800_JIG_MTBJC!D974</f>
        <v>FW</v>
      </c>
      <c r="E53" s="1491" t="str">
        <f>[3]SW800_JIG_MTBJC!E974</f>
        <v>11_定内労務費</v>
      </c>
      <c r="F53" s="1492">
        <f>[3]SW800_JIG_MTBJC!F974</f>
        <v>8938</v>
      </c>
      <c r="G53" s="1492">
        <f>[3]SW800_JIG_MTBJC!G974</f>
        <v>8146</v>
      </c>
      <c r="H53" s="1492">
        <f>[3]SW800_JIG_MTBJC!H974</f>
        <v>9010</v>
      </c>
      <c r="I53" s="1492">
        <f>[3]SW800_JIG_MTBJC!I974</f>
        <v>8578</v>
      </c>
      <c r="J53" s="1492">
        <f>[3]SW800_JIG_MTBJC!J974</f>
        <v>8938</v>
      </c>
      <c r="K53" s="1492">
        <f>[3]SW800_JIG_MTBJC!K974</f>
        <v>7354</v>
      </c>
      <c r="L53" s="1492">
        <f>[3]SW800_JIG_MTBJC!L974</f>
        <v>9010</v>
      </c>
      <c r="M53" s="1492">
        <f>[3]SW800_JIG_MTBJC!M974</f>
        <v>7638</v>
      </c>
      <c r="N53" s="1492">
        <f>[3]SW800_JIG_MTBJC!N974</f>
        <v>8938</v>
      </c>
      <c r="O53" s="1492">
        <f>[3]SW800_JIG_MTBJC!O974</f>
        <v>8218</v>
      </c>
      <c r="P53" s="1492">
        <f>[3]SW800_JIG_MTBJC!P974</f>
        <v>9010</v>
      </c>
      <c r="Q53" s="1492">
        <f>[3]SW800_JIG_MTBJC!Q974</f>
        <v>9010</v>
      </c>
      <c r="R53" s="1492">
        <f>[3]SW800_JIG_MTBJC!R974</f>
        <v>9658</v>
      </c>
      <c r="S53" s="1492">
        <f>[3]SW800_JIG_MTBJC!S974</f>
        <v>9658</v>
      </c>
      <c r="T53" s="1492">
        <f>[3]SW800_JIG_MTBJC!T974</f>
        <v>9730</v>
      </c>
      <c r="U53" s="1492">
        <f>[3]SW800_JIG_MTBJC!U974</f>
        <v>9730</v>
      </c>
      <c r="V53" s="1492">
        <f>[3]SW800_JIG_MTBJC!V974</f>
        <v>9658</v>
      </c>
      <c r="W53" s="1492">
        <f>[3]SW800_JIG_MTBJC!W974</f>
        <v>9658</v>
      </c>
      <c r="X53" s="1492">
        <f>[3]SW800_JIG_MTBJC!X974</f>
        <v>9730</v>
      </c>
      <c r="Y53" s="1492">
        <f>[3]SW800_JIG_MTBJC!Y974</f>
        <v>9730</v>
      </c>
      <c r="Z53" s="1492">
        <f>[3]SW800_JIG_MTBJC!Z974</f>
        <v>9658</v>
      </c>
      <c r="AA53" s="1492">
        <f>[3]SW800_JIG_MTBJC!AA974</f>
        <v>9658</v>
      </c>
      <c r="AB53" s="1492">
        <f>[3]SW800_JIG_MTBJC!AB974</f>
        <v>9730</v>
      </c>
      <c r="AC53" s="1492">
        <f>[3]SW800_JIG_MTBJC!AC974</f>
        <v>9730</v>
      </c>
    </row>
    <row r="54" spans="1:29">
      <c r="A54" s="1491" t="str">
        <f>[3]SW800_JIG_MTBJC!A975</f>
        <v>18</v>
      </c>
      <c r="B54" s="1491" t="str">
        <f>[3]SW800_JIG_MTBJC!B975</f>
        <v>46</v>
      </c>
      <c r="C54" s="1491" t="str">
        <f>[3]SW800_JIG_MTBJC!C975</f>
        <v>SL</v>
      </c>
      <c r="D54" s="1491" t="str">
        <f>[3]SW800_JIG_MTBJC!D975</f>
        <v>FW</v>
      </c>
      <c r="E54" s="1491" t="str">
        <f>[3]SW800_JIG_MTBJC!E975</f>
        <v>13_定外労務費</v>
      </c>
      <c r="F54" s="1492">
        <f>[3]SW800_JIG_MTBJC!F975</f>
        <v>536</v>
      </c>
      <c r="G54" s="1492">
        <f>[3]SW800_JIG_MTBJC!G975</f>
        <v>784</v>
      </c>
      <c r="H54" s="1492">
        <f>[3]SW800_JIG_MTBJC!H975</f>
        <v>536</v>
      </c>
      <c r="I54" s="1492">
        <f>[3]SW800_JIG_MTBJC!I975</f>
        <v>384</v>
      </c>
      <c r="J54" s="1492">
        <f>[3]SW800_JIG_MTBJC!J975</f>
        <v>536</v>
      </c>
      <c r="K54" s="1492">
        <f>[3]SW800_JIG_MTBJC!K975</f>
        <v>135</v>
      </c>
      <c r="L54" s="1492">
        <f>[3]SW800_JIG_MTBJC!L975</f>
        <v>536</v>
      </c>
      <c r="M54" s="1492">
        <f>[3]SW800_JIG_MTBJC!M975</f>
        <v>237</v>
      </c>
      <c r="N54" s="1492">
        <f>[3]SW800_JIG_MTBJC!N975</f>
        <v>536</v>
      </c>
      <c r="O54" s="1492">
        <f>[3]SW800_JIG_MTBJC!O975</f>
        <v>595</v>
      </c>
      <c r="P54" s="1492">
        <f>[3]SW800_JIG_MTBJC!P975</f>
        <v>536</v>
      </c>
      <c r="Q54" s="1492">
        <f>[3]SW800_JIG_MTBJC!Q975</f>
        <v>536</v>
      </c>
      <c r="R54" s="1492">
        <f>[3]SW800_JIG_MTBJC!R975</f>
        <v>536</v>
      </c>
      <c r="S54" s="1492">
        <f>[3]SW800_JIG_MTBJC!S975</f>
        <v>536</v>
      </c>
      <c r="T54" s="1492">
        <f>[3]SW800_JIG_MTBJC!T975</f>
        <v>507</v>
      </c>
      <c r="U54" s="1492">
        <f>[3]SW800_JIG_MTBJC!U975</f>
        <v>507</v>
      </c>
      <c r="V54" s="1492">
        <f>[3]SW800_JIG_MTBJC!V975</f>
        <v>507</v>
      </c>
      <c r="W54" s="1492">
        <f>[3]SW800_JIG_MTBJC!W975</f>
        <v>507</v>
      </c>
      <c r="X54" s="1492">
        <f>[3]SW800_JIG_MTBJC!X975</f>
        <v>507</v>
      </c>
      <c r="Y54" s="1492">
        <f>[3]SW800_JIG_MTBJC!Y975</f>
        <v>507</v>
      </c>
      <c r="Z54" s="1492">
        <f>[3]SW800_JIG_MTBJC!Z975</f>
        <v>507</v>
      </c>
      <c r="AA54" s="1492">
        <f>[3]SW800_JIG_MTBJC!AA975</f>
        <v>507</v>
      </c>
      <c r="AB54" s="1492">
        <f>[3]SW800_JIG_MTBJC!AB975</f>
        <v>504</v>
      </c>
      <c r="AC54" s="1492">
        <f>[3]SW800_JIG_MTBJC!AC975</f>
        <v>504</v>
      </c>
    </row>
    <row r="55" spans="1:29">
      <c r="A55" s="1491" t="str">
        <f>[3]SW800_JIG_MTBJC!A976</f>
        <v>18</v>
      </c>
      <c r="B55" s="1491" t="str">
        <f>[3]SW800_JIG_MTBJC!B976</f>
        <v>46</v>
      </c>
      <c r="C55" s="1491" t="str">
        <f>[3]SW800_JIG_MTBJC!C976</f>
        <v>SL</v>
      </c>
      <c r="D55" s="1491" t="str">
        <f>[3]SW800_JIG_MTBJC!D976</f>
        <v>FW</v>
      </c>
      <c r="E55" s="1491" t="str">
        <f>[3]SW800_JIG_MTBJC!E976</f>
        <v>14_全社配賦費</v>
      </c>
      <c r="F55" s="1492">
        <f>[3]SW800_JIG_MTBJC!F976</f>
        <v>2366</v>
      </c>
      <c r="G55" s="1492">
        <f>[3]SW800_JIG_MTBJC!G976</f>
        <v>2366</v>
      </c>
      <c r="H55" s="1492">
        <f>[3]SW800_JIG_MTBJC!H976</f>
        <v>2366</v>
      </c>
      <c r="I55" s="1492">
        <f>[3]SW800_JIG_MTBJC!I976</f>
        <v>2366</v>
      </c>
      <c r="J55" s="1492">
        <f>[3]SW800_JIG_MTBJC!J976</f>
        <v>2366</v>
      </c>
      <c r="K55" s="1492">
        <f>[3]SW800_JIG_MTBJC!K976</f>
        <v>2366</v>
      </c>
      <c r="L55" s="1492">
        <f>[3]SW800_JIG_MTBJC!L976</f>
        <v>2366</v>
      </c>
      <c r="M55" s="1492">
        <f>[3]SW800_JIG_MTBJC!M976</f>
        <v>2366</v>
      </c>
      <c r="N55" s="1492">
        <f>[3]SW800_JIG_MTBJC!N976</f>
        <v>2366</v>
      </c>
      <c r="O55" s="1492">
        <f>[3]SW800_JIG_MTBJC!O976</f>
        <v>2366</v>
      </c>
      <c r="P55" s="1492">
        <f>[3]SW800_JIG_MTBJC!P976</f>
        <v>2366</v>
      </c>
      <c r="Q55" s="1492">
        <f>[3]SW800_JIG_MTBJC!Q976</f>
        <v>2366</v>
      </c>
      <c r="R55" s="1492">
        <f>[3]SW800_JIG_MTBJC!R976</f>
        <v>2366</v>
      </c>
      <c r="S55" s="1492">
        <f>[3]SW800_JIG_MTBJC!S976</f>
        <v>2366</v>
      </c>
      <c r="T55" s="1492">
        <f>[3]SW800_JIG_MTBJC!T976</f>
        <v>2366</v>
      </c>
      <c r="U55" s="1492">
        <f>[3]SW800_JIG_MTBJC!U976</f>
        <v>2366</v>
      </c>
      <c r="V55" s="1492">
        <f>[3]SW800_JIG_MTBJC!V976</f>
        <v>2366</v>
      </c>
      <c r="W55" s="1492">
        <f>[3]SW800_JIG_MTBJC!W976</f>
        <v>2366</v>
      </c>
      <c r="X55" s="1492">
        <f>[3]SW800_JIG_MTBJC!X976</f>
        <v>2366</v>
      </c>
      <c r="Y55" s="1492">
        <f>[3]SW800_JIG_MTBJC!Y976</f>
        <v>2366</v>
      </c>
      <c r="Z55" s="1492">
        <f>[3]SW800_JIG_MTBJC!Z976</f>
        <v>2366</v>
      </c>
      <c r="AA55" s="1492">
        <f>[3]SW800_JIG_MTBJC!AA976</f>
        <v>2366</v>
      </c>
      <c r="AB55" s="1492">
        <f>[3]SW800_JIG_MTBJC!AB976</f>
        <v>2366</v>
      </c>
      <c r="AC55" s="1492">
        <f>[3]SW800_JIG_MTBJC!AC976</f>
        <v>2366</v>
      </c>
    </row>
    <row r="56" spans="1:29">
      <c r="A56" s="1491" t="str">
        <f>[3]SW800_JIG_MTBJC!A977</f>
        <v>18</v>
      </c>
      <c r="B56" s="1491" t="str">
        <f>[3]SW800_JIG_MTBJC!B977</f>
        <v>46</v>
      </c>
      <c r="C56" s="1491" t="str">
        <f>[3]SW800_JIG_MTBJC!C977</f>
        <v>SL</v>
      </c>
      <c r="D56" s="1491" t="str">
        <f>[3]SW800_JIG_MTBJC!D977</f>
        <v>FW</v>
      </c>
      <c r="E56" s="1491" t="str">
        <f>[3]SW800_JIG_MTBJC!E977</f>
        <v>16_未成完成労務費</v>
      </c>
      <c r="F56" s="1492">
        <f>[3]SW800_JIG_MTBJC!F977</f>
        <v>4908</v>
      </c>
      <c r="G56" s="1492">
        <f>[3]SW800_JIG_MTBJC!G977</f>
        <v>3051</v>
      </c>
      <c r="H56" s="1492">
        <f>[3]SW800_JIG_MTBJC!H977</f>
        <v>-5880</v>
      </c>
      <c r="I56" s="1492">
        <f>[3]SW800_JIG_MTBJC!I977</f>
        <v>-1653</v>
      </c>
      <c r="J56" s="1492">
        <f>[3]SW800_JIG_MTBJC!J977</f>
        <v>5616</v>
      </c>
      <c r="K56" s="1492">
        <f>[3]SW800_JIG_MTBJC!K977</f>
        <v>184</v>
      </c>
      <c r="L56" s="1492">
        <f>[3]SW800_JIG_MTBJC!L977</f>
        <v>-1986</v>
      </c>
      <c r="M56" s="1492">
        <f>[3]SW800_JIG_MTBJC!M977</f>
        <v>-6820</v>
      </c>
      <c r="N56" s="1492">
        <f>[3]SW800_JIG_MTBJC!N977</f>
        <v>-5430</v>
      </c>
      <c r="O56" s="1492">
        <f>[3]SW800_JIG_MTBJC!O977</f>
        <v>-5512</v>
      </c>
      <c r="P56" s="1492">
        <f>[3]SW800_JIG_MTBJC!P977</f>
        <v>4476</v>
      </c>
      <c r="Q56" s="1492">
        <f>[3]SW800_JIG_MTBJC!Q977</f>
        <v>4972</v>
      </c>
      <c r="R56" s="1492">
        <f>[3]SW800_JIG_MTBJC!R977</f>
        <v>14874</v>
      </c>
      <c r="S56" s="1492">
        <f>[3]SW800_JIG_MTBJC!S977</f>
        <v>10580</v>
      </c>
      <c r="T56" s="1492">
        <f>[3]SW800_JIG_MTBJC!T977</f>
        <v>-8898</v>
      </c>
      <c r="U56" s="1492">
        <f>[3]SW800_JIG_MTBJC!U977</f>
        <v>0</v>
      </c>
      <c r="V56" s="1492">
        <f>[3]SW800_JIG_MTBJC!V977</f>
        <v>-6624</v>
      </c>
      <c r="W56" s="1492">
        <f>[3]SW800_JIG_MTBJC!W977</f>
        <v>177</v>
      </c>
      <c r="X56" s="1492">
        <f>[3]SW800_JIG_MTBJC!X977</f>
        <v>5616</v>
      </c>
      <c r="Y56" s="1492">
        <f>[3]SW800_JIG_MTBJC!Y977</f>
        <v>1883</v>
      </c>
      <c r="Z56" s="1492">
        <f>[3]SW800_JIG_MTBJC!Z977</f>
        <v>-9612</v>
      </c>
      <c r="AA56" s="1492">
        <f>[3]SW800_JIG_MTBJC!AA977</f>
        <v>0</v>
      </c>
      <c r="AB56" s="1492">
        <f>[3]SW800_JIG_MTBJC!AB977</f>
        <v>11460</v>
      </c>
      <c r="AC56" s="1492">
        <f>[3]SW800_JIG_MTBJC!AC977</f>
        <v>234</v>
      </c>
    </row>
    <row r="57" spans="1:29">
      <c r="A57" s="1491" t="str">
        <f>[3]SW800_JIG_MTBJC!A978</f>
        <v>18</v>
      </c>
      <c r="B57" s="1491" t="str">
        <f>[3]SW800_JIG_MTBJC!B978</f>
        <v>46</v>
      </c>
      <c r="C57" s="1491" t="str">
        <f>[3]SW800_JIG_MTBJC!C978</f>
        <v>SL</v>
      </c>
      <c r="D57" s="1491" t="str">
        <f>[3]SW800_JIG_MTBJC!D978</f>
        <v>FW</v>
      </c>
      <c r="E57" s="1491" t="str">
        <f>[3]SW800_JIG_MTBJC!E978</f>
        <v>21_契約工数</v>
      </c>
      <c r="F57" s="1492">
        <f>[3]SW800_JIG_MTBJC!F978</f>
        <v>2814</v>
      </c>
      <c r="G57" s="1492">
        <f>[3]SW800_JIG_MTBJC!G978</f>
        <v>2099.9</v>
      </c>
      <c r="H57" s="1492">
        <f>[3]SW800_JIG_MTBJC!H978</f>
        <v>442</v>
      </c>
      <c r="I57" s="1492">
        <f>[3]SW800_JIG_MTBJC!I978</f>
        <v>1347</v>
      </c>
      <c r="J57" s="1492">
        <f>[3]SW800_JIG_MTBJC!J978</f>
        <v>2862</v>
      </c>
      <c r="K57" s="1492">
        <f>[3]SW800_JIG_MTBJC!K978</f>
        <v>1740.6</v>
      </c>
      <c r="L57" s="1492">
        <f>[3]SW800_JIG_MTBJC!L978</f>
        <v>1691</v>
      </c>
      <c r="M57" s="1493">
        <f>[3]SW800_JIG_MTBJC!M978</f>
        <v>1750.85</v>
      </c>
      <c r="N57" s="1492">
        <f>[3]SW800_JIG_MTBJC!N978</f>
        <v>441</v>
      </c>
      <c r="O57" s="1493">
        <f>[3]SW800_JIG_MTBJC!O978</f>
        <v>1509</v>
      </c>
      <c r="P57" s="1492">
        <f>[3]SW800_JIG_MTBJC!P978</f>
        <v>2783</v>
      </c>
      <c r="Q57" s="1493">
        <f>[3]SW800_JIG_MTBJC!Q978</f>
        <v>1826.25</v>
      </c>
      <c r="R57" s="1492">
        <f>[3]SW800_JIG_MTBJC!R978</f>
        <v>4238</v>
      </c>
      <c r="S57" s="1493">
        <f>[3]SW800_JIG_MTBJC!S978</f>
        <v>45.5</v>
      </c>
      <c r="T57" s="1492">
        <f>[3]SW800_JIG_MTBJC!T978</f>
        <v>497</v>
      </c>
      <c r="U57" s="1493">
        <f>[3]SW800_JIG_MTBJC!U978</f>
        <v>0</v>
      </c>
      <c r="V57" s="1492">
        <f>[3]SW800_JIG_MTBJC!V978</f>
        <v>632</v>
      </c>
      <c r="W57" s="1493">
        <f>[3]SW800_JIG_MTBJC!W978</f>
        <v>0</v>
      </c>
      <c r="X57" s="1492">
        <f>[3]SW800_JIG_MTBJC!X978</f>
        <v>2672</v>
      </c>
      <c r="Y57" s="1493">
        <f>[3]SW800_JIG_MTBJC!Y978</f>
        <v>0</v>
      </c>
      <c r="Z57" s="1492">
        <f>[3]SW800_JIG_MTBJC!Z978</f>
        <v>423</v>
      </c>
      <c r="AA57" s="1493">
        <f>[3]SW800_JIG_MTBJC!AA978</f>
        <v>0</v>
      </c>
      <c r="AB57" s="1492">
        <f>[3]SW800_JIG_MTBJC!AB978</f>
        <v>4036</v>
      </c>
      <c r="AC57" s="1493">
        <f>[3]SW800_JIG_MTBJC!AC978</f>
        <v>0</v>
      </c>
    </row>
    <row r="58" spans="1:29">
      <c r="A58" s="1491" t="str">
        <f>[3]SW800_JIG_MTBJC!A979</f>
        <v>18</v>
      </c>
      <c r="B58" s="1491" t="str">
        <f>[3]SW800_JIG_MTBJC!B979</f>
        <v>46</v>
      </c>
      <c r="C58" s="1491" t="str">
        <f>[3]SW800_JIG_MTBJC!C979</f>
        <v>SL</v>
      </c>
      <c r="D58" s="1491" t="str">
        <f>[3]SW800_JIG_MTBJC!D979</f>
        <v>FW</v>
      </c>
      <c r="E58" s="1491" t="str">
        <f>[3]SW800_JIG_MTBJC!E979</f>
        <v>22_契約外工数</v>
      </c>
      <c r="F58" s="1492">
        <f>[3]SW800_JIG_MTBJC!F979</f>
        <v>648</v>
      </c>
      <c r="G58" s="1492">
        <f>[3]SW800_JIG_MTBJC!G979</f>
        <v>574</v>
      </c>
      <c r="H58" s="1492">
        <f>[3]SW800_JIG_MTBJC!H979</f>
        <v>550</v>
      </c>
      <c r="I58" s="1492">
        <f>[3]SW800_JIG_MTBJC!I979</f>
        <v>580.5</v>
      </c>
      <c r="J58" s="1492">
        <f>[3]SW800_JIG_MTBJC!J979</f>
        <v>718</v>
      </c>
      <c r="K58" s="1492">
        <f>[3]SW800_JIG_MTBJC!K979</f>
        <v>712.75</v>
      </c>
      <c r="L58" s="1492">
        <f>[3]SW800_JIG_MTBJC!L979</f>
        <v>734</v>
      </c>
      <c r="M58" s="1493">
        <f>[3]SW800_JIG_MTBJC!M979</f>
        <v>885.35</v>
      </c>
      <c r="N58" s="1492">
        <f>[3]SW800_JIG_MTBJC!N979</f>
        <v>626</v>
      </c>
      <c r="O58" s="1493">
        <f>[3]SW800_JIG_MTBJC!O979</f>
        <v>509.5</v>
      </c>
      <c r="P58" s="1492">
        <f>[3]SW800_JIG_MTBJC!P979</f>
        <v>607</v>
      </c>
      <c r="Q58" s="1493">
        <f>[3]SW800_JIG_MTBJC!Q979</f>
        <v>426.25</v>
      </c>
      <c r="R58" s="1492">
        <f>[3]SW800_JIG_MTBJC!R979</f>
        <v>885</v>
      </c>
      <c r="S58" s="1493">
        <f>[3]SW800_JIG_MTBJC!S979</f>
        <v>20.5</v>
      </c>
      <c r="T58" s="1492">
        <f>[3]SW800_JIG_MTBJC!T979</f>
        <v>542</v>
      </c>
      <c r="U58" s="1493">
        <f>[3]SW800_JIG_MTBJC!U979</f>
        <v>0</v>
      </c>
      <c r="V58" s="1492">
        <f>[3]SW800_JIG_MTBJC!V979</f>
        <v>562</v>
      </c>
      <c r="W58" s="1493">
        <f>[3]SW800_JIG_MTBJC!W979</f>
        <v>0</v>
      </c>
      <c r="X58" s="1492">
        <f>[3]SW800_JIG_MTBJC!X979</f>
        <v>450</v>
      </c>
      <c r="Y58" s="1493">
        <f>[3]SW800_JIG_MTBJC!Y979</f>
        <v>0</v>
      </c>
      <c r="Z58" s="1492">
        <f>[3]SW800_JIG_MTBJC!Z979</f>
        <v>385</v>
      </c>
      <c r="AA58" s="1493">
        <f>[3]SW800_JIG_MTBJC!AA979</f>
        <v>0</v>
      </c>
      <c r="AB58" s="1492">
        <f>[3]SW800_JIG_MTBJC!AB979</f>
        <v>619</v>
      </c>
      <c r="AC58" s="1493">
        <f>[3]SW800_JIG_MTBJC!AC979</f>
        <v>0</v>
      </c>
    </row>
    <row r="59" spans="1:29">
      <c r="A59" s="1491" t="str">
        <f>[3]SW800_JIG_MTBJC!A980</f>
        <v>18</v>
      </c>
      <c r="B59" s="1491" t="str">
        <f>[3]SW800_JIG_MTBJC!B980</f>
        <v>46</v>
      </c>
      <c r="C59" s="1491" t="str">
        <f>[3]SW800_JIG_MTBJC!C980</f>
        <v>SL</v>
      </c>
      <c r="D59" s="1491" t="str">
        <f>[3]SW800_JIG_MTBJC!D980</f>
        <v>FW</v>
      </c>
      <c r="E59" s="1491" t="str">
        <f>[3]SW800_JIG_MTBJC!E980</f>
        <v>23_会社負担工数</v>
      </c>
      <c r="F59" s="1492">
        <f>[3]SW800_JIG_MTBJC!F980</f>
        <v>-176</v>
      </c>
      <c r="G59" s="1492">
        <f>[3]SW800_JIG_MTBJC!G980</f>
        <v>-352</v>
      </c>
      <c r="H59" s="1492">
        <f>[3]SW800_JIG_MTBJC!H980</f>
        <v>-160</v>
      </c>
      <c r="I59" s="1493">
        <f>[3]SW800_JIG_MTBJC!I980</f>
        <v>-256</v>
      </c>
      <c r="J59" s="1492">
        <f>[3]SW800_JIG_MTBJC!J980</f>
        <v>-176</v>
      </c>
      <c r="K59" s="1493">
        <f>[3]SW800_JIG_MTBJC!K980</f>
        <v>-528</v>
      </c>
      <c r="L59" s="1492">
        <f>[3]SW800_JIG_MTBJC!L980</f>
        <v>-160</v>
      </c>
      <c r="M59" s="1493">
        <f>[3]SW800_JIG_MTBJC!M980</f>
        <v>-465</v>
      </c>
      <c r="N59" s="1492">
        <f>[3]SW800_JIG_MTBJC!N980</f>
        <v>-176</v>
      </c>
      <c r="O59" s="1493">
        <f>[3]SW800_JIG_MTBJC!O980</f>
        <v>-256</v>
      </c>
      <c r="P59" s="1492">
        <f>[3]SW800_JIG_MTBJC!P980</f>
        <v>-160</v>
      </c>
      <c r="Q59" s="1493">
        <f>[3]SW800_JIG_MTBJC!Q980</f>
        <v>0</v>
      </c>
      <c r="R59" s="1492">
        <f>[3]SW800_JIG_MTBJC!R980</f>
        <v>-16</v>
      </c>
      <c r="S59" s="1493">
        <f>[3]SW800_JIG_MTBJC!S980</f>
        <v>0</v>
      </c>
      <c r="T59" s="1492">
        <f>[3]SW800_JIG_MTBJC!T980</f>
        <v>0</v>
      </c>
      <c r="U59" s="1493">
        <f>[3]SW800_JIG_MTBJC!U980</f>
        <v>0</v>
      </c>
      <c r="V59" s="1492">
        <f>[3]SW800_JIG_MTBJC!V980</f>
        <v>-16</v>
      </c>
      <c r="W59" s="1493">
        <f>[3]SW800_JIG_MTBJC!W980</f>
        <v>0</v>
      </c>
      <c r="X59" s="1492">
        <f>[3]SW800_JIG_MTBJC!X980</f>
        <v>0</v>
      </c>
      <c r="Y59" s="1493">
        <f>[3]SW800_JIG_MTBJC!Y980</f>
        <v>0</v>
      </c>
      <c r="Z59" s="1492">
        <f>[3]SW800_JIG_MTBJC!Z980</f>
        <v>-16</v>
      </c>
      <c r="AA59" s="1493">
        <f>[3]SW800_JIG_MTBJC!AA980</f>
        <v>0</v>
      </c>
      <c r="AB59" s="1492">
        <f>[3]SW800_JIG_MTBJC!AB980</f>
        <v>0</v>
      </c>
      <c r="AC59" s="1493">
        <f>[3]SW800_JIG_MTBJC!AC980</f>
        <v>0</v>
      </c>
    </row>
    <row r="60" spans="1:29">
      <c r="A60" s="1491" t="str">
        <f>[3]SW800_JIG_MTBJC!A981</f>
        <v>18</v>
      </c>
      <c r="B60" s="1491" t="str">
        <f>[3]SW800_JIG_MTBJC!B981</f>
        <v>46</v>
      </c>
      <c r="C60" s="1491" t="str">
        <f>[3]SW800_JIG_MTBJC!C981</f>
        <v>SL</v>
      </c>
      <c r="D60" s="1491" t="str">
        <f>[3]SW800_JIG_MTBJC!D981</f>
        <v>FW</v>
      </c>
      <c r="E60" s="1491" t="str">
        <f>[3]SW800_JIG_MTBJC!E981</f>
        <v>31_残業時間</v>
      </c>
      <c r="F60" s="1492">
        <f>[3]SW800_JIG_MTBJC!F981</f>
        <v>180</v>
      </c>
      <c r="G60" s="1492">
        <f>[3]SW800_JIG_MTBJC!G981</f>
        <v>263</v>
      </c>
      <c r="H60" s="1492">
        <f>[3]SW800_JIG_MTBJC!H981</f>
        <v>180</v>
      </c>
      <c r="I60" s="1493">
        <f>[3]SW800_JIG_MTBJC!I981</f>
        <v>129</v>
      </c>
      <c r="J60" s="1492">
        <f>[3]SW800_JIG_MTBJC!J981</f>
        <v>180</v>
      </c>
      <c r="K60" s="1493">
        <f>[3]SW800_JIG_MTBJC!K981</f>
        <v>45</v>
      </c>
      <c r="L60" s="1492">
        <f>[3]SW800_JIG_MTBJC!L981</f>
        <v>180</v>
      </c>
      <c r="M60" s="1493">
        <f>[3]SW800_JIG_MTBJC!M981</f>
        <v>80</v>
      </c>
      <c r="N60" s="1492">
        <f>[3]SW800_JIG_MTBJC!N981</f>
        <v>180</v>
      </c>
      <c r="O60" s="1493">
        <f>[3]SW800_JIG_MTBJC!O981</f>
        <v>200</v>
      </c>
      <c r="P60" s="1492">
        <f>[3]SW800_JIG_MTBJC!P981</f>
        <v>180</v>
      </c>
      <c r="Q60" s="1493">
        <f>[3]SW800_JIG_MTBJC!Q981</f>
        <v>0</v>
      </c>
      <c r="R60" s="1492">
        <f>[3]SW800_JIG_MTBJC!R981</f>
        <v>180</v>
      </c>
      <c r="S60" s="1493">
        <f>[3]SW800_JIG_MTBJC!S981</f>
        <v>0</v>
      </c>
      <c r="T60" s="1492">
        <f>[3]SW800_JIG_MTBJC!T981</f>
        <v>170</v>
      </c>
      <c r="U60" s="1493">
        <f>[3]SW800_JIG_MTBJC!U981</f>
        <v>0</v>
      </c>
      <c r="V60" s="1492">
        <f>[3]SW800_JIG_MTBJC!V981</f>
        <v>170</v>
      </c>
      <c r="W60" s="1493">
        <f>[3]SW800_JIG_MTBJC!W981</f>
        <v>0</v>
      </c>
      <c r="X60" s="1492">
        <f>[3]SW800_JIG_MTBJC!X981</f>
        <v>170</v>
      </c>
      <c r="Y60" s="1493">
        <f>[3]SW800_JIG_MTBJC!Y981</f>
        <v>0</v>
      </c>
      <c r="Z60" s="1492">
        <f>[3]SW800_JIG_MTBJC!Z981</f>
        <v>170</v>
      </c>
      <c r="AA60" s="1493">
        <f>[3]SW800_JIG_MTBJC!AA981</f>
        <v>0</v>
      </c>
      <c r="AB60" s="1492">
        <f>[3]SW800_JIG_MTBJC!AB981</f>
        <v>169</v>
      </c>
      <c r="AC60" s="1493">
        <f>[3]SW800_JIG_MTBJC!AC981</f>
        <v>0</v>
      </c>
    </row>
    <row r="61" spans="1:29">
      <c r="A61" s="1491" t="str">
        <f>[3]SW800_JIG_MTBJC!A982</f>
        <v>18</v>
      </c>
      <c r="B61" s="1491" t="str">
        <f>[3]SW800_JIG_MTBJC!B982</f>
        <v>47</v>
      </c>
      <c r="C61" s="1491" t="str">
        <f>[3]SW800_JIG_MTBJC!C982</f>
        <v>SL</v>
      </c>
      <c r="D61" s="1491" t="str">
        <f>[3]SW800_JIG_MTBJC!D982</f>
        <v>FV</v>
      </c>
      <c r="E61" s="1491" t="str">
        <f>[3]SW800_JIG_MTBJC!E982</f>
        <v>00_1フルタイム</v>
      </c>
      <c r="F61" s="1492">
        <f>[3]SW800_JIG_MTBJC!F982</f>
        <v>14</v>
      </c>
      <c r="G61" s="1492">
        <f>[3]SW800_JIG_MTBJC!G982</f>
        <v>14</v>
      </c>
      <c r="H61" s="1492">
        <f>[3]SW800_JIG_MTBJC!H982</f>
        <v>14</v>
      </c>
      <c r="I61" s="1493">
        <f>[3]SW800_JIG_MTBJC!I982</f>
        <v>14</v>
      </c>
      <c r="J61" s="1492">
        <f>[3]SW800_JIG_MTBJC!J982</f>
        <v>14</v>
      </c>
      <c r="K61" s="1493">
        <f>[3]SW800_JIG_MTBJC!K982</f>
        <v>14</v>
      </c>
      <c r="L61" s="1492">
        <f>[3]SW800_JIG_MTBJC!L982</f>
        <v>14</v>
      </c>
      <c r="M61" s="1493">
        <f>[3]SW800_JIG_MTBJC!M982</f>
        <v>13</v>
      </c>
      <c r="N61" s="1492">
        <f>[3]SW800_JIG_MTBJC!N982</f>
        <v>14</v>
      </c>
      <c r="O61" s="1493">
        <f>[3]SW800_JIG_MTBJC!O982</f>
        <v>13</v>
      </c>
      <c r="P61" s="1492">
        <f>[3]SW800_JIG_MTBJC!P982</f>
        <v>14</v>
      </c>
      <c r="Q61" s="1493">
        <f>[3]SW800_JIG_MTBJC!Q982</f>
        <v>0</v>
      </c>
      <c r="R61" s="1492">
        <f>[3]SW800_JIG_MTBJC!R982</f>
        <v>15</v>
      </c>
      <c r="S61" s="1493">
        <f>[3]SW800_JIG_MTBJC!S982</f>
        <v>0</v>
      </c>
      <c r="T61" s="1492">
        <f>[3]SW800_JIG_MTBJC!T982</f>
        <v>15</v>
      </c>
      <c r="U61" s="1493">
        <f>[3]SW800_JIG_MTBJC!U982</f>
        <v>0</v>
      </c>
      <c r="V61" s="1492">
        <f>[3]SW800_JIG_MTBJC!V982</f>
        <v>15</v>
      </c>
      <c r="W61" s="1493">
        <f>[3]SW800_JIG_MTBJC!W982</f>
        <v>0</v>
      </c>
      <c r="X61" s="1492">
        <f>[3]SW800_JIG_MTBJC!X982</f>
        <v>15</v>
      </c>
      <c r="Y61" s="1493">
        <f>[3]SW800_JIG_MTBJC!Y982</f>
        <v>0</v>
      </c>
      <c r="Z61" s="1492">
        <f>[3]SW800_JIG_MTBJC!Z982</f>
        <v>15</v>
      </c>
      <c r="AA61" s="1493">
        <f>[3]SW800_JIG_MTBJC!AA982</f>
        <v>0</v>
      </c>
      <c r="AB61" s="1492">
        <f>[3]SW800_JIG_MTBJC!AB982</f>
        <v>15</v>
      </c>
      <c r="AC61" s="1493">
        <f>[3]SW800_JIG_MTBJC!AC982</f>
        <v>0</v>
      </c>
    </row>
    <row r="62" spans="1:29">
      <c r="A62" s="1491" t="str">
        <f>[3]SW800_JIG_MTBJC!A983</f>
        <v>18</v>
      </c>
      <c r="B62" s="1491" t="str">
        <f>[3]SW800_JIG_MTBJC!B983</f>
        <v>47</v>
      </c>
      <c r="C62" s="1491" t="str">
        <f>[3]SW800_JIG_MTBJC!C983</f>
        <v>SL</v>
      </c>
      <c r="D62" s="1491" t="str">
        <f>[3]SW800_JIG_MTBJC!D983</f>
        <v>FV</v>
      </c>
      <c r="E62" s="1491" t="str">
        <f>[3]SW800_JIG_MTBJC!E983</f>
        <v>00_2新人</v>
      </c>
      <c r="F62" s="1492">
        <f>[3]SW800_JIG_MTBJC!F983</f>
        <v>1</v>
      </c>
      <c r="G62" s="1493">
        <f>[3]SW800_JIG_MTBJC!G983</f>
        <v>1</v>
      </c>
      <c r="H62" s="1492">
        <f>[3]SW800_JIG_MTBJC!H983</f>
        <v>1</v>
      </c>
      <c r="I62" s="1493">
        <f>[3]SW800_JIG_MTBJC!I983</f>
        <v>1</v>
      </c>
      <c r="J62" s="1492">
        <f>[3]SW800_JIG_MTBJC!J983</f>
        <v>1</v>
      </c>
      <c r="K62" s="1493">
        <f>[3]SW800_JIG_MTBJC!K983</f>
        <v>1</v>
      </c>
      <c r="L62" s="1492">
        <f>[3]SW800_JIG_MTBJC!L983</f>
        <v>1</v>
      </c>
      <c r="M62" s="1493">
        <f>[3]SW800_JIG_MTBJC!M983</f>
        <v>1</v>
      </c>
      <c r="N62" s="1492">
        <f>[3]SW800_JIG_MTBJC!N983</f>
        <v>1</v>
      </c>
      <c r="O62" s="1493">
        <f>[3]SW800_JIG_MTBJC!O983</f>
        <v>1</v>
      </c>
      <c r="P62" s="1492">
        <f>[3]SW800_JIG_MTBJC!P983</f>
        <v>1</v>
      </c>
      <c r="Q62" s="1493">
        <f>[3]SW800_JIG_MTBJC!Q983</f>
        <v>0</v>
      </c>
      <c r="R62" s="1492">
        <f>[3]SW800_JIG_MTBJC!R983</f>
        <v>0</v>
      </c>
      <c r="S62" s="1493">
        <f>[3]SW800_JIG_MTBJC!S983</f>
        <v>0</v>
      </c>
      <c r="T62" s="1492">
        <f>[3]SW800_JIG_MTBJC!T983</f>
        <v>0</v>
      </c>
      <c r="U62" s="1493">
        <f>[3]SW800_JIG_MTBJC!U983</f>
        <v>0</v>
      </c>
      <c r="V62" s="1492">
        <f>[3]SW800_JIG_MTBJC!V983</f>
        <v>0</v>
      </c>
      <c r="W62" s="1493">
        <f>[3]SW800_JIG_MTBJC!W983</f>
        <v>0</v>
      </c>
      <c r="X62" s="1492">
        <f>[3]SW800_JIG_MTBJC!X983</f>
        <v>0</v>
      </c>
      <c r="Y62" s="1493">
        <f>[3]SW800_JIG_MTBJC!Y983</f>
        <v>0</v>
      </c>
      <c r="Z62" s="1492">
        <f>[3]SW800_JIG_MTBJC!Z983</f>
        <v>0</v>
      </c>
      <c r="AA62" s="1493">
        <f>[3]SW800_JIG_MTBJC!AA983</f>
        <v>0</v>
      </c>
      <c r="AB62" s="1492">
        <f>[3]SW800_JIG_MTBJC!AB983</f>
        <v>0</v>
      </c>
      <c r="AC62" s="1493">
        <f>[3]SW800_JIG_MTBJC!AC983</f>
        <v>0</v>
      </c>
    </row>
    <row r="63" spans="1:29">
      <c r="A63" s="1491" t="str">
        <f>[3]SW800_JIG_MTBJC!A984</f>
        <v>18</v>
      </c>
      <c r="B63" s="1491" t="str">
        <f>[3]SW800_JIG_MTBJC!B984</f>
        <v>47</v>
      </c>
      <c r="C63" s="1491" t="str">
        <f>[3]SW800_JIG_MTBJC!C984</f>
        <v>SL</v>
      </c>
      <c r="D63" s="1491" t="str">
        <f>[3]SW800_JIG_MTBJC!D984</f>
        <v>FV</v>
      </c>
      <c r="E63" s="1491" t="str">
        <f>[3]SW800_JIG_MTBJC!E984</f>
        <v>00_3中途</v>
      </c>
      <c r="F63" s="1492">
        <f>[3]SW800_JIG_MTBJC!F984</f>
        <v>0</v>
      </c>
      <c r="G63" s="1493">
        <f>[3]SW800_JIG_MTBJC!G984</f>
        <v>0</v>
      </c>
      <c r="H63" s="1492">
        <f>[3]SW800_JIG_MTBJC!H984</f>
        <v>0</v>
      </c>
      <c r="I63" s="1493">
        <f>[3]SW800_JIG_MTBJC!I984</f>
        <v>0</v>
      </c>
      <c r="J63" s="1492">
        <f>[3]SW800_JIG_MTBJC!J984</f>
        <v>0</v>
      </c>
      <c r="K63" s="1493">
        <f>[3]SW800_JIG_MTBJC!K984</f>
        <v>0</v>
      </c>
      <c r="L63" s="1492">
        <f>[3]SW800_JIG_MTBJC!L984</f>
        <v>0</v>
      </c>
      <c r="M63" s="1493">
        <f>[3]SW800_JIG_MTBJC!M984</f>
        <v>0</v>
      </c>
      <c r="N63" s="1492">
        <f>[3]SW800_JIG_MTBJC!N984</f>
        <v>0</v>
      </c>
      <c r="O63" s="1493">
        <f>[3]SW800_JIG_MTBJC!O984</f>
        <v>0</v>
      </c>
      <c r="P63" s="1492">
        <f>[3]SW800_JIG_MTBJC!P984</f>
        <v>0</v>
      </c>
      <c r="Q63" s="1493">
        <f>[3]SW800_JIG_MTBJC!Q984</f>
        <v>0</v>
      </c>
      <c r="R63" s="1492">
        <f>[3]SW800_JIG_MTBJC!R984</f>
        <v>0</v>
      </c>
      <c r="S63" s="1493">
        <f>[3]SW800_JIG_MTBJC!S984</f>
        <v>0</v>
      </c>
      <c r="T63" s="1492">
        <f>[3]SW800_JIG_MTBJC!T984</f>
        <v>0</v>
      </c>
      <c r="U63" s="1493">
        <f>[3]SW800_JIG_MTBJC!U984</f>
        <v>0</v>
      </c>
      <c r="V63" s="1492">
        <f>[3]SW800_JIG_MTBJC!V984</f>
        <v>0</v>
      </c>
      <c r="W63" s="1493">
        <f>[3]SW800_JIG_MTBJC!W984</f>
        <v>0</v>
      </c>
      <c r="X63" s="1492">
        <f>[3]SW800_JIG_MTBJC!X984</f>
        <v>0</v>
      </c>
      <c r="Y63" s="1493">
        <f>[3]SW800_JIG_MTBJC!Y984</f>
        <v>0</v>
      </c>
      <c r="Z63" s="1492">
        <f>[3]SW800_JIG_MTBJC!Z984</f>
        <v>0</v>
      </c>
      <c r="AA63" s="1493">
        <f>[3]SW800_JIG_MTBJC!AA984</f>
        <v>0</v>
      </c>
      <c r="AB63" s="1492">
        <f>[3]SW800_JIG_MTBJC!AB984</f>
        <v>0</v>
      </c>
      <c r="AC63" s="1493">
        <f>[3]SW800_JIG_MTBJC!AC984</f>
        <v>0</v>
      </c>
    </row>
    <row r="64" spans="1:29">
      <c r="A64" s="1491" t="str">
        <f>[3]SW800_JIG_MTBJC!A985</f>
        <v>18</v>
      </c>
      <c r="B64" s="1491" t="str">
        <f>[3]SW800_JIG_MTBJC!B985</f>
        <v>47</v>
      </c>
      <c r="C64" s="1491" t="str">
        <f>[3]SW800_JIG_MTBJC!C985</f>
        <v>SL</v>
      </c>
      <c r="D64" s="1491" t="str">
        <f>[3]SW800_JIG_MTBJC!D985</f>
        <v>FV</v>
      </c>
      <c r="E64" s="1491" t="str">
        <f>[3]SW800_JIG_MTBJC!E985</f>
        <v>00_4休職者</v>
      </c>
      <c r="F64" s="1492">
        <f>[3]SW800_JIG_MTBJC!F985</f>
        <v>0</v>
      </c>
      <c r="G64" s="1493">
        <f>[3]SW800_JIG_MTBJC!G985</f>
        <v>0</v>
      </c>
      <c r="H64" s="1492">
        <f>[3]SW800_JIG_MTBJC!H985</f>
        <v>0</v>
      </c>
      <c r="I64" s="1493">
        <f>[3]SW800_JIG_MTBJC!I985</f>
        <v>0</v>
      </c>
      <c r="J64" s="1492">
        <f>[3]SW800_JIG_MTBJC!J985</f>
        <v>0</v>
      </c>
      <c r="K64" s="1493">
        <f>[3]SW800_JIG_MTBJC!K985</f>
        <v>0</v>
      </c>
      <c r="L64" s="1492">
        <f>[3]SW800_JIG_MTBJC!L985</f>
        <v>0</v>
      </c>
      <c r="M64" s="1493">
        <f>[3]SW800_JIG_MTBJC!M985</f>
        <v>0</v>
      </c>
      <c r="N64" s="1492">
        <f>[3]SW800_JIG_MTBJC!N985</f>
        <v>0</v>
      </c>
      <c r="O64" s="1493">
        <f>[3]SW800_JIG_MTBJC!O985</f>
        <v>0</v>
      </c>
      <c r="P64" s="1492">
        <f>[3]SW800_JIG_MTBJC!P985</f>
        <v>0</v>
      </c>
      <c r="Q64" s="1493">
        <f>[3]SW800_JIG_MTBJC!Q985</f>
        <v>0</v>
      </c>
      <c r="R64" s="1492">
        <f>[3]SW800_JIG_MTBJC!R985</f>
        <v>0</v>
      </c>
      <c r="S64" s="1493">
        <f>[3]SW800_JIG_MTBJC!S985</f>
        <v>0</v>
      </c>
      <c r="T64" s="1492">
        <f>[3]SW800_JIG_MTBJC!T985</f>
        <v>0</v>
      </c>
      <c r="U64" s="1493">
        <f>[3]SW800_JIG_MTBJC!U985</f>
        <v>0</v>
      </c>
      <c r="V64" s="1492">
        <f>[3]SW800_JIG_MTBJC!V985</f>
        <v>0</v>
      </c>
      <c r="W64" s="1493">
        <f>[3]SW800_JIG_MTBJC!W985</f>
        <v>0</v>
      </c>
      <c r="X64" s="1492">
        <f>[3]SW800_JIG_MTBJC!X985</f>
        <v>0</v>
      </c>
      <c r="Y64" s="1493">
        <f>[3]SW800_JIG_MTBJC!Y985</f>
        <v>0</v>
      </c>
      <c r="Z64" s="1492">
        <f>[3]SW800_JIG_MTBJC!Z985</f>
        <v>0</v>
      </c>
      <c r="AA64" s="1493">
        <f>[3]SW800_JIG_MTBJC!AA985</f>
        <v>0</v>
      </c>
      <c r="AB64" s="1492">
        <f>[3]SW800_JIG_MTBJC!AB985</f>
        <v>0</v>
      </c>
      <c r="AC64" s="1493">
        <f>[3]SW800_JIG_MTBJC!AC985</f>
        <v>0</v>
      </c>
    </row>
    <row r="65" spans="1:29">
      <c r="A65" s="1491" t="str">
        <f>[3]SW800_JIG_MTBJC!A986</f>
        <v>18</v>
      </c>
      <c r="B65" s="1491" t="str">
        <f>[3]SW800_JIG_MTBJC!B986</f>
        <v>47</v>
      </c>
      <c r="C65" s="1491" t="str">
        <f>[3]SW800_JIG_MTBJC!C986</f>
        <v>SL</v>
      </c>
      <c r="D65" s="1491" t="str">
        <f>[3]SW800_JIG_MTBJC!D986</f>
        <v>FV</v>
      </c>
      <c r="E65" s="1491" t="str">
        <f>[3]SW800_JIG_MTBJC!E986</f>
        <v>00_5短時間パート</v>
      </c>
      <c r="F65" s="1492">
        <f>[3]SW800_JIG_MTBJC!F986</f>
        <v>0</v>
      </c>
      <c r="G65" s="1493">
        <f>[3]SW800_JIG_MTBJC!G986</f>
        <v>0</v>
      </c>
      <c r="H65" s="1492">
        <f>[3]SW800_JIG_MTBJC!H986</f>
        <v>0</v>
      </c>
      <c r="I65" s="1493">
        <f>[3]SW800_JIG_MTBJC!I986</f>
        <v>0</v>
      </c>
      <c r="J65" s="1492">
        <f>[3]SW800_JIG_MTBJC!J986</f>
        <v>0</v>
      </c>
      <c r="K65" s="1493">
        <f>[3]SW800_JIG_MTBJC!K986</f>
        <v>0</v>
      </c>
      <c r="L65" s="1492">
        <f>[3]SW800_JIG_MTBJC!L986</f>
        <v>0</v>
      </c>
      <c r="M65" s="1493">
        <f>[3]SW800_JIG_MTBJC!M986</f>
        <v>0</v>
      </c>
      <c r="N65" s="1492">
        <f>[3]SW800_JIG_MTBJC!N986</f>
        <v>0</v>
      </c>
      <c r="O65" s="1493">
        <f>[3]SW800_JIG_MTBJC!O986</f>
        <v>0</v>
      </c>
      <c r="P65" s="1492">
        <f>[3]SW800_JIG_MTBJC!P986</f>
        <v>0</v>
      </c>
      <c r="Q65" s="1493">
        <f>[3]SW800_JIG_MTBJC!Q986</f>
        <v>0</v>
      </c>
      <c r="R65" s="1492">
        <f>[3]SW800_JIG_MTBJC!R986</f>
        <v>0</v>
      </c>
      <c r="S65" s="1493">
        <f>[3]SW800_JIG_MTBJC!S986</f>
        <v>0</v>
      </c>
      <c r="T65" s="1492">
        <f>[3]SW800_JIG_MTBJC!T986</f>
        <v>0</v>
      </c>
      <c r="U65" s="1493">
        <f>[3]SW800_JIG_MTBJC!U986</f>
        <v>0</v>
      </c>
      <c r="V65" s="1492">
        <f>[3]SW800_JIG_MTBJC!V986</f>
        <v>0</v>
      </c>
      <c r="W65" s="1493">
        <f>[3]SW800_JIG_MTBJC!W986</f>
        <v>0</v>
      </c>
      <c r="X65" s="1492">
        <f>[3]SW800_JIG_MTBJC!X986</f>
        <v>0</v>
      </c>
      <c r="Y65" s="1493">
        <f>[3]SW800_JIG_MTBJC!Y986</f>
        <v>0</v>
      </c>
      <c r="Z65" s="1492">
        <f>[3]SW800_JIG_MTBJC!Z986</f>
        <v>0</v>
      </c>
      <c r="AA65" s="1493">
        <f>[3]SW800_JIG_MTBJC!AA986</f>
        <v>0</v>
      </c>
      <c r="AB65" s="1492">
        <f>[3]SW800_JIG_MTBJC!AB986</f>
        <v>0</v>
      </c>
      <c r="AC65" s="1493">
        <f>[3]SW800_JIG_MTBJC!AC986</f>
        <v>0</v>
      </c>
    </row>
    <row r="66" spans="1:29">
      <c r="A66" s="1491" t="str">
        <f>[3]SW800_JIG_MTBJC!A987</f>
        <v>18</v>
      </c>
      <c r="B66" s="1491" t="str">
        <f>[3]SW800_JIG_MTBJC!B987</f>
        <v>47</v>
      </c>
      <c r="C66" s="1491" t="str">
        <f>[3]SW800_JIG_MTBJC!C987</f>
        <v>SL</v>
      </c>
      <c r="D66" s="1491" t="str">
        <f>[3]SW800_JIG_MTBJC!D987</f>
        <v>FV</v>
      </c>
      <c r="E66" s="1491" t="str">
        <f>[3]SW800_JIG_MTBJC!E987</f>
        <v>01_1売上高</v>
      </c>
      <c r="F66" s="1492">
        <f>[3]SW800_JIG_MTBJC!F987</f>
        <v>3780</v>
      </c>
      <c r="G66" s="1492">
        <f>[3]SW800_JIG_MTBJC!G987</f>
        <v>3780</v>
      </c>
      <c r="H66" s="1492">
        <f>[3]SW800_JIG_MTBJC!H987</f>
        <v>3577</v>
      </c>
      <c r="I66" s="1492">
        <f>[3]SW800_JIG_MTBJC!I987</f>
        <v>3577</v>
      </c>
      <c r="J66" s="1492">
        <f>[3]SW800_JIG_MTBJC!J987</f>
        <v>2253</v>
      </c>
      <c r="K66" s="1492">
        <f>[3]SW800_JIG_MTBJC!K987</f>
        <v>2253</v>
      </c>
      <c r="L66" s="1492">
        <f>[3]SW800_JIG_MTBJC!L987</f>
        <v>3474</v>
      </c>
      <c r="M66" s="1492">
        <f>[3]SW800_JIG_MTBJC!M987</f>
        <v>3474</v>
      </c>
      <c r="N66" s="1492">
        <f>[3]SW800_JIG_MTBJC!N987</f>
        <v>2160</v>
      </c>
      <c r="O66" s="1492">
        <f>[3]SW800_JIG_MTBJC!O987</f>
        <v>2160</v>
      </c>
      <c r="P66" s="1492">
        <f>[3]SW800_JIG_MTBJC!P987</f>
        <v>3082</v>
      </c>
      <c r="Q66" s="1492">
        <f>[3]SW800_JIG_MTBJC!Q987</f>
        <v>3082</v>
      </c>
      <c r="R66" s="1492">
        <f>[3]SW800_JIG_MTBJC!R987</f>
        <v>3069</v>
      </c>
      <c r="S66" s="1492">
        <f>[3]SW800_JIG_MTBJC!S987</f>
        <v>3069</v>
      </c>
      <c r="T66" s="1492">
        <f>[3]SW800_JIG_MTBJC!T987</f>
        <v>2698</v>
      </c>
      <c r="U66" s="1492">
        <f>[3]SW800_JIG_MTBJC!U987</f>
        <v>2698</v>
      </c>
      <c r="V66" s="1492">
        <f>[3]SW800_JIG_MTBJC!V987</f>
        <v>2406</v>
      </c>
      <c r="W66" s="1492">
        <f>[3]SW800_JIG_MTBJC!W987</f>
        <v>2406</v>
      </c>
      <c r="X66" s="1492">
        <f>[3]SW800_JIG_MTBJC!X987</f>
        <v>3069</v>
      </c>
      <c r="Y66" s="1492">
        <f>[3]SW800_JIG_MTBJC!Y987</f>
        <v>3069</v>
      </c>
      <c r="Z66" s="1492">
        <f>[3]SW800_JIG_MTBJC!Z987</f>
        <v>3008</v>
      </c>
      <c r="AA66" s="1492">
        <f>[3]SW800_JIG_MTBJC!AA987</f>
        <v>3008</v>
      </c>
      <c r="AB66" s="1492">
        <f>[3]SW800_JIG_MTBJC!AB987</f>
        <v>4320</v>
      </c>
      <c r="AC66" s="1492">
        <f>[3]SW800_JIG_MTBJC!AC987</f>
        <v>4320</v>
      </c>
    </row>
    <row r="67" spans="1:29">
      <c r="A67" s="1491" t="str">
        <f>[3]SW800_JIG_MTBJC!A988</f>
        <v>18</v>
      </c>
      <c r="B67" s="1491" t="str">
        <f>[3]SW800_JIG_MTBJC!B988</f>
        <v>47</v>
      </c>
      <c r="C67" s="1491" t="str">
        <f>[3]SW800_JIG_MTBJC!C988</f>
        <v>SL</v>
      </c>
      <c r="D67" s="1491" t="str">
        <f>[3]SW800_JIG_MTBJC!D988</f>
        <v>FV</v>
      </c>
      <c r="E67" s="1491" t="str">
        <f>[3]SW800_JIG_MTBJC!E988</f>
        <v>01_2原材料費</v>
      </c>
      <c r="F67" s="1492">
        <f>[3]SW800_JIG_MTBJC!F988</f>
        <v>0</v>
      </c>
      <c r="G67" s="1492">
        <f>[3]SW800_JIG_MTBJC!G988</f>
        <v>0</v>
      </c>
      <c r="H67" s="1492">
        <f>[3]SW800_JIG_MTBJC!H988</f>
        <v>0</v>
      </c>
      <c r="I67" s="1492">
        <f>[3]SW800_JIG_MTBJC!I988</f>
        <v>0</v>
      </c>
      <c r="J67" s="1492">
        <f>[3]SW800_JIG_MTBJC!J988</f>
        <v>0</v>
      </c>
      <c r="K67" s="1492">
        <f>[3]SW800_JIG_MTBJC!K988</f>
        <v>0</v>
      </c>
      <c r="L67" s="1492">
        <f>[3]SW800_JIG_MTBJC!L988</f>
        <v>0</v>
      </c>
      <c r="M67" s="1492">
        <f>[3]SW800_JIG_MTBJC!M988</f>
        <v>0</v>
      </c>
      <c r="N67" s="1492">
        <f>[3]SW800_JIG_MTBJC!N988</f>
        <v>0</v>
      </c>
      <c r="O67" s="1492">
        <f>[3]SW800_JIG_MTBJC!O988</f>
        <v>0</v>
      </c>
      <c r="P67" s="1492">
        <f>[3]SW800_JIG_MTBJC!P988</f>
        <v>0</v>
      </c>
      <c r="Q67" s="1492">
        <f>[3]SW800_JIG_MTBJC!Q988</f>
        <v>0</v>
      </c>
      <c r="R67" s="1492">
        <f>[3]SW800_JIG_MTBJC!R988</f>
        <v>0</v>
      </c>
      <c r="S67" s="1492">
        <f>[3]SW800_JIG_MTBJC!S988</f>
        <v>0</v>
      </c>
      <c r="T67" s="1492">
        <f>[3]SW800_JIG_MTBJC!T988</f>
        <v>0</v>
      </c>
      <c r="U67" s="1492">
        <f>[3]SW800_JIG_MTBJC!U988</f>
        <v>0</v>
      </c>
      <c r="V67" s="1492">
        <f>[3]SW800_JIG_MTBJC!V988</f>
        <v>0</v>
      </c>
      <c r="W67" s="1492">
        <f>[3]SW800_JIG_MTBJC!W988</f>
        <v>0</v>
      </c>
      <c r="X67" s="1492">
        <f>[3]SW800_JIG_MTBJC!X988</f>
        <v>0</v>
      </c>
      <c r="Y67" s="1492">
        <f>[3]SW800_JIG_MTBJC!Y988</f>
        <v>0</v>
      </c>
      <c r="Z67" s="1492">
        <f>[3]SW800_JIG_MTBJC!Z988</f>
        <v>0</v>
      </c>
      <c r="AA67" s="1492">
        <f>[3]SW800_JIG_MTBJC!AA988</f>
        <v>0</v>
      </c>
      <c r="AB67" s="1492">
        <f>[3]SW800_JIG_MTBJC!AB988</f>
        <v>0</v>
      </c>
      <c r="AC67" s="1492">
        <f>[3]SW800_JIG_MTBJC!AC988</f>
        <v>0</v>
      </c>
    </row>
    <row r="68" spans="1:29">
      <c r="A68" s="1491" t="str">
        <f>[3]SW800_JIG_MTBJC!A989</f>
        <v>18</v>
      </c>
      <c r="B68" s="1491" t="str">
        <f>[3]SW800_JIG_MTBJC!B989</f>
        <v>47</v>
      </c>
      <c r="C68" s="1491" t="str">
        <f>[3]SW800_JIG_MTBJC!C989</f>
        <v>SL</v>
      </c>
      <c r="D68" s="1491" t="str">
        <f>[3]SW800_JIG_MTBJC!D989</f>
        <v>FV</v>
      </c>
      <c r="E68" s="1491" t="str">
        <f>[3]SW800_JIG_MTBJC!E989</f>
        <v>01_3社内原価</v>
      </c>
      <c r="F68" s="1492">
        <f>[3]SW800_JIG_MTBJC!F989</f>
        <v>3515</v>
      </c>
      <c r="G68" s="1492">
        <f>[3]SW800_JIG_MTBJC!G989</f>
        <v>4146</v>
      </c>
      <c r="H68" s="1492">
        <f>[3]SW800_JIG_MTBJC!H989</f>
        <v>3325</v>
      </c>
      <c r="I68" s="1492">
        <f>[3]SW800_JIG_MTBJC!I989</f>
        <v>2848</v>
      </c>
      <c r="J68" s="1492">
        <f>[3]SW800_JIG_MTBJC!J989</f>
        <v>2098</v>
      </c>
      <c r="K68" s="1492">
        <f>[3]SW800_JIG_MTBJC!K989</f>
        <v>2975</v>
      </c>
      <c r="L68" s="1492">
        <f>[3]SW800_JIG_MTBJC!L989</f>
        <v>3232</v>
      </c>
      <c r="M68" s="1492">
        <f>[3]SW800_JIG_MTBJC!M989</f>
        <v>3384</v>
      </c>
      <c r="N68" s="1492">
        <f>[3]SW800_JIG_MTBJC!N989</f>
        <v>2010</v>
      </c>
      <c r="O68" s="1492">
        <f>[3]SW800_JIG_MTBJC!O989</f>
        <v>1767</v>
      </c>
      <c r="P68" s="1492">
        <f>[3]SW800_JIG_MTBJC!P989</f>
        <v>2867</v>
      </c>
      <c r="Q68" s="1492">
        <f>[3]SW800_JIG_MTBJC!Q989</f>
        <v>2523</v>
      </c>
      <c r="R68" s="1492">
        <f>[3]SW800_JIG_MTBJC!R989</f>
        <v>2756</v>
      </c>
      <c r="S68" s="1492">
        <f>[3]SW800_JIG_MTBJC!S989</f>
        <v>52</v>
      </c>
      <c r="T68" s="1492">
        <f>[3]SW800_JIG_MTBJC!T989</f>
        <v>2409</v>
      </c>
      <c r="U68" s="1492">
        <f>[3]SW800_JIG_MTBJC!U989</f>
        <v>0</v>
      </c>
      <c r="V68" s="1492">
        <f>[3]SW800_JIG_MTBJC!V989</f>
        <v>2138</v>
      </c>
      <c r="W68" s="1492">
        <f>[3]SW800_JIG_MTBJC!W989</f>
        <v>0</v>
      </c>
      <c r="X68" s="1492">
        <f>[3]SW800_JIG_MTBJC!X989</f>
        <v>2755</v>
      </c>
      <c r="Y68" s="1492">
        <f>[3]SW800_JIG_MTBJC!Y989</f>
        <v>0</v>
      </c>
      <c r="Z68" s="1492">
        <f>[3]SW800_JIG_MTBJC!Z989</f>
        <v>2699</v>
      </c>
      <c r="AA68" s="1492">
        <f>[3]SW800_JIG_MTBJC!AA989</f>
        <v>0</v>
      </c>
      <c r="AB68" s="1492">
        <f>[3]SW800_JIG_MTBJC!AB989</f>
        <v>3920</v>
      </c>
      <c r="AC68" s="1492">
        <f>[3]SW800_JIG_MTBJC!AC989</f>
        <v>0</v>
      </c>
    </row>
    <row r="69" spans="1:29">
      <c r="A69" s="1491" t="str">
        <f>[3]SW800_JIG_MTBJC!A990</f>
        <v>18</v>
      </c>
      <c r="B69" s="1491" t="str">
        <f>[3]SW800_JIG_MTBJC!B990</f>
        <v>47</v>
      </c>
      <c r="C69" s="1491" t="str">
        <f>[3]SW800_JIG_MTBJC!C990</f>
        <v>SL</v>
      </c>
      <c r="D69" s="1491" t="str">
        <f>[3]SW800_JIG_MTBJC!D990</f>
        <v>FV</v>
      </c>
      <c r="E69" s="1491" t="str">
        <f>[3]SW800_JIG_MTBJC!E990</f>
        <v>02_1売上高</v>
      </c>
      <c r="F69" s="1493">
        <f>[3]SW800_JIG_MTBJC!F990</f>
        <v>0</v>
      </c>
      <c r="G69" s="1492">
        <f>[3]SW800_JIG_MTBJC!G990</f>
        <v>0</v>
      </c>
      <c r="H69" s="1492">
        <f>[3]SW800_JIG_MTBJC!H990</f>
        <v>0</v>
      </c>
      <c r="I69" s="1492">
        <f>[3]SW800_JIG_MTBJC!I990</f>
        <v>0</v>
      </c>
      <c r="J69" s="1492">
        <f>[3]SW800_JIG_MTBJC!J990</f>
        <v>0</v>
      </c>
      <c r="K69" s="1492">
        <f>[3]SW800_JIG_MTBJC!K990</f>
        <v>0</v>
      </c>
      <c r="L69" s="1492">
        <f>[3]SW800_JIG_MTBJC!L990</f>
        <v>0</v>
      </c>
      <c r="M69" s="1492">
        <f>[3]SW800_JIG_MTBJC!M990</f>
        <v>157</v>
      </c>
      <c r="N69" s="1492">
        <f>[3]SW800_JIG_MTBJC!N990</f>
        <v>0</v>
      </c>
      <c r="O69" s="1492">
        <f>[3]SW800_JIG_MTBJC!O990</f>
        <v>8</v>
      </c>
      <c r="P69" s="1492">
        <f>[3]SW800_JIG_MTBJC!P990</f>
        <v>0</v>
      </c>
      <c r="Q69" s="1492">
        <f>[3]SW800_JIG_MTBJC!Q990</f>
        <v>0</v>
      </c>
      <c r="R69" s="1493">
        <f>[3]SW800_JIG_MTBJC!R990</f>
        <v>0</v>
      </c>
      <c r="S69" s="1492">
        <f>[3]SW800_JIG_MTBJC!S990</f>
        <v>0</v>
      </c>
      <c r="T69" s="1493">
        <f>[3]SW800_JIG_MTBJC!T990</f>
        <v>0</v>
      </c>
      <c r="U69" s="1492">
        <f>[3]SW800_JIG_MTBJC!U990</f>
        <v>0</v>
      </c>
      <c r="V69" s="1493">
        <f>[3]SW800_JIG_MTBJC!V990</f>
        <v>0</v>
      </c>
      <c r="W69" s="1492">
        <f>[3]SW800_JIG_MTBJC!W990</f>
        <v>0</v>
      </c>
      <c r="X69" s="1493">
        <f>[3]SW800_JIG_MTBJC!X990</f>
        <v>0</v>
      </c>
      <c r="Y69" s="1492">
        <f>[3]SW800_JIG_MTBJC!Y990</f>
        <v>0</v>
      </c>
      <c r="Z69" s="1493">
        <f>[3]SW800_JIG_MTBJC!Z990</f>
        <v>0</v>
      </c>
      <c r="AA69" s="1492">
        <f>[3]SW800_JIG_MTBJC!AA990</f>
        <v>0</v>
      </c>
      <c r="AB69" s="1493">
        <f>[3]SW800_JIG_MTBJC!AB990</f>
        <v>0</v>
      </c>
      <c r="AC69" s="1492">
        <f>[3]SW800_JIG_MTBJC!AC990</f>
        <v>0</v>
      </c>
    </row>
    <row r="70" spans="1:29">
      <c r="A70" s="1491" t="str">
        <f>[3]SW800_JIG_MTBJC!A991</f>
        <v>18</v>
      </c>
      <c r="B70" s="1491" t="str">
        <f>[3]SW800_JIG_MTBJC!B991</f>
        <v>47</v>
      </c>
      <c r="C70" s="1491" t="str">
        <f>[3]SW800_JIG_MTBJC!C991</f>
        <v>SL</v>
      </c>
      <c r="D70" s="1491" t="str">
        <f>[3]SW800_JIG_MTBJC!D991</f>
        <v>FV</v>
      </c>
      <c r="E70" s="1491" t="str">
        <f>[3]SW800_JIG_MTBJC!E991</f>
        <v>02_2原材料費</v>
      </c>
      <c r="F70" s="1493">
        <f>[3]SW800_JIG_MTBJC!F991</f>
        <v>0</v>
      </c>
      <c r="G70" s="1492">
        <f>[3]SW800_JIG_MTBJC!G991</f>
        <v>0</v>
      </c>
      <c r="H70" s="1492">
        <f>[3]SW800_JIG_MTBJC!H991</f>
        <v>0</v>
      </c>
      <c r="I70" s="1492">
        <f>[3]SW800_JIG_MTBJC!I991</f>
        <v>0</v>
      </c>
      <c r="J70" s="1492">
        <f>[3]SW800_JIG_MTBJC!J991</f>
        <v>0</v>
      </c>
      <c r="K70" s="1492">
        <f>[3]SW800_JIG_MTBJC!K991</f>
        <v>0</v>
      </c>
      <c r="L70" s="1492">
        <f>[3]SW800_JIG_MTBJC!L991</f>
        <v>0</v>
      </c>
      <c r="M70" s="1492">
        <f>[3]SW800_JIG_MTBJC!M991</f>
        <v>0</v>
      </c>
      <c r="N70" s="1492">
        <f>[3]SW800_JIG_MTBJC!N991</f>
        <v>0</v>
      </c>
      <c r="O70" s="1492">
        <f>[3]SW800_JIG_MTBJC!O991</f>
        <v>0</v>
      </c>
      <c r="P70" s="1492">
        <f>[3]SW800_JIG_MTBJC!P991</f>
        <v>0</v>
      </c>
      <c r="Q70" s="1492">
        <f>[3]SW800_JIG_MTBJC!Q991</f>
        <v>0</v>
      </c>
      <c r="R70" s="1493">
        <f>[3]SW800_JIG_MTBJC!R991</f>
        <v>0</v>
      </c>
      <c r="S70" s="1492">
        <f>[3]SW800_JIG_MTBJC!S991</f>
        <v>0</v>
      </c>
      <c r="T70" s="1493">
        <f>[3]SW800_JIG_MTBJC!T991</f>
        <v>0</v>
      </c>
      <c r="U70" s="1492">
        <f>[3]SW800_JIG_MTBJC!U991</f>
        <v>0</v>
      </c>
      <c r="V70" s="1493">
        <f>[3]SW800_JIG_MTBJC!V991</f>
        <v>0</v>
      </c>
      <c r="W70" s="1492">
        <f>[3]SW800_JIG_MTBJC!W991</f>
        <v>0</v>
      </c>
      <c r="X70" s="1493">
        <f>[3]SW800_JIG_MTBJC!X991</f>
        <v>0</v>
      </c>
      <c r="Y70" s="1492">
        <f>[3]SW800_JIG_MTBJC!Y991</f>
        <v>0</v>
      </c>
      <c r="Z70" s="1493">
        <f>[3]SW800_JIG_MTBJC!Z991</f>
        <v>0</v>
      </c>
      <c r="AA70" s="1492">
        <f>[3]SW800_JIG_MTBJC!AA991</f>
        <v>0</v>
      </c>
      <c r="AB70" s="1493">
        <f>[3]SW800_JIG_MTBJC!AB991</f>
        <v>0</v>
      </c>
      <c r="AC70" s="1492">
        <f>[3]SW800_JIG_MTBJC!AC991</f>
        <v>0</v>
      </c>
    </row>
    <row r="71" spans="1:29">
      <c r="A71" s="1491" t="str">
        <f>[3]SW800_JIG_MTBJC!A992</f>
        <v>18</v>
      </c>
      <c r="B71" s="1491" t="str">
        <f>[3]SW800_JIG_MTBJC!B992</f>
        <v>47</v>
      </c>
      <c r="C71" s="1491" t="str">
        <f>[3]SW800_JIG_MTBJC!C992</f>
        <v>SL</v>
      </c>
      <c r="D71" s="1491" t="str">
        <f>[3]SW800_JIG_MTBJC!D992</f>
        <v>FV</v>
      </c>
      <c r="E71" s="1491" t="str">
        <f>[3]SW800_JIG_MTBJC!E992</f>
        <v>02_3社内原価</v>
      </c>
      <c r="F71" s="1493">
        <f>[3]SW800_JIG_MTBJC!F992</f>
        <v>0</v>
      </c>
      <c r="G71" s="1492">
        <f>[3]SW800_JIG_MTBJC!G992</f>
        <v>0</v>
      </c>
      <c r="H71" s="1492">
        <f>[3]SW800_JIG_MTBJC!H992</f>
        <v>0</v>
      </c>
      <c r="I71" s="1492">
        <f>[3]SW800_JIG_MTBJC!I992</f>
        <v>0</v>
      </c>
      <c r="J71" s="1492">
        <f>[3]SW800_JIG_MTBJC!J992</f>
        <v>0</v>
      </c>
      <c r="K71" s="1492">
        <f>[3]SW800_JIG_MTBJC!K992</f>
        <v>0</v>
      </c>
      <c r="L71" s="1492">
        <f>[3]SW800_JIG_MTBJC!L992</f>
        <v>0</v>
      </c>
      <c r="M71" s="1492">
        <f>[3]SW800_JIG_MTBJC!M992</f>
        <v>156</v>
      </c>
      <c r="N71" s="1492">
        <f>[3]SW800_JIG_MTBJC!N992</f>
        <v>0</v>
      </c>
      <c r="O71" s="1492">
        <f>[3]SW800_JIG_MTBJC!O992</f>
        <v>8</v>
      </c>
      <c r="P71" s="1492">
        <f>[3]SW800_JIG_MTBJC!P992</f>
        <v>0</v>
      </c>
      <c r="Q71" s="1492">
        <f>[3]SW800_JIG_MTBJC!Q992</f>
        <v>0</v>
      </c>
      <c r="R71" s="1493">
        <f>[3]SW800_JIG_MTBJC!R992</f>
        <v>0</v>
      </c>
      <c r="S71" s="1492">
        <f>[3]SW800_JIG_MTBJC!S992</f>
        <v>0</v>
      </c>
      <c r="T71" s="1493">
        <f>[3]SW800_JIG_MTBJC!T992</f>
        <v>0</v>
      </c>
      <c r="U71" s="1492">
        <f>[3]SW800_JIG_MTBJC!U992</f>
        <v>0</v>
      </c>
      <c r="V71" s="1493">
        <f>[3]SW800_JIG_MTBJC!V992</f>
        <v>0</v>
      </c>
      <c r="W71" s="1492">
        <f>[3]SW800_JIG_MTBJC!W992</f>
        <v>0</v>
      </c>
      <c r="X71" s="1493">
        <f>[3]SW800_JIG_MTBJC!X992</f>
        <v>0</v>
      </c>
      <c r="Y71" s="1492">
        <f>[3]SW800_JIG_MTBJC!Y992</f>
        <v>0</v>
      </c>
      <c r="Z71" s="1493">
        <f>[3]SW800_JIG_MTBJC!Z992</f>
        <v>0</v>
      </c>
      <c r="AA71" s="1492">
        <f>[3]SW800_JIG_MTBJC!AA992</f>
        <v>0</v>
      </c>
      <c r="AB71" s="1493">
        <f>[3]SW800_JIG_MTBJC!AB992</f>
        <v>0</v>
      </c>
      <c r="AC71" s="1492">
        <f>[3]SW800_JIG_MTBJC!AC992</f>
        <v>0</v>
      </c>
    </row>
    <row r="72" spans="1:29">
      <c r="A72" s="1491" t="str">
        <f>[3]SW800_JIG_MTBJC!A993</f>
        <v>18</v>
      </c>
      <c r="B72" s="1491" t="str">
        <f>[3]SW800_JIG_MTBJC!B993</f>
        <v>47</v>
      </c>
      <c r="C72" s="1491" t="str">
        <f>[3]SW800_JIG_MTBJC!C993</f>
        <v>SL</v>
      </c>
      <c r="D72" s="1491" t="str">
        <f>[3]SW800_JIG_MTBJC!D993</f>
        <v>FV</v>
      </c>
      <c r="E72" s="1491" t="str">
        <f>[3]SW800_JIG_MTBJC!E993</f>
        <v>03_1売上高</v>
      </c>
      <c r="F72" s="1492">
        <f>[3]SW800_JIG_MTBJC!F993</f>
        <v>400</v>
      </c>
      <c r="G72" s="1492">
        <f>[3]SW800_JIG_MTBJC!G993</f>
        <v>0</v>
      </c>
      <c r="H72" s="1492">
        <f>[3]SW800_JIG_MTBJC!H993</f>
        <v>4460</v>
      </c>
      <c r="I72" s="1492">
        <f>[3]SW800_JIG_MTBJC!I993</f>
        <v>4015</v>
      </c>
      <c r="J72" s="1492">
        <f>[3]SW800_JIG_MTBJC!J993</f>
        <v>5910</v>
      </c>
      <c r="K72" s="1492">
        <f>[3]SW800_JIG_MTBJC!K993</f>
        <v>3695</v>
      </c>
      <c r="L72" s="1492">
        <f>[3]SW800_JIG_MTBJC!L993</f>
        <v>6240</v>
      </c>
      <c r="M72" s="1492">
        <f>[3]SW800_JIG_MTBJC!M993</f>
        <v>6254</v>
      </c>
      <c r="N72" s="1492">
        <f>[3]SW800_JIG_MTBJC!N993</f>
        <v>5180</v>
      </c>
      <c r="O72" s="1492">
        <f>[3]SW800_JIG_MTBJC!O993</f>
        <v>4778</v>
      </c>
      <c r="P72" s="1492">
        <f>[3]SW800_JIG_MTBJC!P993</f>
        <v>2610</v>
      </c>
      <c r="Q72" s="1492">
        <f>[3]SW800_JIG_MTBJC!Q993</f>
        <v>2384</v>
      </c>
      <c r="R72" s="1492">
        <f>[3]SW800_JIG_MTBJC!R993</f>
        <v>4110</v>
      </c>
      <c r="S72" s="1492">
        <f>[3]SW800_JIG_MTBJC!S993</f>
        <v>5558</v>
      </c>
      <c r="T72" s="1492">
        <f>[3]SW800_JIG_MTBJC!T993</f>
        <v>2800</v>
      </c>
      <c r="U72" s="1492">
        <f>[3]SW800_JIG_MTBJC!U993</f>
        <v>3030</v>
      </c>
      <c r="V72" s="1492">
        <f>[3]SW800_JIG_MTBJC!V993</f>
        <v>3830</v>
      </c>
      <c r="W72" s="1492">
        <f>[3]SW800_JIG_MTBJC!W993</f>
        <v>6604</v>
      </c>
      <c r="X72" s="1492">
        <f>[3]SW800_JIG_MTBJC!X993</f>
        <v>6050</v>
      </c>
      <c r="Y72" s="1492">
        <f>[3]SW800_JIG_MTBJC!Y993</f>
        <v>7833</v>
      </c>
      <c r="Z72" s="1492">
        <f>[3]SW800_JIG_MTBJC!Z993</f>
        <v>8280</v>
      </c>
      <c r="AA72" s="1492">
        <f>[3]SW800_JIG_MTBJC!AA993</f>
        <v>7780</v>
      </c>
      <c r="AB72" s="1492">
        <f>[3]SW800_JIG_MTBJC!AB993</f>
        <v>2000</v>
      </c>
      <c r="AC72" s="1492">
        <f>[3]SW800_JIG_MTBJC!AC993</f>
        <v>1400</v>
      </c>
    </row>
    <row r="73" spans="1:29">
      <c r="A73" s="1491" t="str">
        <f>[3]SW800_JIG_MTBJC!A994</f>
        <v>18</v>
      </c>
      <c r="B73" s="1491" t="str">
        <f>[3]SW800_JIG_MTBJC!B994</f>
        <v>47</v>
      </c>
      <c r="C73" s="1491" t="str">
        <f>[3]SW800_JIG_MTBJC!C994</f>
        <v>SL</v>
      </c>
      <c r="D73" s="1491" t="str">
        <f>[3]SW800_JIG_MTBJC!D994</f>
        <v>FV</v>
      </c>
      <c r="E73" s="1491" t="str">
        <f>[3]SW800_JIG_MTBJC!E994</f>
        <v>03_2原材料費</v>
      </c>
      <c r="F73" s="1492">
        <f>[3]SW800_JIG_MTBJC!F994</f>
        <v>0</v>
      </c>
      <c r="G73" s="1492">
        <f>[3]SW800_JIG_MTBJC!G994</f>
        <v>0</v>
      </c>
      <c r="H73" s="1492">
        <f>[3]SW800_JIG_MTBJC!H994</f>
        <v>360</v>
      </c>
      <c r="I73" s="1492">
        <f>[3]SW800_JIG_MTBJC!I994</f>
        <v>382</v>
      </c>
      <c r="J73" s="1492">
        <f>[3]SW800_JIG_MTBJC!J994</f>
        <v>1140</v>
      </c>
      <c r="K73" s="1492">
        <f>[3]SW800_JIG_MTBJC!K994</f>
        <v>8</v>
      </c>
      <c r="L73" s="1492">
        <f>[3]SW800_JIG_MTBJC!L994</f>
        <v>600</v>
      </c>
      <c r="M73" s="1492">
        <f>[3]SW800_JIG_MTBJC!M994</f>
        <v>19</v>
      </c>
      <c r="N73" s="1492">
        <f>[3]SW800_JIG_MTBJC!N994</f>
        <v>720</v>
      </c>
      <c r="O73" s="1492">
        <f>[3]SW800_JIG_MTBJC!O994</f>
        <v>19</v>
      </c>
      <c r="P73" s="1492">
        <f>[3]SW800_JIG_MTBJC!P994</f>
        <v>1200</v>
      </c>
      <c r="Q73" s="1492">
        <f>[3]SW800_JIG_MTBJC!Q994</f>
        <v>9</v>
      </c>
      <c r="R73" s="1492">
        <f>[3]SW800_JIG_MTBJC!R994</f>
        <v>600</v>
      </c>
      <c r="S73" s="1492">
        <f>[3]SW800_JIG_MTBJC!S994</f>
        <v>1009</v>
      </c>
      <c r="T73" s="1492">
        <f>[3]SW800_JIG_MTBJC!T994</f>
        <v>240</v>
      </c>
      <c r="U73" s="1492">
        <f>[3]SW800_JIG_MTBJC!U994</f>
        <v>798</v>
      </c>
      <c r="V73" s="1492">
        <f>[3]SW800_JIG_MTBJC!V994</f>
        <v>360</v>
      </c>
      <c r="W73" s="1492">
        <f>[3]SW800_JIG_MTBJC!W994</f>
        <v>0</v>
      </c>
      <c r="X73" s="1492">
        <f>[3]SW800_JIG_MTBJC!X994</f>
        <v>2700</v>
      </c>
      <c r="Y73" s="1492">
        <f>[3]SW800_JIG_MTBJC!Y994</f>
        <v>2621</v>
      </c>
      <c r="Z73" s="1492">
        <f>[3]SW800_JIG_MTBJC!Z994</f>
        <v>3360</v>
      </c>
      <c r="AA73" s="1492">
        <f>[3]SW800_JIG_MTBJC!AA994</f>
        <v>3114</v>
      </c>
      <c r="AB73" s="1492">
        <f>[3]SW800_JIG_MTBJC!AB994</f>
        <v>480</v>
      </c>
      <c r="AC73" s="1492">
        <f>[3]SW800_JIG_MTBJC!AC994</f>
        <v>0</v>
      </c>
    </row>
    <row r="74" spans="1:29">
      <c r="A74" s="1491" t="str">
        <f>[3]SW800_JIG_MTBJC!A995</f>
        <v>18</v>
      </c>
      <c r="B74" s="1491" t="str">
        <f>[3]SW800_JIG_MTBJC!B995</f>
        <v>47</v>
      </c>
      <c r="C74" s="1491" t="str">
        <f>[3]SW800_JIG_MTBJC!C995</f>
        <v>SL</v>
      </c>
      <c r="D74" s="1491" t="str">
        <f>[3]SW800_JIG_MTBJC!D995</f>
        <v>FV</v>
      </c>
      <c r="E74" s="1491" t="str">
        <f>[3]SW800_JIG_MTBJC!E995</f>
        <v>03_3社内原価</v>
      </c>
      <c r="F74" s="1492">
        <f>[3]SW800_JIG_MTBJC!F995</f>
        <v>353</v>
      </c>
      <c r="G74" s="1492">
        <f>[3]SW800_JIG_MTBJC!G995</f>
        <v>0</v>
      </c>
      <c r="H74" s="1492">
        <f>[3]SW800_JIG_MTBJC!H995</f>
        <v>3633</v>
      </c>
      <c r="I74" s="1492">
        <f>[3]SW800_JIG_MTBJC!I995</f>
        <v>2878</v>
      </c>
      <c r="J74" s="1492">
        <f>[3]SW800_JIG_MTBJC!J995</f>
        <v>4240</v>
      </c>
      <c r="K74" s="1492">
        <f>[3]SW800_JIG_MTBJC!K995</f>
        <v>3236</v>
      </c>
      <c r="L74" s="1492">
        <f>[3]SW800_JIG_MTBJC!L995</f>
        <v>5002</v>
      </c>
      <c r="M74" s="1492">
        <f>[3]SW800_JIG_MTBJC!M995</f>
        <v>4098</v>
      </c>
      <c r="N74" s="1492">
        <f>[3]SW800_JIG_MTBJC!N995</f>
        <v>3962</v>
      </c>
      <c r="O74" s="1492">
        <f>[3]SW800_JIG_MTBJC!O995</f>
        <v>2324</v>
      </c>
      <c r="P74" s="1492">
        <f>[3]SW800_JIG_MTBJC!P995</f>
        <v>1248</v>
      </c>
      <c r="Q74" s="1492">
        <f>[3]SW800_JIG_MTBJC!Q995</f>
        <v>2220</v>
      </c>
      <c r="R74" s="1492">
        <f>[3]SW800_JIG_MTBJC!R995</f>
        <v>3113</v>
      </c>
      <c r="S74" s="1492">
        <f>[3]SW800_JIG_MTBJC!S995</f>
        <v>1086</v>
      </c>
      <c r="T74" s="1492">
        <f>[3]SW800_JIG_MTBJC!T995</f>
        <v>2275</v>
      </c>
      <c r="U74" s="1492">
        <f>[3]SW800_JIG_MTBJC!U995</f>
        <v>63</v>
      </c>
      <c r="V74" s="1492">
        <f>[3]SW800_JIG_MTBJC!V995</f>
        <v>3074</v>
      </c>
      <c r="W74" s="1492">
        <f>[3]SW800_JIG_MTBJC!W995</f>
        <v>93</v>
      </c>
      <c r="X74" s="1492">
        <f>[3]SW800_JIG_MTBJC!X995</f>
        <v>2980</v>
      </c>
      <c r="Y74" s="1492">
        <f>[3]SW800_JIG_MTBJC!Y995</f>
        <v>1102</v>
      </c>
      <c r="Z74" s="1492">
        <f>[3]SW800_JIG_MTBJC!Z995</f>
        <v>4372</v>
      </c>
      <c r="AA74" s="1492">
        <f>[3]SW800_JIG_MTBJC!AA995</f>
        <v>211</v>
      </c>
      <c r="AB74" s="1492">
        <f>[3]SW800_JIG_MTBJC!AB995</f>
        <v>1349</v>
      </c>
      <c r="AC74" s="1492">
        <f>[3]SW800_JIG_MTBJC!AC995</f>
        <v>0</v>
      </c>
    </row>
    <row r="75" spans="1:29">
      <c r="A75" s="1491" t="str">
        <f>[3]SW800_JIG_MTBJC!A996</f>
        <v>18</v>
      </c>
      <c r="B75" s="1491" t="str">
        <f>[3]SW800_JIG_MTBJC!B996</f>
        <v>47</v>
      </c>
      <c r="C75" s="1491" t="str">
        <f>[3]SW800_JIG_MTBJC!C996</f>
        <v>SL</v>
      </c>
      <c r="D75" s="1491" t="str">
        <f>[3]SW800_JIG_MTBJC!D996</f>
        <v>FV</v>
      </c>
      <c r="E75" s="1491" t="str">
        <f>[3]SW800_JIG_MTBJC!E996</f>
        <v>04_1売上高</v>
      </c>
      <c r="F75" s="1492">
        <f>[3]SW800_JIG_MTBJC!F996</f>
        <v>16207</v>
      </c>
      <c r="G75" s="1492">
        <f>[3]SW800_JIG_MTBJC!G996</f>
        <v>2165</v>
      </c>
      <c r="H75" s="1492">
        <f>[3]SW800_JIG_MTBJC!H996</f>
        <v>18680</v>
      </c>
      <c r="I75" s="1492">
        <f>[3]SW800_JIG_MTBJC!I996</f>
        <v>4780</v>
      </c>
      <c r="J75" s="1492">
        <f>[3]SW800_JIG_MTBJC!J996</f>
        <v>10870</v>
      </c>
      <c r="K75" s="1492">
        <f>[3]SW800_JIG_MTBJC!K996</f>
        <v>1878</v>
      </c>
      <c r="L75" s="1492">
        <f>[3]SW800_JIG_MTBJC!L996</f>
        <v>15700</v>
      </c>
      <c r="M75" s="1492">
        <f>[3]SW800_JIG_MTBJC!M996</f>
        <v>5675</v>
      </c>
      <c r="N75" s="1492">
        <f>[3]SW800_JIG_MTBJC!N996</f>
        <v>18800</v>
      </c>
      <c r="O75" s="1492">
        <f>[3]SW800_JIG_MTBJC!O996</f>
        <v>1850</v>
      </c>
      <c r="P75" s="1492">
        <f>[3]SW800_JIG_MTBJC!P996</f>
        <v>41100</v>
      </c>
      <c r="Q75" s="1492">
        <f>[3]SW800_JIG_MTBJC!Q996</f>
        <v>76293</v>
      </c>
      <c r="R75" s="1492">
        <f>[3]SW800_JIG_MTBJC!R996</f>
        <v>31690</v>
      </c>
      <c r="S75" s="1492">
        <f>[3]SW800_JIG_MTBJC!S996</f>
        <v>22593</v>
      </c>
      <c r="T75" s="1492">
        <f>[3]SW800_JIG_MTBJC!T996</f>
        <v>18890</v>
      </c>
      <c r="U75" s="1492">
        <f>[3]SW800_JIG_MTBJC!U996</f>
        <v>7520</v>
      </c>
      <c r="V75" s="1492">
        <f>[3]SW800_JIG_MTBJC!V996</f>
        <v>16200</v>
      </c>
      <c r="W75" s="1492">
        <f>[3]SW800_JIG_MTBJC!W996</f>
        <v>15150</v>
      </c>
      <c r="X75" s="1492">
        <f>[3]SW800_JIG_MTBJC!X996</f>
        <v>24560</v>
      </c>
      <c r="Y75" s="1492">
        <f>[3]SW800_JIG_MTBJC!Y996</f>
        <v>9000</v>
      </c>
      <c r="Z75" s="1492">
        <f>[3]SW800_JIG_MTBJC!Z996</f>
        <v>18800</v>
      </c>
      <c r="AA75" s="1492">
        <f>[3]SW800_JIG_MTBJC!AA996</f>
        <v>0</v>
      </c>
      <c r="AB75" s="1492">
        <f>[3]SW800_JIG_MTBJC!AB996</f>
        <v>12180</v>
      </c>
      <c r="AC75" s="1492">
        <f>[3]SW800_JIG_MTBJC!AC996</f>
        <v>38400</v>
      </c>
    </row>
    <row r="76" spans="1:29">
      <c r="A76" s="1491" t="str">
        <f>[3]SW800_JIG_MTBJC!A997</f>
        <v>18</v>
      </c>
      <c r="B76" s="1491" t="str">
        <f>[3]SW800_JIG_MTBJC!B997</f>
        <v>47</v>
      </c>
      <c r="C76" s="1491" t="str">
        <f>[3]SW800_JIG_MTBJC!C997</f>
        <v>SL</v>
      </c>
      <c r="D76" s="1491" t="str">
        <f>[3]SW800_JIG_MTBJC!D997</f>
        <v>FV</v>
      </c>
      <c r="E76" s="1491" t="str">
        <f>[3]SW800_JIG_MTBJC!E997</f>
        <v>04_2原材料費</v>
      </c>
      <c r="F76" s="1492">
        <f>[3]SW800_JIG_MTBJC!F997</f>
        <v>10650</v>
      </c>
      <c r="G76" s="1492">
        <f>[3]SW800_JIG_MTBJC!G997</f>
        <v>1128</v>
      </c>
      <c r="H76" s="1492">
        <f>[3]SW800_JIG_MTBJC!H997</f>
        <v>11780</v>
      </c>
      <c r="I76" s="1492">
        <f>[3]SW800_JIG_MTBJC!I997</f>
        <v>1956</v>
      </c>
      <c r="J76" s="1492">
        <f>[3]SW800_JIG_MTBJC!J997</f>
        <v>5905</v>
      </c>
      <c r="K76" s="1492">
        <f>[3]SW800_JIG_MTBJC!K997</f>
        <v>545</v>
      </c>
      <c r="L76" s="1492">
        <f>[3]SW800_JIG_MTBJC!L997</f>
        <v>9573</v>
      </c>
      <c r="M76" s="1492">
        <f>[3]SW800_JIG_MTBJC!M997</f>
        <v>2665</v>
      </c>
      <c r="N76" s="1492">
        <f>[3]SW800_JIG_MTBJC!N997</f>
        <v>11320</v>
      </c>
      <c r="O76" s="1492">
        <f>[3]SW800_JIG_MTBJC!O997</f>
        <v>1427</v>
      </c>
      <c r="P76" s="1492">
        <f>[3]SW800_JIG_MTBJC!P997</f>
        <v>25000</v>
      </c>
      <c r="Q76" s="1492">
        <f>[3]SW800_JIG_MTBJC!Q997</f>
        <v>51247</v>
      </c>
      <c r="R76" s="1492">
        <f>[3]SW800_JIG_MTBJC!R997</f>
        <v>17940</v>
      </c>
      <c r="S76" s="1492">
        <f>[3]SW800_JIG_MTBJC!S997</f>
        <v>11058</v>
      </c>
      <c r="T76" s="1492">
        <f>[3]SW800_JIG_MTBJC!T997</f>
        <v>10680</v>
      </c>
      <c r="U76" s="1492">
        <f>[3]SW800_JIG_MTBJC!U997</f>
        <v>2148</v>
      </c>
      <c r="V76" s="1492">
        <f>[3]SW800_JIG_MTBJC!V997</f>
        <v>9425</v>
      </c>
      <c r="W76" s="1492">
        <f>[3]SW800_JIG_MTBJC!W997</f>
        <v>5920</v>
      </c>
      <c r="X76" s="1492">
        <f>[3]SW800_JIG_MTBJC!X997</f>
        <v>13630</v>
      </c>
      <c r="Y76" s="1492">
        <f>[3]SW800_JIG_MTBJC!Y997</f>
        <v>3600</v>
      </c>
      <c r="Z76" s="1492">
        <f>[3]SW800_JIG_MTBJC!Z997</f>
        <v>11485</v>
      </c>
      <c r="AA76" s="1492">
        <f>[3]SW800_JIG_MTBJC!AA997</f>
        <v>0</v>
      </c>
      <c r="AB76" s="1492">
        <f>[3]SW800_JIG_MTBJC!AB997</f>
        <v>7260</v>
      </c>
      <c r="AC76" s="1492">
        <f>[3]SW800_JIG_MTBJC!AC997</f>
        <v>16340</v>
      </c>
    </row>
    <row r="77" spans="1:29">
      <c r="A77" s="1491" t="str">
        <f>[3]SW800_JIG_MTBJC!A998</f>
        <v>18</v>
      </c>
      <c r="B77" s="1491" t="str">
        <f>[3]SW800_JIG_MTBJC!B998</f>
        <v>47</v>
      </c>
      <c r="C77" s="1491" t="str">
        <f>[3]SW800_JIG_MTBJC!C998</f>
        <v>SL</v>
      </c>
      <c r="D77" s="1491" t="str">
        <f>[3]SW800_JIG_MTBJC!D998</f>
        <v>FV</v>
      </c>
      <c r="E77" s="1491" t="str">
        <f>[3]SW800_JIG_MTBJC!E998</f>
        <v>04_3社内原価</v>
      </c>
      <c r="F77" s="1492">
        <f>[3]SW800_JIG_MTBJC!F998</f>
        <v>2766</v>
      </c>
      <c r="G77" s="1492">
        <f>[3]SW800_JIG_MTBJC!G998</f>
        <v>1075</v>
      </c>
      <c r="H77" s="1492">
        <f>[3]SW800_JIG_MTBJC!H998</f>
        <v>4082</v>
      </c>
      <c r="I77" s="1492">
        <f>[3]SW800_JIG_MTBJC!I998</f>
        <v>2122</v>
      </c>
      <c r="J77" s="1492">
        <f>[3]SW800_JIG_MTBJC!J998</f>
        <v>3030</v>
      </c>
      <c r="K77" s="1492">
        <f>[3]SW800_JIG_MTBJC!K998</f>
        <v>1027</v>
      </c>
      <c r="L77" s="1492">
        <f>[3]SW800_JIG_MTBJC!L998</f>
        <v>3364</v>
      </c>
      <c r="M77" s="1492">
        <f>[3]SW800_JIG_MTBJC!M998</f>
        <v>2247</v>
      </c>
      <c r="N77" s="1492">
        <f>[3]SW800_JIG_MTBJC!N998</f>
        <v>3458</v>
      </c>
      <c r="O77" s="1492">
        <f>[3]SW800_JIG_MTBJC!O998</f>
        <v>324</v>
      </c>
      <c r="P77" s="1492">
        <f>[3]SW800_JIG_MTBJC!P998</f>
        <v>6584</v>
      </c>
      <c r="Q77" s="1492">
        <f>[3]SW800_JIG_MTBJC!Q998</f>
        <v>16713</v>
      </c>
      <c r="R77" s="1492">
        <f>[3]SW800_JIG_MTBJC!R998</f>
        <v>9198</v>
      </c>
      <c r="S77" s="1492">
        <f>[3]SW800_JIG_MTBJC!S998</f>
        <v>8153</v>
      </c>
      <c r="T77" s="1492">
        <f>[3]SW800_JIG_MTBJC!T998</f>
        <v>5229</v>
      </c>
      <c r="U77" s="1492">
        <f>[3]SW800_JIG_MTBJC!U998</f>
        <v>825</v>
      </c>
      <c r="V77" s="1492">
        <f>[3]SW800_JIG_MTBJC!V998</f>
        <v>4536</v>
      </c>
      <c r="W77" s="1492">
        <f>[3]SW800_JIG_MTBJC!W998</f>
        <v>720</v>
      </c>
      <c r="X77" s="1492">
        <f>[3]SW800_JIG_MTBJC!X998</f>
        <v>7157</v>
      </c>
      <c r="Y77" s="1492">
        <f>[3]SW800_JIG_MTBJC!Y998</f>
        <v>165</v>
      </c>
      <c r="Z77" s="1492">
        <f>[3]SW800_JIG_MTBJC!Z998</f>
        <v>4662</v>
      </c>
      <c r="AA77" s="1492">
        <f>[3]SW800_JIG_MTBJC!AA998</f>
        <v>0</v>
      </c>
      <c r="AB77" s="1492">
        <f>[3]SW800_JIG_MTBJC!AB998</f>
        <v>2930</v>
      </c>
      <c r="AC77" s="1492">
        <f>[3]SW800_JIG_MTBJC!AC998</f>
        <v>4592</v>
      </c>
    </row>
    <row r="78" spans="1:29">
      <c r="A78" s="1491" t="str">
        <f>[3]SW800_JIG_MTBJC!A999</f>
        <v>18</v>
      </c>
      <c r="B78" s="1491" t="str">
        <f>[3]SW800_JIG_MTBJC!B999</f>
        <v>47</v>
      </c>
      <c r="C78" s="1491" t="str">
        <f>[3]SW800_JIG_MTBJC!C999</f>
        <v>SL</v>
      </c>
      <c r="D78" s="1491" t="str">
        <f>[3]SW800_JIG_MTBJC!D999</f>
        <v>FV</v>
      </c>
      <c r="E78" s="1491" t="str">
        <f>[3]SW800_JIG_MTBJC!E999</f>
        <v>05_1売上高</v>
      </c>
      <c r="F78" s="1493">
        <f>[3]SW800_JIG_MTBJC!F999</f>
        <v>0</v>
      </c>
      <c r="G78" s="1493">
        <f>[3]SW800_JIG_MTBJC!G999</f>
        <v>78</v>
      </c>
      <c r="H78" s="1493">
        <f>[3]SW800_JIG_MTBJC!H999</f>
        <v>0</v>
      </c>
      <c r="I78" s="1493">
        <f>[3]SW800_JIG_MTBJC!I999</f>
        <v>0</v>
      </c>
      <c r="J78" s="1493">
        <f>[3]SW800_JIG_MTBJC!J999</f>
        <v>970</v>
      </c>
      <c r="K78" s="1493">
        <f>[3]SW800_JIG_MTBJC!K999</f>
        <v>4611</v>
      </c>
      <c r="L78" s="1493">
        <f>[3]SW800_JIG_MTBJC!L999</f>
        <v>0</v>
      </c>
      <c r="M78" s="1493">
        <f>[3]SW800_JIG_MTBJC!M999</f>
        <v>0</v>
      </c>
      <c r="N78" s="1493">
        <f>[3]SW800_JIG_MTBJC!N999</f>
        <v>0</v>
      </c>
      <c r="O78" s="1493">
        <f>[3]SW800_JIG_MTBJC!O999</f>
        <v>0</v>
      </c>
      <c r="P78" s="1493">
        <f>[3]SW800_JIG_MTBJC!P999</f>
        <v>0</v>
      </c>
      <c r="Q78" s="1493">
        <f>[3]SW800_JIG_MTBJC!Q999</f>
        <v>3813</v>
      </c>
      <c r="R78" s="1493">
        <f>[3]SW800_JIG_MTBJC!R999</f>
        <v>0</v>
      </c>
      <c r="S78" s="1493">
        <f>[3]SW800_JIG_MTBJC!S999</f>
        <v>150</v>
      </c>
      <c r="T78" s="1493">
        <f>[3]SW800_JIG_MTBJC!T999</f>
        <v>0</v>
      </c>
      <c r="U78" s="1493">
        <f>[3]SW800_JIG_MTBJC!U999</f>
        <v>0</v>
      </c>
      <c r="V78" s="1493">
        <f>[3]SW800_JIG_MTBJC!V999</f>
        <v>0</v>
      </c>
      <c r="W78" s="1493">
        <f>[3]SW800_JIG_MTBJC!W999</f>
        <v>0</v>
      </c>
      <c r="X78" s="1493">
        <f>[3]SW800_JIG_MTBJC!X999</f>
        <v>0</v>
      </c>
      <c r="Y78" s="1493">
        <f>[3]SW800_JIG_MTBJC!Y999</f>
        <v>0</v>
      </c>
      <c r="Z78" s="1493">
        <f>[3]SW800_JIG_MTBJC!Z999</f>
        <v>0</v>
      </c>
      <c r="AA78" s="1493">
        <f>[3]SW800_JIG_MTBJC!AA999</f>
        <v>0</v>
      </c>
      <c r="AB78" s="1493">
        <f>[3]SW800_JIG_MTBJC!AB999</f>
        <v>0</v>
      </c>
      <c r="AC78" s="1493">
        <f>[3]SW800_JIG_MTBJC!AC999</f>
        <v>0</v>
      </c>
    </row>
    <row r="79" spans="1:29">
      <c r="A79" s="1491" t="str">
        <f>[3]SW800_JIG_MTBJC!A1000</f>
        <v>18</v>
      </c>
      <c r="B79" s="1491" t="str">
        <f>[3]SW800_JIG_MTBJC!B1000</f>
        <v>47</v>
      </c>
      <c r="C79" s="1491" t="str">
        <f>[3]SW800_JIG_MTBJC!C1000</f>
        <v>SL</v>
      </c>
      <c r="D79" s="1491" t="str">
        <f>[3]SW800_JIG_MTBJC!D1000</f>
        <v>FV</v>
      </c>
      <c r="E79" s="1491" t="str">
        <f>[3]SW800_JIG_MTBJC!E1000</f>
        <v>05_2原材料費</v>
      </c>
      <c r="F79" s="1493">
        <f>[3]SW800_JIG_MTBJC!F1000</f>
        <v>0</v>
      </c>
      <c r="G79" s="1493">
        <f>[3]SW800_JIG_MTBJC!G1000</f>
        <v>29</v>
      </c>
      <c r="H79" s="1493">
        <f>[3]SW800_JIG_MTBJC!H1000</f>
        <v>0</v>
      </c>
      <c r="I79" s="1493">
        <f>[3]SW800_JIG_MTBJC!I1000</f>
        <v>0</v>
      </c>
      <c r="J79" s="1493">
        <f>[3]SW800_JIG_MTBJC!J1000</f>
        <v>481</v>
      </c>
      <c r="K79" s="1493">
        <f>[3]SW800_JIG_MTBJC!K1000</f>
        <v>834</v>
      </c>
      <c r="L79" s="1493">
        <f>[3]SW800_JIG_MTBJC!L1000</f>
        <v>0</v>
      </c>
      <c r="M79" s="1493">
        <f>[3]SW800_JIG_MTBJC!M1000</f>
        <v>0</v>
      </c>
      <c r="N79" s="1493">
        <f>[3]SW800_JIG_MTBJC!N1000</f>
        <v>0</v>
      </c>
      <c r="O79" s="1493">
        <f>[3]SW800_JIG_MTBJC!O1000</f>
        <v>0</v>
      </c>
      <c r="P79" s="1493">
        <f>[3]SW800_JIG_MTBJC!P1000</f>
        <v>0</v>
      </c>
      <c r="Q79" s="1493">
        <f>[3]SW800_JIG_MTBJC!Q1000</f>
        <v>2850</v>
      </c>
      <c r="R79" s="1493">
        <f>[3]SW800_JIG_MTBJC!R1000</f>
        <v>0</v>
      </c>
      <c r="S79" s="1493">
        <f>[3]SW800_JIG_MTBJC!S1000</f>
        <v>32</v>
      </c>
      <c r="T79" s="1493">
        <f>[3]SW800_JIG_MTBJC!T1000</f>
        <v>0</v>
      </c>
      <c r="U79" s="1493">
        <f>[3]SW800_JIG_MTBJC!U1000</f>
        <v>0</v>
      </c>
      <c r="V79" s="1493">
        <f>[3]SW800_JIG_MTBJC!V1000</f>
        <v>0</v>
      </c>
      <c r="W79" s="1493">
        <f>[3]SW800_JIG_MTBJC!W1000</f>
        <v>0</v>
      </c>
      <c r="X79" s="1493">
        <f>[3]SW800_JIG_MTBJC!X1000</f>
        <v>0</v>
      </c>
      <c r="Y79" s="1493">
        <f>[3]SW800_JIG_MTBJC!Y1000</f>
        <v>0</v>
      </c>
      <c r="Z79" s="1493">
        <f>[3]SW800_JIG_MTBJC!Z1000</f>
        <v>0</v>
      </c>
      <c r="AA79" s="1493">
        <f>[3]SW800_JIG_MTBJC!AA1000</f>
        <v>0</v>
      </c>
      <c r="AB79" s="1493">
        <f>[3]SW800_JIG_MTBJC!AB1000</f>
        <v>0</v>
      </c>
      <c r="AC79" s="1493">
        <f>[3]SW800_JIG_MTBJC!AC1000</f>
        <v>0</v>
      </c>
    </row>
    <row r="80" spans="1:29">
      <c r="A80" s="1491" t="str">
        <f>[3]SW800_JIG_MTBJC!A1001</f>
        <v>18</v>
      </c>
      <c r="B80" s="1491" t="str">
        <f>[3]SW800_JIG_MTBJC!B1001</f>
        <v>47</v>
      </c>
      <c r="C80" s="1491" t="str">
        <f>[3]SW800_JIG_MTBJC!C1001</f>
        <v>SL</v>
      </c>
      <c r="D80" s="1491" t="str">
        <f>[3]SW800_JIG_MTBJC!D1001</f>
        <v>FV</v>
      </c>
      <c r="E80" s="1491" t="str">
        <f>[3]SW800_JIG_MTBJC!E1001</f>
        <v>05_3社内原価</v>
      </c>
      <c r="F80" s="1493">
        <f>[3]SW800_JIG_MTBJC!F1001</f>
        <v>0</v>
      </c>
      <c r="G80" s="1493">
        <f>[3]SW800_JIG_MTBJC!G1001</f>
        <v>19</v>
      </c>
      <c r="H80" s="1493">
        <f>[3]SW800_JIG_MTBJC!H1001</f>
        <v>0</v>
      </c>
      <c r="I80" s="1493">
        <f>[3]SW800_JIG_MTBJC!I1001</f>
        <v>0</v>
      </c>
      <c r="J80" s="1493">
        <f>[3]SW800_JIG_MTBJC!J1001</f>
        <v>353</v>
      </c>
      <c r="K80" s="1493">
        <f>[3]SW800_JIG_MTBJC!K1001</f>
        <v>2888</v>
      </c>
      <c r="L80" s="1493">
        <f>[3]SW800_JIG_MTBJC!L1001</f>
        <v>0</v>
      </c>
      <c r="M80" s="1493">
        <f>[3]SW800_JIG_MTBJC!M1001</f>
        <v>0</v>
      </c>
      <c r="N80" s="1493">
        <f>[3]SW800_JIG_MTBJC!N1001</f>
        <v>0</v>
      </c>
      <c r="O80" s="1493">
        <f>[3]SW800_JIG_MTBJC!O1001</f>
        <v>0</v>
      </c>
      <c r="P80" s="1493">
        <f>[3]SW800_JIG_MTBJC!P1001</f>
        <v>0</v>
      </c>
      <c r="Q80" s="1493">
        <f>[3]SW800_JIG_MTBJC!Q1001</f>
        <v>247</v>
      </c>
      <c r="R80" s="1493">
        <f>[3]SW800_JIG_MTBJC!R1001</f>
        <v>0</v>
      </c>
      <c r="S80" s="1493">
        <f>[3]SW800_JIG_MTBJC!S1001</f>
        <v>20</v>
      </c>
      <c r="T80" s="1493">
        <f>[3]SW800_JIG_MTBJC!T1001</f>
        <v>0</v>
      </c>
      <c r="U80" s="1493">
        <f>[3]SW800_JIG_MTBJC!U1001</f>
        <v>0</v>
      </c>
      <c r="V80" s="1493">
        <f>[3]SW800_JIG_MTBJC!V1001</f>
        <v>0</v>
      </c>
      <c r="W80" s="1493">
        <f>[3]SW800_JIG_MTBJC!W1001</f>
        <v>0</v>
      </c>
      <c r="X80" s="1493">
        <f>[3]SW800_JIG_MTBJC!X1001</f>
        <v>0</v>
      </c>
      <c r="Y80" s="1493">
        <f>[3]SW800_JIG_MTBJC!Y1001</f>
        <v>0</v>
      </c>
      <c r="Z80" s="1493">
        <f>[3]SW800_JIG_MTBJC!Z1001</f>
        <v>0</v>
      </c>
      <c r="AA80" s="1493">
        <f>[3]SW800_JIG_MTBJC!AA1001</f>
        <v>0</v>
      </c>
      <c r="AB80" s="1493">
        <f>[3]SW800_JIG_MTBJC!AB1001</f>
        <v>0</v>
      </c>
      <c r="AC80" s="1493">
        <f>[3]SW800_JIG_MTBJC!AC1001</f>
        <v>0</v>
      </c>
    </row>
    <row r="81" spans="1:29">
      <c r="A81" s="1491" t="str">
        <f>[3]SW800_JIG_MTBJC!A1002</f>
        <v>18</v>
      </c>
      <c r="B81" s="1491" t="str">
        <f>[3]SW800_JIG_MTBJC!B1002</f>
        <v>47</v>
      </c>
      <c r="C81" s="1491" t="str">
        <f>[3]SW800_JIG_MTBJC!C1002</f>
        <v>SL</v>
      </c>
      <c r="D81" s="1491" t="str">
        <f>[3]SW800_JIG_MTBJC!D1002</f>
        <v>FV</v>
      </c>
      <c r="E81" s="1491" t="str">
        <f>[3]SW800_JIG_MTBJC!E1002</f>
        <v>11_定内労務費</v>
      </c>
      <c r="F81" s="1492">
        <f>[3]SW800_JIG_MTBJC!F1002</f>
        <v>9633</v>
      </c>
      <c r="G81" s="1492">
        <f>[3]SW800_JIG_MTBJC!G1002</f>
        <v>9633</v>
      </c>
      <c r="H81" s="1492">
        <f>[3]SW800_JIG_MTBJC!H1002</f>
        <v>9849</v>
      </c>
      <c r="I81" s="1492">
        <f>[3]SW800_JIG_MTBJC!I1002</f>
        <v>9849</v>
      </c>
      <c r="J81" s="1492">
        <f>[3]SW800_JIG_MTBJC!J1002</f>
        <v>9633</v>
      </c>
      <c r="K81" s="1492">
        <f>[3]SW800_JIG_MTBJC!K1002</f>
        <v>9633</v>
      </c>
      <c r="L81" s="1492">
        <f>[3]SW800_JIG_MTBJC!L1002</f>
        <v>9597</v>
      </c>
      <c r="M81" s="1492">
        <f>[3]SW800_JIG_MTBJC!M1002</f>
        <v>8902</v>
      </c>
      <c r="N81" s="1492">
        <f>[3]SW800_JIG_MTBJC!N1002</f>
        <v>9849</v>
      </c>
      <c r="O81" s="1492">
        <f>[3]SW800_JIG_MTBJC!O1002</f>
        <v>9154</v>
      </c>
      <c r="P81" s="1492">
        <f>[3]SW800_JIG_MTBJC!P1002</f>
        <v>9633</v>
      </c>
      <c r="Q81" s="1492">
        <f>[3]SW800_JIG_MTBJC!Q1002</f>
        <v>9633</v>
      </c>
      <c r="R81" s="1492">
        <f>[3]SW800_JIG_MTBJC!R1002</f>
        <v>10425</v>
      </c>
      <c r="S81" s="1492">
        <f>[3]SW800_JIG_MTBJC!S1002</f>
        <v>10425</v>
      </c>
      <c r="T81" s="1492">
        <f>[3]SW800_JIG_MTBJC!T1002</f>
        <v>10425</v>
      </c>
      <c r="U81" s="1492">
        <f>[3]SW800_JIG_MTBJC!U1002</f>
        <v>10425</v>
      </c>
      <c r="V81" s="1492">
        <f>[3]SW800_JIG_MTBJC!V1002</f>
        <v>10425</v>
      </c>
      <c r="W81" s="1492">
        <f>[3]SW800_JIG_MTBJC!W1002</f>
        <v>10425</v>
      </c>
      <c r="X81" s="1492">
        <f>[3]SW800_JIG_MTBJC!X1002</f>
        <v>10425</v>
      </c>
      <c r="Y81" s="1492">
        <f>[3]SW800_JIG_MTBJC!Y1002</f>
        <v>10425</v>
      </c>
      <c r="Z81" s="1492">
        <f>[3]SW800_JIG_MTBJC!Z1002</f>
        <v>10425</v>
      </c>
      <c r="AA81" s="1492">
        <f>[3]SW800_JIG_MTBJC!AA1002</f>
        <v>10425</v>
      </c>
      <c r="AB81" s="1492">
        <f>[3]SW800_JIG_MTBJC!AB1002</f>
        <v>10425</v>
      </c>
      <c r="AC81" s="1492">
        <f>[3]SW800_JIG_MTBJC!AC1002</f>
        <v>10425</v>
      </c>
    </row>
    <row r="82" spans="1:29">
      <c r="A82" s="1491" t="str">
        <f>[3]SW800_JIG_MTBJC!A1003</f>
        <v>18</v>
      </c>
      <c r="B82" s="1491" t="str">
        <f>[3]SW800_JIG_MTBJC!B1003</f>
        <v>47</v>
      </c>
      <c r="C82" s="1491" t="str">
        <f>[3]SW800_JIG_MTBJC!C1003</f>
        <v>SL</v>
      </c>
      <c r="D82" s="1491" t="str">
        <f>[3]SW800_JIG_MTBJC!D1003</f>
        <v>FV</v>
      </c>
      <c r="E82" s="1491" t="str">
        <f>[3]SW800_JIG_MTBJC!E1003</f>
        <v>13_定外労務費</v>
      </c>
      <c r="F82" s="1492">
        <f>[3]SW800_JIG_MTBJC!F1003</f>
        <v>769</v>
      </c>
      <c r="G82" s="1492">
        <f>[3]SW800_JIG_MTBJC!G1003</f>
        <v>925</v>
      </c>
      <c r="H82" s="1492">
        <f>[3]SW800_JIG_MTBJC!H1003</f>
        <v>769</v>
      </c>
      <c r="I82" s="1492">
        <f>[3]SW800_JIG_MTBJC!I1003</f>
        <v>472</v>
      </c>
      <c r="J82" s="1492">
        <f>[3]SW800_JIG_MTBJC!J1003</f>
        <v>769</v>
      </c>
      <c r="K82" s="1492">
        <f>[3]SW800_JIG_MTBJC!K1003</f>
        <v>139</v>
      </c>
      <c r="L82" s="1492">
        <f>[3]SW800_JIG_MTBJC!L1003</f>
        <v>769</v>
      </c>
      <c r="M82" s="1492">
        <f>[3]SW800_JIG_MTBJC!M1003</f>
        <v>239</v>
      </c>
      <c r="N82" s="1492">
        <f>[3]SW800_JIG_MTBJC!N1003</f>
        <v>769</v>
      </c>
      <c r="O82" s="1492">
        <f>[3]SW800_JIG_MTBJC!O1003</f>
        <v>239</v>
      </c>
      <c r="P82" s="1492">
        <f>[3]SW800_JIG_MTBJC!P1003</f>
        <v>775</v>
      </c>
      <c r="Q82" s="1492">
        <f>[3]SW800_JIG_MTBJC!Q1003</f>
        <v>775</v>
      </c>
      <c r="R82" s="1492">
        <f>[3]SW800_JIG_MTBJC!R1003</f>
        <v>769</v>
      </c>
      <c r="S82" s="1492">
        <f>[3]SW800_JIG_MTBJC!S1003</f>
        <v>769</v>
      </c>
      <c r="T82" s="1492">
        <f>[3]SW800_JIG_MTBJC!T1003</f>
        <v>769</v>
      </c>
      <c r="U82" s="1492">
        <f>[3]SW800_JIG_MTBJC!U1003</f>
        <v>769</v>
      </c>
      <c r="V82" s="1492">
        <f>[3]SW800_JIG_MTBJC!V1003</f>
        <v>769</v>
      </c>
      <c r="W82" s="1492">
        <f>[3]SW800_JIG_MTBJC!W1003</f>
        <v>769</v>
      </c>
      <c r="X82" s="1492">
        <f>[3]SW800_JIG_MTBJC!X1003</f>
        <v>769</v>
      </c>
      <c r="Y82" s="1492">
        <f>[3]SW800_JIG_MTBJC!Y1003</f>
        <v>769</v>
      </c>
      <c r="Z82" s="1492">
        <f>[3]SW800_JIG_MTBJC!Z1003</f>
        <v>769</v>
      </c>
      <c r="AA82" s="1492">
        <f>[3]SW800_JIG_MTBJC!AA1003</f>
        <v>769</v>
      </c>
      <c r="AB82" s="1492">
        <f>[3]SW800_JIG_MTBJC!AB1003</f>
        <v>784</v>
      </c>
      <c r="AC82" s="1492">
        <f>[3]SW800_JIG_MTBJC!AC1003</f>
        <v>784</v>
      </c>
    </row>
    <row r="83" spans="1:29">
      <c r="A83" s="1491" t="str">
        <f>[3]SW800_JIG_MTBJC!A1004</f>
        <v>18</v>
      </c>
      <c r="B83" s="1491" t="str">
        <f>[3]SW800_JIG_MTBJC!B1004</f>
        <v>47</v>
      </c>
      <c r="C83" s="1491" t="str">
        <f>[3]SW800_JIG_MTBJC!C1004</f>
        <v>SL</v>
      </c>
      <c r="D83" s="1491" t="str">
        <f>[3]SW800_JIG_MTBJC!D1004</f>
        <v>FV</v>
      </c>
      <c r="E83" s="1491" t="str">
        <f>[3]SW800_JIG_MTBJC!E1004</f>
        <v>14_全社配賦費</v>
      </c>
      <c r="F83" s="1492">
        <f>[3]SW800_JIG_MTBJC!F1004</f>
        <v>2535</v>
      </c>
      <c r="G83" s="1492">
        <f>[3]SW800_JIG_MTBJC!G1004</f>
        <v>2535</v>
      </c>
      <c r="H83" s="1492">
        <f>[3]SW800_JIG_MTBJC!H1004</f>
        <v>2535</v>
      </c>
      <c r="I83" s="1492">
        <f>[3]SW800_JIG_MTBJC!I1004</f>
        <v>2535</v>
      </c>
      <c r="J83" s="1492">
        <f>[3]SW800_JIG_MTBJC!J1004</f>
        <v>2535</v>
      </c>
      <c r="K83" s="1492">
        <f>[3]SW800_JIG_MTBJC!K1004</f>
        <v>2535</v>
      </c>
      <c r="L83" s="1492">
        <f>[3]SW800_JIG_MTBJC!L1004</f>
        <v>2535</v>
      </c>
      <c r="M83" s="1492">
        <f>[3]SW800_JIG_MTBJC!M1004</f>
        <v>2535</v>
      </c>
      <c r="N83" s="1492">
        <f>[3]SW800_JIG_MTBJC!N1004</f>
        <v>2535</v>
      </c>
      <c r="O83" s="1492">
        <f>[3]SW800_JIG_MTBJC!O1004</f>
        <v>2535</v>
      </c>
      <c r="P83" s="1492">
        <f>[3]SW800_JIG_MTBJC!P1004</f>
        <v>2535</v>
      </c>
      <c r="Q83" s="1492">
        <f>[3]SW800_JIG_MTBJC!Q1004</f>
        <v>2535</v>
      </c>
      <c r="R83" s="1492">
        <f>[3]SW800_JIG_MTBJC!R1004</f>
        <v>2535</v>
      </c>
      <c r="S83" s="1492">
        <f>[3]SW800_JIG_MTBJC!S1004</f>
        <v>2535</v>
      </c>
      <c r="T83" s="1492">
        <f>[3]SW800_JIG_MTBJC!T1004</f>
        <v>2535</v>
      </c>
      <c r="U83" s="1492">
        <f>[3]SW800_JIG_MTBJC!U1004</f>
        <v>2535</v>
      </c>
      <c r="V83" s="1492">
        <f>[3]SW800_JIG_MTBJC!V1004</f>
        <v>2535</v>
      </c>
      <c r="W83" s="1492">
        <f>[3]SW800_JIG_MTBJC!W1004</f>
        <v>2535</v>
      </c>
      <c r="X83" s="1492">
        <f>[3]SW800_JIG_MTBJC!X1004</f>
        <v>2535</v>
      </c>
      <c r="Y83" s="1492">
        <f>[3]SW800_JIG_MTBJC!Y1004</f>
        <v>2535</v>
      </c>
      <c r="Z83" s="1492">
        <f>[3]SW800_JIG_MTBJC!Z1004</f>
        <v>2535</v>
      </c>
      <c r="AA83" s="1492">
        <f>[3]SW800_JIG_MTBJC!AA1004</f>
        <v>2535</v>
      </c>
      <c r="AB83" s="1492">
        <f>[3]SW800_JIG_MTBJC!AB1004</f>
        <v>2535</v>
      </c>
      <c r="AC83" s="1492">
        <f>[3]SW800_JIG_MTBJC!AC1004</f>
        <v>2535</v>
      </c>
    </row>
    <row r="84" spans="1:29">
      <c r="A84" s="1491" t="str">
        <f>[3]SW800_JIG_MTBJC!A1005</f>
        <v>18</v>
      </c>
      <c r="B84" s="1491" t="str">
        <f>[3]SW800_JIG_MTBJC!B1005</f>
        <v>47</v>
      </c>
      <c r="C84" s="1491" t="str">
        <f>[3]SW800_JIG_MTBJC!C1005</f>
        <v>SL</v>
      </c>
      <c r="D84" s="1491" t="str">
        <f>[3]SW800_JIG_MTBJC!D1005</f>
        <v>FV</v>
      </c>
      <c r="E84" s="1491" t="str">
        <f>[3]SW800_JIG_MTBJC!E1005</f>
        <v>16_未成完成労務費</v>
      </c>
      <c r="F84" s="1492">
        <f>[3]SW800_JIG_MTBJC!F1005</f>
        <v>-3102</v>
      </c>
      <c r="G84" s="1492">
        <f>[3]SW800_JIG_MTBJC!G1005</f>
        <v>-8064</v>
      </c>
      <c r="H84" s="1492">
        <f>[3]SW800_JIG_MTBJC!H1005</f>
        <v>3210</v>
      </c>
      <c r="I84" s="1492">
        <f>[3]SW800_JIG_MTBJC!I1005</f>
        <v>-1991</v>
      </c>
      <c r="J84" s="1492">
        <f>[3]SW800_JIG_MTBJC!J1005</f>
        <v>-1524</v>
      </c>
      <c r="K84" s="1492">
        <f>[3]SW800_JIG_MTBJC!K1005</f>
        <v>-1268</v>
      </c>
      <c r="L84" s="1492">
        <f>[3]SW800_JIG_MTBJC!L1005</f>
        <v>-498</v>
      </c>
      <c r="M84" s="1492">
        <f>[3]SW800_JIG_MTBJC!M1005</f>
        <v>-1768</v>
      </c>
      <c r="N84" s="1492">
        <f>[3]SW800_JIG_MTBJC!N1005</f>
        <v>1836</v>
      </c>
      <c r="O84" s="1492">
        <f>[3]SW800_JIG_MTBJC!O1005</f>
        <v>-4988</v>
      </c>
      <c r="P84" s="1492">
        <f>[3]SW800_JIG_MTBJC!P1005</f>
        <v>-1086</v>
      </c>
      <c r="Q84" s="1492">
        <f>[3]SW800_JIG_MTBJC!Q1005</f>
        <v>9591</v>
      </c>
      <c r="R84" s="1492">
        <f>[3]SW800_JIG_MTBJC!R1005</f>
        <v>2580</v>
      </c>
      <c r="S84" s="1492">
        <f>[3]SW800_JIG_MTBJC!S1005</f>
        <v>7664</v>
      </c>
      <c r="T84" s="1492">
        <f>[3]SW800_JIG_MTBJC!T1005</f>
        <v>-2028</v>
      </c>
      <c r="U84" s="1492">
        <f>[3]SW800_JIG_MTBJC!U1005</f>
        <v>911</v>
      </c>
      <c r="V84" s="1492">
        <f>[3]SW800_JIG_MTBJC!V1005</f>
        <v>-54</v>
      </c>
      <c r="W84" s="1492">
        <f>[3]SW800_JIG_MTBJC!W1005</f>
        <v>931</v>
      </c>
      <c r="X84" s="1492">
        <f>[3]SW800_JIG_MTBJC!X1005</f>
        <v>3348</v>
      </c>
      <c r="Y84" s="1492">
        <f>[3]SW800_JIG_MTBJC!Y1005</f>
        <v>1226</v>
      </c>
      <c r="Z84" s="1492">
        <f>[3]SW800_JIG_MTBJC!Z1005</f>
        <v>1272</v>
      </c>
      <c r="AA84" s="1492">
        <f>[3]SW800_JIG_MTBJC!AA1005</f>
        <v>367</v>
      </c>
      <c r="AB84" s="1492">
        <f>[3]SW800_JIG_MTBJC!AB1005</f>
        <v>-3960</v>
      </c>
      <c r="AC84" s="1492">
        <f>[3]SW800_JIG_MTBJC!AC1005</f>
        <v>4278</v>
      </c>
    </row>
    <row r="85" spans="1:29">
      <c r="A85" s="1491" t="str">
        <f>[3]SW800_JIG_MTBJC!A1006</f>
        <v>18</v>
      </c>
      <c r="B85" s="1491" t="str">
        <f>[3]SW800_JIG_MTBJC!B1006</f>
        <v>47</v>
      </c>
      <c r="C85" s="1491" t="str">
        <f>[3]SW800_JIG_MTBJC!C1006</f>
        <v>SL</v>
      </c>
      <c r="D85" s="1491" t="str">
        <f>[3]SW800_JIG_MTBJC!D1006</f>
        <v>FV</v>
      </c>
      <c r="E85" s="1491" t="str">
        <f>[3]SW800_JIG_MTBJC!E1006</f>
        <v>21_契約工数</v>
      </c>
      <c r="F85" s="1492">
        <f>[3]SW800_JIG_MTBJC!F1006</f>
        <v>1053</v>
      </c>
      <c r="G85" s="1492">
        <f>[3]SW800_JIG_MTBJC!G1006</f>
        <v>2200</v>
      </c>
      <c r="H85" s="1492">
        <f>[3]SW800_JIG_MTBJC!H1006</f>
        <v>1753</v>
      </c>
      <c r="I85" s="1492">
        <f>[3]SW800_JIG_MTBJC!I1006</f>
        <v>1619.05</v>
      </c>
      <c r="J85" s="1492">
        <f>[3]SW800_JIG_MTBJC!J1006</f>
        <v>1543</v>
      </c>
      <c r="K85" s="1493">
        <f>[3]SW800_JIG_MTBJC!K1006</f>
        <v>1967.15</v>
      </c>
      <c r="L85" s="1492">
        <f>[3]SW800_JIG_MTBJC!L1006</f>
        <v>1841</v>
      </c>
      <c r="M85" s="1493">
        <f>[3]SW800_JIG_MTBJC!M1006</f>
        <v>1866.45</v>
      </c>
      <c r="N85" s="1492">
        <f>[3]SW800_JIG_MTBJC!N1006</f>
        <v>1497</v>
      </c>
      <c r="O85" s="1493">
        <f>[3]SW800_JIG_MTBJC!O1006</f>
        <v>1526.4</v>
      </c>
      <c r="P85" s="1492">
        <f>[3]SW800_JIG_MTBJC!P1006</f>
        <v>1698</v>
      </c>
      <c r="Q85" s="1493">
        <f>[3]SW800_JIG_MTBJC!Q1006</f>
        <v>1906.95</v>
      </c>
      <c r="R85" s="1492">
        <f>[3]SW800_JIG_MTBJC!R1006</f>
        <v>2407</v>
      </c>
      <c r="S85" s="1493">
        <f>[3]SW800_JIG_MTBJC!S1006</f>
        <v>99.2</v>
      </c>
      <c r="T85" s="1492">
        <f>[3]SW800_JIG_MTBJC!T1006</f>
        <v>1589</v>
      </c>
      <c r="U85" s="1493">
        <f>[3]SW800_JIG_MTBJC!U1006</f>
        <v>0</v>
      </c>
      <c r="V85" s="1492">
        <f>[3]SW800_JIG_MTBJC!V1006</f>
        <v>1563</v>
      </c>
      <c r="W85" s="1493">
        <f>[3]SW800_JIG_MTBJC!W1006</f>
        <v>0</v>
      </c>
      <c r="X85" s="1492">
        <f>[3]SW800_JIG_MTBJC!X1006</f>
        <v>2062</v>
      </c>
      <c r="Y85" s="1493">
        <f>[3]SW800_JIG_MTBJC!Y1006</f>
        <v>0</v>
      </c>
      <c r="Z85" s="1492">
        <f>[3]SW800_JIG_MTBJC!Z1006</f>
        <v>1878</v>
      </c>
      <c r="AA85" s="1493">
        <f>[3]SW800_JIG_MTBJC!AA1006</f>
        <v>0</v>
      </c>
      <c r="AB85" s="1492">
        <f>[3]SW800_JIG_MTBJC!AB1006</f>
        <v>1317</v>
      </c>
      <c r="AC85" s="1493">
        <f>[3]SW800_JIG_MTBJC!AC1006</f>
        <v>0</v>
      </c>
    </row>
    <row r="86" spans="1:29">
      <c r="A86" s="1491" t="str">
        <f>[3]SW800_JIG_MTBJC!A1007</f>
        <v>18</v>
      </c>
      <c r="B86" s="1491" t="str">
        <f>[3]SW800_JIG_MTBJC!B1007</f>
        <v>47</v>
      </c>
      <c r="C86" s="1491" t="str">
        <f>[3]SW800_JIG_MTBJC!C1007</f>
        <v>SL</v>
      </c>
      <c r="D86" s="1491" t="str">
        <f>[3]SW800_JIG_MTBJC!D1007</f>
        <v>FV</v>
      </c>
      <c r="E86" s="1491" t="str">
        <f>[3]SW800_JIG_MTBJC!E1007</f>
        <v>22_契約外工数</v>
      </c>
      <c r="F86" s="1492">
        <f>[3]SW800_JIG_MTBJC!F1007</f>
        <v>1016</v>
      </c>
      <c r="G86" s="1492">
        <f>[3]SW800_JIG_MTBJC!G1007</f>
        <v>746.3</v>
      </c>
      <c r="H86" s="1492">
        <f>[3]SW800_JIG_MTBJC!H1007</f>
        <v>759</v>
      </c>
      <c r="I86" s="1492">
        <f>[3]SW800_JIG_MTBJC!I1007</f>
        <v>483.2</v>
      </c>
      <c r="J86" s="1492">
        <f>[3]SW800_JIG_MTBJC!J1007</f>
        <v>839</v>
      </c>
      <c r="K86" s="1493">
        <f>[3]SW800_JIG_MTBJC!K1007</f>
        <v>661.05</v>
      </c>
      <c r="L86" s="1492">
        <f>[3]SW800_JIG_MTBJC!L1007</f>
        <v>870</v>
      </c>
      <c r="M86" s="1493">
        <f>[3]SW800_JIG_MTBJC!M1007</f>
        <v>798.3</v>
      </c>
      <c r="N86" s="1492">
        <f>[3]SW800_JIG_MTBJC!N1007</f>
        <v>752</v>
      </c>
      <c r="O86" s="1493">
        <f>[3]SW800_JIG_MTBJC!O1007</f>
        <v>486.1</v>
      </c>
      <c r="P86" s="1492">
        <f>[3]SW800_JIG_MTBJC!P1007</f>
        <v>792</v>
      </c>
      <c r="Q86" s="1493">
        <f>[3]SW800_JIG_MTBJC!Q1007</f>
        <v>497.75</v>
      </c>
      <c r="R86" s="1492">
        <f>[3]SW800_JIG_MTBJC!R1007</f>
        <v>623</v>
      </c>
      <c r="S86" s="1493">
        <f>[3]SW800_JIG_MTBJC!S1007</f>
        <v>48.55</v>
      </c>
      <c r="T86" s="1492">
        <f>[3]SW800_JIG_MTBJC!T1007</f>
        <v>580</v>
      </c>
      <c r="U86" s="1493">
        <f>[3]SW800_JIG_MTBJC!U1007</f>
        <v>0</v>
      </c>
      <c r="V86" s="1492">
        <f>[3]SW800_JIG_MTBJC!V1007</f>
        <v>632</v>
      </c>
      <c r="W86" s="1493">
        <f>[3]SW800_JIG_MTBJC!W1007</f>
        <v>0</v>
      </c>
      <c r="X86" s="1492">
        <f>[3]SW800_JIG_MTBJC!X1007</f>
        <v>637</v>
      </c>
      <c r="Y86" s="1493">
        <f>[3]SW800_JIG_MTBJC!Y1007</f>
        <v>0</v>
      </c>
      <c r="Z86" s="1492">
        <f>[3]SW800_JIG_MTBJC!Z1007</f>
        <v>690</v>
      </c>
      <c r="AA86" s="1493">
        <f>[3]SW800_JIG_MTBJC!AA1007</f>
        <v>0</v>
      </c>
      <c r="AB86" s="1492">
        <f>[3]SW800_JIG_MTBJC!AB1007</f>
        <v>702</v>
      </c>
      <c r="AC86" s="1493">
        <f>[3]SW800_JIG_MTBJC!AC1007</f>
        <v>0</v>
      </c>
    </row>
    <row r="87" spans="1:29">
      <c r="A87" s="1491" t="str">
        <f>[3]SW800_JIG_MTBJC!A1008</f>
        <v>18</v>
      </c>
      <c r="B87" s="1491" t="str">
        <f>[3]SW800_JIG_MTBJC!B1008</f>
        <v>47</v>
      </c>
      <c r="C87" s="1491" t="str">
        <f>[3]SW800_JIG_MTBJC!C1008</f>
        <v>SL</v>
      </c>
      <c r="D87" s="1491" t="str">
        <f>[3]SW800_JIG_MTBJC!D1008</f>
        <v>FV</v>
      </c>
      <c r="E87" s="1491" t="str">
        <f>[3]SW800_JIG_MTBJC!E1008</f>
        <v>23_会社負担工数</v>
      </c>
      <c r="F87" s="1492">
        <f>[3]SW800_JIG_MTBJC!F1008</f>
        <v>-176</v>
      </c>
      <c r="G87" s="1492">
        <f>[3]SW800_JIG_MTBJC!G1008</f>
        <v>-176</v>
      </c>
      <c r="H87" s="1492">
        <f>[3]SW800_JIG_MTBJC!H1008</f>
        <v>-128</v>
      </c>
      <c r="I87" s="1493">
        <f>[3]SW800_JIG_MTBJC!I1008</f>
        <v>-128</v>
      </c>
      <c r="J87" s="1492">
        <f>[3]SW800_JIG_MTBJC!J1008</f>
        <v>-176</v>
      </c>
      <c r="K87" s="1493">
        <f>[3]SW800_JIG_MTBJC!K1008</f>
        <v>-176</v>
      </c>
      <c r="L87" s="1492">
        <f>[3]SW800_JIG_MTBJC!L1008</f>
        <v>-184</v>
      </c>
      <c r="M87" s="1493">
        <f>[3]SW800_JIG_MTBJC!M1008</f>
        <v>-184</v>
      </c>
      <c r="N87" s="1492">
        <f>[3]SW800_JIG_MTBJC!N1008</f>
        <v>-128</v>
      </c>
      <c r="O87" s="1493">
        <f>[3]SW800_JIG_MTBJC!O1008</f>
        <v>-128</v>
      </c>
      <c r="P87" s="1492">
        <f>[3]SW800_JIG_MTBJC!P1008</f>
        <v>-176</v>
      </c>
      <c r="Q87" s="1493">
        <f>[3]SW800_JIG_MTBJC!Q1008</f>
        <v>0</v>
      </c>
      <c r="R87" s="1492">
        <f>[3]SW800_JIG_MTBJC!R1008</f>
        <v>0</v>
      </c>
      <c r="S87" s="1493">
        <f>[3]SW800_JIG_MTBJC!S1008</f>
        <v>0</v>
      </c>
      <c r="T87" s="1492">
        <f>[3]SW800_JIG_MTBJC!T1008</f>
        <v>0</v>
      </c>
      <c r="U87" s="1493">
        <f>[3]SW800_JIG_MTBJC!U1008</f>
        <v>0</v>
      </c>
      <c r="V87" s="1492">
        <f>[3]SW800_JIG_MTBJC!V1008</f>
        <v>0</v>
      </c>
      <c r="W87" s="1493">
        <f>[3]SW800_JIG_MTBJC!W1008</f>
        <v>0</v>
      </c>
      <c r="X87" s="1492">
        <f>[3]SW800_JIG_MTBJC!X1008</f>
        <v>0</v>
      </c>
      <c r="Y87" s="1493">
        <f>[3]SW800_JIG_MTBJC!Y1008</f>
        <v>0</v>
      </c>
      <c r="Z87" s="1492">
        <f>[3]SW800_JIG_MTBJC!Z1008</f>
        <v>0</v>
      </c>
      <c r="AA87" s="1493">
        <f>[3]SW800_JIG_MTBJC!AA1008</f>
        <v>0</v>
      </c>
      <c r="AB87" s="1492">
        <f>[3]SW800_JIG_MTBJC!AB1008</f>
        <v>0</v>
      </c>
      <c r="AC87" s="1493">
        <f>[3]SW800_JIG_MTBJC!AC1008</f>
        <v>0</v>
      </c>
    </row>
    <row r="88" spans="1:29">
      <c r="A88" s="1491" t="str">
        <f>[3]SW800_JIG_MTBJC!A1009</f>
        <v>18</v>
      </c>
      <c r="B88" s="1491" t="str">
        <f>[3]SW800_JIG_MTBJC!B1009</f>
        <v>47</v>
      </c>
      <c r="C88" s="1491" t="str">
        <f>[3]SW800_JIG_MTBJC!C1009</f>
        <v>SL</v>
      </c>
      <c r="D88" s="1491" t="str">
        <f>[3]SW800_JIG_MTBJC!D1009</f>
        <v>FV</v>
      </c>
      <c r="E88" s="1491" t="str">
        <f>[3]SW800_JIG_MTBJC!E1009</f>
        <v>31_残業時間</v>
      </c>
      <c r="F88" s="1492">
        <f>[3]SW800_JIG_MTBJC!F1009</f>
        <v>258</v>
      </c>
      <c r="G88" s="1492">
        <f>[3]SW800_JIG_MTBJC!G1009</f>
        <v>310</v>
      </c>
      <c r="H88" s="1492">
        <f>[3]SW800_JIG_MTBJC!H1009</f>
        <v>258</v>
      </c>
      <c r="I88" s="1493">
        <f>[3]SW800_JIG_MTBJC!I1009</f>
        <v>158</v>
      </c>
      <c r="J88" s="1492">
        <f>[3]SW800_JIG_MTBJC!J1009</f>
        <v>258</v>
      </c>
      <c r="K88" s="1493">
        <f>[3]SW800_JIG_MTBJC!K1009</f>
        <v>46</v>
      </c>
      <c r="L88" s="1492">
        <f>[3]SW800_JIG_MTBJC!L1009</f>
        <v>258</v>
      </c>
      <c r="M88" s="1493">
        <f>[3]SW800_JIG_MTBJC!M1009</f>
        <v>80</v>
      </c>
      <c r="N88" s="1492">
        <f>[3]SW800_JIG_MTBJC!N1009</f>
        <v>258</v>
      </c>
      <c r="O88" s="1493">
        <f>[3]SW800_JIG_MTBJC!O1009</f>
        <v>80</v>
      </c>
      <c r="P88" s="1492">
        <f>[3]SW800_JIG_MTBJC!P1009</f>
        <v>260</v>
      </c>
      <c r="Q88" s="1493">
        <f>[3]SW800_JIG_MTBJC!Q1009</f>
        <v>0</v>
      </c>
      <c r="R88" s="1492">
        <f>[3]SW800_JIG_MTBJC!R1009</f>
        <v>258</v>
      </c>
      <c r="S88" s="1493">
        <f>[3]SW800_JIG_MTBJC!S1009</f>
        <v>0</v>
      </c>
      <c r="T88" s="1492">
        <f>[3]SW800_JIG_MTBJC!T1009</f>
        <v>258</v>
      </c>
      <c r="U88" s="1493">
        <f>[3]SW800_JIG_MTBJC!U1009</f>
        <v>0</v>
      </c>
      <c r="V88" s="1492">
        <f>[3]SW800_JIG_MTBJC!V1009</f>
        <v>258</v>
      </c>
      <c r="W88" s="1493">
        <f>[3]SW800_JIG_MTBJC!W1009</f>
        <v>0</v>
      </c>
      <c r="X88" s="1492">
        <f>[3]SW800_JIG_MTBJC!X1009</f>
        <v>258</v>
      </c>
      <c r="Y88" s="1493">
        <f>[3]SW800_JIG_MTBJC!Y1009</f>
        <v>0</v>
      </c>
      <c r="Z88" s="1492">
        <f>[3]SW800_JIG_MTBJC!Z1009</f>
        <v>258</v>
      </c>
      <c r="AA88" s="1493">
        <f>[3]SW800_JIG_MTBJC!AA1009</f>
        <v>0</v>
      </c>
      <c r="AB88" s="1492">
        <f>[3]SW800_JIG_MTBJC!AB1009</f>
        <v>263</v>
      </c>
      <c r="AC88" s="1493">
        <f>[3]SW800_JIG_MTBJC!AC1009</f>
        <v>0</v>
      </c>
    </row>
  </sheetData>
  <autoFilter ref="A32:AC88"/>
  <phoneticPr fontId="4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</vt:i4>
      </vt:variant>
    </vt:vector>
  </HeadingPairs>
  <TitlesOfParts>
    <vt:vector size="18" baseType="lpstr">
      <vt:lpstr>事業報告（単月）</vt:lpstr>
      <vt:lpstr>事業報告（累計）</vt:lpstr>
      <vt:lpstr>係別売上利益管理表（単月）</vt:lpstr>
      <vt:lpstr>係別売上利益管理表（累計）</vt:lpstr>
      <vt:lpstr>利益率推移</vt:lpstr>
      <vt:lpstr>工数管理表</vt:lpstr>
      <vt:lpstr>【年計】部まとめ</vt:lpstr>
      <vt:lpstr>【年計】IT係(FW)</vt:lpstr>
      <vt:lpstr>【年計】サービス係(FV)</vt:lpstr>
      <vt:lpstr>【修計】部まとめ</vt:lpstr>
      <vt:lpstr>【修計】IT係(FW)</vt:lpstr>
      <vt:lpstr>【修計】サービス係(FV)</vt:lpstr>
      <vt:lpstr>前年実績</vt:lpstr>
      <vt:lpstr>W300_JIG_MTB</vt:lpstr>
      <vt:lpstr>SW300_JIG_MTB</vt:lpstr>
      <vt:lpstr>W800_JIG_MTBJC</vt:lpstr>
      <vt:lpstr>SW800_JIG_MTBJC</vt:lpstr>
      <vt:lpstr>'事業報告（累計）'!Print_Area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ATSUKO FURUTA</dc:creator>
  <cp:lastModifiedBy>MASAHIRO HIGASHIKAWA</cp:lastModifiedBy>
  <cp:lastPrinted>2017-01-16T00:48:57Z</cp:lastPrinted>
  <dcterms:created xsi:type="dcterms:W3CDTF">2002-06-06T11:25:48Z</dcterms:created>
  <dcterms:modified xsi:type="dcterms:W3CDTF">2020-10-05T00:11:57Z</dcterms:modified>
</cp:coreProperties>
</file>